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3.xml" ContentType="application/vnd.openxmlformats-officedocument.spreadsheetml.comments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4.xml" ContentType="application/vnd.openxmlformats-officedocument.spreadsheetml.comments+xml"/>
  <Override PartName="/xl/tables/table33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0FB80ACA-E2FA-4091-8CD2-5B3E889168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9" r:id="rId1"/>
    <sheet name="Nira-Bhima " sheetId="1" r:id="rId2"/>
    <sheet name="Bhodani Jalgaon ALephata" sheetId="2" r:id="rId3"/>
    <sheet name="Gagargaon " sheetId="3" r:id="rId4"/>
    <sheet name="Indapur-Madha-Kandhar-Baramati" sheetId="4" r:id="rId5"/>
    <sheet name="Kalewadi" sheetId="7" r:id="rId6"/>
    <sheet name="Ghee Avarage" sheetId="5" r:id="rId7"/>
    <sheet name="Last3avg" sheetId="8" state="hidden" r:id="rId8"/>
    <sheet name="ICE 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9" l="1" a="1"/>
  <c r="BA3" i="9" s="1"/>
  <c r="I35" i="1"/>
  <c r="C570" i="5"/>
  <c r="I37" i="2"/>
  <c r="D570" i="5"/>
  <c r="J35" i="3"/>
  <c r="E570" i="5"/>
  <c r="X34" i="4"/>
  <c r="F570" i="5"/>
  <c r="G35" i="7"/>
  <c r="G570" i="5"/>
  <c r="H570" i="5"/>
  <c r="I36" i="1"/>
  <c r="C571" i="5"/>
  <c r="I38" i="2"/>
  <c r="D571" i="5"/>
  <c r="J36" i="3"/>
  <c r="E571" i="5"/>
  <c r="X35" i="4"/>
  <c r="F571" i="5"/>
  <c r="G36" i="7"/>
  <c r="G571" i="5"/>
  <c r="H571" i="5"/>
  <c r="O570" i="5" s="1"/>
  <c r="I37" i="1"/>
  <c r="C572" i="5"/>
  <c r="I39" i="2"/>
  <c r="D572" i="5"/>
  <c r="J37" i="3"/>
  <c r="E572" i="5"/>
  <c r="X36" i="4"/>
  <c r="F572" i="5"/>
  <c r="G37" i="7"/>
  <c r="G572" i="5"/>
  <c r="H572" i="5"/>
  <c r="L558" i="5"/>
  <c r="G64" i="7"/>
  <c r="H611" i="5"/>
  <c r="I65" i="1"/>
  <c r="C553" i="5"/>
  <c r="I68" i="2"/>
  <c r="D553" i="5"/>
  <c r="J65" i="3"/>
  <c r="E553" i="5"/>
  <c r="X65" i="4"/>
  <c r="F553" i="5"/>
  <c r="G65" i="7"/>
  <c r="G553" i="5"/>
  <c r="H553" i="5"/>
  <c r="I66" i="1"/>
  <c r="C554" i="5"/>
  <c r="I69" i="2"/>
  <c r="D554" i="5"/>
  <c r="J66" i="3"/>
  <c r="E554" i="5"/>
  <c r="X66" i="4"/>
  <c r="F554" i="5"/>
  <c r="G66" i="7"/>
  <c r="G554" i="5"/>
  <c r="H554" i="5"/>
  <c r="I67" i="1"/>
  <c r="C555" i="5"/>
  <c r="I70" i="2"/>
  <c r="D555" i="5"/>
  <c r="J67" i="3"/>
  <c r="E555" i="5"/>
  <c r="X67" i="4"/>
  <c r="F555" i="5"/>
  <c r="G67" i="7"/>
  <c r="G555" i="5"/>
  <c r="H555" i="5"/>
  <c r="I71" i="2"/>
  <c r="D556" i="5"/>
  <c r="I72" i="2"/>
  <c r="D557" i="5"/>
  <c r="I73" i="2"/>
  <c r="D558" i="5"/>
  <c r="I74" i="2"/>
  <c r="D559" i="5"/>
  <c r="I75" i="2"/>
  <c r="D560" i="5"/>
  <c r="I72" i="1"/>
  <c r="C560" i="5"/>
  <c r="J72" i="3"/>
  <c r="E560" i="5"/>
  <c r="X72" i="4"/>
  <c r="F560" i="5"/>
  <c r="G72" i="7"/>
  <c r="G560" i="5"/>
  <c r="H560" i="5"/>
  <c r="G80" i="7"/>
  <c r="G568" i="5"/>
  <c r="G552" i="5"/>
  <c r="F82" i="7"/>
  <c r="F83" i="7"/>
  <c r="E82" i="7"/>
  <c r="E83" i="7"/>
  <c r="D82" i="7"/>
  <c r="D83" i="7"/>
  <c r="C82" i="7"/>
  <c r="C83" i="7"/>
  <c r="G79" i="7"/>
  <c r="G567" i="5"/>
  <c r="H79" i="7"/>
  <c r="G78" i="7"/>
  <c r="G566" i="5"/>
  <c r="G77" i="7"/>
  <c r="G565" i="5"/>
  <c r="H77" i="7"/>
  <c r="G76" i="7"/>
  <c r="G564" i="5"/>
  <c r="G75" i="7"/>
  <c r="G563" i="5"/>
  <c r="H75" i="7"/>
  <c r="G74" i="7"/>
  <c r="G562" i="5"/>
  <c r="G73" i="7"/>
  <c r="G561" i="5"/>
  <c r="H73" i="7"/>
  <c r="G71" i="7"/>
  <c r="G559" i="5"/>
  <c r="H71" i="7"/>
  <c r="G70" i="7"/>
  <c r="G558" i="5"/>
  <c r="G69" i="7"/>
  <c r="G557" i="5"/>
  <c r="H69" i="7"/>
  <c r="G68" i="7"/>
  <c r="G556" i="5"/>
  <c r="H67" i="7"/>
  <c r="H65" i="7"/>
  <c r="G63" i="7"/>
  <c r="H63" i="7"/>
  <c r="G62" i="7"/>
  <c r="G61" i="7"/>
  <c r="F55" i="7"/>
  <c r="F56" i="7"/>
  <c r="E55" i="7"/>
  <c r="E56" i="7"/>
  <c r="D55" i="7"/>
  <c r="D56" i="7"/>
  <c r="C55" i="7"/>
  <c r="C56" i="7"/>
  <c r="G53" i="7"/>
  <c r="G588" i="5" s="1"/>
  <c r="G52" i="7"/>
  <c r="G587" i="5" s="1"/>
  <c r="H52" i="7"/>
  <c r="G51" i="7"/>
  <c r="G586" i="5" s="1"/>
  <c r="G50" i="7"/>
  <c r="G585" i="5" s="1"/>
  <c r="H50" i="7"/>
  <c r="G49" i="7"/>
  <c r="G584" i="5" s="1"/>
  <c r="G48" i="7"/>
  <c r="G583" i="5" s="1"/>
  <c r="H48" i="7"/>
  <c r="G47" i="7"/>
  <c r="G582" i="5" s="1"/>
  <c r="G46" i="7"/>
  <c r="G581" i="5" s="1"/>
  <c r="H46" i="7"/>
  <c r="G45" i="7"/>
  <c r="G580" i="5" s="1"/>
  <c r="G44" i="7"/>
  <c r="G579" i="5" s="1"/>
  <c r="H44" i="7"/>
  <c r="G43" i="7"/>
  <c r="G578" i="5" s="1"/>
  <c r="G42" i="7"/>
  <c r="G577" i="5" s="1"/>
  <c r="H42" i="7"/>
  <c r="G41" i="7"/>
  <c r="G576" i="5" s="1"/>
  <c r="G40" i="7"/>
  <c r="G575" i="5" s="1"/>
  <c r="H40" i="7"/>
  <c r="G39" i="7"/>
  <c r="G574" i="5" s="1"/>
  <c r="G38" i="7"/>
  <c r="G573" i="5" s="1"/>
  <c r="H38" i="7"/>
  <c r="H36" i="7"/>
  <c r="G34" i="7"/>
  <c r="G569" i="5"/>
  <c r="F29" i="7"/>
  <c r="F30" i="7"/>
  <c r="E29" i="7"/>
  <c r="E30" i="7"/>
  <c r="D29" i="7"/>
  <c r="D30" i="7"/>
  <c r="C29" i="7"/>
  <c r="C30" i="7"/>
  <c r="G27" i="7"/>
  <c r="G26" i="7"/>
  <c r="H26" i="7"/>
  <c r="G25" i="7"/>
  <c r="G608" i="5" s="1"/>
  <c r="G24" i="7"/>
  <c r="G607" i="5" s="1"/>
  <c r="H24" i="7"/>
  <c r="G23" i="7"/>
  <c r="G606" i="5" s="1"/>
  <c r="G22" i="7"/>
  <c r="G605" i="5" s="1"/>
  <c r="H22" i="7"/>
  <c r="G21" i="7"/>
  <c r="G604" i="5" s="1"/>
  <c r="G20" i="7"/>
  <c r="G603" i="5" s="1"/>
  <c r="H20" i="7"/>
  <c r="G19" i="7"/>
  <c r="G602" i="5" s="1"/>
  <c r="G18" i="7"/>
  <c r="G601" i="5" s="1"/>
  <c r="H18" i="7"/>
  <c r="G17" i="7"/>
  <c r="G600" i="5" s="1"/>
  <c r="G16" i="7"/>
  <c r="G599" i="5" s="1"/>
  <c r="H16" i="7"/>
  <c r="G15" i="7"/>
  <c r="G598" i="5" s="1"/>
  <c r="G14" i="7"/>
  <c r="G597" i="5" s="1"/>
  <c r="H14" i="7"/>
  <c r="G13" i="7"/>
  <c r="G596" i="5" s="1"/>
  <c r="G12" i="7"/>
  <c r="G595" i="5" s="1"/>
  <c r="H12" i="7"/>
  <c r="G11" i="7"/>
  <c r="G594" i="5" s="1"/>
  <c r="G10" i="7"/>
  <c r="G593" i="5" s="1"/>
  <c r="H10" i="7"/>
  <c r="G9" i="7"/>
  <c r="G592" i="5" s="1"/>
  <c r="G8" i="7"/>
  <c r="G591" i="5" s="1"/>
  <c r="H8" i="7"/>
  <c r="G7" i="7"/>
  <c r="G590" i="5" s="1"/>
  <c r="G6" i="7"/>
  <c r="G589" i="5" s="1"/>
  <c r="L544" i="5"/>
  <c r="L530" i="5"/>
  <c r="J80" i="3"/>
  <c r="E568" i="5"/>
  <c r="I80" i="1"/>
  <c r="C568" i="5"/>
  <c r="I62" i="1"/>
  <c r="C550" i="5"/>
  <c r="I63" i="1"/>
  <c r="C551" i="5"/>
  <c r="I64" i="1"/>
  <c r="C552" i="5"/>
  <c r="I68" i="1"/>
  <c r="C556" i="5"/>
  <c r="I69" i="1"/>
  <c r="C557" i="5"/>
  <c r="I70" i="1"/>
  <c r="C558" i="5"/>
  <c r="I71" i="1"/>
  <c r="C559" i="5"/>
  <c r="I73" i="1"/>
  <c r="C561" i="5"/>
  <c r="I74" i="1"/>
  <c r="C562" i="5"/>
  <c r="I75" i="1"/>
  <c r="C563" i="5"/>
  <c r="I76" i="1"/>
  <c r="C564" i="5"/>
  <c r="I77" i="1"/>
  <c r="C565" i="5"/>
  <c r="I78" i="1"/>
  <c r="C566" i="5"/>
  <c r="I79" i="1"/>
  <c r="C567" i="5"/>
  <c r="I61" i="1"/>
  <c r="C549" i="5"/>
  <c r="I34" i="1"/>
  <c r="C569" i="5"/>
  <c r="X26" i="4"/>
  <c r="F610" i="5" s="1"/>
  <c r="X25" i="4"/>
  <c r="F609" i="5" s="1"/>
  <c r="Y25" i="4"/>
  <c r="W82" i="4"/>
  <c r="V82" i="4"/>
  <c r="U82" i="4"/>
  <c r="T82" i="4"/>
  <c r="T83" i="4"/>
  <c r="S82" i="4"/>
  <c r="S83" i="4"/>
  <c r="R82" i="4"/>
  <c r="Q82" i="4"/>
  <c r="Q83" i="4"/>
  <c r="P82" i="4"/>
  <c r="P83" i="4"/>
  <c r="O82" i="4"/>
  <c r="O83" i="4"/>
  <c r="N82" i="4"/>
  <c r="N83" i="4"/>
  <c r="M82" i="4"/>
  <c r="M83" i="4"/>
  <c r="L82" i="4"/>
  <c r="L83" i="4"/>
  <c r="K82" i="4"/>
  <c r="K83" i="4"/>
  <c r="J82" i="4"/>
  <c r="J83" i="4"/>
  <c r="I82" i="4"/>
  <c r="I83" i="4"/>
  <c r="H82" i="4"/>
  <c r="H83" i="4"/>
  <c r="G82" i="4"/>
  <c r="G83" i="4"/>
  <c r="F82" i="4"/>
  <c r="F83" i="4"/>
  <c r="E82" i="4"/>
  <c r="E83" i="4"/>
  <c r="D82" i="4"/>
  <c r="D83" i="4"/>
  <c r="C82" i="4"/>
  <c r="C83" i="4"/>
  <c r="X80" i="4"/>
  <c r="F568" i="5"/>
  <c r="X79" i="4"/>
  <c r="F567" i="5"/>
  <c r="Y79" i="4"/>
  <c r="X78" i="4"/>
  <c r="F566" i="5"/>
  <c r="X77" i="4"/>
  <c r="F565" i="5"/>
  <c r="Y77" i="4"/>
  <c r="X76" i="4"/>
  <c r="F564" i="5"/>
  <c r="X75" i="4"/>
  <c r="F563" i="5"/>
  <c r="Y75" i="4"/>
  <c r="X74" i="4"/>
  <c r="F562" i="5"/>
  <c r="X73" i="4"/>
  <c r="F561" i="5"/>
  <c r="Y73" i="4"/>
  <c r="X71" i="4"/>
  <c r="F559" i="5"/>
  <c r="Y71" i="4"/>
  <c r="X70" i="4"/>
  <c r="F558" i="5"/>
  <c r="X69" i="4"/>
  <c r="F557" i="5"/>
  <c r="Y69" i="4"/>
  <c r="X68" i="4"/>
  <c r="F556" i="5"/>
  <c r="Y67" i="4"/>
  <c r="Y65" i="4"/>
  <c r="X64" i="4"/>
  <c r="F552" i="5"/>
  <c r="X63" i="4"/>
  <c r="F551" i="5"/>
  <c r="Y63" i="4"/>
  <c r="X62" i="4"/>
  <c r="F550" i="5"/>
  <c r="X61" i="4"/>
  <c r="F549" i="5"/>
  <c r="W54" i="4"/>
  <c r="V54" i="4"/>
  <c r="U54" i="4"/>
  <c r="T54" i="4"/>
  <c r="T55" i="4"/>
  <c r="S54" i="4"/>
  <c r="S55" i="4"/>
  <c r="R54" i="4"/>
  <c r="Q54" i="4"/>
  <c r="Q55" i="4"/>
  <c r="P54" i="4"/>
  <c r="P55" i="4"/>
  <c r="O54" i="4"/>
  <c r="O55" i="4"/>
  <c r="N54" i="4"/>
  <c r="N55" i="4"/>
  <c r="M54" i="4"/>
  <c r="M55" i="4"/>
  <c r="L54" i="4"/>
  <c r="L55" i="4"/>
  <c r="K54" i="4"/>
  <c r="K55" i="4"/>
  <c r="J54" i="4"/>
  <c r="J55" i="4"/>
  <c r="I54" i="4"/>
  <c r="I55" i="4"/>
  <c r="H54" i="4"/>
  <c r="H55" i="4"/>
  <c r="G54" i="4"/>
  <c r="G55" i="4"/>
  <c r="F54" i="4"/>
  <c r="F55" i="4"/>
  <c r="E54" i="4"/>
  <c r="E55" i="4"/>
  <c r="D54" i="4"/>
  <c r="D55" i="4"/>
  <c r="C54" i="4"/>
  <c r="C55" i="4"/>
  <c r="X52" i="4"/>
  <c r="F588" i="5" s="1"/>
  <c r="X51" i="4"/>
  <c r="F587" i="5" s="1"/>
  <c r="Y51" i="4"/>
  <c r="X50" i="4"/>
  <c r="F586" i="5" s="1"/>
  <c r="X49" i="4"/>
  <c r="F585" i="5" s="1"/>
  <c r="Y49" i="4"/>
  <c r="X48" i="4"/>
  <c r="F584" i="5" s="1"/>
  <c r="X47" i="4"/>
  <c r="F583" i="5" s="1"/>
  <c r="Y47" i="4"/>
  <c r="X46" i="4"/>
  <c r="F582" i="5" s="1"/>
  <c r="X45" i="4"/>
  <c r="F581" i="5" s="1"/>
  <c r="Y45" i="4"/>
  <c r="X44" i="4"/>
  <c r="F580" i="5" s="1"/>
  <c r="X43" i="4"/>
  <c r="F579" i="5" s="1"/>
  <c r="Y43" i="4"/>
  <c r="X42" i="4"/>
  <c r="F578" i="5" s="1"/>
  <c r="X41" i="4"/>
  <c r="F577" i="5" s="1"/>
  <c r="Y41" i="4"/>
  <c r="X40" i="4"/>
  <c r="F576" i="5" s="1"/>
  <c r="X39" i="4"/>
  <c r="F575" i="5" s="1"/>
  <c r="Y39" i="4"/>
  <c r="X38" i="4"/>
  <c r="F574" i="5" s="1"/>
  <c r="X37" i="4"/>
  <c r="F573" i="5" s="1"/>
  <c r="Y37" i="4"/>
  <c r="Y35" i="4"/>
  <c r="X33" i="4"/>
  <c r="F569" i="5"/>
  <c r="W28" i="4"/>
  <c r="V28" i="4"/>
  <c r="U28" i="4"/>
  <c r="T28" i="4"/>
  <c r="T29" i="4"/>
  <c r="S28" i="4"/>
  <c r="S29" i="4"/>
  <c r="R28" i="4"/>
  <c r="Q28" i="4"/>
  <c r="Q29" i="4"/>
  <c r="P28" i="4"/>
  <c r="P29" i="4"/>
  <c r="O28" i="4"/>
  <c r="O29" i="4"/>
  <c r="N28" i="4"/>
  <c r="N29" i="4"/>
  <c r="M28" i="4"/>
  <c r="M29" i="4"/>
  <c r="L28" i="4"/>
  <c r="L29" i="4"/>
  <c r="K28" i="4"/>
  <c r="K29" i="4"/>
  <c r="J28" i="4"/>
  <c r="J29" i="4"/>
  <c r="I28" i="4"/>
  <c r="I29" i="4"/>
  <c r="H28" i="4"/>
  <c r="H29" i="4"/>
  <c r="G28" i="4"/>
  <c r="G29" i="4"/>
  <c r="F28" i="4"/>
  <c r="F29" i="4"/>
  <c r="E28" i="4"/>
  <c r="E29" i="4"/>
  <c r="D28" i="4"/>
  <c r="D29" i="4"/>
  <c r="C28" i="4"/>
  <c r="C29" i="4"/>
  <c r="X24" i="4"/>
  <c r="F608" i="5" s="1"/>
  <c r="X23" i="4"/>
  <c r="F607" i="5" s="1"/>
  <c r="Y23" i="4"/>
  <c r="X22" i="4"/>
  <c r="F606" i="5" s="1"/>
  <c r="X21" i="4"/>
  <c r="F605" i="5" s="1"/>
  <c r="Y21" i="4"/>
  <c r="X20" i="4"/>
  <c r="F604" i="5" s="1"/>
  <c r="X19" i="4"/>
  <c r="F603" i="5" s="1"/>
  <c r="Y19" i="4"/>
  <c r="X18" i="4"/>
  <c r="F602" i="5" s="1"/>
  <c r="X17" i="4"/>
  <c r="F601" i="5" s="1"/>
  <c r="Y17" i="4"/>
  <c r="X16" i="4"/>
  <c r="F600" i="5" s="1"/>
  <c r="X15" i="4"/>
  <c r="F599" i="5" s="1"/>
  <c r="Y15" i="4"/>
  <c r="X14" i="4"/>
  <c r="F598" i="5" s="1"/>
  <c r="X13" i="4"/>
  <c r="F597" i="5" s="1"/>
  <c r="Y13" i="4"/>
  <c r="X12" i="4"/>
  <c r="F596" i="5" s="1"/>
  <c r="X11" i="4"/>
  <c r="F595" i="5" s="1"/>
  <c r="Y11" i="4"/>
  <c r="X10" i="4"/>
  <c r="F594" i="5" s="1"/>
  <c r="X9" i="4"/>
  <c r="F593" i="5" s="1"/>
  <c r="Y9" i="4"/>
  <c r="X8" i="4"/>
  <c r="F592" i="5" s="1"/>
  <c r="X7" i="4"/>
  <c r="F591" i="5" s="1"/>
  <c r="Y7" i="4"/>
  <c r="X6" i="4"/>
  <c r="F590" i="5" s="1"/>
  <c r="X5" i="4"/>
  <c r="F589" i="5" s="1"/>
  <c r="C82" i="3"/>
  <c r="C55" i="3"/>
  <c r="D28" i="3"/>
  <c r="E28" i="3"/>
  <c r="F28" i="3"/>
  <c r="G28" i="3"/>
  <c r="H28" i="3"/>
  <c r="I28" i="3"/>
  <c r="C28" i="3"/>
  <c r="J26" i="3"/>
  <c r="E610" i="5" s="1"/>
  <c r="J25" i="3"/>
  <c r="E609" i="5" s="1"/>
  <c r="K25" i="3"/>
  <c r="I82" i="3"/>
  <c r="I83" i="3"/>
  <c r="H82" i="3"/>
  <c r="H83" i="3"/>
  <c r="G82" i="3"/>
  <c r="G83" i="3"/>
  <c r="F82" i="3"/>
  <c r="F83" i="3"/>
  <c r="E82" i="3"/>
  <c r="E83" i="3"/>
  <c r="D82" i="3"/>
  <c r="D83" i="3"/>
  <c r="C83" i="3"/>
  <c r="J79" i="3"/>
  <c r="E567" i="5"/>
  <c r="K79" i="3"/>
  <c r="J78" i="3"/>
  <c r="E566" i="5"/>
  <c r="J77" i="3"/>
  <c r="E565" i="5"/>
  <c r="K77" i="3"/>
  <c r="J76" i="3"/>
  <c r="E564" i="5"/>
  <c r="J75" i="3"/>
  <c r="E563" i="5"/>
  <c r="K75" i="3"/>
  <c r="J74" i="3"/>
  <c r="E562" i="5"/>
  <c r="J73" i="3"/>
  <c r="E561" i="5"/>
  <c r="K73" i="3"/>
  <c r="J71" i="3"/>
  <c r="E559" i="5"/>
  <c r="K71" i="3"/>
  <c r="J70" i="3"/>
  <c r="E558" i="5"/>
  <c r="J69" i="3"/>
  <c r="E557" i="5"/>
  <c r="K69" i="3"/>
  <c r="J68" i="3"/>
  <c r="E556" i="5"/>
  <c r="K67" i="3"/>
  <c r="K65" i="3"/>
  <c r="J64" i="3"/>
  <c r="E552" i="5"/>
  <c r="J63" i="3"/>
  <c r="E551" i="5"/>
  <c r="K63" i="3"/>
  <c r="J62" i="3"/>
  <c r="E550" i="5"/>
  <c r="J61" i="3"/>
  <c r="E549" i="5"/>
  <c r="I55" i="3"/>
  <c r="I56" i="3"/>
  <c r="H55" i="3"/>
  <c r="H56" i="3"/>
  <c r="G55" i="3"/>
  <c r="G56" i="3"/>
  <c r="F55" i="3"/>
  <c r="F56" i="3"/>
  <c r="E55" i="3"/>
  <c r="E56" i="3"/>
  <c r="D55" i="3"/>
  <c r="D56" i="3"/>
  <c r="C56" i="3"/>
  <c r="J53" i="3"/>
  <c r="E588" i="5" s="1"/>
  <c r="J52" i="3"/>
  <c r="E587" i="5" s="1"/>
  <c r="K52" i="3"/>
  <c r="J51" i="3"/>
  <c r="E586" i="5" s="1"/>
  <c r="J50" i="3"/>
  <c r="E585" i="5" s="1"/>
  <c r="K50" i="3"/>
  <c r="J49" i="3"/>
  <c r="E584" i="5" s="1"/>
  <c r="J48" i="3"/>
  <c r="E583" i="5" s="1"/>
  <c r="K48" i="3"/>
  <c r="J47" i="3"/>
  <c r="E582" i="5" s="1"/>
  <c r="J46" i="3"/>
  <c r="E581" i="5" s="1"/>
  <c r="K46" i="3"/>
  <c r="J45" i="3"/>
  <c r="E580" i="5" s="1"/>
  <c r="J44" i="3"/>
  <c r="E579" i="5" s="1"/>
  <c r="K44" i="3"/>
  <c r="J43" i="3"/>
  <c r="E578" i="5" s="1"/>
  <c r="J42" i="3"/>
  <c r="E577" i="5" s="1"/>
  <c r="K42" i="3"/>
  <c r="J41" i="3"/>
  <c r="E576" i="5" s="1"/>
  <c r="J40" i="3"/>
  <c r="E575" i="5" s="1"/>
  <c r="K40" i="3"/>
  <c r="J39" i="3"/>
  <c r="E574" i="5" s="1"/>
  <c r="J38" i="3"/>
  <c r="E573" i="5" s="1"/>
  <c r="K38" i="3"/>
  <c r="K36" i="3"/>
  <c r="J34" i="3"/>
  <c r="E569" i="5"/>
  <c r="I29" i="3"/>
  <c r="H29" i="3"/>
  <c r="G29" i="3"/>
  <c r="F29" i="3"/>
  <c r="E29" i="3"/>
  <c r="D29" i="3"/>
  <c r="C29" i="3"/>
  <c r="J24" i="3"/>
  <c r="E608" i="5" s="1"/>
  <c r="J23" i="3"/>
  <c r="E607" i="5" s="1"/>
  <c r="K23" i="3"/>
  <c r="J22" i="3"/>
  <c r="E606" i="5" s="1"/>
  <c r="J21" i="3"/>
  <c r="E605" i="5" s="1"/>
  <c r="K21" i="3"/>
  <c r="J20" i="3"/>
  <c r="E604" i="5" s="1"/>
  <c r="J19" i="3"/>
  <c r="E603" i="5" s="1"/>
  <c r="K19" i="3"/>
  <c r="J18" i="3"/>
  <c r="E602" i="5" s="1"/>
  <c r="J17" i="3"/>
  <c r="E601" i="5" s="1"/>
  <c r="K17" i="3"/>
  <c r="J16" i="3"/>
  <c r="E600" i="5" s="1"/>
  <c r="J15" i="3"/>
  <c r="E599" i="5" s="1"/>
  <c r="K15" i="3"/>
  <c r="J14" i="3"/>
  <c r="E598" i="5" s="1"/>
  <c r="J13" i="3"/>
  <c r="E597" i="5" s="1"/>
  <c r="K13" i="3"/>
  <c r="J12" i="3"/>
  <c r="E596" i="5" s="1"/>
  <c r="J11" i="3"/>
  <c r="E595" i="5" s="1"/>
  <c r="K11" i="3"/>
  <c r="J10" i="3"/>
  <c r="E594" i="5" s="1"/>
  <c r="J9" i="3"/>
  <c r="E593" i="5" s="1"/>
  <c r="K9" i="3"/>
  <c r="J8" i="3"/>
  <c r="E592" i="5" s="1"/>
  <c r="J7" i="3"/>
  <c r="E591" i="5" s="1"/>
  <c r="K7" i="3"/>
  <c r="J6" i="3"/>
  <c r="E590" i="5" s="1"/>
  <c r="J5" i="3"/>
  <c r="D29" i="2"/>
  <c r="E29" i="2"/>
  <c r="F29" i="2"/>
  <c r="G29" i="2"/>
  <c r="H29" i="2"/>
  <c r="C29" i="2"/>
  <c r="I27" i="2"/>
  <c r="D610" i="5" s="1"/>
  <c r="I26" i="2"/>
  <c r="D609" i="5" s="1"/>
  <c r="J26" i="2"/>
  <c r="H85" i="2"/>
  <c r="H86" i="2"/>
  <c r="G85" i="2"/>
  <c r="G86" i="2"/>
  <c r="F85" i="2"/>
  <c r="F86" i="2"/>
  <c r="E85" i="2"/>
  <c r="E86" i="2"/>
  <c r="D85" i="2"/>
  <c r="D86" i="2"/>
  <c r="C85" i="2"/>
  <c r="C86" i="2"/>
  <c r="I83" i="2"/>
  <c r="D568" i="5"/>
  <c r="H568" i="5"/>
  <c r="I82" i="2"/>
  <c r="D567" i="5"/>
  <c r="J82" i="2"/>
  <c r="I81" i="2"/>
  <c r="D566" i="5"/>
  <c r="H566" i="5"/>
  <c r="I80" i="2"/>
  <c r="D565" i="5"/>
  <c r="H565" i="5"/>
  <c r="J80" i="2"/>
  <c r="I79" i="2"/>
  <c r="D564" i="5"/>
  <c r="H564" i="5"/>
  <c r="I78" i="2"/>
  <c r="D563" i="5"/>
  <c r="H563" i="5"/>
  <c r="J78" i="2"/>
  <c r="I77" i="2"/>
  <c r="D562" i="5"/>
  <c r="H562" i="5"/>
  <c r="I76" i="2"/>
  <c r="D561" i="5"/>
  <c r="H561" i="5"/>
  <c r="J76" i="2"/>
  <c r="J74" i="2"/>
  <c r="J72" i="2"/>
  <c r="J70" i="2"/>
  <c r="J68" i="2"/>
  <c r="I67" i="2"/>
  <c r="D552" i="5"/>
  <c r="H552" i="5"/>
  <c r="I66" i="2"/>
  <c r="D551" i="5"/>
  <c r="J66" i="2"/>
  <c r="I65" i="2"/>
  <c r="D550" i="5"/>
  <c r="I64" i="2"/>
  <c r="D549" i="5"/>
  <c r="H57" i="2"/>
  <c r="H58" i="2"/>
  <c r="G57" i="2"/>
  <c r="G58" i="2"/>
  <c r="F57" i="2"/>
  <c r="F58" i="2"/>
  <c r="E57" i="2"/>
  <c r="E58" i="2"/>
  <c r="D57" i="2"/>
  <c r="D58" i="2"/>
  <c r="C57" i="2"/>
  <c r="C58" i="2"/>
  <c r="I55" i="2"/>
  <c r="D588" i="5"/>
  <c r="I54" i="2"/>
  <c r="D587" i="5"/>
  <c r="J54" i="2"/>
  <c r="I53" i="2"/>
  <c r="D586" i="5"/>
  <c r="I52" i="2"/>
  <c r="D585" i="5"/>
  <c r="J52" i="2"/>
  <c r="I51" i="2"/>
  <c r="D584" i="5"/>
  <c r="I50" i="2"/>
  <c r="D583" i="5"/>
  <c r="J50" i="2"/>
  <c r="I49" i="2"/>
  <c r="D582" i="5"/>
  <c r="I48" i="2"/>
  <c r="D581" i="5"/>
  <c r="J48" i="2"/>
  <c r="I47" i="2"/>
  <c r="D580" i="5"/>
  <c r="I46" i="2"/>
  <c r="D579" i="5"/>
  <c r="J46" i="2"/>
  <c r="I45" i="2"/>
  <c r="D578" i="5"/>
  <c r="I44" i="2"/>
  <c r="D577" i="5"/>
  <c r="J44" i="2"/>
  <c r="I43" i="2"/>
  <c r="D576" i="5"/>
  <c r="I42" i="2"/>
  <c r="D575" i="5"/>
  <c r="J42" i="2"/>
  <c r="I41" i="2"/>
  <c r="D574" i="5"/>
  <c r="I40" i="2"/>
  <c r="D573" i="5"/>
  <c r="J40" i="2"/>
  <c r="J38" i="2"/>
  <c r="I36" i="2"/>
  <c r="D569" i="5"/>
  <c r="H569" i="5"/>
  <c r="H30" i="2"/>
  <c r="G30" i="2"/>
  <c r="F30" i="2"/>
  <c r="E30" i="2"/>
  <c r="D30" i="2"/>
  <c r="C30" i="2"/>
  <c r="I25" i="2"/>
  <c r="D608" i="5"/>
  <c r="I24" i="2"/>
  <c r="D607" i="5"/>
  <c r="J24" i="2"/>
  <c r="I23" i="2"/>
  <c r="D606" i="5"/>
  <c r="I22" i="2"/>
  <c r="D605" i="5"/>
  <c r="J22" i="2"/>
  <c r="I21" i="2"/>
  <c r="D604" i="5"/>
  <c r="I20" i="2"/>
  <c r="D603" i="5"/>
  <c r="J20" i="2"/>
  <c r="I19" i="2"/>
  <c r="D602" i="5"/>
  <c r="I18" i="2"/>
  <c r="D601" i="5"/>
  <c r="J18" i="2"/>
  <c r="I17" i="2"/>
  <c r="D600" i="5"/>
  <c r="I16" i="2"/>
  <c r="D599" i="5"/>
  <c r="J16" i="2"/>
  <c r="I15" i="2"/>
  <c r="D598" i="5"/>
  <c r="I14" i="2"/>
  <c r="D597" i="5"/>
  <c r="J14" i="2"/>
  <c r="I13" i="2"/>
  <c r="D596" i="5"/>
  <c r="I12" i="2"/>
  <c r="D595" i="5"/>
  <c r="J12" i="2"/>
  <c r="I11" i="2"/>
  <c r="D594" i="5"/>
  <c r="I10" i="2"/>
  <c r="D593" i="5"/>
  <c r="J10" i="2"/>
  <c r="I9" i="2"/>
  <c r="D592" i="5"/>
  <c r="I8" i="2"/>
  <c r="D591" i="5"/>
  <c r="J8" i="2"/>
  <c r="I7" i="2"/>
  <c r="D590" i="5"/>
  <c r="I6" i="2"/>
  <c r="C55" i="1"/>
  <c r="D29" i="1"/>
  <c r="E29" i="1"/>
  <c r="F29" i="1"/>
  <c r="G29" i="1"/>
  <c r="H29" i="1"/>
  <c r="C29" i="1"/>
  <c r="I27" i="1"/>
  <c r="C610" i="5" s="1"/>
  <c r="I26" i="1"/>
  <c r="C609" i="5" s="1"/>
  <c r="J26" i="1"/>
  <c r="H82" i="1"/>
  <c r="H83" i="1"/>
  <c r="G82" i="1"/>
  <c r="G83" i="1"/>
  <c r="E82" i="1"/>
  <c r="E83" i="1"/>
  <c r="D82" i="1"/>
  <c r="D83" i="1"/>
  <c r="C82" i="1"/>
  <c r="C83" i="1"/>
  <c r="J77" i="1"/>
  <c r="J75" i="1"/>
  <c r="J73" i="1"/>
  <c r="J71" i="1"/>
  <c r="J69" i="1"/>
  <c r="J67" i="1"/>
  <c r="J65" i="1"/>
  <c r="J63" i="1"/>
  <c r="H55" i="1"/>
  <c r="H56" i="1"/>
  <c r="G55" i="1"/>
  <c r="G56" i="1"/>
  <c r="F55" i="1"/>
  <c r="F56" i="1"/>
  <c r="E55" i="1"/>
  <c r="E56" i="1"/>
  <c r="D55" i="1"/>
  <c r="D56" i="1"/>
  <c r="C56" i="1"/>
  <c r="I53" i="1"/>
  <c r="C588" i="5" s="1"/>
  <c r="H588" i="5" s="1"/>
  <c r="I52" i="1"/>
  <c r="C587" i="5" s="1"/>
  <c r="H587" i="5" s="1"/>
  <c r="J52" i="1"/>
  <c r="I51" i="1"/>
  <c r="C586" i="5" s="1"/>
  <c r="H586" i="5" s="1"/>
  <c r="I50" i="1"/>
  <c r="C585" i="5" s="1"/>
  <c r="H585" i="5" s="1"/>
  <c r="J50" i="1"/>
  <c r="I49" i="1"/>
  <c r="C584" i="5" s="1"/>
  <c r="H584" i="5" s="1"/>
  <c r="I48" i="1"/>
  <c r="C583" i="5" s="1"/>
  <c r="H583" i="5" s="1"/>
  <c r="J48" i="1"/>
  <c r="I47" i="1"/>
  <c r="C582" i="5" s="1"/>
  <c r="H582" i="5" s="1"/>
  <c r="I46" i="1"/>
  <c r="C581" i="5" s="1"/>
  <c r="H581" i="5" s="1"/>
  <c r="J46" i="1"/>
  <c r="I45" i="1"/>
  <c r="C580" i="5" s="1"/>
  <c r="H580" i="5" s="1"/>
  <c r="I44" i="1"/>
  <c r="C579" i="5" s="1"/>
  <c r="H579" i="5" s="1"/>
  <c r="J44" i="1"/>
  <c r="I43" i="1"/>
  <c r="C578" i="5" s="1"/>
  <c r="H578" i="5" s="1"/>
  <c r="I42" i="1"/>
  <c r="C577" i="5" s="1"/>
  <c r="H577" i="5" s="1"/>
  <c r="J42" i="1"/>
  <c r="I41" i="1"/>
  <c r="C576" i="5" s="1"/>
  <c r="H576" i="5" s="1"/>
  <c r="I40" i="1"/>
  <c r="C575" i="5" s="1"/>
  <c r="H575" i="5" s="1"/>
  <c r="J40" i="1"/>
  <c r="I39" i="1"/>
  <c r="C574" i="5" s="1"/>
  <c r="H574" i="5" s="1"/>
  <c r="I38" i="1"/>
  <c r="C573" i="5" s="1"/>
  <c r="H573" i="5" s="1"/>
  <c r="J38" i="1"/>
  <c r="J36" i="1"/>
  <c r="H30" i="1"/>
  <c r="G30" i="1"/>
  <c r="F30" i="1"/>
  <c r="E30" i="1"/>
  <c r="D30" i="1"/>
  <c r="C30" i="1"/>
  <c r="I25" i="1"/>
  <c r="C608" i="5" s="1"/>
  <c r="I24" i="1"/>
  <c r="C607" i="5" s="1"/>
  <c r="J24" i="1"/>
  <c r="I23" i="1"/>
  <c r="C606" i="5" s="1"/>
  <c r="I22" i="1"/>
  <c r="C605" i="5" s="1"/>
  <c r="J22" i="1"/>
  <c r="I21" i="1"/>
  <c r="C604" i="5" s="1"/>
  <c r="I20" i="1"/>
  <c r="C603" i="5" s="1"/>
  <c r="J20" i="1"/>
  <c r="I19" i="1"/>
  <c r="C602" i="5" s="1"/>
  <c r="I18" i="1"/>
  <c r="C601" i="5" s="1"/>
  <c r="J18" i="1"/>
  <c r="I17" i="1"/>
  <c r="C600" i="5" s="1"/>
  <c r="I16" i="1"/>
  <c r="C599" i="5" s="1"/>
  <c r="J16" i="1"/>
  <c r="I15" i="1"/>
  <c r="C598" i="5" s="1"/>
  <c r="I14" i="1"/>
  <c r="C597" i="5" s="1"/>
  <c r="J14" i="1"/>
  <c r="I13" i="1"/>
  <c r="C596" i="5" s="1"/>
  <c r="I12" i="1"/>
  <c r="C595" i="5" s="1"/>
  <c r="J12" i="1"/>
  <c r="I11" i="1"/>
  <c r="C594" i="5" s="1"/>
  <c r="I10" i="1"/>
  <c r="C593" i="5" s="1"/>
  <c r="J10" i="1"/>
  <c r="I9" i="1"/>
  <c r="C592" i="5" s="1"/>
  <c r="I8" i="1"/>
  <c r="C591" i="5" s="1"/>
  <c r="J8" i="1"/>
  <c r="I7" i="1"/>
  <c r="C590" i="5" s="1"/>
  <c r="H590" i="5" s="1"/>
  <c r="I6" i="1"/>
  <c r="J6" i="1"/>
  <c r="J29" i="1" s="1"/>
  <c r="O612" i="5"/>
  <c r="Q612" i="5"/>
  <c r="O614" i="5"/>
  <c r="Q614" i="5"/>
  <c r="O616" i="5"/>
  <c r="Q616" i="5"/>
  <c r="O618" i="5"/>
  <c r="Q618" i="5"/>
  <c r="O620" i="5"/>
  <c r="Q620" i="5"/>
  <c r="O622" i="5"/>
  <c r="Q622" i="5"/>
  <c r="O624" i="5"/>
  <c r="Q624" i="5"/>
  <c r="O626" i="5"/>
  <c r="Q626" i="5"/>
  <c r="O628" i="5"/>
  <c r="Q628" i="5"/>
  <c r="O630" i="5"/>
  <c r="Q630" i="5"/>
  <c r="O632" i="5"/>
  <c r="Q632" i="5"/>
  <c r="O634" i="5"/>
  <c r="Q634" i="5"/>
  <c r="O636" i="5"/>
  <c r="Q636" i="5"/>
  <c r="O638" i="5"/>
  <c r="Q638" i="5"/>
  <c r="O640" i="5"/>
  <c r="Q640" i="5"/>
  <c r="O642" i="5"/>
  <c r="Q642" i="5"/>
  <c r="O644" i="5"/>
  <c r="Q644" i="5"/>
  <c r="O646" i="5"/>
  <c r="Q646" i="5"/>
  <c r="O648" i="5"/>
  <c r="Q648" i="5"/>
  <c r="O650" i="5"/>
  <c r="Q650" i="5"/>
  <c r="O652" i="5"/>
  <c r="Q652" i="5"/>
  <c r="O654" i="5"/>
  <c r="Q654" i="5"/>
  <c r="O656" i="5"/>
  <c r="Q656" i="5"/>
  <c r="O658" i="5"/>
  <c r="Q658" i="5"/>
  <c r="O660" i="5"/>
  <c r="Q660" i="5"/>
  <c r="O662" i="5"/>
  <c r="Q662" i="5"/>
  <c r="O664" i="5"/>
  <c r="Q664" i="5"/>
  <c r="O666" i="5"/>
  <c r="Q666" i="5"/>
  <c r="O668" i="5"/>
  <c r="Q668" i="5"/>
  <c r="O670" i="5"/>
  <c r="Q670" i="5"/>
  <c r="O672" i="5"/>
  <c r="Q672" i="5"/>
  <c r="O674" i="5"/>
  <c r="Q674" i="5"/>
  <c r="O676" i="5"/>
  <c r="Q676" i="5"/>
  <c r="O678" i="5"/>
  <c r="Q678" i="5"/>
  <c r="O680" i="5"/>
  <c r="Q680" i="5"/>
  <c r="O682" i="5"/>
  <c r="Q682" i="5"/>
  <c r="O684" i="5"/>
  <c r="Q684" i="5"/>
  <c r="O686" i="5"/>
  <c r="Q686" i="5"/>
  <c r="O688" i="5"/>
  <c r="Q688" i="5"/>
  <c r="O690" i="5"/>
  <c r="Q690" i="5"/>
  <c r="O692" i="5"/>
  <c r="Q692" i="5"/>
  <c r="O694" i="5"/>
  <c r="Q694" i="5"/>
  <c r="O696" i="5"/>
  <c r="Q696" i="5"/>
  <c r="O698" i="5"/>
  <c r="Q698" i="5"/>
  <c r="O700" i="5"/>
  <c r="Q700" i="5"/>
  <c r="O702" i="5"/>
  <c r="Q702" i="5"/>
  <c r="O704" i="5"/>
  <c r="Q704" i="5"/>
  <c r="O706" i="5"/>
  <c r="Q706" i="5"/>
  <c r="O708" i="5"/>
  <c r="Q708" i="5"/>
  <c r="O710" i="5"/>
  <c r="Q710" i="5"/>
  <c r="O712" i="5"/>
  <c r="Q712" i="5"/>
  <c r="O714" i="5"/>
  <c r="Q714" i="5"/>
  <c r="O716" i="5"/>
  <c r="Q716" i="5"/>
  <c r="O718" i="5"/>
  <c r="Q718" i="5"/>
  <c r="O720" i="5"/>
  <c r="Q720" i="5"/>
  <c r="O722" i="5"/>
  <c r="Q722" i="5"/>
  <c r="O724" i="5"/>
  <c r="Q724" i="5"/>
  <c r="O726" i="5"/>
  <c r="Q726" i="5"/>
  <c r="O728" i="5"/>
  <c r="Q728" i="5"/>
  <c r="O730" i="5"/>
  <c r="Q730" i="5"/>
  <c r="O732" i="5"/>
  <c r="Q732" i="5"/>
  <c r="O734" i="5"/>
  <c r="Q734" i="5"/>
  <c r="O736" i="5"/>
  <c r="Q736" i="5"/>
  <c r="O560" i="5"/>
  <c r="Q560" i="5"/>
  <c r="O562" i="5"/>
  <c r="Q562" i="5"/>
  <c r="O564" i="5"/>
  <c r="Q564" i="5"/>
  <c r="Q570" i="5"/>
  <c r="O572" i="5"/>
  <c r="Q572" i="5"/>
  <c r="O574" i="5"/>
  <c r="Q574" i="5"/>
  <c r="O576" i="5"/>
  <c r="Q576" i="5"/>
  <c r="O578" i="5"/>
  <c r="Q578" i="5"/>
  <c r="O580" i="5"/>
  <c r="Q580" i="5"/>
  <c r="O582" i="5"/>
  <c r="Q582" i="5"/>
  <c r="O584" i="5"/>
  <c r="Q584" i="5"/>
  <c r="O586" i="5"/>
  <c r="Q586" i="5"/>
  <c r="C102" i="6"/>
  <c r="C103" i="6"/>
  <c r="C37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37" i="6"/>
  <c r="J129" i="3"/>
  <c r="L516" i="5"/>
  <c r="U508" i="5"/>
  <c r="V508" i="5"/>
  <c r="C139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C69" i="6"/>
  <c r="F159" i="1"/>
  <c r="L502" i="5"/>
  <c r="I154" i="1"/>
  <c r="I157" i="2"/>
  <c r="D500" i="5"/>
  <c r="I158" i="2"/>
  <c r="D501" i="5"/>
  <c r="I155" i="2"/>
  <c r="D498" i="5"/>
  <c r="I156" i="2"/>
  <c r="D499" i="5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I151" i="2"/>
  <c r="D494" i="5"/>
  <c r="I152" i="2"/>
  <c r="D495" i="5"/>
  <c r="X92" i="4"/>
  <c r="F534" i="5"/>
  <c r="X93" i="4"/>
  <c r="F535" i="5"/>
  <c r="X95" i="4"/>
  <c r="F537" i="5"/>
  <c r="X96" i="4"/>
  <c r="F538" i="5"/>
  <c r="X97" i="4"/>
  <c r="F539" i="5"/>
  <c r="X98" i="4"/>
  <c r="F540" i="5"/>
  <c r="X99" i="4"/>
  <c r="F541" i="5"/>
  <c r="X100" i="4"/>
  <c r="F542" i="5"/>
  <c r="X101" i="4"/>
  <c r="F543" i="5"/>
  <c r="X102" i="4"/>
  <c r="F544" i="5"/>
  <c r="X103" i="4"/>
  <c r="F545" i="5"/>
  <c r="X104" i="4"/>
  <c r="F546" i="5"/>
  <c r="X105" i="4"/>
  <c r="F547" i="5"/>
  <c r="J92" i="3"/>
  <c r="E534" i="5"/>
  <c r="J93" i="3"/>
  <c r="E535" i="5"/>
  <c r="J95" i="3"/>
  <c r="E537" i="5"/>
  <c r="J96" i="3"/>
  <c r="E538" i="5"/>
  <c r="J97" i="3"/>
  <c r="E539" i="5"/>
  <c r="J98" i="3"/>
  <c r="E540" i="5"/>
  <c r="J99" i="3"/>
  <c r="E541" i="5"/>
  <c r="J100" i="3"/>
  <c r="E542" i="5"/>
  <c r="J101" i="3"/>
  <c r="E543" i="5"/>
  <c r="X115" i="4"/>
  <c r="F511" i="5"/>
  <c r="X116" i="4"/>
  <c r="F512" i="5"/>
  <c r="X117" i="4"/>
  <c r="F513" i="5"/>
  <c r="X124" i="4"/>
  <c r="F520" i="5"/>
  <c r="X125" i="4"/>
  <c r="F521" i="5"/>
  <c r="J116" i="3"/>
  <c r="E511" i="5"/>
  <c r="J117" i="3"/>
  <c r="E512" i="5"/>
  <c r="J118" i="3"/>
  <c r="E513" i="5"/>
  <c r="J125" i="3"/>
  <c r="E520" i="5"/>
  <c r="J126" i="3"/>
  <c r="E521" i="5"/>
  <c r="X114" i="4"/>
  <c r="F510" i="5"/>
  <c r="X113" i="4"/>
  <c r="F509" i="5"/>
  <c r="J115" i="3"/>
  <c r="E510" i="5"/>
  <c r="J114" i="3"/>
  <c r="E509" i="5"/>
  <c r="L494" i="5"/>
  <c r="L490" i="5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71" i="6"/>
  <c r="I141" i="1"/>
  <c r="C490" i="5"/>
  <c r="I147" i="2"/>
  <c r="D490" i="5"/>
  <c r="J142" i="3"/>
  <c r="E490" i="5"/>
  <c r="X142" i="4"/>
  <c r="F490" i="5"/>
  <c r="I142" i="1"/>
  <c r="C491" i="5"/>
  <c r="I148" i="2"/>
  <c r="D491" i="5"/>
  <c r="J143" i="3"/>
  <c r="E491" i="5"/>
  <c r="X143" i="4"/>
  <c r="F491" i="5"/>
  <c r="O554" i="5"/>
  <c r="J160" i="3"/>
  <c r="E508" i="5"/>
  <c r="X160" i="4"/>
  <c r="F508" i="5"/>
  <c r="J158" i="3"/>
  <c r="E506" i="5"/>
  <c r="X158" i="4"/>
  <c r="F506" i="5"/>
  <c r="X159" i="4"/>
  <c r="F507" i="5"/>
  <c r="J156" i="3"/>
  <c r="E504" i="5"/>
  <c r="X156" i="4"/>
  <c r="F504" i="5"/>
  <c r="J157" i="3"/>
  <c r="E505" i="5"/>
  <c r="X157" i="4"/>
  <c r="F505" i="5"/>
  <c r="J152" i="3"/>
  <c r="E500" i="5"/>
  <c r="X152" i="4"/>
  <c r="F500" i="5"/>
  <c r="J153" i="3"/>
  <c r="E501" i="5"/>
  <c r="X153" i="4"/>
  <c r="F501" i="5"/>
  <c r="J150" i="3"/>
  <c r="E498" i="5"/>
  <c r="X150" i="4"/>
  <c r="F498" i="5"/>
  <c r="J151" i="3"/>
  <c r="E499" i="5"/>
  <c r="X151" i="4"/>
  <c r="F499" i="5"/>
  <c r="I153" i="2"/>
  <c r="D496" i="5"/>
  <c r="J148" i="3"/>
  <c r="E496" i="5"/>
  <c r="X148" i="4"/>
  <c r="F496" i="5"/>
  <c r="J149" i="3"/>
  <c r="E497" i="5"/>
  <c r="X149" i="4"/>
  <c r="F497" i="5"/>
  <c r="I143" i="1"/>
  <c r="C492" i="5"/>
  <c r="I149" i="2"/>
  <c r="D492" i="5"/>
  <c r="J144" i="3"/>
  <c r="E492" i="5"/>
  <c r="X144" i="4"/>
  <c r="F492" i="5"/>
  <c r="I144" i="1"/>
  <c r="C493" i="5"/>
  <c r="I150" i="2"/>
  <c r="D493" i="5"/>
  <c r="J145" i="3"/>
  <c r="E493" i="5"/>
  <c r="X145" i="4"/>
  <c r="F493" i="5"/>
  <c r="X190" i="4"/>
  <c r="J189" i="3"/>
  <c r="E192" i="4"/>
  <c r="E193" i="4"/>
  <c r="Q554" i="5"/>
  <c r="X141" i="4"/>
  <c r="F489" i="5"/>
  <c r="J141" i="3"/>
  <c r="E489" i="5"/>
  <c r="I146" i="2"/>
  <c r="D489" i="5"/>
  <c r="I140" i="1"/>
  <c r="C489" i="5"/>
  <c r="H489" i="5"/>
  <c r="I187" i="1"/>
  <c r="C488" i="5"/>
  <c r="I193" i="2"/>
  <c r="D488" i="5"/>
  <c r="E488" i="5"/>
  <c r="F488" i="5"/>
  <c r="H488" i="5"/>
  <c r="O488" i="5"/>
  <c r="Q488" i="5"/>
  <c r="J188" i="3"/>
  <c r="E487" i="5"/>
  <c r="I192" i="2"/>
  <c r="D487" i="5"/>
  <c r="I186" i="1"/>
  <c r="C487" i="5"/>
  <c r="J186" i="1"/>
  <c r="L446" i="5"/>
  <c r="I190" i="3"/>
  <c r="I191" i="3"/>
  <c r="D190" i="3"/>
  <c r="D191" i="3"/>
  <c r="E190" i="3"/>
  <c r="E191" i="3"/>
  <c r="F190" i="3"/>
  <c r="F191" i="3"/>
  <c r="G190" i="3"/>
  <c r="G191" i="3"/>
  <c r="H190" i="3"/>
  <c r="H191" i="3"/>
  <c r="C190" i="3"/>
  <c r="C191" i="3"/>
  <c r="K188" i="3"/>
  <c r="J187" i="3"/>
  <c r="I162" i="3"/>
  <c r="I163" i="3"/>
  <c r="H162" i="3"/>
  <c r="H163" i="3"/>
  <c r="G162" i="3"/>
  <c r="G163" i="3"/>
  <c r="F162" i="3"/>
  <c r="F163" i="3"/>
  <c r="E162" i="3"/>
  <c r="E163" i="3"/>
  <c r="D162" i="3"/>
  <c r="D163" i="3"/>
  <c r="C162" i="3"/>
  <c r="C163" i="3"/>
  <c r="J159" i="3"/>
  <c r="E507" i="5"/>
  <c r="K159" i="3"/>
  <c r="K157" i="3"/>
  <c r="J155" i="3"/>
  <c r="E503" i="5"/>
  <c r="K155" i="3"/>
  <c r="J154" i="3"/>
  <c r="E502" i="5"/>
  <c r="K153" i="3"/>
  <c r="K151" i="3"/>
  <c r="K149" i="3"/>
  <c r="J147" i="3"/>
  <c r="E495" i="5"/>
  <c r="K147" i="3"/>
  <c r="J146" i="3"/>
  <c r="E494" i="5"/>
  <c r="K145" i="3"/>
  <c r="K143" i="3"/>
  <c r="I135" i="3"/>
  <c r="I136" i="3"/>
  <c r="H135" i="3"/>
  <c r="H136" i="3"/>
  <c r="G135" i="3"/>
  <c r="G136" i="3"/>
  <c r="F135" i="3"/>
  <c r="F136" i="3"/>
  <c r="E135" i="3"/>
  <c r="E136" i="3"/>
  <c r="D135" i="3"/>
  <c r="D136" i="3"/>
  <c r="C135" i="3"/>
  <c r="C136" i="3"/>
  <c r="J133" i="3"/>
  <c r="E528" i="5"/>
  <c r="J132" i="3"/>
  <c r="E527" i="5"/>
  <c r="K132" i="3"/>
  <c r="J131" i="3"/>
  <c r="E526" i="5"/>
  <c r="J130" i="3"/>
  <c r="E525" i="5"/>
  <c r="K130" i="3"/>
  <c r="E524" i="5"/>
  <c r="J128" i="3"/>
  <c r="E523" i="5"/>
  <c r="K128" i="3"/>
  <c r="J127" i="3"/>
  <c r="E522" i="5"/>
  <c r="K126" i="3"/>
  <c r="J124" i="3"/>
  <c r="E519" i="5"/>
  <c r="K124" i="3"/>
  <c r="J123" i="3"/>
  <c r="E518" i="5"/>
  <c r="J122" i="3"/>
  <c r="E517" i="5"/>
  <c r="K122" i="3"/>
  <c r="J121" i="3"/>
  <c r="E516" i="5"/>
  <c r="J120" i="3"/>
  <c r="E515" i="5"/>
  <c r="K120" i="3"/>
  <c r="J119" i="3"/>
  <c r="E514" i="5"/>
  <c r="K118" i="3"/>
  <c r="K116" i="3"/>
  <c r="I108" i="3"/>
  <c r="I109" i="3"/>
  <c r="H108" i="3"/>
  <c r="H109" i="3"/>
  <c r="G108" i="3"/>
  <c r="G109" i="3"/>
  <c r="F108" i="3"/>
  <c r="F109" i="3"/>
  <c r="E108" i="3"/>
  <c r="E109" i="3"/>
  <c r="D108" i="3"/>
  <c r="D109" i="3"/>
  <c r="C108" i="3"/>
  <c r="C109" i="3"/>
  <c r="J106" i="3"/>
  <c r="E548" i="5"/>
  <c r="J105" i="3"/>
  <c r="E547" i="5"/>
  <c r="K105" i="3"/>
  <c r="J104" i="3"/>
  <c r="E546" i="5"/>
  <c r="J103" i="3"/>
  <c r="E545" i="5"/>
  <c r="K103" i="3"/>
  <c r="J102" i="3"/>
  <c r="E544" i="5"/>
  <c r="K101" i="3"/>
  <c r="K99" i="3"/>
  <c r="K97" i="3"/>
  <c r="K95" i="3"/>
  <c r="J94" i="3"/>
  <c r="E536" i="5"/>
  <c r="K93" i="3"/>
  <c r="J91" i="3"/>
  <c r="E533" i="5"/>
  <c r="K91" i="3"/>
  <c r="J90" i="3"/>
  <c r="E532" i="5"/>
  <c r="J89" i="3"/>
  <c r="E531" i="5"/>
  <c r="K89" i="3"/>
  <c r="J88" i="3"/>
  <c r="E530" i="5"/>
  <c r="J87" i="3"/>
  <c r="E529" i="5"/>
  <c r="X189" i="4"/>
  <c r="W162" i="4"/>
  <c r="V162" i="4"/>
  <c r="U162" i="4"/>
  <c r="T162" i="4"/>
  <c r="T163" i="4"/>
  <c r="S162" i="4"/>
  <c r="S163" i="4"/>
  <c r="R162" i="4"/>
  <c r="Q162" i="4"/>
  <c r="Q163" i="4"/>
  <c r="P162" i="4"/>
  <c r="P163" i="4"/>
  <c r="O162" i="4"/>
  <c r="O163" i="4"/>
  <c r="N162" i="4"/>
  <c r="N163" i="4"/>
  <c r="M162" i="4"/>
  <c r="M163" i="4"/>
  <c r="L162" i="4"/>
  <c r="L163" i="4"/>
  <c r="K162" i="4"/>
  <c r="K163" i="4"/>
  <c r="J162" i="4"/>
  <c r="J163" i="4"/>
  <c r="I162" i="4"/>
  <c r="I163" i="4"/>
  <c r="H162" i="4"/>
  <c r="H163" i="4"/>
  <c r="G162" i="4"/>
  <c r="G163" i="4"/>
  <c r="F162" i="4"/>
  <c r="F163" i="4"/>
  <c r="E162" i="4"/>
  <c r="E163" i="4"/>
  <c r="D162" i="4"/>
  <c r="D163" i="4"/>
  <c r="C162" i="4"/>
  <c r="C163" i="4"/>
  <c r="Y159" i="4"/>
  <c r="Y157" i="4"/>
  <c r="X155" i="4"/>
  <c r="F503" i="5"/>
  <c r="Y155" i="4"/>
  <c r="X154" i="4"/>
  <c r="F502" i="5"/>
  <c r="Y153" i="4"/>
  <c r="Y151" i="4"/>
  <c r="Y149" i="4"/>
  <c r="X147" i="4"/>
  <c r="F495" i="5"/>
  <c r="Y147" i="4"/>
  <c r="X146" i="4"/>
  <c r="F494" i="5"/>
  <c r="Y145" i="4"/>
  <c r="Y143" i="4"/>
  <c r="W134" i="4"/>
  <c r="V134" i="4"/>
  <c r="U134" i="4"/>
  <c r="T134" i="4"/>
  <c r="T135" i="4"/>
  <c r="S134" i="4"/>
  <c r="S135" i="4"/>
  <c r="R134" i="4"/>
  <c r="Q134" i="4"/>
  <c r="Q135" i="4"/>
  <c r="P134" i="4"/>
  <c r="P135" i="4"/>
  <c r="O134" i="4"/>
  <c r="O135" i="4"/>
  <c r="N134" i="4"/>
  <c r="N135" i="4"/>
  <c r="M134" i="4"/>
  <c r="M135" i="4"/>
  <c r="L134" i="4"/>
  <c r="L135" i="4"/>
  <c r="K134" i="4"/>
  <c r="K135" i="4"/>
  <c r="J134" i="4"/>
  <c r="J135" i="4"/>
  <c r="I134" i="4"/>
  <c r="I135" i="4"/>
  <c r="H134" i="4"/>
  <c r="H135" i="4"/>
  <c r="G134" i="4"/>
  <c r="G135" i="4"/>
  <c r="F134" i="4"/>
  <c r="F135" i="4"/>
  <c r="E134" i="4"/>
  <c r="E135" i="4"/>
  <c r="D134" i="4"/>
  <c r="D135" i="4"/>
  <c r="C134" i="4"/>
  <c r="C135" i="4"/>
  <c r="X132" i="4"/>
  <c r="F528" i="5"/>
  <c r="X131" i="4"/>
  <c r="F527" i="5"/>
  <c r="Y131" i="4"/>
  <c r="X130" i="4"/>
  <c r="F526" i="5"/>
  <c r="X129" i="4"/>
  <c r="F525" i="5"/>
  <c r="Y129" i="4"/>
  <c r="X128" i="4"/>
  <c r="F524" i="5"/>
  <c r="X127" i="4"/>
  <c r="F523" i="5"/>
  <c r="Y127" i="4"/>
  <c r="X126" i="4"/>
  <c r="F522" i="5"/>
  <c r="Y125" i="4"/>
  <c r="X123" i="4"/>
  <c r="F519" i="5"/>
  <c r="Y123" i="4"/>
  <c r="X122" i="4"/>
  <c r="F518" i="5"/>
  <c r="X121" i="4"/>
  <c r="F517" i="5"/>
  <c r="Y121" i="4"/>
  <c r="X120" i="4"/>
  <c r="F516" i="5"/>
  <c r="X119" i="4"/>
  <c r="F515" i="5"/>
  <c r="Y119" i="4"/>
  <c r="X118" i="4"/>
  <c r="F514" i="5"/>
  <c r="Y117" i="4"/>
  <c r="Y115" i="4"/>
  <c r="W108" i="4"/>
  <c r="V108" i="4"/>
  <c r="U108" i="4"/>
  <c r="T108" i="4"/>
  <c r="T109" i="4"/>
  <c r="S108" i="4"/>
  <c r="S109" i="4"/>
  <c r="R108" i="4"/>
  <c r="Q108" i="4"/>
  <c r="Q109" i="4"/>
  <c r="P108" i="4"/>
  <c r="P109" i="4"/>
  <c r="O108" i="4"/>
  <c r="O109" i="4"/>
  <c r="N108" i="4"/>
  <c r="N109" i="4"/>
  <c r="M108" i="4"/>
  <c r="M109" i="4"/>
  <c r="L108" i="4"/>
  <c r="L109" i="4"/>
  <c r="K108" i="4"/>
  <c r="K109" i="4"/>
  <c r="J108" i="4"/>
  <c r="J109" i="4"/>
  <c r="I108" i="4"/>
  <c r="I109" i="4"/>
  <c r="H108" i="4"/>
  <c r="H109" i="4"/>
  <c r="G108" i="4"/>
  <c r="G109" i="4"/>
  <c r="F108" i="4"/>
  <c r="F109" i="4"/>
  <c r="E108" i="4"/>
  <c r="E109" i="4"/>
  <c r="D108" i="4"/>
  <c r="D109" i="4"/>
  <c r="C108" i="4"/>
  <c r="C109" i="4"/>
  <c r="X106" i="4"/>
  <c r="F548" i="5"/>
  <c r="Y105" i="4"/>
  <c r="Y103" i="4"/>
  <c r="Y101" i="4"/>
  <c r="Y99" i="4"/>
  <c r="Y97" i="4"/>
  <c r="Y95" i="4"/>
  <c r="X94" i="4"/>
  <c r="F536" i="5"/>
  <c r="Y93" i="4"/>
  <c r="X91" i="4"/>
  <c r="F533" i="5"/>
  <c r="Y91" i="4"/>
  <c r="X90" i="4"/>
  <c r="F532" i="5"/>
  <c r="X89" i="4"/>
  <c r="F531" i="5"/>
  <c r="Y89" i="4"/>
  <c r="X88" i="4"/>
  <c r="F530" i="5"/>
  <c r="X87" i="4"/>
  <c r="F529" i="5"/>
  <c r="G338" i="2"/>
  <c r="W192" i="4"/>
  <c r="V192" i="4"/>
  <c r="U192" i="4"/>
  <c r="T192" i="4"/>
  <c r="T193" i="4"/>
  <c r="S192" i="4"/>
  <c r="S193" i="4"/>
  <c r="R192" i="4"/>
  <c r="Q192" i="4"/>
  <c r="Q193" i="4"/>
  <c r="P192" i="4"/>
  <c r="P193" i="4"/>
  <c r="O192" i="4"/>
  <c r="O193" i="4"/>
  <c r="N192" i="4"/>
  <c r="N193" i="4"/>
  <c r="M192" i="4"/>
  <c r="M193" i="4"/>
  <c r="L192" i="4"/>
  <c r="L193" i="4"/>
  <c r="K192" i="4"/>
  <c r="K193" i="4"/>
  <c r="J192" i="4"/>
  <c r="J193" i="4"/>
  <c r="I192" i="4"/>
  <c r="I193" i="4"/>
  <c r="H192" i="4"/>
  <c r="H193" i="4"/>
  <c r="G192" i="4"/>
  <c r="G193" i="4"/>
  <c r="F192" i="4"/>
  <c r="F193" i="4"/>
  <c r="D192" i="4"/>
  <c r="D193" i="4"/>
  <c r="C192" i="4"/>
  <c r="C193" i="4"/>
  <c r="X188" i="4"/>
  <c r="F486" i="5"/>
  <c r="X187" i="4"/>
  <c r="F485" i="5"/>
  <c r="Y187" i="4"/>
  <c r="X186" i="4"/>
  <c r="F484" i="5"/>
  <c r="X185" i="4"/>
  <c r="F483" i="5"/>
  <c r="Y185" i="4"/>
  <c r="X184" i="4"/>
  <c r="F482" i="5"/>
  <c r="X183" i="4"/>
  <c r="F481" i="5"/>
  <c r="Y183" i="4"/>
  <c r="X182" i="4"/>
  <c r="F480" i="5"/>
  <c r="X181" i="4"/>
  <c r="F479" i="5"/>
  <c r="Y181" i="4"/>
  <c r="X180" i="4"/>
  <c r="X179" i="4"/>
  <c r="F477" i="5"/>
  <c r="Y179" i="4"/>
  <c r="X178" i="4"/>
  <c r="F476" i="5"/>
  <c r="X177" i="4"/>
  <c r="F475" i="5"/>
  <c r="Y177" i="4"/>
  <c r="X176" i="4"/>
  <c r="F474" i="5"/>
  <c r="X175" i="4"/>
  <c r="F473" i="5"/>
  <c r="Y175" i="4"/>
  <c r="X174" i="4"/>
  <c r="F472" i="5"/>
  <c r="X173" i="4"/>
  <c r="F471" i="5"/>
  <c r="Y173" i="4"/>
  <c r="X172" i="4"/>
  <c r="F470" i="5"/>
  <c r="X171" i="4"/>
  <c r="F469" i="5"/>
  <c r="Y171" i="4"/>
  <c r="X170" i="4"/>
  <c r="F468" i="5"/>
  <c r="X169" i="4"/>
  <c r="F467" i="5"/>
  <c r="X197" i="4"/>
  <c r="E486" i="5"/>
  <c r="J186" i="3"/>
  <c r="E485" i="5"/>
  <c r="K186" i="3"/>
  <c r="J185" i="3"/>
  <c r="E484" i="5"/>
  <c r="J184" i="3"/>
  <c r="E483" i="5"/>
  <c r="K184" i="3"/>
  <c r="J183" i="3"/>
  <c r="E482" i="5"/>
  <c r="J182" i="3"/>
  <c r="E481" i="5"/>
  <c r="K182" i="3"/>
  <c r="J181" i="3"/>
  <c r="E480" i="5"/>
  <c r="J180" i="3"/>
  <c r="E479" i="5"/>
  <c r="K180" i="3"/>
  <c r="J179" i="3"/>
  <c r="E478" i="5"/>
  <c r="J178" i="3"/>
  <c r="E477" i="5"/>
  <c r="K178" i="3"/>
  <c r="J177" i="3"/>
  <c r="E476" i="5"/>
  <c r="J176" i="3"/>
  <c r="E475" i="5"/>
  <c r="K176" i="3"/>
  <c r="J175" i="3"/>
  <c r="E474" i="5"/>
  <c r="J174" i="3"/>
  <c r="E473" i="5"/>
  <c r="K174" i="3"/>
  <c r="J173" i="3"/>
  <c r="E472" i="5"/>
  <c r="J172" i="3"/>
  <c r="E471" i="5"/>
  <c r="K172" i="3"/>
  <c r="J171" i="3"/>
  <c r="E470" i="5"/>
  <c r="J170" i="3"/>
  <c r="E469" i="5"/>
  <c r="K170" i="3"/>
  <c r="J169" i="3"/>
  <c r="E468" i="5"/>
  <c r="J168" i="3"/>
  <c r="E467" i="5"/>
  <c r="C135" i="6"/>
  <c r="E132" i="6"/>
  <c r="E133" i="6"/>
  <c r="E134" i="6"/>
  <c r="E123" i="6"/>
  <c r="E124" i="6"/>
  <c r="E125" i="6"/>
  <c r="E126" i="6"/>
  <c r="E127" i="6"/>
  <c r="E128" i="6"/>
  <c r="E129" i="6"/>
  <c r="E130" i="6"/>
  <c r="E131" i="6"/>
  <c r="E115" i="6"/>
  <c r="E116" i="6"/>
  <c r="E117" i="6"/>
  <c r="E118" i="6"/>
  <c r="E119" i="6"/>
  <c r="E120" i="6"/>
  <c r="E121" i="6"/>
  <c r="E122" i="6"/>
  <c r="E105" i="6"/>
  <c r="E106" i="6"/>
  <c r="E107" i="6"/>
  <c r="E108" i="6"/>
  <c r="E109" i="6"/>
  <c r="E110" i="6"/>
  <c r="E111" i="6"/>
  <c r="E112" i="6"/>
  <c r="E113" i="6"/>
  <c r="E114" i="6"/>
  <c r="E104" i="6"/>
  <c r="H161" i="1"/>
  <c r="H162" i="1"/>
  <c r="G161" i="1"/>
  <c r="G162" i="1"/>
  <c r="F161" i="1"/>
  <c r="F162" i="1"/>
  <c r="E161" i="1"/>
  <c r="E162" i="1"/>
  <c r="D161" i="1"/>
  <c r="D162" i="1"/>
  <c r="C161" i="1"/>
  <c r="C162" i="1"/>
  <c r="I159" i="1"/>
  <c r="C508" i="5"/>
  <c r="I158" i="1"/>
  <c r="C507" i="5"/>
  <c r="J158" i="1"/>
  <c r="I157" i="1"/>
  <c r="C506" i="5"/>
  <c r="I156" i="1"/>
  <c r="C505" i="5"/>
  <c r="J156" i="1"/>
  <c r="I155" i="1"/>
  <c r="C504" i="5"/>
  <c r="C503" i="5"/>
  <c r="J154" i="1"/>
  <c r="I153" i="1"/>
  <c r="C502" i="5"/>
  <c r="I152" i="1"/>
  <c r="J152" i="1"/>
  <c r="C501" i="5"/>
  <c r="H501" i="5"/>
  <c r="I151" i="1"/>
  <c r="C500" i="5"/>
  <c r="H500" i="5"/>
  <c r="O500" i="5"/>
  <c r="I150" i="1"/>
  <c r="C499" i="5"/>
  <c r="H499" i="5"/>
  <c r="J150" i="1"/>
  <c r="I149" i="1"/>
  <c r="C498" i="5"/>
  <c r="H498" i="5"/>
  <c r="O498" i="5"/>
  <c r="I148" i="1"/>
  <c r="C497" i="5"/>
  <c r="J148" i="1"/>
  <c r="I147" i="1"/>
  <c r="C496" i="5"/>
  <c r="H496" i="5"/>
  <c r="I146" i="1"/>
  <c r="C495" i="5"/>
  <c r="H495" i="5"/>
  <c r="J146" i="1"/>
  <c r="I145" i="1"/>
  <c r="C494" i="5"/>
  <c r="H494" i="5"/>
  <c r="O494" i="5"/>
  <c r="J144" i="1"/>
  <c r="J142" i="1"/>
  <c r="H134" i="1"/>
  <c r="H135" i="1"/>
  <c r="G134" i="1"/>
  <c r="G135" i="1"/>
  <c r="F134" i="1"/>
  <c r="F135" i="1"/>
  <c r="E134" i="1"/>
  <c r="E135" i="1"/>
  <c r="D134" i="1"/>
  <c r="D135" i="1"/>
  <c r="C134" i="1"/>
  <c r="C135" i="1"/>
  <c r="I132" i="1"/>
  <c r="C528" i="5"/>
  <c r="I131" i="1"/>
  <c r="C527" i="5"/>
  <c r="J131" i="1"/>
  <c r="I130" i="1"/>
  <c r="C526" i="5"/>
  <c r="I129" i="1"/>
  <c r="C525" i="5"/>
  <c r="J129" i="1"/>
  <c r="I128" i="1"/>
  <c r="C524" i="5"/>
  <c r="I127" i="1"/>
  <c r="C523" i="5"/>
  <c r="J127" i="1"/>
  <c r="I126" i="1"/>
  <c r="C522" i="5"/>
  <c r="I125" i="1"/>
  <c r="C521" i="5"/>
  <c r="J125" i="1"/>
  <c r="I124" i="1"/>
  <c r="C520" i="5"/>
  <c r="I123" i="1"/>
  <c r="C519" i="5"/>
  <c r="J123" i="1"/>
  <c r="I122" i="1"/>
  <c r="C518" i="5"/>
  <c r="I121" i="1"/>
  <c r="C517" i="5"/>
  <c r="J121" i="1"/>
  <c r="I120" i="1"/>
  <c r="C516" i="5"/>
  <c r="I119" i="1"/>
  <c r="C515" i="5"/>
  <c r="J119" i="1"/>
  <c r="I118" i="1"/>
  <c r="C514" i="5"/>
  <c r="I117" i="1"/>
  <c r="C513" i="5"/>
  <c r="J117" i="1"/>
  <c r="I116" i="1"/>
  <c r="C512" i="5"/>
  <c r="I115" i="1"/>
  <c r="C511" i="5"/>
  <c r="J115" i="1"/>
  <c r="I114" i="1"/>
  <c r="C510" i="5"/>
  <c r="I113" i="1"/>
  <c r="C509" i="5"/>
  <c r="H108" i="1"/>
  <c r="H109" i="1"/>
  <c r="G108" i="1"/>
  <c r="G109" i="1"/>
  <c r="F108" i="1"/>
  <c r="F109" i="1"/>
  <c r="E108" i="1"/>
  <c r="E109" i="1"/>
  <c r="D108" i="1"/>
  <c r="D109" i="1"/>
  <c r="C108" i="1"/>
  <c r="C109" i="1"/>
  <c r="I106" i="1"/>
  <c r="C548" i="5"/>
  <c r="I105" i="1"/>
  <c r="C547" i="5"/>
  <c r="J105" i="1"/>
  <c r="I104" i="1"/>
  <c r="C546" i="5"/>
  <c r="I103" i="1"/>
  <c r="C545" i="5"/>
  <c r="J103" i="1"/>
  <c r="I102" i="1"/>
  <c r="C544" i="5"/>
  <c r="I101" i="1"/>
  <c r="C543" i="5"/>
  <c r="J101" i="1"/>
  <c r="I100" i="1"/>
  <c r="C542" i="5"/>
  <c r="I99" i="1"/>
  <c r="C541" i="5"/>
  <c r="J99" i="1"/>
  <c r="I98" i="1"/>
  <c r="C540" i="5"/>
  <c r="I97" i="1"/>
  <c r="C539" i="5"/>
  <c r="J97" i="1"/>
  <c r="I96" i="1"/>
  <c r="C538" i="5"/>
  <c r="I95" i="1"/>
  <c r="C537" i="5"/>
  <c r="J95" i="1"/>
  <c r="I94" i="1"/>
  <c r="C536" i="5"/>
  <c r="I93" i="1"/>
  <c r="C535" i="5"/>
  <c r="J93" i="1"/>
  <c r="I92" i="1"/>
  <c r="C534" i="5"/>
  <c r="I91" i="1"/>
  <c r="C533" i="5"/>
  <c r="J91" i="1"/>
  <c r="I90" i="1"/>
  <c r="C532" i="5"/>
  <c r="I89" i="1"/>
  <c r="C531" i="5"/>
  <c r="J89" i="1"/>
  <c r="I88" i="1"/>
  <c r="C530" i="5"/>
  <c r="I87" i="1"/>
  <c r="C529" i="5"/>
  <c r="H167" i="2"/>
  <c r="H168" i="2"/>
  <c r="G167" i="2"/>
  <c r="G168" i="2"/>
  <c r="F167" i="2"/>
  <c r="F168" i="2"/>
  <c r="E167" i="2"/>
  <c r="E168" i="2"/>
  <c r="D167" i="2"/>
  <c r="D168" i="2"/>
  <c r="C167" i="2"/>
  <c r="C168" i="2"/>
  <c r="I165" i="2"/>
  <c r="D508" i="5"/>
  <c r="I164" i="2"/>
  <c r="D507" i="5"/>
  <c r="J164" i="2"/>
  <c r="I163" i="2"/>
  <c r="D506" i="5"/>
  <c r="I162" i="2"/>
  <c r="D505" i="5"/>
  <c r="J162" i="2"/>
  <c r="I161" i="2"/>
  <c r="D504" i="5"/>
  <c r="I160" i="2"/>
  <c r="D503" i="5"/>
  <c r="J160" i="2"/>
  <c r="I159" i="2"/>
  <c r="D502" i="5"/>
  <c r="J158" i="2"/>
  <c r="J156" i="2"/>
  <c r="I154" i="2"/>
  <c r="D497" i="5"/>
  <c r="J154" i="2"/>
  <c r="J152" i="2"/>
  <c r="J150" i="2"/>
  <c r="J148" i="2"/>
  <c r="H139" i="2"/>
  <c r="H140" i="2"/>
  <c r="G139" i="2"/>
  <c r="G140" i="2"/>
  <c r="F139" i="2"/>
  <c r="F140" i="2"/>
  <c r="E139" i="2"/>
  <c r="E140" i="2"/>
  <c r="D139" i="2"/>
  <c r="D140" i="2"/>
  <c r="C140" i="2"/>
  <c r="D528" i="5"/>
  <c r="D527" i="5"/>
  <c r="J136" i="2"/>
  <c r="D526" i="5"/>
  <c r="D525" i="5"/>
  <c r="J134" i="2"/>
  <c r="D524" i="5"/>
  <c r="D523" i="5"/>
  <c r="J132" i="2"/>
  <c r="D522" i="5"/>
  <c r="D521" i="5"/>
  <c r="J130" i="2"/>
  <c r="D520" i="5"/>
  <c r="D519" i="5"/>
  <c r="J128" i="2"/>
  <c r="D518" i="5"/>
  <c r="D517" i="5"/>
  <c r="J126" i="2"/>
  <c r="D516" i="5"/>
  <c r="D515" i="5"/>
  <c r="J124" i="2"/>
  <c r="D514" i="5"/>
  <c r="D513" i="5"/>
  <c r="J122" i="2"/>
  <c r="D512" i="5"/>
  <c r="D511" i="5"/>
  <c r="J120" i="2"/>
  <c r="D510" i="5"/>
  <c r="D509" i="5"/>
  <c r="H111" i="2"/>
  <c r="H112" i="2"/>
  <c r="G111" i="2"/>
  <c r="G112" i="2"/>
  <c r="F111" i="2"/>
  <c r="F112" i="2"/>
  <c r="E111" i="2"/>
  <c r="E112" i="2"/>
  <c r="D111" i="2"/>
  <c r="D112" i="2"/>
  <c r="C111" i="2"/>
  <c r="C112" i="2"/>
  <c r="I109" i="2"/>
  <c r="D548" i="5"/>
  <c r="I108" i="2"/>
  <c r="D547" i="5"/>
  <c r="J108" i="2"/>
  <c r="I107" i="2"/>
  <c r="D546" i="5"/>
  <c r="I106" i="2"/>
  <c r="D545" i="5"/>
  <c r="J106" i="2"/>
  <c r="I105" i="2"/>
  <c r="D544" i="5"/>
  <c r="I104" i="2"/>
  <c r="D543" i="5"/>
  <c r="J104" i="2"/>
  <c r="I103" i="2"/>
  <c r="D542" i="5"/>
  <c r="I102" i="2"/>
  <c r="D541" i="5"/>
  <c r="J102" i="2"/>
  <c r="I101" i="2"/>
  <c r="D540" i="5"/>
  <c r="I100" i="2"/>
  <c r="D539" i="5"/>
  <c r="J100" i="2"/>
  <c r="I99" i="2"/>
  <c r="D538" i="5"/>
  <c r="I98" i="2"/>
  <c r="D537" i="5"/>
  <c r="J98" i="2"/>
  <c r="I97" i="2"/>
  <c r="D536" i="5"/>
  <c r="I96" i="2"/>
  <c r="D535" i="5"/>
  <c r="J96" i="2"/>
  <c r="I95" i="2"/>
  <c r="D534" i="5"/>
  <c r="I94" i="2"/>
  <c r="D533" i="5"/>
  <c r="J94" i="2"/>
  <c r="I93" i="2"/>
  <c r="D532" i="5"/>
  <c r="I92" i="2"/>
  <c r="D531" i="5"/>
  <c r="J92" i="2"/>
  <c r="I91" i="2"/>
  <c r="D530" i="5"/>
  <c r="I90" i="2"/>
  <c r="D529" i="5"/>
  <c r="H195" i="2"/>
  <c r="H196" i="2"/>
  <c r="G195" i="2"/>
  <c r="G196" i="2"/>
  <c r="F195" i="2"/>
  <c r="F196" i="2"/>
  <c r="E195" i="2"/>
  <c r="E196" i="2"/>
  <c r="D195" i="2"/>
  <c r="D196" i="2"/>
  <c r="C195" i="2"/>
  <c r="C196" i="2"/>
  <c r="I191" i="2"/>
  <c r="D486" i="5"/>
  <c r="I190" i="2"/>
  <c r="D485" i="5"/>
  <c r="J190" i="2"/>
  <c r="I189" i="2"/>
  <c r="D484" i="5"/>
  <c r="I188" i="2"/>
  <c r="D483" i="5"/>
  <c r="J188" i="2"/>
  <c r="I187" i="2"/>
  <c r="D482" i="5"/>
  <c r="I186" i="2"/>
  <c r="D481" i="5"/>
  <c r="J186" i="2"/>
  <c r="I185" i="2"/>
  <c r="D480" i="5"/>
  <c r="I184" i="2"/>
  <c r="D479" i="5"/>
  <c r="J184" i="2"/>
  <c r="I183" i="2"/>
  <c r="D478" i="5"/>
  <c r="I182" i="2"/>
  <c r="D477" i="5"/>
  <c r="J182" i="2"/>
  <c r="I181" i="2"/>
  <c r="D476" i="5"/>
  <c r="I180" i="2"/>
  <c r="D475" i="5"/>
  <c r="J180" i="2"/>
  <c r="I179" i="2"/>
  <c r="D474" i="5"/>
  <c r="I178" i="2"/>
  <c r="D473" i="5"/>
  <c r="J178" i="2"/>
  <c r="I177" i="2"/>
  <c r="D472" i="5"/>
  <c r="I176" i="2"/>
  <c r="D471" i="5"/>
  <c r="J176" i="2"/>
  <c r="I175" i="2"/>
  <c r="D470" i="5"/>
  <c r="I174" i="2"/>
  <c r="D469" i="5"/>
  <c r="J174" i="2"/>
  <c r="I173" i="2"/>
  <c r="D468" i="5"/>
  <c r="I172" i="2"/>
  <c r="D467" i="5"/>
  <c r="H189" i="1"/>
  <c r="H190" i="1"/>
  <c r="G189" i="1"/>
  <c r="G190" i="1"/>
  <c r="F189" i="1"/>
  <c r="F190" i="1"/>
  <c r="E189" i="1"/>
  <c r="E190" i="1"/>
  <c r="D189" i="1"/>
  <c r="D190" i="1"/>
  <c r="C189" i="1"/>
  <c r="C190" i="1"/>
  <c r="I185" i="1"/>
  <c r="C486" i="5"/>
  <c r="H486" i="5"/>
  <c r="I184" i="1"/>
  <c r="C485" i="5"/>
  <c r="J184" i="1"/>
  <c r="I183" i="1"/>
  <c r="C484" i="5"/>
  <c r="I182" i="1"/>
  <c r="C483" i="5"/>
  <c r="J182" i="1"/>
  <c r="I181" i="1"/>
  <c r="C482" i="5"/>
  <c r="I180" i="1"/>
  <c r="C481" i="5"/>
  <c r="J180" i="1"/>
  <c r="I179" i="1"/>
  <c r="C480" i="5"/>
  <c r="I178" i="1"/>
  <c r="C479" i="5"/>
  <c r="J178" i="1"/>
  <c r="I177" i="1"/>
  <c r="C478" i="5"/>
  <c r="I176" i="1"/>
  <c r="C477" i="5"/>
  <c r="J176" i="1"/>
  <c r="I175" i="1"/>
  <c r="C476" i="5"/>
  <c r="I174" i="1"/>
  <c r="C475" i="5"/>
  <c r="J174" i="1"/>
  <c r="I173" i="1"/>
  <c r="C474" i="5"/>
  <c r="H474" i="5"/>
  <c r="I172" i="1"/>
  <c r="C473" i="5"/>
  <c r="J172" i="1"/>
  <c r="I171" i="1"/>
  <c r="C472" i="5"/>
  <c r="I170" i="1"/>
  <c r="C471" i="5"/>
  <c r="J170" i="1"/>
  <c r="I169" i="1"/>
  <c r="C470" i="5"/>
  <c r="I168" i="1"/>
  <c r="C469" i="5"/>
  <c r="J168" i="1"/>
  <c r="I167" i="1"/>
  <c r="C468" i="5"/>
  <c r="I166" i="1"/>
  <c r="C467" i="5"/>
  <c r="I235" i="1"/>
  <c r="J209" i="3"/>
  <c r="E460" i="5"/>
  <c r="J210" i="3"/>
  <c r="E461" i="5"/>
  <c r="J211" i="3"/>
  <c r="E462" i="5"/>
  <c r="J212" i="3"/>
  <c r="E463" i="5"/>
  <c r="H470" i="5"/>
  <c r="H469" i="5"/>
  <c r="H468" i="5"/>
  <c r="O468" i="5"/>
  <c r="H467" i="5"/>
  <c r="Q468" i="5"/>
  <c r="W218" i="4"/>
  <c r="V218" i="4"/>
  <c r="U218" i="4"/>
  <c r="T218" i="4"/>
  <c r="T219" i="4"/>
  <c r="S218" i="4"/>
  <c r="S219" i="4"/>
  <c r="R218" i="4"/>
  <c r="Q218" i="4"/>
  <c r="Q219" i="4"/>
  <c r="P218" i="4"/>
  <c r="P219" i="4"/>
  <c r="O218" i="4"/>
  <c r="O219" i="4"/>
  <c r="N218" i="4"/>
  <c r="N219" i="4"/>
  <c r="M218" i="4"/>
  <c r="M219" i="4"/>
  <c r="L218" i="4"/>
  <c r="L219" i="4"/>
  <c r="K218" i="4"/>
  <c r="K219" i="4"/>
  <c r="J218" i="4"/>
  <c r="J219" i="4"/>
  <c r="I218" i="4"/>
  <c r="I219" i="4"/>
  <c r="H218" i="4"/>
  <c r="H219" i="4"/>
  <c r="G218" i="4"/>
  <c r="G219" i="4"/>
  <c r="F218" i="4"/>
  <c r="F219" i="4"/>
  <c r="E218" i="4"/>
  <c r="E219" i="4"/>
  <c r="D218" i="4"/>
  <c r="D219" i="4"/>
  <c r="C218" i="4"/>
  <c r="C219" i="4"/>
  <c r="X216" i="4"/>
  <c r="F466" i="5"/>
  <c r="X215" i="4"/>
  <c r="F465" i="5"/>
  <c r="Y215" i="4"/>
  <c r="X214" i="4"/>
  <c r="F464" i="5"/>
  <c r="X213" i="4"/>
  <c r="F463" i="5"/>
  <c r="Y213" i="4"/>
  <c r="X212" i="4"/>
  <c r="F462" i="5"/>
  <c r="X211" i="4"/>
  <c r="F461" i="5"/>
  <c r="Y211" i="4"/>
  <c r="X210" i="4"/>
  <c r="F460" i="5"/>
  <c r="X209" i="4"/>
  <c r="F459" i="5"/>
  <c r="Y209" i="4"/>
  <c r="X208" i="4"/>
  <c r="F458" i="5"/>
  <c r="X207" i="4"/>
  <c r="X206" i="4"/>
  <c r="F456" i="5"/>
  <c r="X205" i="4"/>
  <c r="F455" i="5"/>
  <c r="Y205" i="4"/>
  <c r="X204" i="4"/>
  <c r="F454" i="5"/>
  <c r="X203" i="4"/>
  <c r="F453" i="5"/>
  <c r="Y203" i="4"/>
  <c r="X202" i="4"/>
  <c r="F452" i="5"/>
  <c r="X201" i="4"/>
  <c r="F451" i="5"/>
  <c r="Y201" i="4"/>
  <c r="X200" i="4"/>
  <c r="F450" i="5"/>
  <c r="X199" i="4"/>
  <c r="F449" i="5"/>
  <c r="Y199" i="4"/>
  <c r="X198" i="4"/>
  <c r="Y197" i="4"/>
  <c r="F448" i="5"/>
  <c r="F447" i="5"/>
  <c r="I217" i="3"/>
  <c r="I218" i="3"/>
  <c r="H217" i="3"/>
  <c r="H218" i="3"/>
  <c r="G217" i="3"/>
  <c r="G218" i="3"/>
  <c r="F217" i="3"/>
  <c r="F218" i="3"/>
  <c r="E217" i="3"/>
  <c r="E218" i="3"/>
  <c r="D217" i="3"/>
  <c r="D218" i="3"/>
  <c r="C217" i="3"/>
  <c r="C218" i="3"/>
  <c r="J215" i="3"/>
  <c r="E466" i="5"/>
  <c r="J214" i="3"/>
  <c r="E465" i="5"/>
  <c r="K214" i="3"/>
  <c r="J213" i="3"/>
  <c r="E464" i="5"/>
  <c r="K212" i="3"/>
  <c r="K210" i="3"/>
  <c r="J208" i="3"/>
  <c r="E459" i="5"/>
  <c r="K208" i="3"/>
  <c r="J207" i="3"/>
  <c r="E458" i="5"/>
  <c r="J206" i="3"/>
  <c r="J205" i="3"/>
  <c r="E456" i="5"/>
  <c r="J204" i="3"/>
  <c r="E455" i="5"/>
  <c r="K204" i="3"/>
  <c r="J203" i="3"/>
  <c r="E454" i="5"/>
  <c r="J202" i="3"/>
  <c r="E453" i="5"/>
  <c r="K202" i="3"/>
  <c r="J201" i="3"/>
  <c r="E452" i="5"/>
  <c r="J200" i="3"/>
  <c r="E451" i="5"/>
  <c r="K200" i="3"/>
  <c r="J199" i="3"/>
  <c r="E450" i="5"/>
  <c r="J198" i="3"/>
  <c r="E449" i="5"/>
  <c r="K198" i="3"/>
  <c r="J197" i="3"/>
  <c r="E448" i="5"/>
  <c r="J196" i="3"/>
  <c r="E447" i="5"/>
  <c r="H223" i="2"/>
  <c r="H224" i="2"/>
  <c r="G223" i="2"/>
  <c r="G224" i="2"/>
  <c r="F223" i="2"/>
  <c r="F224" i="2"/>
  <c r="E223" i="2"/>
  <c r="E224" i="2"/>
  <c r="D223" i="2"/>
  <c r="D224" i="2"/>
  <c r="C223" i="2"/>
  <c r="C224" i="2"/>
  <c r="I221" i="2"/>
  <c r="D466" i="5"/>
  <c r="I220" i="2"/>
  <c r="D465" i="5"/>
  <c r="J220" i="2"/>
  <c r="I219" i="2"/>
  <c r="D464" i="5"/>
  <c r="I218" i="2"/>
  <c r="D463" i="5"/>
  <c r="J218" i="2"/>
  <c r="I217" i="2"/>
  <c r="D462" i="5"/>
  <c r="I216" i="2"/>
  <c r="D461" i="5"/>
  <c r="J216" i="2"/>
  <c r="I215" i="2"/>
  <c r="D460" i="5"/>
  <c r="I214" i="2"/>
  <c r="D459" i="5"/>
  <c r="J214" i="2"/>
  <c r="I213" i="2"/>
  <c r="D458" i="5"/>
  <c r="I212" i="2"/>
  <c r="D457" i="5"/>
  <c r="J212" i="2"/>
  <c r="I211" i="2"/>
  <c r="D456" i="5"/>
  <c r="I210" i="2"/>
  <c r="D455" i="5"/>
  <c r="J210" i="2"/>
  <c r="I209" i="2"/>
  <c r="D454" i="5"/>
  <c r="I208" i="2"/>
  <c r="D453" i="5"/>
  <c r="J208" i="2"/>
  <c r="I207" i="2"/>
  <c r="D452" i="5"/>
  <c r="I206" i="2"/>
  <c r="D451" i="5"/>
  <c r="J206" i="2"/>
  <c r="I205" i="2"/>
  <c r="D450" i="5"/>
  <c r="I204" i="2"/>
  <c r="D449" i="5"/>
  <c r="J204" i="2"/>
  <c r="I203" i="2"/>
  <c r="D448" i="5"/>
  <c r="I202" i="2"/>
  <c r="D447" i="5"/>
  <c r="H215" i="1"/>
  <c r="H216" i="1"/>
  <c r="G215" i="1"/>
  <c r="G216" i="1"/>
  <c r="F215" i="1"/>
  <c r="F216" i="1"/>
  <c r="E215" i="1"/>
  <c r="E216" i="1"/>
  <c r="D215" i="1"/>
  <c r="D216" i="1"/>
  <c r="C215" i="1"/>
  <c r="C216" i="1"/>
  <c r="L432" i="5"/>
  <c r="I223" i="1"/>
  <c r="C429" i="5"/>
  <c r="I232" i="2"/>
  <c r="D429" i="5"/>
  <c r="J225" i="3"/>
  <c r="E429" i="5"/>
  <c r="X227" i="4"/>
  <c r="F429" i="5"/>
  <c r="H429" i="5"/>
  <c r="I213" i="1"/>
  <c r="C466" i="5"/>
  <c r="I195" i="1"/>
  <c r="C448" i="5"/>
  <c r="I196" i="1"/>
  <c r="C449" i="5"/>
  <c r="I197" i="1"/>
  <c r="C450" i="5"/>
  <c r="I198" i="1"/>
  <c r="C451" i="5"/>
  <c r="I199" i="1"/>
  <c r="C452" i="5"/>
  <c r="I200" i="1"/>
  <c r="C453" i="5"/>
  <c r="I201" i="1"/>
  <c r="C454" i="5"/>
  <c r="I202" i="1"/>
  <c r="C455" i="5"/>
  <c r="I203" i="1"/>
  <c r="C456" i="5"/>
  <c r="H456" i="5"/>
  <c r="I204" i="1"/>
  <c r="C457" i="5"/>
  <c r="I205" i="1"/>
  <c r="C458" i="5"/>
  <c r="H458" i="5"/>
  <c r="I206" i="1"/>
  <c r="C459" i="5"/>
  <c r="I207" i="1"/>
  <c r="C460" i="5"/>
  <c r="I208" i="1"/>
  <c r="C461" i="5"/>
  <c r="I209" i="1"/>
  <c r="I210" i="1"/>
  <c r="C463" i="5"/>
  <c r="I211" i="1"/>
  <c r="C464" i="5"/>
  <c r="I212" i="1"/>
  <c r="C465" i="5"/>
  <c r="J212" i="1"/>
  <c r="I194" i="1"/>
  <c r="C447" i="5"/>
  <c r="J194" i="1"/>
  <c r="J226" i="3"/>
  <c r="E430" i="5"/>
  <c r="X228" i="4"/>
  <c r="F430" i="5"/>
  <c r="I237" i="2"/>
  <c r="D434" i="5"/>
  <c r="J230" i="3"/>
  <c r="E434" i="5"/>
  <c r="X232" i="4"/>
  <c r="F434" i="5"/>
  <c r="I238" i="2"/>
  <c r="D435" i="5"/>
  <c r="W246" i="4"/>
  <c r="V246" i="4"/>
  <c r="U246" i="4"/>
  <c r="T246" i="4"/>
  <c r="T247" i="4"/>
  <c r="S246" i="4"/>
  <c r="S247" i="4"/>
  <c r="R246" i="4"/>
  <c r="Q246" i="4"/>
  <c r="Q247" i="4"/>
  <c r="P246" i="4"/>
  <c r="P247" i="4"/>
  <c r="O246" i="4"/>
  <c r="O247" i="4"/>
  <c r="N246" i="4"/>
  <c r="N247" i="4"/>
  <c r="M246" i="4"/>
  <c r="M247" i="4"/>
  <c r="L246" i="4"/>
  <c r="L247" i="4"/>
  <c r="K246" i="4"/>
  <c r="K247" i="4"/>
  <c r="J246" i="4"/>
  <c r="J247" i="4"/>
  <c r="I246" i="4"/>
  <c r="I247" i="4"/>
  <c r="H246" i="4"/>
  <c r="H247" i="4"/>
  <c r="G246" i="4"/>
  <c r="G247" i="4"/>
  <c r="F246" i="4"/>
  <c r="F247" i="4"/>
  <c r="E246" i="4"/>
  <c r="E247" i="4"/>
  <c r="D246" i="4"/>
  <c r="D247" i="4"/>
  <c r="C246" i="4"/>
  <c r="C247" i="4"/>
  <c r="X244" i="4"/>
  <c r="F446" i="5"/>
  <c r="X243" i="4"/>
  <c r="F445" i="5"/>
  <c r="Y243" i="4"/>
  <c r="X242" i="4"/>
  <c r="F444" i="5"/>
  <c r="X241" i="4"/>
  <c r="F443" i="5"/>
  <c r="Y241" i="4"/>
  <c r="X240" i="4"/>
  <c r="F442" i="5"/>
  <c r="X239" i="4"/>
  <c r="F441" i="5"/>
  <c r="Y239" i="4"/>
  <c r="X238" i="4"/>
  <c r="F440" i="5"/>
  <c r="X237" i="4"/>
  <c r="F439" i="5"/>
  <c r="Y237" i="4"/>
  <c r="X236" i="4"/>
  <c r="F438" i="5"/>
  <c r="X235" i="4"/>
  <c r="F437" i="5"/>
  <c r="Y235" i="4"/>
  <c r="X234" i="4"/>
  <c r="F436" i="5"/>
  <c r="X233" i="4"/>
  <c r="F435" i="5"/>
  <c r="Y233" i="4"/>
  <c r="X231" i="4"/>
  <c r="F433" i="5"/>
  <c r="Y231" i="4"/>
  <c r="X230" i="4"/>
  <c r="F432" i="5"/>
  <c r="X229" i="4"/>
  <c r="F431" i="5"/>
  <c r="Y229" i="4"/>
  <c r="Y227" i="4"/>
  <c r="X226" i="4"/>
  <c r="F428" i="5"/>
  <c r="X225" i="4"/>
  <c r="F427" i="5"/>
  <c r="I244" i="3"/>
  <c r="I245" i="3"/>
  <c r="H244" i="3"/>
  <c r="H245" i="3"/>
  <c r="G244" i="3"/>
  <c r="G245" i="3"/>
  <c r="F244" i="3"/>
  <c r="F245" i="3"/>
  <c r="E244" i="3"/>
  <c r="E245" i="3"/>
  <c r="D244" i="3"/>
  <c r="D245" i="3"/>
  <c r="C244" i="3"/>
  <c r="C245" i="3"/>
  <c r="J242" i="3"/>
  <c r="E446" i="5"/>
  <c r="J241" i="3"/>
  <c r="E445" i="5"/>
  <c r="K241" i="3"/>
  <c r="J240" i="3"/>
  <c r="E444" i="5"/>
  <c r="J239" i="3"/>
  <c r="E443" i="5"/>
  <c r="K239" i="3"/>
  <c r="J238" i="3"/>
  <c r="E442" i="5"/>
  <c r="J237" i="3"/>
  <c r="E441" i="5"/>
  <c r="K237" i="3"/>
  <c r="J236" i="3"/>
  <c r="E440" i="5"/>
  <c r="J235" i="3"/>
  <c r="E439" i="5"/>
  <c r="K235" i="3"/>
  <c r="J234" i="3"/>
  <c r="E438" i="5"/>
  <c r="J233" i="3"/>
  <c r="E437" i="5"/>
  <c r="K233" i="3"/>
  <c r="J232" i="3"/>
  <c r="E436" i="5"/>
  <c r="J231" i="3"/>
  <c r="E435" i="5"/>
  <c r="K231" i="3"/>
  <c r="J229" i="3"/>
  <c r="E433" i="5"/>
  <c r="K229" i="3"/>
  <c r="J228" i="3"/>
  <c r="E432" i="5"/>
  <c r="J227" i="3"/>
  <c r="E431" i="5"/>
  <c r="K227" i="3"/>
  <c r="K225" i="3"/>
  <c r="J224" i="3"/>
  <c r="E428" i="5"/>
  <c r="J223" i="3"/>
  <c r="E427" i="5"/>
  <c r="I249" i="2"/>
  <c r="D446" i="5"/>
  <c r="I248" i="2"/>
  <c r="D445" i="5"/>
  <c r="J248" i="2"/>
  <c r="I247" i="2"/>
  <c r="D444" i="5"/>
  <c r="I246" i="2"/>
  <c r="D443" i="5"/>
  <c r="J246" i="2"/>
  <c r="I245" i="2"/>
  <c r="D442" i="5"/>
  <c r="I244" i="2"/>
  <c r="D441" i="5"/>
  <c r="J244" i="2"/>
  <c r="I243" i="2"/>
  <c r="D440" i="5"/>
  <c r="I242" i="2"/>
  <c r="D439" i="5"/>
  <c r="J242" i="2"/>
  <c r="I241" i="2"/>
  <c r="D438" i="5"/>
  <c r="I240" i="2"/>
  <c r="D437" i="5"/>
  <c r="J240" i="2"/>
  <c r="I239" i="2"/>
  <c r="D436" i="5"/>
  <c r="J238" i="2"/>
  <c r="I236" i="2"/>
  <c r="D433" i="5"/>
  <c r="J236" i="2"/>
  <c r="I235" i="2"/>
  <c r="D432" i="5"/>
  <c r="I234" i="2"/>
  <c r="D431" i="5"/>
  <c r="J234" i="2"/>
  <c r="I233" i="2"/>
  <c r="D430" i="5"/>
  <c r="J232" i="2"/>
  <c r="I231" i="2"/>
  <c r="D428" i="5"/>
  <c r="I230" i="2"/>
  <c r="D427" i="5"/>
  <c r="J230" i="2"/>
  <c r="J251" i="2"/>
  <c r="J252" i="2"/>
  <c r="I251" i="2"/>
  <c r="I252" i="2"/>
  <c r="H251" i="2"/>
  <c r="H252" i="2"/>
  <c r="G251" i="2"/>
  <c r="G252" i="2"/>
  <c r="F251" i="2"/>
  <c r="F252" i="2"/>
  <c r="E251" i="2"/>
  <c r="E252" i="2"/>
  <c r="D251" i="2"/>
  <c r="D252" i="2"/>
  <c r="C251" i="2"/>
  <c r="C252" i="2"/>
  <c r="I240" i="1"/>
  <c r="C446" i="5"/>
  <c r="H446" i="5"/>
  <c r="I239" i="1"/>
  <c r="I238" i="1"/>
  <c r="C444" i="5"/>
  <c r="H444" i="5"/>
  <c r="I237" i="1"/>
  <c r="I236" i="1"/>
  <c r="C442" i="5"/>
  <c r="H442" i="5"/>
  <c r="I234" i="1"/>
  <c r="C440" i="5"/>
  <c r="H440" i="5"/>
  <c r="I233" i="1"/>
  <c r="I232" i="1"/>
  <c r="C438" i="5"/>
  <c r="H438" i="5"/>
  <c r="I231" i="1"/>
  <c r="I230" i="1"/>
  <c r="C436" i="5"/>
  <c r="H436" i="5"/>
  <c r="I229" i="1"/>
  <c r="I228" i="1"/>
  <c r="C434" i="5"/>
  <c r="H434" i="5"/>
  <c r="I227" i="1"/>
  <c r="I226" i="1"/>
  <c r="C432" i="5"/>
  <c r="H432" i="5"/>
  <c r="I225" i="1"/>
  <c r="I224" i="1"/>
  <c r="C430" i="5"/>
  <c r="H430" i="5"/>
  <c r="I222" i="1"/>
  <c r="C428" i="5"/>
  <c r="H428" i="5"/>
  <c r="O428" i="5"/>
  <c r="I221" i="1"/>
  <c r="J221" i="1"/>
  <c r="I242" i="1"/>
  <c r="I243" i="1"/>
  <c r="H242" i="1"/>
  <c r="H243" i="1"/>
  <c r="G242" i="1"/>
  <c r="G243" i="1"/>
  <c r="F242" i="1"/>
  <c r="F243" i="1"/>
  <c r="E242" i="1"/>
  <c r="E243" i="1"/>
  <c r="D242" i="1"/>
  <c r="D243" i="1"/>
  <c r="C242" i="1"/>
  <c r="C243" i="1"/>
  <c r="L418" i="5"/>
  <c r="L404" i="5"/>
  <c r="X309" i="4"/>
  <c r="F406" i="5"/>
  <c r="X310" i="4"/>
  <c r="F407" i="5"/>
  <c r="J307" i="3"/>
  <c r="E406" i="5"/>
  <c r="J308" i="3"/>
  <c r="E407" i="5"/>
  <c r="I316" i="2"/>
  <c r="D406" i="5"/>
  <c r="I317" i="2"/>
  <c r="D407" i="5"/>
  <c r="I306" i="1"/>
  <c r="C406" i="5"/>
  <c r="I307" i="1"/>
  <c r="C407" i="5"/>
  <c r="H406" i="5"/>
  <c r="H407" i="5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W331" i="4"/>
  <c r="V331" i="4"/>
  <c r="U331" i="4"/>
  <c r="T331" i="4"/>
  <c r="S331" i="4"/>
  <c r="R331" i="4"/>
  <c r="C331" i="4"/>
  <c r="X329" i="4"/>
  <c r="F426" i="5"/>
  <c r="X328" i="4"/>
  <c r="F425" i="5"/>
  <c r="Y328" i="4"/>
  <c r="T332" i="4"/>
  <c r="S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X327" i="4"/>
  <c r="F424" i="5"/>
  <c r="X326" i="4"/>
  <c r="F423" i="5"/>
  <c r="Y326" i="4"/>
  <c r="X325" i="4"/>
  <c r="F422" i="5"/>
  <c r="X324" i="4"/>
  <c r="F421" i="5"/>
  <c r="Y324" i="4"/>
  <c r="X323" i="4"/>
  <c r="F420" i="5"/>
  <c r="X322" i="4"/>
  <c r="F419" i="5"/>
  <c r="Y322" i="4"/>
  <c r="X321" i="4"/>
  <c r="F418" i="5"/>
  <c r="X320" i="4"/>
  <c r="F417" i="5"/>
  <c r="Y320" i="4"/>
  <c r="X319" i="4"/>
  <c r="F416" i="5"/>
  <c r="X318" i="4"/>
  <c r="F415" i="5"/>
  <c r="Y318" i="4"/>
  <c r="X317" i="4"/>
  <c r="F414" i="5"/>
  <c r="X316" i="4"/>
  <c r="F413" i="5"/>
  <c r="Y316" i="4"/>
  <c r="X315" i="4"/>
  <c r="F412" i="5"/>
  <c r="X314" i="4"/>
  <c r="F411" i="5"/>
  <c r="Y314" i="4"/>
  <c r="X313" i="4"/>
  <c r="F410" i="5"/>
  <c r="X312" i="4"/>
  <c r="F409" i="5"/>
  <c r="Y312" i="4"/>
  <c r="X311" i="4"/>
  <c r="F408" i="5"/>
  <c r="Y310" i="4"/>
  <c r="X308" i="4"/>
  <c r="F405" i="5"/>
  <c r="X331" i="4"/>
  <c r="J327" i="3"/>
  <c r="E426" i="5"/>
  <c r="J326" i="3"/>
  <c r="E425" i="5"/>
  <c r="K326" i="3"/>
  <c r="J325" i="3"/>
  <c r="E424" i="5"/>
  <c r="J324" i="3"/>
  <c r="E423" i="5"/>
  <c r="K324" i="3"/>
  <c r="J323" i="3"/>
  <c r="E422" i="5"/>
  <c r="J322" i="3"/>
  <c r="E421" i="5"/>
  <c r="K322" i="3"/>
  <c r="J321" i="3"/>
  <c r="E420" i="5"/>
  <c r="J320" i="3"/>
  <c r="E419" i="5"/>
  <c r="K320" i="3"/>
  <c r="J319" i="3"/>
  <c r="E418" i="5"/>
  <c r="J318" i="3"/>
  <c r="E417" i="5"/>
  <c r="K318" i="3"/>
  <c r="J317" i="3"/>
  <c r="E416" i="5"/>
  <c r="J316" i="3"/>
  <c r="E415" i="5"/>
  <c r="K316" i="3"/>
  <c r="J315" i="3"/>
  <c r="E414" i="5"/>
  <c r="J314" i="3"/>
  <c r="E413" i="5"/>
  <c r="K314" i="3"/>
  <c r="J313" i="3"/>
  <c r="E412" i="5"/>
  <c r="J312" i="3"/>
  <c r="E411" i="5"/>
  <c r="K312" i="3"/>
  <c r="J311" i="3"/>
  <c r="E410" i="5"/>
  <c r="J310" i="3"/>
  <c r="E409" i="5"/>
  <c r="K310" i="3"/>
  <c r="J309" i="3"/>
  <c r="E408" i="5"/>
  <c r="K308" i="3"/>
  <c r="J306" i="3"/>
  <c r="E405" i="5"/>
  <c r="K306" i="3"/>
  <c r="H338" i="2"/>
  <c r="F338" i="2"/>
  <c r="E338" i="2"/>
  <c r="D338" i="2"/>
  <c r="C338" i="2"/>
  <c r="I336" i="2"/>
  <c r="D426" i="5"/>
  <c r="I335" i="2"/>
  <c r="D425" i="5"/>
  <c r="J335" i="2"/>
  <c r="I334" i="2"/>
  <c r="D424" i="5"/>
  <c r="I333" i="2"/>
  <c r="D423" i="5"/>
  <c r="J333" i="2"/>
  <c r="I332" i="2"/>
  <c r="D422" i="5"/>
  <c r="I331" i="2"/>
  <c r="D421" i="5"/>
  <c r="J331" i="2"/>
  <c r="I330" i="2"/>
  <c r="D420" i="5"/>
  <c r="I329" i="2"/>
  <c r="D419" i="5"/>
  <c r="J329" i="2"/>
  <c r="I328" i="2"/>
  <c r="D418" i="5"/>
  <c r="I327" i="2"/>
  <c r="D417" i="5"/>
  <c r="J327" i="2"/>
  <c r="I326" i="2"/>
  <c r="D416" i="5"/>
  <c r="I325" i="2"/>
  <c r="D415" i="5"/>
  <c r="J325" i="2"/>
  <c r="I324" i="2"/>
  <c r="D414" i="5"/>
  <c r="I323" i="2"/>
  <c r="D413" i="5"/>
  <c r="J323" i="2"/>
  <c r="I322" i="2"/>
  <c r="D412" i="5"/>
  <c r="I321" i="2"/>
  <c r="D411" i="5"/>
  <c r="J321" i="2"/>
  <c r="I320" i="2"/>
  <c r="D410" i="5"/>
  <c r="I319" i="2"/>
  <c r="D409" i="5"/>
  <c r="J319" i="2"/>
  <c r="I318" i="2"/>
  <c r="D408" i="5"/>
  <c r="J317" i="2"/>
  <c r="I315" i="2"/>
  <c r="D405" i="5"/>
  <c r="K329" i="3"/>
  <c r="J329" i="3"/>
  <c r="I329" i="3"/>
  <c r="H329" i="3"/>
  <c r="G329" i="3"/>
  <c r="F329" i="3"/>
  <c r="E329" i="3"/>
  <c r="D329" i="3"/>
  <c r="C329" i="3"/>
  <c r="K330" i="3"/>
  <c r="J330" i="3"/>
  <c r="I330" i="3"/>
  <c r="H330" i="3"/>
  <c r="G330" i="3"/>
  <c r="F330" i="3"/>
  <c r="E330" i="3"/>
  <c r="D330" i="3"/>
  <c r="C330" i="3"/>
  <c r="H328" i="1"/>
  <c r="G328" i="1"/>
  <c r="F328" i="1"/>
  <c r="E328" i="1"/>
  <c r="D328" i="1"/>
  <c r="C328" i="1"/>
  <c r="I326" i="1"/>
  <c r="C426" i="5"/>
  <c r="I325" i="1"/>
  <c r="C425" i="5"/>
  <c r="H425" i="5"/>
  <c r="J325" i="1"/>
  <c r="H329" i="1"/>
  <c r="G329" i="1"/>
  <c r="F329" i="1"/>
  <c r="E329" i="1"/>
  <c r="D329" i="1"/>
  <c r="C329" i="1"/>
  <c r="I324" i="1"/>
  <c r="C424" i="5"/>
  <c r="H424" i="5"/>
  <c r="O424" i="5"/>
  <c r="I323" i="1"/>
  <c r="C423" i="5"/>
  <c r="J323" i="1"/>
  <c r="I322" i="1"/>
  <c r="C422" i="5"/>
  <c r="I321" i="1"/>
  <c r="C421" i="5"/>
  <c r="H421" i="5"/>
  <c r="J321" i="1"/>
  <c r="I320" i="1"/>
  <c r="C420" i="5"/>
  <c r="H420" i="5"/>
  <c r="I319" i="1"/>
  <c r="C419" i="5"/>
  <c r="H419" i="5"/>
  <c r="J319" i="1"/>
  <c r="I318" i="1"/>
  <c r="C418" i="5"/>
  <c r="H418" i="5"/>
  <c r="I317" i="1"/>
  <c r="C417" i="5"/>
  <c r="H417" i="5"/>
  <c r="J317" i="1"/>
  <c r="I316" i="1"/>
  <c r="C416" i="5"/>
  <c r="H416" i="5"/>
  <c r="I315" i="1"/>
  <c r="C415" i="5"/>
  <c r="J315" i="1"/>
  <c r="I314" i="1"/>
  <c r="C414" i="5"/>
  <c r="I313" i="1"/>
  <c r="C413" i="5"/>
  <c r="J313" i="1"/>
  <c r="I312" i="1"/>
  <c r="C412" i="5"/>
  <c r="I311" i="1"/>
  <c r="C411" i="5"/>
  <c r="J311" i="1"/>
  <c r="I310" i="1"/>
  <c r="C410" i="5"/>
  <c r="H410" i="5"/>
  <c r="I309" i="1"/>
  <c r="C409" i="5"/>
  <c r="H409" i="5"/>
  <c r="J309" i="1"/>
  <c r="I308" i="1"/>
  <c r="C408" i="5"/>
  <c r="H408" i="5"/>
  <c r="J307" i="1"/>
  <c r="I305" i="1"/>
  <c r="C405" i="5"/>
  <c r="H405" i="5"/>
  <c r="I328" i="1"/>
  <c r="J295" i="3"/>
  <c r="E401" i="5"/>
  <c r="L390" i="5"/>
  <c r="D736" i="6"/>
  <c r="C736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36" i="6"/>
  <c r="C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99" i="6"/>
  <c r="C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67" i="6"/>
  <c r="C634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34" i="6"/>
  <c r="C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601" i="6"/>
  <c r="C565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C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531" i="6"/>
  <c r="C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98" i="6"/>
  <c r="C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65" i="6"/>
  <c r="C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33" i="6"/>
  <c r="C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400" i="6"/>
  <c r="C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68" i="6"/>
  <c r="C333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33" i="6"/>
  <c r="C296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C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66" i="6"/>
  <c r="C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32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C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68" i="6"/>
  <c r="Q424" i="5"/>
  <c r="O420" i="5"/>
  <c r="Q420" i="5"/>
  <c r="O418" i="5"/>
  <c r="Q418" i="5"/>
  <c r="O416" i="5"/>
  <c r="Q416" i="5"/>
  <c r="O408" i="5"/>
  <c r="Q408" i="5"/>
  <c r="O406" i="5"/>
  <c r="Q406" i="5"/>
  <c r="L362" i="5"/>
  <c r="L348" i="5"/>
  <c r="L334" i="5"/>
  <c r="L320" i="5"/>
  <c r="L298" i="5"/>
  <c r="L280" i="5"/>
  <c r="L264" i="5"/>
  <c r="L252" i="5"/>
  <c r="E244" i="5"/>
  <c r="L236" i="5"/>
  <c r="L224" i="5"/>
  <c r="L208" i="5"/>
  <c r="L196" i="5"/>
  <c r="L188" i="5"/>
  <c r="L186" i="5"/>
  <c r="L184" i="5"/>
  <c r="L180" i="5"/>
  <c r="L152" i="5"/>
  <c r="L138" i="5"/>
  <c r="L110" i="5"/>
  <c r="L96" i="5"/>
  <c r="L82" i="5"/>
  <c r="L68" i="5"/>
  <c r="L62" i="5"/>
  <c r="L54" i="5"/>
  <c r="L40" i="5"/>
  <c r="L26" i="5"/>
  <c r="V820" i="4"/>
  <c r="U820" i="4"/>
  <c r="T820" i="4"/>
  <c r="T821" i="4"/>
  <c r="S820" i="4"/>
  <c r="S821" i="4"/>
  <c r="Q820" i="4"/>
  <c r="Q821" i="4"/>
  <c r="P820" i="4"/>
  <c r="P821" i="4"/>
  <c r="O820" i="4"/>
  <c r="O821" i="4"/>
  <c r="N820" i="4"/>
  <c r="N821" i="4"/>
  <c r="M820" i="4"/>
  <c r="M821" i="4"/>
  <c r="L820" i="4"/>
  <c r="L821" i="4"/>
  <c r="K820" i="4"/>
  <c r="K821" i="4"/>
  <c r="J820" i="4"/>
  <c r="J821" i="4"/>
  <c r="I820" i="4"/>
  <c r="I821" i="4"/>
  <c r="H820" i="4"/>
  <c r="H821" i="4"/>
  <c r="G820" i="4"/>
  <c r="G821" i="4"/>
  <c r="F820" i="4"/>
  <c r="F821" i="4"/>
  <c r="E820" i="4"/>
  <c r="E821" i="4"/>
  <c r="D820" i="4"/>
  <c r="D821" i="4"/>
  <c r="C820" i="4"/>
  <c r="C821" i="4"/>
  <c r="R818" i="4"/>
  <c r="X818" i="4"/>
  <c r="F64" i="5"/>
  <c r="R817" i="4"/>
  <c r="X816" i="4"/>
  <c r="F62" i="5"/>
  <c r="X815" i="4"/>
  <c r="X814" i="4"/>
  <c r="F60" i="5"/>
  <c r="X813" i="4"/>
  <c r="X812" i="4"/>
  <c r="F58" i="5"/>
  <c r="X811" i="4"/>
  <c r="X810" i="4"/>
  <c r="F56" i="5"/>
  <c r="X809" i="4"/>
  <c r="X808" i="4"/>
  <c r="F54" i="5"/>
  <c r="X807" i="4"/>
  <c r="X806" i="4"/>
  <c r="F52" i="5"/>
  <c r="X805" i="4"/>
  <c r="X804" i="4"/>
  <c r="F50" i="5"/>
  <c r="X803" i="4"/>
  <c r="X802" i="4"/>
  <c r="F48" i="5"/>
  <c r="X801" i="4"/>
  <c r="X800" i="4"/>
  <c r="F46" i="5"/>
  <c r="X799" i="4"/>
  <c r="X798" i="4"/>
  <c r="F44" i="5"/>
  <c r="X797" i="4"/>
  <c r="V791" i="4"/>
  <c r="U791" i="4"/>
  <c r="T791" i="4"/>
  <c r="T792" i="4"/>
  <c r="S791" i="4"/>
  <c r="S792" i="4"/>
  <c r="R791" i="4"/>
  <c r="Q791" i="4"/>
  <c r="Q792" i="4"/>
  <c r="P791" i="4"/>
  <c r="P792" i="4"/>
  <c r="O791" i="4"/>
  <c r="O792" i="4"/>
  <c r="N791" i="4"/>
  <c r="N792" i="4"/>
  <c r="M791" i="4"/>
  <c r="M792" i="4"/>
  <c r="L791" i="4"/>
  <c r="L792" i="4"/>
  <c r="K791" i="4"/>
  <c r="K792" i="4"/>
  <c r="J791" i="4"/>
  <c r="J792" i="4"/>
  <c r="I791" i="4"/>
  <c r="I792" i="4"/>
  <c r="H791" i="4"/>
  <c r="H792" i="4"/>
  <c r="G791" i="4"/>
  <c r="G792" i="4"/>
  <c r="F791" i="4"/>
  <c r="F792" i="4"/>
  <c r="E791" i="4"/>
  <c r="E792" i="4"/>
  <c r="D791" i="4"/>
  <c r="D792" i="4"/>
  <c r="C791" i="4"/>
  <c r="C792" i="4"/>
  <c r="X789" i="4"/>
  <c r="F42" i="5"/>
  <c r="X788" i="4"/>
  <c r="X787" i="4"/>
  <c r="F40" i="5"/>
  <c r="X786" i="4"/>
  <c r="X785" i="4"/>
  <c r="F38" i="5"/>
  <c r="X784" i="4"/>
  <c r="X783" i="4"/>
  <c r="F36" i="5"/>
  <c r="X782" i="4"/>
  <c r="X781" i="4"/>
  <c r="F34" i="5"/>
  <c r="X780" i="4"/>
  <c r="X779" i="4"/>
  <c r="F32" i="5"/>
  <c r="X778" i="4"/>
  <c r="X777" i="4"/>
  <c r="F30" i="5"/>
  <c r="X776" i="4"/>
  <c r="X775" i="4"/>
  <c r="F28" i="5"/>
  <c r="X774" i="4"/>
  <c r="X773" i="4"/>
  <c r="F26" i="5"/>
  <c r="X772" i="4"/>
  <c r="X771" i="4"/>
  <c r="F24" i="5"/>
  <c r="X770" i="4"/>
  <c r="T764" i="4"/>
  <c r="T765" i="4"/>
  <c r="S764" i="4"/>
  <c r="S765" i="4"/>
  <c r="R764" i="4"/>
  <c r="Q764" i="4"/>
  <c r="Q765" i="4"/>
  <c r="P764" i="4"/>
  <c r="P765" i="4"/>
  <c r="O764" i="4"/>
  <c r="O765" i="4"/>
  <c r="N764" i="4"/>
  <c r="N765" i="4"/>
  <c r="M764" i="4"/>
  <c r="M765" i="4"/>
  <c r="L764" i="4"/>
  <c r="L765" i="4"/>
  <c r="K764" i="4"/>
  <c r="K765" i="4"/>
  <c r="J764" i="4"/>
  <c r="J765" i="4"/>
  <c r="I764" i="4"/>
  <c r="I765" i="4"/>
  <c r="H764" i="4"/>
  <c r="H765" i="4"/>
  <c r="G764" i="4"/>
  <c r="G765" i="4"/>
  <c r="F764" i="4"/>
  <c r="F765" i="4"/>
  <c r="E764" i="4"/>
  <c r="E765" i="4"/>
  <c r="D764" i="4"/>
  <c r="D765" i="4"/>
  <c r="C764" i="4"/>
  <c r="C765" i="4"/>
  <c r="X762" i="4"/>
  <c r="F22" i="5"/>
  <c r="X761" i="4"/>
  <c r="X760" i="4"/>
  <c r="F20" i="5"/>
  <c r="X759" i="4"/>
  <c r="X758" i="4"/>
  <c r="F18" i="5"/>
  <c r="X757" i="4"/>
  <c r="X756" i="4"/>
  <c r="F16" i="5"/>
  <c r="X755" i="4"/>
  <c r="X754" i="4"/>
  <c r="F14" i="5"/>
  <c r="X753" i="4"/>
  <c r="X752" i="4"/>
  <c r="F12" i="5"/>
  <c r="X751" i="4"/>
  <c r="X750" i="4"/>
  <c r="F10" i="5"/>
  <c r="X749" i="4"/>
  <c r="X748" i="4"/>
  <c r="F8" i="5"/>
  <c r="X747" i="4"/>
  <c r="X746" i="4"/>
  <c r="F6" i="5"/>
  <c r="X745" i="4"/>
  <c r="X744" i="4"/>
  <c r="F4" i="5"/>
  <c r="X743" i="4"/>
  <c r="W737" i="4"/>
  <c r="V737" i="4"/>
  <c r="U737" i="4"/>
  <c r="T737" i="4"/>
  <c r="T738" i="4"/>
  <c r="S737" i="4"/>
  <c r="S738" i="4"/>
  <c r="R737" i="4"/>
  <c r="Q737" i="4"/>
  <c r="Q738" i="4"/>
  <c r="P737" i="4"/>
  <c r="P738" i="4"/>
  <c r="O737" i="4"/>
  <c r="O738" i="4"/>
  <c r="N737" i="4"/>
  <c r="N738" i="4"/>
  <c r="M737" i="4"/>
  <c r="M738" i="4"/>
  <c r="L737" i="4"/>
  <c r="L738" i="4"/>
  <c r="K737" i="4"/>
  <c r="K738" i="4"/>
  <c r="J737" i="4"/>
  <c r="J738" i="4"/>
  <c r="I737" i="4"/>
  <c r="I738" i="4"/>
  <c r="H737" i="4"/>
  <c r="H738" i="4"/>
  <c r="G737" i="4"/>
  <c r="G738" i="4"/>
  <c r="F737" i="4"/>
  <c r="F738" i="4"/>
  <c r="E737" i="4"/>
  <c r="E738" i="4"/>
  <c r="D737" i="4"/>
  <c r="D738" i="4"/>
  <c r="C737" i="4"/>
  <c r="C738" i="4"/>
  <c r="X735" i="4"/>
  <c r="F120" i="5"/>
  <c r="X734" i="4"/>
  <c r="X733" i="4"/>
  <c r="F118" i="5"/>
  <c r="X732" i="4"/>
  <c r="X731" i="4"/>
  <c r="F116" i="5"/>
  <c r="X730" i="4"/>
  <c r="X729" i="4"/>
  <c r="F114" i="5"/>
  <c r="X728" i="4"/>
  <c r="X727" i="4"/>
  <c r="F112" i="5"/>
  <c r="X726" i="4"/>
  <c r="X725" i="4"/>
  <c r="F110" i="5"/>
  <c r="X724" i="4"/>
  <c r="X723" i="4"/>
  <c r="F108" i="5"/>
  <c r="X722" i="4"/>
  <c r="X721" i="4"/>
  <c r="F106" i="5"/>
  <c r="X720" i="4"/>
  <c r="T714" i="4"/>
  <c r="T715" i="4"/>
  <c r="S714" i="4"/>
  <c r="S715" i="4"/>
  <c r="R714" i="4"/>
  <c r="Q714" i="4"/>
  <c r="Q715" i="4"/>
  <c r="P714" i="4"/>
  <c r="P715" i="4"/>
  <c r="O714" i="4"/>
  <c r="O715" i="4"/>
  <c r="N714" i="4"/>
  <c r="N715" i="4"/>
  <c r="M714" i="4"/>
  <c r="M715" i="4"/>
  <c r="L714" i="4"/>
  <c r="L715" i="4"/>
  <c r="K714" i="4"/>
  <c r="K715" i="4"/>
  <c r="J714" i="4"/>
  <c r="J715" i="4"/>
  <c r="I714" i="4"/>
  <c r="I715" i="4"/>
  <c r="H714" i="4"/>
  <c r="H715" i="4"/>
  <c r="G714" i="4"/>
  <c r="G715" i="4"/>
  <c r="F714" i="4"/>
  <c r="F715" i="4"/>
  <c r="E714" i="4"/>
  <c r="E715" i="4"/>
  <c r="D714" i="4"/>
  <c r="D715" i="4"/>
  <c r="C714" i="4"/>
  <c r="C715" i="4"/>
  <c r="X712" i="4"/>
  <c r="F104" i="5"/>
  <c r="X711" i="4"/>
  <c r="X710" i="4"/>
  <c r="F102" i="5"/>
  <c r="X709" i="4"/>
  <c r="X708" i="4"/>
  <c r="F100" i="5"/>
  <c r="X707" i="4"/>
  <c r="X706" i="4"/>
  <c r="F98" i="5"/>
  <c r="X705" i="4"/>
  <c r="X704" i="4"/>
  <c r="F96" i="5"/>
  <c r="X703" i="4"/>
  <c r="X702" i="4"/>
  <c r="F94" i="5"/>
  <c r="X701" i="4"/>
  <c r="X700" i="4"/>
  <c r="F92" i="5"/>
  <c r="X699" i="4"/>
  <c r="X698" i="4"/>
  <c r="F90" i="5"/>
  <c r="X697" i="4"/>
  <c r="X696" i="4"/>
  <c r="F88" i="5"/>
  <c r="X695" i="4"/>
  <c r="X694" i="4"/>
  <c r="F86" i="5"/>
  <c r="X693" i="4"/>
  <c r="V687" i="4"/>
  <c r="U687" i="4"/>
  <c r="T687" i="4"/>
  <c r="T688" i="4"/>
  <c r="S687" i="4"/>
  <c r="S688" i="4"/>
  <c r="R687" i="4"/>
  <c r="Q687" i="4"/>
  <c r="Q688" i="4"/>
  <c r="P687" i="4"/>
  <c r="P688" i="4"/>
  <c r="O687" i="4"/>
  <c r="O688" i="4"/>
  <c r="N687" i="4"/>
  <c r="N688" i="4"/>
  <c r="M687" i="4"/>
  <c r="M688" i="4"/>
  <c r="L687" i="4"/>
  <c r="L688" i="4"/>
  <c r="K687" i="4"/>
  <c r="K688" i="4"/>
  <c r="J687" i="4"/>
  <c r="J688" i="4"/>
  <c r="I687" i="4"/>
  <c r="I688" i="4"/>
  <c r="H687" i="4"/>
  <c r="H688" i="4"/>
  <c r="G687" i="4"/>
  <c r="G688" i="4"/>
  <c r="F687" i="4"/>
  <c r="F688" i="4"/>
  <c r="E687" i="4"/>
  <c r="E688" i="4"/>
  <c r="D687" i="4"/>
  <c r="D688" i="4"/>
  <c r="C687" i="4"/>
  <c r="C688" i="4"/>
  <c r="W685" i="4"/>
  <c r="X685" i="4"/>
  <c r="F84" i="5"/>
  <c r="W684" i="4"/>
  <c r="X684" i="4"/>
  <c r="W683" i="4"/>
  <c r="X683" i="4"/>
  <c r="F82" i="5"/>
  <c r="W682" i="4"/>
  <c r="X681" i="4"/>
  <c r="F80" i="5"/>
  <c r="X680" i="4"/>
  <c r="X679" i="4"/>
  <c r="F78" i="5"/>
  <c r="X678" i="4"/>
  <c r="X677" i="4"/>
  <c r="F76" i="5"/>
  <c r="X676" i="4"/>
  <c r="X675" i="4"/>
  <c r="F74" i="5"/>
  <c r="X674" i="4"/>
  <c r="X673" i="4"/>
  <c r="F72" i="5"/>
  <c r="X672" i="4"/>
  <c r="X671" i="4"/>
  <c r="F70" i="5"/>
  <c r="X670" i="4"/>
  <c r="X669" i="4"/>
  <c r="F68" i="5"/>
  <c r="X668" i="4"/>
  <c r="X667" i="4"/>
  <c r="F66" i="5"/>
  <c r="X666" i="4"/>
  <c r="W660" i="4"/>
  <c r="V660" i="4"/>
  <c r="U660" i="4"/>
  <c r="T660" i="4"/>
  <c r="T661" i="4"/>
  <c r="S660" i="4"/>
  <c r="S661" i="4"/>
  <c r="R660" i="4"/>
  <c r="Q660" i="4"/>
  <c r="Q661" i="4"/>
  <c r="P660" i="4"/>
  <c r="P661" i="4"/>
  <c r="O660" i="4"/>
  <c r="O661" i="4"/>
  <c r="N660" i="4"/>
  <c r="N661" i="4"/>
  <c r="M660" i="4"/>
  <c r="M661" i="4"/>
  <c r="L660" i="4"/>
  <c r="L661" i="4"/>
  <c r="K660" i="4"/>
  <c r="K661" i="4"/>
  <c r="J660" i="4"/>
  <c r="J661" i="4"/>
  <c r="I660" i="4"/>
  <c r="I661" i="4"/>
  <c r="H660" i="4"/>
  <c r="H661" i="4"/>
  <c r="G660" i="4"/>
  <c r="G661" i="4"/>
  <c r="F660" i="4"/>
  <c r="F661" i="4"/>
  <c r="E660" i="4"/>
  <c r="E661" i="4"/>
  <c r="D660" i="4"/>
  <c r="D661" i="4"/>
  <c r="C660" i="4"/>
  <c r="C661" i="4"/>
  <c r="X658" i="4"/>
  <c r="F182" i="5"/>
  <c r="X657" i="4"/>
  <c r="X656" i="4"/>
  <c r="F180" i="5"/>
  <c r="X655" i="4"/>
  <c r="X654" i="4"/>
  <c r="F178" i="5"/>
  <c r="X653" i="4"/>
  <c r="X652" i="4"/>
  <c r="F176" i="5"/>
  <c r="X651" i="4"/>
  <c r="X650" i="4"/>
  <c r="F174" i="5"/>
  <c r="X649" i="4"/>
  <c r="X648" i="4"/>
  <c r="F172" i="5"/>
  <c r="X647" i="4"/>
  <c r="X646" i="4"/>
  <c r="F170" i="5"/>
  <c r="X645" i="4"/>
  <c r="X644" i="4"/>
  <c r="F168" i="5"/>
  <c r="X643" i="4"/>
  <c r="X642" i="4"/>
  <c r="F166" i="5"/>
  <c r="X641" i="4"/>
  <c r="X640" i="4"/>
  <c r="F164" i="5"/>
  <c r="X639" i="4"/>
  <c r="X638" i="4"/>
  <c r="F162" i="5"/>
  <c r="X637" i="4"/>
  <c r="W631" i="4"/>
  <c r="V631" i="4"/>
  <c r="U631" i="4"/>
  <c r="T631" i="4"/>
  <c r="T632" i="4"/>
  <c r="S631" i="4"/>
  <c r="S632" i="4"/>
  <c r="R631" i="4"/>
  <c r="Q631" i="4"/>
  <c r="Q632" i="4"/>
  <c r="P631" i="4"/>
  <c r="P632" i="4"/>
  <c r="O631" i="4"/>
  <c r="O632" i="4"/>
  <c r="N631" i="4"/>
  <c r="N632" i="4"/>
  <c r="M631" i="4"/>
  <c r="M632" i="4"/>
  <c r="L631" i="4"/>
  <c r="L632" i="4"/>
  <c r="K631" i="4"/>
  <c r="K632" i="4"/>
  <c r="J631" i="4"/>
  <c r="J632" i="4"/>
  <c r="I631" i="4"/>
  <c r="I632" i="4"/>
  <c r="H631" i="4"/>
  <c r="H632" i="4"/>
  <c r="G631" i="4"/>
  <c r="G632" i="4"/>
  <c r="F631" i="4"/>
  <c r="F632" i="4"/>
  <c r="E631" i="4"/>
  <c r="E632" i="4"/>
  <c r="D631" i="4"/>
  <c r="D632" i="4"/>
  <c r="C631" i="4"/>
  <c r="C632" i="4"/>
  <c r="X629" i="4"/>
  <c r="F160" i="5"/>
  <c r="X628" i="4"/>
  <c r="X627" i="4"/>
  <c r="F158" i="5"/>
  <c r="X626" i="4"/>
  <c r="X625" i="4"/>
  <c r="F156" i="5"/>
  <c r="X624" i="4"/>
  <c r="X623" i="4"/>
  <c r="F154" i="5"/>
  <c r="X622" i="4"/>
  <c r="X621" i="4"/>
  <c r="F152" i="5"/>
  <c r="X620" i="4"/>
  <c r="X619" i="4"/>
  <c r="F150" i="5"/>
  <c r="X618" i="4"/>
  <c r="X617" i="4"/>
  <c r="F148" i="5"/>
  <c r="X616" i="4"/>
  <c r="X615" i="4"/>
  <c r="F146" i="5"/>
  <c r="X614" i="4"/>
  <c r="X613" i="4"/>
  <c r="F144" i="5"/>
  <c r="X612" i="4"/>
  <c r="X611" i="4"/>
  <c r="F142" i="5"/>
  <c r="X610" i="4"/>
  <c r="W604" i="4"/>
  <c r="V604" i="4"/>
  <c r="U604" i="4"/>
  <c r="T604" i="4"/>
  <c r="T605" i="4"/>
  <c r="S604" i="4"/>
  <c r="S605" i="4"/>
  <c r="R604" i="4"/>
  <c r="Q604" i="4"/>
  <c r="Q605" i="4"/>
  <c r="P604" i="4"/>
  <c r="P605" i="4"/>
  <c r="O604" i="4"/>
  <c r="O605" i="4"/>
  <c r="N604" i="4"/>
  <c r="N605" i="4"/>
  <c r="M604" i="4"/>
  <c r="M605" i="4"/>
  <c r="L604" i="4"/>
  <c r="L605" i="4"/>
  <c r="K604" i="4"/>
  <c r="K605" i="4"/>
  <c r="J604" i="4"/>
  <c r="J605" i="4"/>
  <c r="I604" i="4"/>
  <c r="I605" i="4"/>
  <c r="H604" i="4"/>
  <c r="H605" i="4"/>
  <c r="G604" i="4"/>
  <c r="G605" i="4"/>
  <c r="F604" i="4"/>
  <c r="F605" i="4"/>
  <c r="E604" i="4"/>
  <c r="E605" i="4"/>
  <c r="D604" i="4"/>
  <c r="D605" i="4"/>
  <c r="C604" i="4"/>
  <c r="C605" i="4"/>
  <c r="X602" i="4"/>
  <c r="F140" i="5"/>
  <c r="X601" i="4"/>
  <c r="X600" i="4"/>
  <c r="F138" i="5"/>
  <c r="X599" i="4"/>
  <c r="X598" i="4"/>
  <c r="F136" i="5"/>
  <c r="X597" i="4"/>
  <c r="X596" i="4"/>
  <c r="F134" i="5"/>
  <c r="X595" i="4"/>
  <c r="X594" i="4"/>
  <c r="F132" i="5"/>
  <c r="X593" i="4"/>
  <c r="X592" i="4"/>
  <c r="F130" i="5"/>
  <c r="X591" i="4"/>
  <c r="X590" i="4"/>
  <c r="F128" i="5"/>
  <c r="X589" i="4"/>
  <c r="X588" i="4"/>
  <c r="F126" i="5"/>
  <c r="X587" i="4"/>
  <c r="X586" i="4"/>
  <c r="F124" i="5"/>
  <c r="X585" i="4"/>
  <c r="X584" i="4"/>
  <c r="F122" i="5"/>
  <c r="X583" i="4"/>
  <c r="W577" i="4"/>
  <c r="V577" i="4"/>
  <c r="U577" i="4"/>
  <c r="T577" i="4"/>
  <c r="T578" i="4"/>
  <c r="S577" i="4"/>
  <c r="S578" i="4"/>
  <c r="R577" i="4"/>
  <c r="Q577" i="4"/>
  <c r="Q578" i="4"/>
  <c r="P577" i="4"/>
  <c r="P578" i="4"/>
  <c r="O577" i="4"/>
  <c r="O578" i="4"/>
  <c r="N577" i="4"/>
  <c r="N578" i="4"/>
  <c r="M577" i="4"/>
  <c r="M578" i="4"/>
  <c r="L577" i="4"/>
  <c r="L578" i="4"/>
  <c r="K577" i="4"/>
  <c r="K578" i="4"/>
  <c r="J577" i="4"/>
  <c r="J578" i="4"/>
  <c r="I577" i="4"/>
  <c r="I578" i="4"/>
  <c r="H577" i="4"/>
  <c r="H578" i="4"/>
  <c r="G577" i="4"/>
  <c r="G578" i="4"/>
  <c r="F577" i="4"/>
  <c r="F578" i="4"/>
  <c r="E577" i="4"/>
  <c r="E578" i="4"/>
  <c r="D577" i="4"/>
  <c r="D578" i="4"/>
  <c r="C577" i="4"/>
  <c r="C578" i="4"/>
  <c r="X575" i="4"/>
  <c r="F242" i="5"/>
  <c r="X574" i="4"/>
  <c r="X573" i="4"/>
  <c r="F240" i="5"/>
  <c r="X572" i="4"/>
  <c r="X571" i="4"/>
  <c r="F238" i="5"/>
  <c r="X570" i="4"/>
  <c r="X569" i="4"/>
  <c r="F236" i="5"/>
  <c r="X568" i="4"/>
  <c r="X567" i="4"/>
  <c r="F234" i="5"/>
  <c r="X566" i="4"/>
  <c r="X565" i="4"/>
  <c r="F232" i="5"/>
  <c r="X564" i="4"/>
  <c r="X563" i="4"/>
  <c r="F230" i="5"/>
  <c r="X562" i="4"/>
  <c r="X561" i="4"/>
  <c r="F228" i="5"/>
  <c r="X560" i="4"/>
  <c r="X559" i="4"/>
  <c r="F226" i="5"/>
  <c r="X558" i="4"/>
  <c r="X557" i="4"/>
  <c r="F224" i="5"/>
  <c r="X556" i="4"/>
  <c r="W550" i="4"/>
  <c r="V550" i="4"/>
  <c r="U550" i="4"/>
  <c r="T550" i="4"/>
  <c r="T551" i="4"/>
  <c r="S550" i="4"/>
  <c r="S551" i="4"/>
  <c r="R550" i="4"/>
  <c r="Q550" i="4"/>
  <c r="Q551" i="4"/>
  <c r="P550" i="4"/>
  <c r="P551" i="4"/>
  <c r="O550" i="4"/>
  <c r="O551" i="4"/>
  <c r="N550" i="4"/>
  <c r="N551" i="4"/>
  <c r="M550" i="4"/>
  <c r="M551" i="4"/>
  <c r="L550" i="4"/>
  <c r="L551" i="4"/>
  <c r="K550" i="4"/>
  <c r="K551" i="4"/>
  <c r="J550" i="4"/>
  <c r="J551" i="4"/>
  <c r="I550" i="4"/>
  <c r="I551" i="4"/>
  <c r="H550" i="4"/>
  <c r="H551" i="4"/>
  <c r="G550" i="4"/>
  <c r="G551" i="4"/>
  <c r="F550" i="4"/>
  <c r="F551" i="4"/>
  <c r="E550" i="4"/>
  <c r="E551" i="4"/>
  <c r="D550" i="4"/>
  <c r="D551" i="4"/>
  <c r="C550" i="4"/>
  <c r="C551" i="4"/>
  <c r="X548" i="4"/>
  <c r="F222" i="5"/>
  <c r="X547" i="4"/>
  <c r="X546" i="4"/>
  <c r="F220" i="5"/>
  <c r="X545" i="4"/>
  <c r="X544" i="4"/>
  <c r="F218" i="5"/>
  <c r="X543" i="4"/>
  <c r="X542" i="4"/>
  <c r="F216" i="5"/>
  <c r="X541" i="4"/>
  <c r="X540" i="4"/>
  <c r="F214" i="5"/>
  <c r="X539" i="4"/>
  <c r="X538" i="4"/>
  <c r="F212" i="5"/>
  <c r="X537" i="4"/>
  <c r="X536" i="4"/>
  <c r="F210" i="5"/>
  <c r="X535" i="4"/>
  <c r="X534" i="4"/>
  <c r="F208" i="5"/>
  <c r="X533" i="4"/>
  <c r="X532" i="4"/>
  <c r="F206" i="5"/>
  <c r="X531" i="4"/>
  <c r="X530" i="4"/>
  <c r="F204" i="5"/>
  <c r="X529" i="4"/>
  <c r="W523" i="4"/>
  <c r="V523" i="4"/>
  <c r="U523" i="4"/>
  <c r="T523" i="4"/>
  <c r="T524" i="4"/>
  <c r="S523" i="4"/>
  <c r="S524" i="4"/>
  <c r="R523" i="4"/>
  <c r="Q523" i="4"/>
  <c r="Q524" i="4"/>
  <c r="P523" i="4"/>
  <c r="P524" i="4"/>
  <c r="O523" i="4"/>
  <c r="O524" i="4"/>
  <c r="N523" i="4"/>
  <c r="N524" i="4"/>
  <c r="M523" i="4"/>
  <c r="M524" i="4"/>
  <c r="L523" i="4"/>
  <c r="L524" i="4"/>
  <c r="K523" i="4"/>
  <c r="K524" i="4"/>
  <c r="J523" i="4"/>
  <c r="J524" i="4"/>
  <c r="I523" i="4"/>
  <c r="I524" i="4"/>
  <c r="H523" i="4"/>
  <c r="H524" i="4"/>
  <c r="G523" i="4"/>
  <c r="G524" i="4"/>
  <c r="F523" i="4"/>
  <c r="F524" i="4"/>
  <c r="E523" i="4"/>
  <c r="E524" i="4"/>
  <c r="D523" i="4"/>
  <c r="D524" i="4"/>
  <c r="C523" i="4"/>
  <c r="C524" i="4"/>
  <c r="X521" i="4"/>
  <c r="F202" i="5"/>
  <c r="X520" i="4"/>
  <c r="X519" i="4"/>
  <c r="F200" i="5"/>
  <c r="X518" i="4"/>
  <c r="X517" i="4"/>
  <c r="F198" i="5"/>
  <c r="X516" i="4"/>
  <c r="X515" i="4"/>
  <c r="F196" i="5"/>
  <c r="X514" i="4"/>
  <c r="X513" i="4"/>
  <c r="F194" i="5"/>
  <c r="X512" i="4"/>
  <c r="X511" i="4"/>
  <c r="F192" i="5"/>
  <c r="X510" i="4"/>
  <c r="X509" i="4"/>
  <c r="F190" i="5"/>
  <c r="X508" i="4"/>
  <c r="X507" i="4"/>
  <c r="F188" i="5"/>
  <c r="X506" i="4"/>
  <c r="X505" i="4"/>
  <c r="F186" i="5"/>
  <c r="X504" i="4"/>
  <c r="X503" i="4"/>
  <c r="F184" i="5"/>
  <c r="X502" i="4"/>
  <c r="W496" i="4"/>
  <c r="V496" i="4"/>
  <c r="U496" i="4"/>
  <c r="T496" i="4"/>
  <c r="T497" i="4"/>
  <c r="S496" i="4"/>
  <c r="S497" i="4"/>
  <c r="R496" i="4"/>
  <c r="Q496" i="4"/>
  <c r="Q497" i="4"/>
  <c r="P496" i="4"/>
  <c r="P497" i="4"/>
  <c r="O496" i="4"/>
  <c r="O497" i="4"/>
  <c r="N496" i="4"/>
  <c r="N497" i="4"/>
  <c r="M496" i="4"/>
  <c r="M497" i="4"/>
  <c r="L496" i="4"/>
  <c r="L497" i="4"/>
  <c r="K496" i="4"/>
  <c r="K497" i="4"/>
  <c r="J496" i="4"/>
  <c r="J497" i="4"/>
  <c r="I496" i="4"/>
  <c r="I497" i="4"/>
  <c r="H496" i="4"/>
  <c r="H497" i="4"/>
  <c r="G496" i="4"/>
  <c r="G497" i="4"/>
  <c r="F496" i="4"/>
  <c r="F497" i="4"/>
  <c r="E496" i="4"/>
  <c r="E497" i="4"/>
  <c r="D496" i="4"/>
  <c r="D497" i="4"/>
  <c r="C496" i="4"/>
  <c r="C497" i="4"/>
  <c r="X494" i="4"/>
  <c r="F304" i="5"/>
  <c r="X493" i="4"/>
  <c r="X492" i="4"/>
  <c r="F302" i="5"/>
  <c r="X491" i="4"/>
  <c r="X490" i="4"/>
  <c r="F300" i="5"/>
  <c r="X489" i="4"/>
  <c r="X488" i="4"/>
  <c r="F298" i="5"/>
  <c r="X487" i="4"/>
  <c r="X486" i="4"/>
  <c r="F296" i="5"/>
  <c r="X485" i="4"/>
  <c r="X484" i="4"/>
  <c r="F294" i="5"/>
  <c r="X483" i="4"/>
  <c r="X482" i="4"/>
  <c r="F292" i="5"/>
  <c r="X481" i="4"/>
  <c r="X480" i="4"/>
  <c r="F290" i="5"/>
  <c r="X479" i="4"/>
  <c r="X478" i="4"/>
  <c r="F288" i="5"/>
  <c r="X477" i="4"/>
  <c r="X476" i="4"/>
  <c r="F286" i="5"/>
  <c r="X475" i="4"/>
  <c r="X474" i="4"/>
  <c r="F284" i="5"/>
  <c r="X473" i="4"/>
  <c r="W467" i="4"/>
  <c r="V467" i="4"/>
  <c r="U467" i="4"/>
  <c r="T467" i="4"/>
  <c r="T468" i="4"/>
  <c r="S467" i="4"/>
  <c r="S468" i="4"/>
  <c r="R467" i="4"/>
  <c r="Q467" i="4"/>
  <c r="Q468" i="4"/>
  <c r="P467" i="4"/>
  <c r="P468" i="4"/>
  <c r="O467" i="4"/>
  <c r="O468" i="4"/>
  <c r="N467" i="4"/>
  <c r="N468" i="4"/>
  <c r="M467" i="4"/>
  <c r="M468" i="4"/>
  <c r="L467" i="4"/>
  <c r="L468" i="4"/>
  <c r="K467" i="4"/>
  <c r="K468" i="4"/>
  <c r="J467" i="4"/>
  <c r="J468" i="4"/>
  <c r="I467" i="4"/>
  <c r="I468" i="4"/>
  <c r="H467" i="4"/>
  <c r="H468" i="4"/>
  <c r="G467" i="4"/>
  <c r="G468" i="4"/>
  <c r="F467" i="4"/>
  <c r="F468" i="4"/>
  <c r="E467" i="4"/>
  <c r="E468" i="4"/>
  <c r="D467" i="4"/>
  <c r="D468" i="4"/>
  <c r="C467" i="4"/>
  <c r="C468" i="4"/>
  <c r="X465" i="4"/>
  <c r="F282" i="5"/>
  <c r="X464" i="4"/>
  <c r="X463" i="4"/>
  <c r="F280" i="5"/>
  <c r="X462" i="4"/>
  <c r="X461" i="4"/>
  <c r="F278" i="5"/>
  <c r="X460" i="4"/>
  <c r="X459" i="4"/>
  <c r="F276" i="5"/>
  <c r="X458" i="4"/>
  <c r="X457" i="4"/>
  <c r="F274" i="5"/>
  <c r="X456" i="4"/>
  <c r="X455" i="4"/>
  <c r="F272" i="5"/>
  <c r="X454" i="4"/>
  <c r="X453" i="4"/>
  <c r="F270" i="5"/>
  <c r="X452" i="4"/>
  <c r="X451" i="4"/>
  <c r="F268" i="5"/>
  <c r="X450" i="4"/>
  <c r="X449" i="4"/>
  <c r="F266" i="5"/>
  <c r="X448" i="4"/>
  <c r="X447" i="4"/>
  <c r="F264" i="5"/>
  <c r="X446" i="4"/>
  <c r="W440" i="4"/>
  <c r="V440" i="4"/>
  <c r="U440" i="4"/>
  <c r="T440" i="4"/>
  <c r="T441" i="4"/>
  <c r="S440" i="4"/>
  <c r="S441" i="4"/>
  <c r="R440" i="4"/>
  <c r="Q440" i="4"/>
  <c r="Q441" i="4"/>
  <c r="P440" i="4"/>
  <c r="P441" i="4"/>
  <c r="O440" i="4"/>
  <c r="O441" i="4"/>
  <c r="N440" i="4"/>
  <c r="N441" i="4"/>
  <c r="M440" i="4"/>
  <c r="M441" i="4"/>
  <c r="L440" i="4"/>
  <c r="L441" i="4"/>
  <c r="K440" i="4"/>
  <c r="K441" i="4"/>
  <c r="J440" i="4"/>
  <c r="J441" i="4"/>
  <c r="I440" i="4"/>
  <c r="I441" i="4"/>
  <c r="H440" i="4"/>
  <c r="H441" i="4"/>
  <c r="G440" i="4"/>
  <c r="G441" i="4"/>
  <c r="F440" i="4"/>
  <c r="F441" i="4"/>
  <c r="E440" i="4"/>
  <c r="E441" i="4"/>
  <c r="D440" i="4"/>
  <c r="D441" i="4"/>
  <c r="C440" i="4"/>
  <c r="C441" i="4"/>
  <c r="X438" i="4"/>
  <c r="F262" i="5"/>
  <c r="X437" i="4"/>
  <c r="X436" i="4"/>
  <c r="F260" i="5"/>
  <c r="X435" i="4"/>
  <c r="X434" i="4"/>
  <c r="F258" i="5"/>
  <c r="X433" i="4"/>
  <c r="X432" i="4"/>
  <c r="F256" i="5"/>
  <c r="X431" i="4"/>
  <c r="X430" i="4"/>
  <c r="F254" i="5"/>
  <c r="X429" i="4"/>
  <c r="X428" i="4"/>
  <c r="F252" i="5"/>
  <c r="X427" i="4"/>
  <c r="X426" i="4"/>
  <c r="F250" i="5"/>
  <c r="X425" i="4"/>
  <c r="X424" i="4"/>
  <c r="F248" i="5"/>
  <c r="X423" i="4"/>
  <c r="X422" i="4"/>
  <c r="F246" i="5"/>
  <c r="X421" i="4"/>
  <c r="X420" i="4"/>
  <c r="F244" i="5"/>
  <c r="X419" i="4"/>
  <c r="W412" i="4"/>
  <c r="W413" i="4"/>
  <c r="V412" i="4"/>
  <c r="V413" i="4"/>
  <c r="U412" i="4"/>
  <c r="U413" i="4"/>
  <c r="T412" i="4"/>
  <c r="T413" i="4"/>
  <c r="S412" i="4"/>
  <c r="S413" i="4"/>
  <c r="R412" i="4"/>
  <c r="Q412" i="4"/>
  <c r="Q413" i="4"/>
  <c r="P412" i="4"/>
  <c r="P413" i="4"/>
  <c r="O412" i="4"/>
  <c r="O413" i="4"/>
  <c r="N412" i="4"/>
  <c r="N413" i="4"/>
  <c r="M412" i="4"/>
  <c r="M413" i="4"/>
  <c r="L412" i="4"/>
  <c r="L413" i="4"/>
  <c r="K412" i="4"/>
  <c r="K413" i="4"/>
  <c r="J412" i="4"/>
  <c r="J413" i="4"/>
  <c r="I412" i="4"/>
  <c r="I413" i="4"/>
  <c r="H412" i="4"/>
  <c r="H413" i="4"/>
  <c r="G412" i="4"/>
  <c r="G413" i="4"/>
  <c r="F412" i="4"/>
  <c r="F413" i="4"/>
  <c r="E412" i="4"/>
  <c r="E413" i="4"/>
  <c r="D412" i="4"/>
  <c r="D413" i="4"/>
  <c r="C412" i="4"/>
  <c r="C413" i="4"/>
  <c r="X410" i="4"/>
  <c r="F364" i="5"/>
  <c r="X409" i="4"/>
  <c r="X408" i="4"/>
  <c r="F362" i="5"/>
  <c r="X407" i="4"/>
  <c r="X406" i="4"/>
  <c r="F360" i="5"/>
  <c r="X405" i="4"/>
  <c r="X404" i="4"/>
  <c r="F358" i="5"/>
  <c r="X403" i="4"/>
  <c r="X402" i="4"/>
  <c r="F356" i="5"/>
  <c r="X401" i="4"/>
  <c r="X400" i="4"/>
  <c r="F354" i="5"/>
  <c r="X399" i="4"/>
  <c r="X398" i="4"/>
  <c r="F352" i="5"/>
  <c r="X397" i="4"/>
  <c r="X396" i="4"/>
  <c r="F350" i="5"/>
  <c r="X395" i="4"/>
  <c r="X394" i="4"/>
  <c r="F348" i="5"/>
  <c r="X393" i="4"/>
  <c r="X392" i="4"/>
  <c r="F346" i="5"/>
  <c r="X391" i="4"/>
  <c r="W385" i="4"/>
  <c r="V385" i="4"/>
  <c r="U385" i="4"/>
  <c r="T385" i="4"/>
  <c r="T386" i="4"/>
  <c r="S385" i="4"/>
  <c r="S386" i="4"/>
  <c r="R385" i="4"/>
  <c r="Q385" i="4"/>
  <c r="Q386" i="4"/>
  <c r="P385" i="4"/>
  <c r="P386" i="4"/>
  <c r="O385" i="4"/>
  <c r="O386" i="4"/>
  <c r="N385" i="4"/>
  <c r="N386" i="4"/>
  <c r="M385" i="4"/>
  <c r="M386" i="4"/>
  <c r="L385" i="4"/>
  <c r="L386" i="4"/>
  <c r="K385" i="4"/>
  <c r="K386" i="4"/>
  <c r="J385" i="4"/>
  <c r="J386" i="4"/>
  <c r="I385" i="4"/>
  <c r="I386" i="4"/>
  <c r="H385" i="4"/>
  <c r="H386" i="4"/>
  <c r="G385" i="4"/>
  <c r="G386" i="4"/>
  <c r="F385" i="4"/>
  <c r="F386" i="4"/>
  <c r="E385" i="4"/>
  <c r="E386" i="4"/>
  <c r="D385" i="4"/>
  <c r="D386" i="4"/>
  <c r="C385" i="4"/>
  <c r="C386" i="4"/>
  <c r="X383" i="4"/>
  <c r="F344" i="5"/>
  <c r="X382" i="4"/>
  <c r="X381" i="4"/>
  <c r="F342" i="5"/>
  <c r="X380" i="4"/>
  <c r="X379" i="4"/>
  <c r="F340" i="5"/>
  <c r="X378" i="4"/>
  <c r="X377" i="4"/>
  <c r="F338" i="5"/>
  <c r="X376" i="4"/>
  <c r="X375" i="4"/>
  <c r="F336" i="5"/>
  <c r="X374" i="4"/>
  <c r="X373" i="4"/>
  <c r="F334" i="5"/>
  <c r="X372" i="4"/>
  <c r="X371" i="4"/>
  <c r="F332" i="5"/>
  <c r="X370" i="4"/>
  <c r="X369" i="4"/>
  <c r="F330" i="5"/>
  <c r="X368" i="4"/>
  <c r="X367" i="4"/>
  <c r="F328" i="5"/>
  <c r="X366" i="4"/>
  <c r="X365" i="4"/>
  <c r="F326" i="5"/>
  <c r="X364" i="4"/>
  <c r="W357" i="4"/>
  <c r="V357" i="4"/>
  <c r="U357" i="4"/>
  <c r="T357" i="4"/>
  <c r="T358" i="4"/>
  <c r="S357" i="4"/>
  <c r="S358" i="4"/>
  <c r="R357" i="4"/>
  <c r="Q357" i="4"/>
  <c r="Q358" i="4"/>
  <c r="P357" i="4"/>
  <c r="P358" i="4"/>
  <c r="O357" i="4"/>
  <c r="O358" i="4"/>
  <c r="N357" i="4"/>
  <c r="N358" i="4"/>
  <c r="M357" i="4"/>
  <c r="M358" i="4"/>
  <c r="L357" i="4"/>
  <c r="L358" i="4"/>
  <c r="K357" i="4"/>
  <c r="K358" i="4"/>
  <c r="J357" i="4"/>
  <c r="J358" i="4"/>
  <c r="I357" i="4"/>
  <c r="I358" i="4"/>
  <c r="H357" i="4"/>
  <c r="H358" i="4"/>
  <c r="G357" i="4"/>
  <c r="G358" i="4"/>
  <c r="F357" i="4"/>
  <c r="F358" i="4"/>
  <c r="E357" i="4"/>
  <c r="E358" i="4"/>
  <c r="D357" i="4"/>
  <c r="D358" i="4"/>
  <c r="C357" i="4"/>
  <c r="C358" i="4"/>
  <c r="X355" i="4"/>
  <c r="F324" i="5"/>
  <c r="X354" i="4"/>
  <c r="X353" i="4"/>
  <c r="F322" i="5"/>
  <c r="X352" i="4"/>
  <c r="X351" i="4"/>
  <c r="F320" i="5"/>
  <c r="X350" i="4"/>
  <c r="X349" i="4"/>
  <c r="F318" i="5"/>
  <c r="X348" i="4"/>
  <c r="X347" i="4"/>
  <c r="F316" i="5"/>
  <c r="X346" i="4"/>
  <c r="X345" i="4"/>
  <c r="F314" i="5"/>
  <c r="X344" i="4"/>
  <c r="X343" i="4"/>
  <c r="F312" i="5"/>
  <c r="X342" i="4"/>
  <c r="X341" i="4"/>
  <c r="F310" i="5"/>
  <c r="X340" i="4"/>
  <c r="X339" i="4"/>
  <c r="F308" i="5"/>
  <c r="X338" i="4"/>
  <c r="X337" i="4"/>
  <c r="F306" i="5"/>
  <c r="W302" i="4"/>
  <c r="V302" i="4"/>
  <c r="U302" i="4"/>
  <c r="T302" i="4"/>
  <c r="T303" i="4"/>
  <c r="S302" i="4"/>
  <c r="S303" i="4"/>
  <c r="R302" i="4"/>
  <c r="Q302" i="4"/>
  <c r="Q303" i="4"/>
  <c r="P302" i="4"/>
  <c r="P303" i="4"/>
  <c r="O302" i="4"/>
  <c r="O303" i="4"/>
  <c r="N302" i="4"/>
  <c r="N303" i="4"/>
  <c r="M302" i="4"/>
  <c r="M303" i="4"/>
  <c r="L302" i="4"/>
  <c r="L303" i="4"/>
  <c r="K302" i="4"/>
  <c r="K303" i="4"/>
  <c r="J302" i="4"/>
  <c r="J303" i="4"/>
  <c r="I302" i="4"/>
  <c r="I303" i="4"/>
  <c r="H302" i="4"/>
  <c r="H303" i="4"/>
  <c r="G302" i="4"/>
  <c r="G303" i="4"/>
  <c r="F302" i="4"/>
  <c r="F303" i="4"/>
  <c r="E302" i="4"/>
  <c r="E303" i="4"/>
  <c r="D302" i="4"/>
  <c r="D303" i="4"/>
  <c r="C302" i="4"/>
  <c r="C303" i="4"/>
  <c r="X300" i="4"/>
  <c r="F404" i="5"/>
  <c r="X299" i="4"/>
  <c r="F403" i="5"/>
  <c r="Y299" i="4"/>
  <c r="X298" i="4"/>
  <c r="F402" i="5"/>
  <c r="X297" i="4"/>
  <c r="F401" i="5"/>
  <c r="Y297" i="4"/>
  <c r="X296" i="4"/>
  <c r="F400" i="5"/>
  <c r="X295" i="4"/>
  <c r="F399" i="5"/>
  <c r="Y295" i="4"/>
  <c r="X294" i="4"/>
  <c r="F398" i="5"/>
  <c r="X293" i="4"/>
  <c r="F397" i="5"/>
  <c r="Y293" i="4"/>
  <c r="X292" i="4"/>
  <c r="F396" i="5"/>
  <c r="X291" i="4"/>
  <c r="F395" i="5"/>
  <c r="Y291" i="4"/>
  <c r="X290" i="4"/>
  <c r="F394" i="5"/>
  <c r="X289" i="4"/>
  <c r="F393" i="5"/>
  <c r="Y289" i="4"/>
  <c r="X288" i="4"/>
  <c r="F392" i="5"/>
  <c r="X287" i="4"/>
  <c r="F391" i="5"/>
  <c r="Y287" i="4"/>
  <c r="X286" i="4"/>
  <c r="F390" i="5"/>
  <c r="X285" i="4"/>
  <c r="F389" i="5"/>
  <c r="Y285" i="4"/>
  <c r="X284" i="4"/>
  <c r="F388" i="5"/>
  <c r="X283" i="4"/>
  <c r="F387" i="5"/>
  <c r="Y283" i="4"/>
  <c r="X282" i="4"/>
  <c r="F386" i="5"/>
  <c r="X281" i="4"/>
  <c r="F385" i="5"/>
  <c r="W274" i="4"/>
  <c r="V274" i="4"/>
  <c r="U274" i="4"/>
  <c r="T274" i="4"/>
  <c r="T275" i="4"/>
  <c r="S274" i="4"/>
  <c r="S275" i="4"/>
  <c r="R274" i="4"/>
  <c r="Q274" i="4"/>
  <c r="Q275" i="4"/>
  <c r="P274" i="4"/>
  <c r="P275" i="4"/>
  <c r="O274" i="4"/>
  <c r="O275" i="4"/>
  <c r="N274" i="4"/>
  <c r="N275" i="4"/>
  <c r="M274" i="4"/>
  <c r="M275" i="4"/>
  <c r="L274" i="4"/>
  <c r="L275" i="4"/>
  <c r="K274" i="4"/>
  <c r="K275" i="4"/>
  <c r="J274" i="4"/>
  <c r="J275" i="4"/>
  <c r="I274" i="4"/>
  <c r="I275" i="4"/>
  <c r="H274" i="4"/>
  <c r="H275" i="4"/>
  <c r="G274" i="4"/>
  <c r="G275" i="4"/>
  <c r="F274" i="4"/>
  <c r="F275" i="4"/>
  <c r="E274" i="4"/>
  <c r="E275" i="4"/>
  <c r="D274" i="4"/>
  <c r="D275" i="4"/>
  <c r="C274" i="4"/>
  <c r="C275" i="4"/>
  <c r="X272" i="4"/>
  <c r="F384" i="5"/>
  <c r="X271" i="4"/>
  <c r="X270" i="4"/>
  <c r="F382" i="5"/>
  <c r="X269" i="4"/>
  <c r="X268" i="4"/>
  <c r="F380" i="5"/>
  <c r="X267" i="4"/>
  <c r="X266" i="4"/>
  <c r="F378" i="5"/>
  <c r="X265" i="4"/>
  <c r="X264" i="4"/>
  <c r="F376" i="5"/>
  <c r="X263" i="4"/>
  <c r="X262" i="4"/>
  <c r="F374" i="5"/>
  <c r="X261" i="4"/>
  <c r="X260" i="4"/>
  <c r="F372" i="5"/>
  <c r="X259" i="4"/>
  <c r="X258" i="4"/>
  <c r="F370" i="5"/>
  <c r="X257" i="4"/>
  <c r="X256" i="4"/>
  <c r="F368" i="5"/>
  <c r="X255" i="4"/>
  <c r="X254" i="4"/>
  <c r="F366" i="5"/>
  <c r="X253" i="4"/>
  <c r="I820" i="3"/>
  <c r="I821" i="3"/>
  <c r="H820" i="3"/>
  <c r="H821" i="3"/>
  <c r="G820" i="3"/>
  <c r="G821" i="3"/>
  <c r="F820" i="3"/>
  <c r="F821" i="3"/>
  <c r="E820" i="3"/>
  <c r="E821" i="3"/>
  <c r="D820" i="3"/>
  <c r="D821" i="3"/>
  <c r="C820" i="3"/>
  <c r="C821" i="3"/>
  <c r="J818" i="3"/>
  <c r="E64" i="5"/>
  <c r="J817" i="3"/>
  <c r="J816" i="3"/>
  <c r="E62" i="5"/>
  <c r="J815" i="3"/>
  <c r="J814" i="3"/>
  <c r="E60" i="5"/>
  <c r="J813" i="3"/>
  <c r="J812" i="3"/>
  <c r="E58" i="5"/>
  <c r="J811" i="3"/>
  <c r="J810" i="3"/>
  <c r="E56" i="5"/>
  <c r="J809" i="3"/>
  <c r="J808" i="3"/>
  <c r="E54" i="5"/>
  <c r="J807" i="3"/>
  <c r="J806" i="3"/>
  <c r="E52" i="5"/>
  <c r="J805" i="3"/>
  <c r="J804" i="3"/>
  <c r="E50" i="5"/>
  <c r="J803" i="3"/>
  <c r="J802" i="3"/>
  <c r="E48" i="5"/>
  <c r="J801" i="3"/>
  <c r="J800" i="3"/>
  <c r="E46" i="5"/>
  <c r="J799" i="3"/>
  <c r="J798" i="3"/>
  <c r="E44" i="5"/>
  <c r="J797" i="3"/>
  <c r="I791" i="3"/>
  <c r="I792" i="3"/>
  <c r="H791" i="3"/>
  <c r="H792" i="3"/>
  <c r="G791" i="3"/>
  <c r="G792" i="3"/>
  <c r="F791" i="3"/>
  <c r="F792" i="3"/>
  <c r="E791" i="3"/>
  <c r="E792" i="3"/>
  <c r="D791" i="3"/>
  <c r="D792" i="3"/>
  <c r="C791" i="3"/>
  <c r="C792" i="3"/>
  <c r="J789" i="3"/>
  <c r="E42" i="5"/>
  <c r="J788" i="3"/>
  <c r="J787" i="3"/>
  <c r="E40" i="5"/>
  <c r="J786" i="3"/>
  <c r="J785" i="3"/>
  <c r="E38" i="5"/>
  <c r="J784" i="3"/>
  <c r="J783" i="3"/>
  <c r="E36" i="5"/>
  <c r="J782" i="3"/>
  <c r="J781" i="3"/>
  <c r="E34" i="5"/>
  <c r="J780" i="3"/>
  <c r="J779" i="3"/>
  <c r="E32" i="5"/>
  <c r="J778" i="3"/>
  <c r="J777" i="3"/>
  <c r="E30" i="5"/>
  <c r="J776" i="3"/>
  <c r="J775" i="3"/>
  <c r="E28" i="5"/>
  <c r="J774" i="3"/>
  <c r="J773" i="3"/>
  <c r="E26" i="5"/>
  <c r="J772" i="3"/>
  <c r="J771" i="3"/>
  <c r="E24" i="5"/>
  <c r="J770" i="3"/>
  <c r="I764" i="3"/>
  <c r="I765" i="3"/>
  <c r="H764" i="3"/>
  <c r="H765" i="3"/>
  <c r="G764" i="3"/>
  <c r="G765" i="3"/>
  <c r="F764" i="3"/>
  <c r="F765" i="3"/>
  <c r="E764" i="3"/>
  <c r="E765" i="3"/>
  <c r="D764" i="3"/>
  <c r="D765" i="3"/>
  <c r="C764" i="3"/>
  <c r="C765" i="3"/>
  <c r="J762" i="3"/>
  <c r="E22" i="5"/>
  <c r="J761" i="3"/>
  <c r="J760" i="3"/>
  <c r="E20" i="5"/>
  <c r="J759" i="3"/>
  <c r="J758" i="3"/>
  <c r="E18" i="5"/>
  <c r="J757" i="3"/>
  <c r="J756" i="3"/>
  <c r="E16" i="5"/>
  <c r="J755" i="3"/>
  <c r="J754" i="3"/>
  <c r="E14" i="5"/>
  <c r="J753" i="3"/>
  <c r="J752" i="3"/>
  <c r="E12" i="5"/>
  <c r="J751" i="3"/>
  <c r="J750" i="3"/>
  <c r="E10" i="5"/>
  <c r="J749" i="3"/>
  <c r="J748" i="3"/>
  <c r="E8" i="5"/>
  <c r="J747" i="3"/>
  <c r="J746" i="3"/>
  <c r="E6" i="5"/>
  <c r="J745" i="3"/>
  <c r="J744" i="3"/>
  <c r="E4" i="5"/>
  <c r="J743" i="3"/>
  <c r="I737" i="3"/>
  <c r="I738" i="3"/>
  <c r="H737" i="3"/>
  <c r="H738" i="3"/>
  <c r="G737" i="3"/>
  <c r="G738" i="3"/>
  <c r="F737" i="3"/>
  <c r="F738" i="3"/>
  <c r="E737" i="3"/>
  <c r="E738" i="3"/>
  <c r="D737" i="3"/>
  <c r="D738" i="3"/>
  <c r="C737" i="3"/>
  <c r="C738" i="3"/>
  <c r="J735" i="3"/>
  <c r="E120" i="5"/>
  <c r="J734" i="3"/>
  <c r="J733" i="3"/>
  <c r="E118" i="5"/>
  <c r="J732" i="3"/>
  <c r="J731" i="3"/>
  <c r="E116" i="5"/>
  <c r="J730" i="3"/>
  <c r="J729" i="3"/>
  <c r="E114" i="5"/>
  <c r="J728" i="3"/>
  <c r="J727" i="3"/>
  <c r="E112" i="5"/>
  <c r="J726" i="3"/>
  <c r="J725" i="3"/>
  <c r="E110" i="5"/>
  <c r="J724" i="3"/>
  <c r="J723" i="3"/>
  <c r="E108" i="5"/>
  <c r="J722" i="3"/>
  <c r="J721" i="3"/>
  <c r="E106" i="5"/>
  <c r="J720" i="3"/>
  <c r="I714" i="3"/>
  <c r="I715" i="3"/>
  <c r="H714" i="3"/>
  <c r="H715" i="3"/>
  <c r="G714" i="3"/>
  <c r="G715" i="3"/>
  <c r="F714" i="3"/>
  <c r="F715" i="3"/>
  <c r="E714" i="3"/>
  <c r="E715" i="3"/>
  <c r="D714" i="3"/>
  <c r="D715" i="3"/>
  <c r="C714" i="3"/>
  <c r="C715" i="3"/>
  <c r="J712" i="3"/>
  <c r="E104" i="5"/>
  <c r="J711" i="3"/>
  <c r="J710" i="3"/>
  <c r="E102" i="5"/>
  <c r="J709" i="3"/>
  <c r="J708" i="3"/>
  <c r="E100" i="5"/>
  <c r="J707" i="3"/>
  <c r="J706" i="3"/>
  <c r="E98" i="5"/>
  <c r="J705" i="3"/>
  <c r="J704" i="3"/>
  <c r="E96" i="5"/>
  <c r="J703" i="3"/>
  <c r="J702" i="3"/>
  <c r="E94" i="5"/>
  <c r="J701" i="3"/>
  <c r="J700" i="3"/>
  <c r="E92" i="5"/>
  <c r="J699" i="3"/>
  <c r="J698" i="3"/>
  <c r="E90" i="5"/>
  <c r="J697" i="3"/>
  <c r="J696" i="3"/>
  <c r="E88" i="5"/>
  <c r="J695" i="3"/>
  <c r="J694" i="3"/>
  <c r="E86" i="5"/>
  <c r="J693" i="3"/>
  <c r="I687" i="3"/>
  <c r="I688" i="3"/>
  <c r="H687" i="3"/>
  <c r="H688" i="3"/>
  <c r="G687" i="3"/>
  <c r="G688" i="3"/>
  <c r="F687" i="3"/>
  <c r="F688" i="3"/>
  <c r="E687" i="3"/>
  <c r="E688" i="3"/>
  <c r="D687" i="3"/>
  <c r="D688" i="3"/>
  <c r="C687" i="3"/>
  <c r="C688" i="3"/>
  <c r="J685" i="3"/>
  <c r="E84" i="5"/>
  <c r="J684" i="3"/>
  <c r="J683" i="3"/>
  <c r="E82" i="5"/>
  <c r="J682" i="3"/>
  <c r="J681" i="3"/>
  <c r="E80" i="5"/>
  <c r="J680" i="3"/>
  <c r="J679" i="3"/>
  <c r="E78" i="5"/>
  <c r="J678" i="3"/>
  <c r="J677" i="3"/>
  <c r="E76" i="5"/>
  <c r="J676" i="3"/>
  <c r="J675" i="3"/>
  <c r="E74" i="5"/>
  <c r="J674" i="3"/>
  <c r="J673" i="3"/>
  <c r="E72" i="5"/>
  <c r="J672" i="3"/>
  <c r="J671" i="3"/>
  <c r="E70" i="5"/>
  <c r="J670" i="3"/>
  <c r="J669" i="3"/>
  <c r="E68" i="5"/>
  <c r="J668" i="3"/>
  <c r="J667" i="3"/>
  <c r="E66" i="5"/>
  <c r="J666" i="3"/>
  <c r="I660" i="3"/>
  <c r="I661" i="3"/>
  <c r="H660" i="3"/>
  <c r="H661" i="3"/>
  <c r="G660" i="3"/>
  <c r="G661" i="3"/>
  <c r="F660" i="3"/>
  <c r="F661" i="3"/>
  <c r="E660" i="3"/>
  <c r="E661" i="3"/>
  <c r="D660" i="3"/>
  <c r="D661" i="3"/>
  <c r="C660" i="3"/>
  <c r="C661" i="3"/>
  <c r="J658" i="3"/>
  <c r="E182" i="5"/>
  <c r="J657" i="3"/>
  <c r="J656" i="3"/>
  <c r="E180" i="5"/>
  <c r="J655" i="3"/>
  <c r="J654" i="3"/>
  <c r="E178" i="5"/>
  <c r="J653" i="3"/>
  <c r="J652" i="3"/>
  <c r="E176" i="5"/>
  <c r="J651" i="3"/>
  <c r="J650" i="3"/>
  <c r="E174" i="5"/>
  <c r="J649" i="3"/>
  <c r="J648" i="3"/>
  <c r="E172" i="5"/>
  <c r="J647" i="3"/>
  <c r="J646" i="3"/>
  <c r="E170" i="5"/>
  <c r="J645" i="3"/>
  <c r="J644" i="3"/>
  <c r="E168" i="5"/>
  <c r="J643" i="3"/>
  <c r="J642" i="3"/>
  <c r="E166" i="5"/>
  <c r="J641" i="3"/>
  <c r="J640" i="3"/>
  <c r="E164" i="5"/>
  <c r="J639" i="3"/>
  <c r="J638" i="3"/>
  <c r="E162" i="5"/>
  <c r="J637" i="3"/>
  <c r="I631" i="3"/>
  <c r="I632" i="3"/>
  <c r="H631" i="3"/>
  <c r="H632" i="3"/>
  <c r="G631" i="3"/>
  <c r="G632" i="3"/>
  <c r="F631" i="3"/>
  <c r="F632" i="3"/>
  <c r="E631" i="3"/>
  <c r="E632" i="3"/>
  <c r="D631" i="3"/>
  <c r="D632" i="3"/>
  <c r="C631" i="3"/>
  <c r="C632" i="3"/>
  <c r="J629" i="3"/>
  <c r="E160" i="5"/>
  <c r="J628" i="3"/>
  <c r="J627" i="3"/>
  <c r="E158" i="5"/>
  <c r="J626" i="3"/>
  <c r="J625" i="3"/>
  <c r="E156" i="5"/>
  <c r="J624" i="3"/>
  <c r="J623" i="3"/>
  <c r="E154" i="5"/>
  <c r="J622" i="3"/>
  <c r="J621" i="3"/>
  <c r="E152" i="5"/>
  <c r="J620" i="3"/>
  <c r="J619" i="3"/>
  <c r="E150" i="5"/>
  <c r="J618" i="3"/>
  <c r="J617" i="3"/>
  <c r="E148" i="5"/>
  <c r="J616" i="3"/>
  <c r="J615" i="3"/>
  <c r="E146" i="5"/>
  <c r="J614" i="3"/>
  <c r="J613" i="3"/>
  <c r="E144" i="5"/>
  <c r="J612" i="3"/>
  <c r="J611" i="3"/>
  <c r="E142" i="5"/>
  <c r="J610" i="3"/>
  <c r="I604" i="3"/>
  <c r="I605" i="3"/>
  <c r="H604" i="3"/>
  <c r="H605" i="3"/>
  <c r="G604" i="3"/>
  <c r="G605" i="3"/>
  <c r="F604" i="3"/>
  <c r="F605" i="3"/>
  <c r="E604" i="3"/>
  <c r="E605" i="3"/>
  <c r="D604" i="3"/>
  <c r="D605" i="3"/>
  <c r="C604" i="3"/>
  <c r="C605" i="3"/>
  <c r="J602" i="3"/>
  <c r="E140" i="5"/>
  <c r="J601" i="3"/>
  <c r="J600" i="3"/>
  <c r="E138" i="5"/>
  <c r="J599" i="3"/>
  <c r="J598" i="3"/>
  <c r="E136" i="5"/>
  <c r="J597" i="3"/>
  <c r="J596" i="3"/>
  <c r="E134" i="5"/>
  <c r="J595" i="3"/>
  <c r="J594" i="3"/>
  <c r="E132" i="5"/>
  <c r="J593" i="3"/>
  <c r="J592" i="3"/>
  <c r="E130" i="5"/>
  <c r="J591" i="3"/>
  <c r="J590" i="3"/>
  <c r="E128" i="5"/>
  <c r="J589" i="3"/>
  <c r="J588" i="3"/>
  <c r="E126" i="5"/>
  <c r="J587" i="3"/>
  <c r="J586" i="3"/>
  <c r="E124" i="5"/>
  <c r="J585" i="3"/>
  <c r="J584" i="3"/>
  <c r="E122" i="5"/>
  <c r="J583" i="3"/>
  <c r="I577" i="3"/>
  <c r="I578" i="3"/>
  <c r="H577" i="3"/>
  <c r="H578" i="3"/>
  <c r="G577" i="3"/>
  <c r="G578" i="3"/>
  <c r="F577" i="3"/>
  <c r="F578" i="3"/>
  <c r="E577" i="3"/>
  <c r="E578" i="3"/>
  <c r="D577" i="3"/>
  <c r="D578" i="3"/>
  <c r="C577" i="3"/>
  <c r="C578" i="3"/>
  <c r="J575" i="3"/>
  <c r="E242" i="5"/>
  <c r="J574" i="3"/>
  <c r="J573" i="3"/>
  <c r="E240" i="5"/>
  <c r="J572" i="3"/>
  <c r="J571" i="3"/>
  <c r="E238" i="5"/>
  <c r="J570" i="3"/>
  <c r="J569" i="3"/>
  <c r="E236" i="5"/>
  <c r="J568" i="3"/>
  <c r="J567" i="3"/>
  <c r="E234" i="5"/>
  <c r="J566" i="3"/>
  <c r="J565" i="3"/>
  <c r="E232" i="5"/>
  <c r="J564" i="3"/>
  <c r="J563" i="3"/>
  <c r="E230" i="5"/>
  <c r="J562" i="3"/>
  <c r="J561" i="3"/>
  <c r="E228" i="5"/>
  <c r="J560" i="3"/>
  <c r="J559" i="3"/>
  <c r="E226" i="5"/>
  <c r="J558" i="3"/>
  <c r="J557" i="3"/>
  <c r="E224" i="5"/>
  <c r="J556" i="3"/>
  <c r="I550" i="3"/>
  <c r="I551" i="3"/>
  <c r="H550" i="3"/>
  <c r="H551" i="3"/>
  <c r="G550" i="3"/>
  <c r="G551" i="3"/>
  <c r="F550" i="3"/>
  <c r="F551" i="3"/>
  <c r="E550" i="3"/>
  <c r="E551" i="3"/>
  <c r="D550" i="3"/>
  <c r="D551" i="3"/>
  <c r="C550" i="3"/>
  <c r="C551" i="3"/>
  <c r="J548" i="3"/>
  <c r="E222" i="5"/>
  <c r="J547" i="3"/>
  <c r="J546" i="3"/>
  <c r="E220" i="5"/>
  <c r="J545" i="3"/>
  <c r="J544" i="3"/>
  <c r="E218" i="5"/>
  <c r="J543" i="3"/>
  <c r="J542" i="3"/>
  <c r="E216" i="5"/>
  <c r="J541" i="3"/>
  <c r="J540" i="3"/>
  <c r="E214" i="5"/>
  <c r="J539" i="3"/>
  <c r="J538" i="3"/>
  <c r="E212" i="5"/>
  <c r="J537" i="3"/>
  <c r="J536" i="3"/>
  <c r="E210" i="5"/>
  <c r="J535" i="3"/>
  <c r="J534" i="3"/>
  <c r="E208" i="5"/>
  <c r="J533" i="3"/>
  <c r="J532" i="3"/>
  <c r="E206" i="5"/>
  <c r="J531" i="3"/>
  <c r="J530" i="3"/>
  <c r="E204" i="5"/>
  <c r="J529" i="3"/>
  <c r="I523" i="3"/>
  <c r="I524" i="3"/>
  <c r="H523" i="3"/>
  <c r="H524" i="3"/>
  <c r="G523" i="3"/>
  <c r="G524" i="3"/>
  <c r="F523" i="3"/>
  <c r="F524" i="3"/>
  <c r="E523" i="3"/>
  <c r="E524" i="3"/>
  <c r="D523" i="3"/>
  <c r="D524" i="3"/>
  <c r="C523" i="3"/>
  <c r="C524" i="3"/>
  <c r="J521" i="3"/>
  <c r="E202" i="5"/>
  <c r="J520" i="3"/>
  <c r="J519" i="3"/>
  <c r="E200" i="5"/>
  <c r="J518" i="3"/>
  <c r="J517" i="3"/>
  <c r="E198" i="5"/>
  <c r="J516" i="3"/>
  <c r="J515" i="3"/>
  <c r="E196" i="5"/>
  <c r="J514" i="3"/>
  <c r="J513" i="3"/>
  <c r="E194" i="5"/>
  <c r="J512" i="3"/>
  <c r="J511" i="3"/>
  <c r="E192" i="5"/>
  <c r="J510" i="3"/>
  <c r="J509" i="3"/>
  <c r="E190" i="5"/>
  <c r="J508" i="3"/>
  <c r="J507" i="3"/>
  <c r="E188" i="5"/>
  <c r="J506" i="3"/>
  <c r="J505" i="3"/>
  <c r="E186" i="5"/>
  <c r="J504" i="3"/>
  <c r="J503" i="3"/>
  <c r="E184" i="5"/>
  <c r="J502" i="3"/>
  <c r="I496" i="3"/>
  <c r="I497" i="3"/>
  <c r="H496" i="3"/>
  <c r="H497" i="3"/>
  <c r="G496" i="3"/>
  <c r="G497" i="3"/>
  <c r="F496" i="3"/>
  <c r="F497" i="3"/>
  <c r="E496" i="3"/>
  <c r="E497" i="3"/>
  <c r="D496" i="3"/>
  <c r="D497" i="3"/>
  <c r="C496" i="3"/>
  <c r="C497" i="3"/>
  <c r="J494" i="3"/>
  <c r="E304" i="5"/>
  <c r="J493" i="3"/>
  <c r="J492" i="3"/>
  <c r="E302" i="5"/>
  <c r="J491" i="3"/>
  <c r="J490" i="3"/>
  <c r="E300" i="5"/>
  <c r="J489" i="3"/>
  <c r="J488" i="3"/>
  <c r="E298" i="5"/>
  <c r="J487" i="3"/>
  <c r="J486" i="3"/>
  <c r="E296" i="5"/>
  <c r="J485" i="3"/>
  <c r="J484" i="3"/>
  <c r="E294" i="5"/>
  <c r="J483" i="3"/>
  <c r="J482" i="3"/>
  <c r="E292" i="5"/>
  <c r="J481" i="3"/>
  <c r="J480" i="3"/>
  <c r="E290" i="5"/>
  <c r="J479" i="3"/>
  <c r="J478" i="3"/>
  <c r="E288" i="5"/>
  <c r="J477" i="3"/>
  <c r="J476" i="3"/>
  <c r="E286" i="5"/>
  <c r="J475" i="3"/>
  <c r="J474" i="3"/>
  <c r="E284" i="5"/>
  <c r="J473" i="3"/>
  <c r="I467" i="3"/>
  <c r="I468" i="3"/>
  <c r="H467" i="3"/>
  <c r="H468" i="3"/>
  <c r="G467" i="3"/>
  <c r="G468" i="3"/>
  <c r="F467" i="3"/>
  <c r="F468" i="3"/>
  <c r="E467" i="3"/>
  <c r="E468" i="3"/>
  <c r="D467" i="3"/>
  <c r="D468" i="3"/>
  <c r="C467" i="3"/>
  <c r="C468" i="3"/>
  <c r="J465" i="3"/>
  <c r="E282" i="5"/>
  <c r="J464" i="3"/>
  <c r="J463" i="3"/>
  <c r="E280" i="5"/>
  <c r="J462" i="3"/>
  <c r="J461" i="3"/>
  <c r="E278" i="5"/>
  <c r="J460" i="3"/>
  <c r="J459" i="3"/>
  <c r="E276" i="5"/>
  <c r="J458" i="3"/>
  <c r="J457" i="3"/>
  <c r="E274" i="5"/>
  <c r="J456" i="3"/>
  <c r="J455" i="3"/>
  <c r="E272" i="5"/>
  <c r="J454" i="3"/>
  <c r="J453" i="3"/>
  <c r="E270" i="5"/>
  <c r="J452" i="3"/>
  <c r="J451" i="3"/>
  <c r="E268" i="5"/>
  <c r="J450" i="3"/>
  <c r="J449" i="3"/>
  <c r="E266" i="5"/>
  <c r="J448" i="3"/>
  <c r="J447" i="3"/>
  <c r="E264" i="5"/>
  <c r="J446" i="3"/>
  <c r="I440" i="3"/>
  <c r="I441" i="3"/>
  <c r="H440" i="3"/>
  <c r="H441" i="3"/>
  <c r="G440" i="3"/>
  <c r="G441" i="3"/>
  <c r="F440" i="3"/>
  <c r="F441" i="3"/>
  <c r="E440" i="3"/>
  <c r="E441" i="3"/>
  <c r="D440" i="3"/>
  <c r="D441" i="3"/>
  <c r="C440" i="3"/>
  <c r="C441" i="3"/>
  <c r="J438" i="3"/>
  <c r="E262" i="5"/>
  <c r="J437" i="3"/>
  <c r="J436" i="3"/>
  <c r="E260" i="5"/>
  <c r="J435" i="3"/>
  <c r="J434" i="3"/>
  <c r="E258" i="5"/>
  <c r="J433" i="3"/>
  <c r="J432" i="3"/>
  <c r="E256" i="5"/>
  <c r="J431" i="3"/>
  <c r="J430" i="3"/>
  <c r="E254" i="5"/>
  <c r="J429" i="3"/>
  <c r="J428" i="3"/>
  <c r="E252" i="5"/>
  <c r="J427" i="3"/>
  <c r="J426" i="3"/>
  <c r="E250" i="5"/>
  <c r="J425" i="3"/>
  <c r="J424" i="3"/>
  <c r="E248" i="5"/>
  <c r="J423" i="3"/>
  <c r="J422" i="3"/>
  <c r="E246" i="5"/>
  <c r="J421" i="3"/>
  <c r="J420" i="3"/>
  <c r="I412" i="3"/>
  <c r="I413" i="3"/>
  <c r="H412" i="3"/>
  <c r="H413" i="3"/>
  <c r="G412" i="3"/>
  <c r="G413" i="3"/>
  <c r="F412" i="3"/>
  <c r="F413" i="3"/>
  <c r="E412" i="3"/>
  <c r="E413" i="3"/>
  <c r="D412" i="3"/>
  <c r="D413" i="3"/>
  <c r="C412" i="3"/>
  <c r="C413" i="3"/>
  <c r="J410" i="3"/>
  <c r="E364" i="5"/>
  <c r="J409" i="3"/>
  <c r="J408" i="3"/>
  <c r="E362" i="5"/>
  <c r="J407" i="3"/>
  <c r="J406" i="3"/>
  <c r="E360" i="5"/>
  <c r="J405" i="3"/>
  <c r="J404" i="3"/>
  <c r="E358" i="5"/>
  <c r="J403" i="3"/>
  <c r="J402" i="3"/>
  <c r="E356" i="5"/>
  <c r="J401" i="3"/>
  <c r="J400" i="3"/>
  <c r="E354" i="5"/>
  <c r="J399" i="3"/>
  <c r="J398" i="3"/>
  <c r="E352" i="5"/>
  <c r="J397" i="3"/>
  <c r="J396" i="3"/>
  <c r="E350" i="5"/>
  <c r="J395" i="3"/>
  <c r="J394" i="3"/>
  <c r="E348" i="5"/>
  <c r="J393" i="3"/>
  <c r="J392" i="3"/>
  <c r="E346" i="5"/>
  <c r="J391" i="3"/>
  <c r="I384" i="3"/>
  <c r="I385" i="3"/>
  <c r="H384" i="3"/>
  <c r="H385" i="3"/>
  <c r="G384" i="3"/>
  <c r="G385" i="3"/>
  <c r="F384" i="3"/>
  <c r="F385" i="3"/>
  <c r="E384" i="3"/>
  <c r="E385" i="3"/>
  <c r="D384" i="3"/>
  <c r="D385" i="3"/>
  <c r="C384" i="3"/>
  <c r="C385" i="3"/>
  <c r="J382" i="3"/>
  <c r="E344" i="5"/>
  <c r="J381" i="3"/>
  <c r="J380" i="3"/>
  <c r="E342" i="5"/>
  <c r="J379" i="3"/>
  <c r="J378" i="3"/>
  <c r="E340" i="5"/>
  <c r="J377" i="3"/>
  <c r="J376" i="3"/>
  <c r="E338" i="5"/>
  <c r="J375" i="3"/>
  <c r="J374" i="3"/>
  <c r="E336" i="5"/>
  <c r="J373" i="3"/>
  <c r="J372" i="3"/>
  <c r="E334" i="5"/>
  <c r="J371" i="3"/>
  <c r="J370" i="3"/>
  <c r="E332" i="5"/>
  <c r="J369" i="3"/>
  <c r="J368" i="3"/>
  <c r="E330" i="5"/>
  <c r="J367" i="3"/>
  <c r="J366" i="3"/>
  <c r="E328" i="5"/>
  <c r="J365" i="3"/>
  <c r="J364" i="3"/>
  <c r="E326" i="5"/>
  <c r="J363" i="3"/>
  <c r="I357" i="3"/>
  <c r="I358" i="3"/>
  <c r="H357" i="3"/>
  <c r="H358" i="3"/>
  <c r="G357" i="3"/>
  <c r="G358" i="3"/>
  <c r="F357" i="3"/>
  <c r="F358" i="3"/>
  <c r="E357" i="3"/>
  <c r="E358" i="3"/>
  <c r="D357" i="3"/>
  <c r="D358" i="3"/>
  <c r="C357" i="3"/>
  <c r="C358" i="3"/>
  <c r="J355" i="3"/>
  <c r="E324" i="5"/>
  <c r="J354" i="3"/>
  <c r="J353" i="3"/>
  <c r="E322" i="5"/>
  <c r="J352" i="3"/>
  <c r="J351" i="3"/>
  <c r="E320" i="5"/>
  <c r="J350" i="3"/>
  <c r="J349" i="3"/>
  <c r="E318" i="5"/>
  <c r="J348" i="3"/>
  <c r="J347" i="3"/>
  <c r="E316" i="5"/>
  <c r="J346" i="3"/>
  <c r="J345" i="3"/>
  <c r="E314" i="5"/>
  <c r="J344" i="3"/>
  <c r="J343" i="3"/>
  <c r="E312" i="5"/>
  <c r="J342" i="3"/>
  <c r="J341" i="3"/>
  <c r="E310" i="5"/>
  <c r="J340" i="3"/>
  <c r="J339" i="3"/>
  <c r="E308" i="5"/>
  <c r="J338" i="3"/>
  <c r="J337" i="3"/>
  <c r="E306" i="5"/>
  <c r="J336" i="3"/>
  <c r="I300" i="3"/>
  <c r="I301" i="3"/>
  <c r="H300" i="3"/>
  <c r="H301" i="3"/>
  <c r="G300" i="3"/>
  <c r="G301" i="3"/>
  <c r="F300" i="3"/>
  <c r="F301" i="3"/>
  <c r="E300" i="3"/>
  <c r="E301" i="3"/>
  <c r="D300" i="3"/>
  <c r="D301" i="3"/>
  <c r="C300" i="3"/>
  <c r="C301" i="3"/>
  <c r="J298" i="3"/>
  <c r="E404" i="5"/>
  <c r="J297" i="3"/>
  <c r="E403" i="5"/>
  <c r="K297" i="3"/>
  <c r="J296" i="3"/>
  <c r="E402" i="5"/>
  <c r="K295" i="3"/>
  <c r="J294" i="3"/>
  <c r="E400" i="5"/>
  <c r="J293" i="3"/>
  <c r="E399" i="5"/>
  <c r="K293" i="3"/>
  <c r="J292" i="3"/>
  <c r="E398" i="5"/>
  <c r="J291" i="3"/>
  <c r="E397" i="5"/>
  <c r="K291" i="3"/>
  <c r="J290" i="3"/>
  <c r="E396" i="5"/>
  <c r="J289" i="3"/>
  <c r="E395" i="5"/>
  <c r="K289" i="3"/>
  <c r="J288" i="3"/>
  <c r="E394" i="5"/>
  <c r="J287" i="3"/>
  <c r="E393" i="5"/>
  <c r="K287" i="3"/>
  <c r="J286" i="3"/>
  <c r="E392" i="5"/>
  <c r="J285" i="3"/>
  <c r="E391" i="5"/>
  <c r="K285" i="3"/>
  <c r="J284" i="3"/>
  <c r="E390" i="5"/>
  <c r="J283" i="3"/>
  <c r="E389" i="5"/>
  <c r="K283" i="3"/>
  <c r="J282" i="3"/>
  <c r="E388" i="5"/>
  <c r="J281" i="3"/>
  <c r="E387" i="5"/>
  <c r="K281" i="3"/>
  <c r="J280" i="3"/>
  <c r="E386" i="5"/>
  <c r="J279" i="3"/>
  <c r="E385" i="5"/>
  <c r="I272" i="3"/>
  <c r="I273" i="3"/>
  <c r="H272" i="3"/>
  <c r="H273" i="3"/>
  <c r="G272" i="3"/>
  <c r="G273" i="3"/>
  <c r="F272" i="3"/>
  <c r="F273" i="3"/>
  <c r="E272" i="3"/>
  <c r="E273" i="3"/>
  <c r="D272" i="3"/>
  <c r="D273" i="3"/>
  <c r="C272" i="3"/>
  <c r="C273" i="3"/>
  <c r="J270" i="3"/>
  <c r="E384" i="5"/>
  <c r="J269" i="3"/>
  <c r="J268" i="3"/>
  <c r="E382" i="5"/>
  <c r="J267" i="3"/>
  <c r="J266" i="3"/>
  <c r="E380" i="5"/>
  <c r="J265" i="3"/>
  <c r="J264" i="3"/>
  <c r="E378" i="5"/>
  <c r="J263" i="3"/>
  <c r="J262" i="3"/>
  <c r="E376" i="5"/>
  <c r="J261" i="3"/>
  <c r="J260" i="3"/>
  <c r="E374" i="5"/>
  <c r="J259" i="3"/>
  <c r="J258" i="3"/>
  <c r="E372" i="5"/>
  <c r="J257" i="3"/>
  <c r="J256" i="3"/>
  <c r="E370" i="5"/>
  <c r="J255" i="3"/>
  <c r="J254" i="3"/>
  <c r="E368" i="5"/>
  <c r="J253" i="3"/>
  <c r="J252" i="3"/>
  <c r="E366" i="5"/>
  <c r="J251" i="3"/>
  <c r="G830" i="2"/>
  <c r="F830" i="2"/>
  <c r="E830" i="2"/>
  <c r="D830" i="2"/>
  <c r="D831" i="2"/>
  <c r="C830" i="2"/>
  <c r="C831" i="2"/>
  <c r="I828" i="2"/>
  <c r="D64" i="5"/>
  <c r="I827" i="2"/>
  <c r="I826" i="2"/>
  <c r="D62" i="5"/>
  <c r="I825" i="2"/>
  <c r="I824" i="2"/>
  <c r="D60" i="5"/>
  <c r="I823" i="2"/>
  <c r="I822" i="2"/>
  <c r="D58" i="5"/>
  <c r="I821" i="2"/>
  <c r="I820" i="2"/>
  <c r="D56" i="5"/>
  <c r="I819" i="2"/>
  <c r="I818" i="2"/>
  <c r="D54" i="5"/>
  <c r="I817" i="2"/>
  <c r="I816" i="2"/>
  <c r="D52" i="5"/>
  <c r="I815" i="2"/>
  <c r="I814" i="2"/>
  <c r="D50" i="5"/>
  <c r="I813" i="2"/>
  <c r="I812" i="2"/>
  <c r="D48" i="5"/>
  <c r="I811" i="2"/>
  <c r="I810" i="2"/>
  <c r="D46" i="5"/>
  <c r="I809" i="2"/>
  <c r="I808" i="2"/>
  <c r="D44" i="5"/>
  <c r="I807" i="2"/>
  <c r="F801" i="2"/>
  <c r="E801" i="2"/>
  <c r="D801" i="2"/>
  <c r="D802" i="2"/>
  <c r="C801" i="2"/>
  <c r="C802" i="2"/>
  <c r="I799" i="2"/>
  <c r="D42" i="5"/>
  <c r="I798" i="2"/>
  <c r="I797" i="2"/>
  <c r="D40" i="5"/>
  <c r="I796" i="2"/>
  <c r="I795" i="2"/>
  <c r="D38" i="5"/>
  <c r="I794" i="2"/>
  <c r="I793" i="2"/>
  <c r="D36" i="5"/>
  <c r="I792" i="2"/>
  <c r="I791" i="2"/>
  <c r="D34" i="5"/>
  <c r="I790" i="2"/>
  <c r="I789" i="2"/>
  <c r="D32" i="5"/>
  <c r="I788" i="2"/>
  <c r="I787" i="2"/>
  <c r="D30" i="5"/>
  <c r="I786" i="2"/>
  <c r="I785" i="2"/>
  <c r="D28" i="5"/>
  <c r="I784" i="2"/>
  <c r="I783" i="2"/>
  <c r="D26" i="5"/>
  <c r="I782" i="2"/>
  <c r="I781" i="2"/>
  <c r="D24" i="5"/>
  <c r="I780" i="2"/>
  <c r="F774" i="2"/>
  <c r="E774" i="2"/>
  <c r="D774" i="2"/>
  <c r="D775" i="2"/>
  <c r="C774" i="2"/>
  <c r="C775" i="2"/>
  <c r="I772" i="2"/>
  <c r="D22" i="5"/>
  <c r="I771" i="2"/>
  <c r="I770" i="2"/>
  <c r="D20" i="5"/>
  <c r="I769" i="2"/>
  <c r="I768" i="2"/>
  <c r="D18" i="5"/>
  <c r="I767" i="2"/>
  <c r="I766" i="2"/>
  <c r="D16" i="5"/>
  <c r="I765" i="2"/>
  <c r="I764" i="2"/>
  <c r="D14" i="5"/>
  <c r="I763" i="2"/>
  <c r="I762" i="2"/>
  <c r="D12" i="5"/>
  <c r="I761" i="2"/>
  <c r="I760" i="2"/>
  <c r="D10" i="5"/>
  <c r="I759" i="2"/>
  <c r="I758" i="2"/>
  <c r="D8" i="5"/>
  <c r="I757" i="2"/>
  <c r="I756" i="2"/>
  <c r="D6" i="5"/>
  <c r="I755" i="2"/>
  <c r="I754" i="2"/>
  <c r="D4" i="5"/>
  <c r="I753" i="2"/>
  <c r="G747" i="2"/>
  <c r="F747" i="2"/>
  <c r="E747" i="2"/>
  <c r="D747" i="2"/>
  <c r="D748" i="2"/>
  <c r="C747" i="2"/>
  <c r="C748" i="2"/>
  <c r="I745" i="2"/>
  <c r="D120" i="5"/>
  <c r="I744" i="2"/>
  <c r="I743" i="2"/>
  <c r="D118" i="5"/>
  <c r="I742" i="2"/>
  <c r="I741" i="2"/>
  <c r="D116" i="5"/>
  <c r="I740" i="2"/>
  <c r="I739" i="2"/>
  <c r="D114" i="5"/>
  <c r="I738" i="2"/>
  <c r="I737" i="2"/>
  <c r="D112" i="5"/>
  <c r="I736" i="2"/>
  <c r="I735" i="2"/>
  <c r="D110" i="5"/>
  <c r="I734" i="2"/>
  <c r="I733" i="2"/>
  <c r="D108" i="5"/>
  <c r="I732" i="2"/>
  <c r="I731" i="2"/>
  <c r="D106" i="5"/>
  <c r="I730" i="2"/>
  <c r="G724" i="2"/>
  <c r="F724" i="2"/>
  <c r="E724" i="2"/>
  <c r="D724" i="2"/>
  <c r="D725" i="2"/>
  <c r="C724" i="2"/>
  <c r="C725" i="2"/>
  <c r="I722" i="2"/>
  <c r="D104" i="5"/>
  <c r="I721" i="2"/>
  <c r="I720" i="2"/>
  <c r="D102" i="5"/>
  <c r="I719" i="2"/>
  <c r="I718" i="2"/>
  <c r="D100" i="5"/>
  <c r="I717" i="2"/>
  <c r="I716" i="2"/>
  <c r="D98" i="5"/>
  <c r="I715" i="2"/>
  <c r="I714" i="2"/>
  <c r="D96" i="5"/>
  <c r="I713" i="2"/>
  <c r="I712" i="2"/>
  <c r="D94" i="5"/>
  <c r="I711" i="2"/>
  <c r="I710" i="2"/>
  <c r="D92" i="5"/>
  <c r="I709" i="2"/>
  <c r="I708" i="2"/>
  <c r="D90" i="5"/>
  <c r="I707" i="2"/>
  <c r="I706" i="2"/>
  <c r="D88" i="5"/>
  <c r="I705" i="2"/>
  <c r="I704" i="2"/>
  <c r="D86" i="5"/>
  <c r="I703" i="2"/>
  <c r="G697" i="2"/>
  <c r="F697" i="2"/>
  <c r="E697" i="2"/>
  <c r="C697" i="2"/>
  <c r="C698" i="2"/>
  <c r="I695" i="2"/>
  <c r="D84" i="5"/>
  <c r="I694" i="2"/>
  <c r="I693" i="2"/>
  <c r="D82" i="5"/>
  <c r="I692" i="2"/>
  <c r="I691" i="2"/>
  <c r="D80" i="5"/>
  <c r="I690" i="2"/>
  <c r="I689" i="2"/>
  <c r="D78" i="5"/>
  <c r="I688" i="2"/>
  <c r="I687" i="2"/>
  <c r="D76" i="5"/>
  <c r="I686" i="2"/>
  <c r="I685" i="2"/>
  <c r="D74" i="5"/>
  <c r="I684" i="2"/>
  <c r="I683" i="2"/>
  <c r="D72" i="5"/>
  <c r="I682" i="2"/>
  <c r="I681" i="2"/>
  <c r="D70" i="5"/>
  <c r="D680" i="2"/>
  <c r="I679" i="2"/>
  <c r="D68" i="5"/>
  <c r="I678" i="2"/>
  <c r="I677" i="2"/>
  <c r="D66" i="5"/>
  <c r="I676" i="2"/>
  <c r="H670" i="2"/>
  <c r="G670" i="2"/>
  <c r="F670" i="2"/>
  <c r="E670" i="2"/>
  <c r="D670" i="2"/>
  <c r="D671" i="2"/>
  <c r="C670" i="2"/>
  <c r="C671" i="2"/>
  <c r="I668" i="2"/>
  <c r="D182" i="5"/>
  <c r="I667" i="2"/>
  <c r="I666" i="2"/>
  <c r="D180" i="5"/>
  <c r="I665" i="2"/>
  <c r="I664" i="2"/>
  <c r="D178" i="5"/>
  <c r="I663" i="2"/>
  <c r="I662" i="2"/>
  <c r="D176" i="5"/>
  <c r="I661" i="2"/>
  <c r="I660" i="2"/>
  <c r="D174" i="5"/>
  <c r="I659" i="2"/>
  <c r="I658" i="2"/>
  <c r="D172" i="5"/>
  <c r="I657" i="2"/>
  <c r="I656" i="2"/>
  <c r="D170" i="5"/>
  <c r="I655" i="2"/>
  <c r="I654" i="2"/>
  <c r="D168" i="5"/>
  <c r="I653" i="2"/>
  <c r="I652" i="2"/>
  <c r="D166" i="5"/>
  <c r="I651" i="2"/>
  <c r="I650" i="2"/>
  <c r="D164" i="5"/>
  <c r="I649" i="2"/>
  <c r="I648" i="2"/>
  <c r="D162" i="5"/>
  <c r="I647" i="2"/>
  <c r="G641" i="2"/>
  <c r="F641" i="2"/>
  <c r="E641" i="2"/>
  <c r="D641" i="2"/>
  <c r="D642" i="2"/>
  <c r="C641" i="2"/>
  <c r="C642" i="2"/>
  <c r="I639" i="2"/>
  <c r="D160" i="5"/>
  <c r="I638" i="2"/>
  <c r="I637" i="2"/>
  <c r="D158" i="5"/>
  <c r="I636" i="2"/>
  <c r="I635" i="2"/>
  <c r="D156" i="5"/>
  <c r="I634" i="2"/>
  <c r="I633" i="2"/>
  <c r="D154" i="5"/>
  <c r="I632" i="2"/>
  <c r="I631" i="2"/>
  <c r="D152" i="5"/>
  <c r="I630" i="2"/>
  <c r="I629" i="2"/>
  <c r="D150" i="5"/>
  <c r="I628" i="2"/>
  <c r="I627" i="2"/>
  <c r="D148" i="5"/>
  <c r="I626" i="2"/>
  <c r="I625" i="2"/>
  <c r="D146" i="5"/>
  <c r="I624" i="2"/>
  <c r="I623" i="2"/>
  <c r="D144" i="5"/>
  <c r="I622" i="2"/>
  <c r="I621" i="2"/>
  <c r="D142" i="5"/>
  <c r="I620" i="2"/>
  <c r="G614" i="2"/>
  <c r="F614" i="2"/>
  <c r="E614" i="2"/>
  <c r="D614" i="2"/>
  <c r="D615" i="2"/>
  <c r="C614" i="2"/>
  <c r="C615" i="2"/>
  <c r="I612" i="2"/>
  <c r="D140" i="5"/>
  <c r="I611" i="2"/>
  <c r="I610" i="2"/>
  <c r="D138" i="5"/>
  <c r="I609" i="2"/>
  <c r="I608" i="2"/>
  <c r="D136" i="5"/>
  <c r="I607" i="2"/>
  <c r="I606" i="2"/>
  <c r="D134" i="5"/>
  <c r="I605" i="2"/>
  <c r="I604" i="2"/>
  <c r="D132" i="5"/>
  <c r="I603" i="2"/>
  <c r="I602" i="2"/>
  <c r="D130" i="5"/>
  <c r="I601" i="2"/>
  <c r="I600" i="2"/>
  <c r="D128" i="5"/>
  <c r="I599" i="2"/>
  <c r="I598" i="2"/>
  <c r="D126" i="5"/>
  <c r="I597" i="2"/>
  <c r="I596" i="2"/>
  <c r="D124" i="5"/>
  <c r="I595" i="2"/>
  <c r="I594" i="2"/>
  <c r="D122" i="5"/>
  <c r="I593" i="2"/>
  <c r="G587" i="2"/>
  <c r="F587" i="2"/>
  <c r="E587" i="2"/>
  <c r="D587" i="2"/>
  <c r="D588" i="2"/>
  <c r="C587" i="2"/>
  <c r="C588" i="2"/>
  <c r="I585" i="2"/>
  <c r="D242" i="5"/>
  <c r="I584" i="2"/>
  <c r="I583" i="2"/>
  <c r="D240" i="5"/>
  <c r="I582" i="2"/>
  <c r="I581" i="2"/>
  <c r="D238" i="5"/>
  <c r="I580" i="2"/>
  <c r="I579" i="2"/>
  <c r="D236" i="5"/>
  <c r="I578" i="2"/>
  <c r="I577" i="2"/>
  <c r="D234" i="5"/>
  <c r="I576" i="2"/>
  <c r="I575" i="2"/>
  <c r="D232" i="5"/>
  <c r="I574" i="2"/>
  <c r="I573" i="2"/>
  <c r="D230" i="5"/>
  <c r="I572" i="2"/>
  <c r="I571" i="2"/>
  <c r="D228" i="5"/>
  <c r="I570" i="2"/>
  <c r="I569" i="2"/>
  <c r="D226" i="5"/>
  <c r="I568" i="2"/>
  <c r="I567" i="2"/>
  <c r="D224" i="5"/>
  <c r="I566" i="2"/>
  <c r="G560" i="2"/>
  <c r="F560" i="2"/>
  <c r="E560" i="2"/>
  <c r="D560" i="2"/>
  <c r="D561" i="2"/>
  <c r="C560" i="2"/>
  <c r="C561" i="2"/>
  <c r="I558" i="2"/>
  <c r="D222" i="5"/>
  <c r="I557" i="2"/>
  <c r="I556" i="2"/>
  <c r="D220" i="5"/>
  <c r="I555" i="2"/>
  <c r="I554" i="2"/>
  <c r="D218" i="5"/>
  <c r="I553" i="2"/>
  <c r="I552" i="2"/>
  <c r="D216" i="5"/>
  <c r="I551" i="2"/>
  <c r="I550" i="2"/>
  <c r="D214" i="5"/>
  <c r="I549" i="2"/>
  <c r="I548" i="2"/>
  <c r="D212" i="5"/>
  <c r="I547" i="2"/>
  <c r="I546" i="2"/>
  <c r="D210" i="5"/>
  <c r="I545" i="2"/>
  <c r="I544" i="2"/>
  <c r="D208" i="5"/>
  <c r="I543" i="2"/>
  <c r="I542" i="2"/>
  <c r="D206" i="5"/>
  <c r="I541" i="2"/>
  <c r="I540" i="2"/>
  <c r="D204" i="5"/>
  <c r="I539" i="2"/>
  <c r="G533" i="2"/>
  <c r="F533" i="2"/>
  <c r="E533" i="2"/>
  <c r="D533" i="2"/>
  <c r="D534" i="2"/>
  <c r="C533" i="2"/>
  <c r="C534" i="2"/>
  <c r="I531" i="2"/>
  <c r="D202" i="5"/>
  <c r="I530" i="2"/>
  <c r="I529" i="2"/>
  <c r="D200" i="5"/>
  <c r="I528" i="2"/>
  <c r="I527" i="2"/>
  <c r="D198" i="5"/>
  <c r="I526" i="2"/>
  <c r="I525" i="2"/>
  <c r="D196" i="5"/>
  <c r="I524" i="2"/>
  <c r="I523" i="2"/>
  <c r="D194" i="5"/>
  <c r="I522" i="2"/>
  <c r="I521" i="2"/>
  <c r="D192" i="5"/>
  <c r="I520" i="2"/>
  <c r="I519" i="2"/>
  <c r="D190" i="5"/>
  <c r="I518" i="2"/>
  <c r="I517" i="2"/>
  <c r="D188" i="5"/>
  <c r="I516" i="2"/>
  <c r="I515" i="2"/>
  <c r="D186" i="5"/>
  <c r="I514" i="2"/>
  <c r="I513" i="2"/>
  <c r="D184" i="5"/>
  <c r="I512" i="2"/>
  <c r="H506" i="2"/>
  <c r="G506" i="2"/>
  <c r="F506" i="2"/>
  <c r="E506" i="2"/>
  <c r="D506" i="2"/>
  <c r="D507" i="2"/>
  <c r="C506" i="2"/>
  <c r="C507" i="2"/>
  <c r="I504" i="2"/>
  <c r="D304" i="5"/>
  <c r="I503" i="2"/>
  <c r="I502" i="2"/>
  <c r="D302" i="5"/>
  <c r="I501" i="2"/>
  <c r="I500" i="2"/>
  <c r="D300" i="5"/>
  <c r="I499" i="2"/>
  <c r="I498" i="2"/>
  <c r="D298" i="5"/>
  <c r="I497" i="2"/>
  <c r="I496" i="2"/>
  <c r="D296" i="5"/>
  <c r="I495" i="2"/>
  <c r="I494" i="2"/>
  <c r="D294" i="5"/>
  <c r="I493" i="2"/>
  <c r="I492" i="2"/>
  <c r="D292" i="5"/>
  <c r="I491" i="2"/>
  <c r="I490" i="2"/>
  <c r="D290" i="5"/>
  <c r="I489" i="2"/>
  <c r="I488" i="2"/>
  <c r="D288" i="5"/>
  <c r="I487" i="2"/>
  <c r="I486" i="2"/>
  <c r="D286" i="5"/>
  <c r="I485" i="2"/>
  <c r="I484" i="2"/>
  <c r="D284" i="5"/>
  <c r="I483" i="2"/>
  <c r="G477" i="2"/>
  <c r="F477" i="2"/>
  <c r="E477" i="2"/>
  <c r="D477" i="2"/>
  <c r="D478" i="2"/>
  <c r="C477" i="2"/>
  <c r="C478" i="2"/>
  <c r="I475" i="2"/>
  <c r="D282" i="5"/>
  <c r="I474" i="2"/>
  <c r="I473" i="2"/>
  <c r="D280" i="5"/>
  <c r="I472" i="2"/>
  <c r="I471" i="2"/>
  <c r="D278" i="5"/>
  <c r="I470" i="2"/>
  <c r="I469" i="2"/>
  <c r="D276" i="5"/>
  <c r="I468" i="2"/>
  <c r="I467" i="2"/>
  <c r="D274" i="5"/>
  <c r="I466" i="2"/>
  <c r="I465" i="2"/>
  <c r="D272" i="5"/>
  <c r="I464" i="2"/>
  <c r="I463" i="2"/>
  <c r="D270" i="5"/>
  <c r="I462" i="2"/>
  <c r="I461" i="2"/>
  <c r="D268" i="5"/>
  <c r="I460" i="2"/>
  <c r="I459" i="2"/>
  <c r="D266" i="5"/>
  <c r="I458" i="2"/>
  <c r="I457" i="2"/>
  <c r="D264" i="5"/>
  <c r="I456" i="2"/>
  <c r="G450" i="2"/>
  <c r="F450" i="2"/>
  <c r="E450" i="2"/>
  <c r="D450" i="2"/>
  <c r="D451" i="2"/>
  <c r="C450" i="2"/>
  <c r="C451" i="2"/>
  <c r="I448" i="2"/>
  <c r="D262" i="5"/>
  <c r="I447" i="2"/>
  <c r="I446" i="2"/>
  <c r="D260" i="5"/>
  <c r="I445" i="2"/>
  <c r="I444" i="2"/>
  <c r="D258" i="5"/>
  <c r="I443" i="2"/>
  <c r="I442" i="2"/>
  <c r="D256" i="5"/>
  <c r="I441" i="2"/>
  <c r="I440" i="2"/>
  <c r="D254" i="5"/>
  <c r="I439" i="2"/>
  <c r="I438" i="2"/>
  <c r="D252" i="5"/>
  <c r="I437" i="2"/>
  <c r="I436" i="2"/>
  <c r="D250" i="5"/>
  <c r="I435" i="2"/>
  <c r="I434" i="2"/>
  <c r="D248" i="5"/>
  <c r="I433" i="2"/>
  <c r="I432" i="2"/>
  <c r="D246" i="5"/>
  <c r="I431" i="2"/>
  <c r="I430" i="2"/>
  <c r="D244" i="5"/>
  <c r="I429" i="2"/>
  <c r="G421" i="2"/>
  <c r="F421" i="2"/>
  <c r="E421" i="2"/>
  <c r="D421" i="2"/>
  <c r="D422" i="2"/>
  <c r="C421" i="2"/>
  <c r="C422" i="2"/>
  <c r="I419" i="2"/>
  <c r="D364" i="5"/>
  <c r="I418" i="2"/>
  <c r="I417" i="2"/>
  <c r="D362" i="5"/>
  <c r="I416" i="2"/>
  <c r="I415" i="2"/>
  <c r="D360" i="5"/>
  <c r="I414" i="2"/>
  <c r="I413" i="2"/>
  <c r="D358" i="5"/>
  <c r="I412" i="2"/>
  <c r="I411" i="2"/>
  <c r="D356" i="5"/>
  <c r="I410" i="2"/>
  <c r="I409" i="2"/>
  <c r="D354" i="5"/>
  <c r="I408" i="2"/>
  <c r="I407" i="2"/>
  <c r="D352" i="5"/>
  <c r="I406" i="2"/>
  <c r="I405" i="2"/>
  <c r="D350" i="5"/>
  <c r="I404" i="2"/>
  <c r="I403" i="2"/>
  <c r="D348" i="5"/>
  <c r="I402" i="2"/>
  <c r="I401" i="2"/>
  <c r="D346" i="5"/>
  <c r="I400" i="2"/>
  <c r="G394" i="2"/>
  <c r="F394" i="2"/>
  <c r="E394" i="2"/>
  <c r="D394" i="2"/>
  <c r="D395" i="2"/>
  <c r="C394" i="2"/>
  <c r="C395" i="2"/>
  <c r="I392" i="2"/>
  <c r="D344" i="5"/>
  <c r="I391" i="2"/>
  <c r="I390" i="2"/>
  <c r="D342" i="5"/>
  <c r="I389" i="2"/>
  <c r="I388" i="2"/>
  <c r="D340" i="5"/>
  <c r="I387" i="2"/>
  <c r="I386" i="2"/>
  <c r="D338" i="5"/>
  <c r="I385" i="2"/>
  <c r="I384" i="2"/>
  <c r="D336" i="5"/>
  <c r="I383" i="2"/>
  <c r="I382" i="2"/>
  <c r="D334" i="5"/>
  <c r="I381" i="2"/>
  <c r="I380" i="2"/>
  <c r="D332" i="5"/>
  <c r="I379" i="2"/>
  <c r="I378" i="2"/>
  <c r="D330" i="5"/>
  <c r="I377" i="2"/>
  <c r="I376" i="2"/>
  <c r="D328" i="5"/>
  <c r="I375" i="2"/>
  <c r="I374" i="2"/>
  <c r="D326" i="5"/>
  <c r="I373" i="2"/>
  <c r="H366" i="2"/>
  <c r="H367" i="2"/>
  <c r="G366" i="2"/>
  <c r="G367" i="2"/>
  <c r="F366" i="2"/>
  <c r="F367" i="2"/>
  <c r="E366" i="2"/>
  <c r="E367" i="2"/>
  <c r="D366" i="2"/>
  <c r="D367" i="2"/>
  <c r="C366" i="2"/>
  <c r="C367" i="2"/>
  <c r="I364" i="2"/>
  <c r="D324" i="5"/>
  <c r="I363" i="2"/>
  <c r="I362" i="2"/>
  <c r="D322" i="5"/>
  <c r="I361" i="2"/>
  <c r="I360" i="2"/>
  <c r="D320" i="5"/>
  <c r="I359" i="2"/>
  <c r="I358" i="2"/>
  <c r="D318" i="5"/>
  <c r="I357" i="2"/>
  <c r="I356" i="2"/>
  <c r="D316" i="5"/>
  <c r="I355" i="2"/>
  <c r="I354" i="2"/>
  <c r="D314" i="5"/>
  <c r="I353" i="2"/>
  <c r="I352" i="2"/>
  <c r="D312" i="5"/>
  <c r="I351" i="2"/>
  <c r="I350" i="2"/>
  <c r="D310" i="5"/>
  <c r="I349" i="2"/>
  <c r="I348" i="2"/>
  <c r="D308" i="5"/>
  <c r="I347" i="2"/>
  <c r="I346" i="2"/>
  <c r="D306" i="5"/>
  <c r="I345" i="2"/>
  <c r="H308" i="2"/>
  <c r="H309" i="2"/>
  <c r="G308" i="2"/>
  <c r="G309" i="2"/>
  <c r="F308" i="2"/>
  <c r="F309" i="2"/>
  <c r="E308" i="2"/>
  <c r="E309" i="2"/>
  <c r="D308" i="2"/>
  <c r="D309" i="2"/>
  <c r="C308" i="2"/>
  <c r="C309" i="2"/>
  <c r="I306" i="2"/>
  <c r="D404" i="5"/>
  <c r="I305" i="2"/>
  <c r="D403" i="5"/>
  <c r="J305" i="2"/>
  <c r="I304" i="2"/>
  <c r="D402" i="5"/>
  <c r="I303" i="2"/>
  <c r="D401" i="5"/>
  <c r="J303" i="2"/>
  <c r="I302" i="2"/>
  <c r="D400" i="5"/>
  <c r="I301" i="2"/>
  <c r="D399" i="5"/>
  <c r="J301" i="2"/>
  <c r="I300" i="2"/>
  <c r="D398" i="5"/>
  <c r="I299" i="2"/>
  <c r="D397" i="5"/>
  <c r="J299" i="2"/>
  <c r="I298" i="2"/>
  <c r="D396" i="5"/>
  <c r="I297" i="2"/>
  <c r="D395" i="5"/>
  <c r="J297" i="2"/>
  <c r="I296" i="2"/>
  <c r="D394" i="5"/>
  <c r="I295" i="2"/>
  <c r="D393" i="5"/>
  <c r="J295" i="2"/>
  <c r="I294" i="2"/>
  <c r="D392" i="5"/>
  <c r="I293" i="2"/>
  <c r="D391" i="5"/>
  <c r="J293" i="2"/>
  <c r="I292" i="2"/>
  <c r="D390" i="5"/>
  <c r="I291" i="2"/>
  <c r="D389" i="5"/>
  <c r="J291" i="2"/>
  <c r="I290" i="2"/>
  <c r="D388" i="5"/>
  <c r="I289" i="2"/>
  <c r="D387" i="5"/>
  <c r="J289" i="2"/>
  <c r="I288" i="2"/>
  <c r="D386" i="5"/>
  <c r="I287" i="2"/>
  <c r="D385" i="5"/>
  <c r="H279" i="2"/>
  <c r="H280" i="2"/>
  <c r="G279" i="2"/>
  <c r="G280" i="2"/>
  <c r="F279" i="2"/>
  <c r="F280" i="2"/>
  <c r="E279" i="2"/>
  <c r="E280" i="2"/>
  <c r="D279" i="2"/>
  <c r="D280" i="2"/>
  <c r="C279" i="2"/>
  <c r="C280" i="2"/>
  <c r="I277" i="2"/>
  <c r="D384" i="5"/>
  <c r="I276" i="2"/>
  <c r="I275" i="2"/>
  <c r="D382" i="5"/>
  <c r="I274" i="2"/>
  <c r="I273" i="2"/>
  <c r="D380" i="5"/>
  <c r="I272" i="2"/>
  <c r="I271" i="2"/>
  <c r="D378" i="5"/>
  <c r="I270" i="2"/>
  <c r="I269" i="2"/>
  <c r="D376" i="5"/>
  <c r="I268" i="2"/>
  <c r="I267" i="2"/>
  <c r="D374" i="5"/>
  <c r="I266" i="2"/>
  <c r="I265" i="2"/>
  <c r="D372" i="5"/>
  <c r="I264" i="2"/>
  <c r="I263" i="2"/>
  <c r="D370" i="5"/>
  <c r="I262" i="2"/>
  <c r="I261" i="2"/>
  <c r="D368" i="5"/>
  <c r="I260" i="2"/>
  <c r="I259" i="2"/>
  <c r="D366" i="5"/>
  <c r="I258" i="2"/>
  <c r="H818" i="1"/>
  <c r="H819" i="1"/>
  <c r="G818" i="1"/>
  <c r="G819" i="1"/>
  <c r="F818" i="1"/>
  <c r="F819" i="1"/>
  <c r="E818" i="1"/>
  <c r="E819" i="1"/>
  <c r="D818" i="1"/>
  <c r="D819" i="1"/>
  <c r="C818" i="1"/>
  <c r="C819" i="1"/>
  <c r="I816" i="1"/>
  <c r="C64" i="5"/>
  <c r="H64" i="5"/>
  <c r="I815" i="1"/>
  <c r="I814" i="1"/>
  <c r="C62" i="5"/>
  <c r="H62" i="5"/>
  <c r="I813" i="1"/>
  <c r="I812" i="1"/>
  <c r="C60" i="5"/>
  <c r="H60" i="5"/>
  <c r="I811" i="1"/>
  <c r="I810" i="1"/>
  <c r="C58" i="5"/>
  <c r="H58" i="5"/>
  <c r="I809" i="1"/>
  <c r="I808" i="1"/>
  <c r="C56" i="5"/>
  <c r="H56" i="5"/>
  <c r="I807" i="1"/>
  <c r="I806" i="1"/>
  <c r="C54" i="5"/>
  <c r="H54" i="5"/>
  <c r="I805" i="1"/>
  <c r="I804" i="1"/>
  <c r="C52" i="5"/>
  <c r="H52" i="5"/>
  <c r="I803" i="1"/>
  <c r="I802" i="1"/>
  <c r="C50" i="5"/>
  <c r="H50" i="5"/>
  <c r="I801" i="1"/>
  <c r="I800" i="1"/>
  <c r="C48" i="5"/>
  <c r="H48" i="5"/>
  <c r="I799" i="1"/>
  <c r="I798" i="1"/>
  <c r="C46" i="5"/>
  <c r="H46" i="5"/>
  <c r="I797" i="1"/>
  <c r="I796" i="1"/>
  <c r="C44" i="5"/>
  <c r="H44" i="5"/>
  <c r="I795" i="1"/>
  <c r="H789" i="1"/>
  <c r="H790" i="1"/>
  <c r="G789" i="1"/>
  <c r="G790" i="1"/>
  <c r="F789" i="1"/>
  <c r="F790" i="1"/>
  <c r="E789" i="1"/>
  <c r="E790" i="1"/>
  <c r="D789" i="1"/>
  <c r="D790" i="1"/>
  <c r="C789" i="1"/>
  <c r="C790" i="1"/>
  <c r="I787" i="1"/>
  <c r="C42" i="5"/>
  <c r="H42" i="5"/>
  <c r="I786" i="1"/>
  <c r="I785" i="1"/>
  <c r="C40" i="5"/>
  <c r="H40" i="5"/>
  <c r="I784" i="1"/>
  <c r="I783" i="1"/>
  <c r="C38" i="5"/>
  <c r="H38" i="5"/>
  <c r="I782" i="1"/>
  <c r="I781" i="1"/>
  <c r="C36" i="5"/>
  <c r="H36" i="5"/>
  <c r="I780" i="1"/>
  <c r="I779" i="1"/>
  <c r="C34" i="5"/>
  <c r="H34" i="5"/>
  <c r="I778" i="1"/>
  <c r="I777" i="1"/>
  <c r="C32" i="5"/>
  <c r="H32" i="5"/>
  <c r="I776" i="1"/>
  <c r="I775" i="1"/>
  <c r="C30" i="5"/>
  <c r="H30" i="5"/>
  <c r="I774" i="1"/>
  <c r="I773" i="1"/>
  <c r="C28" i="5"/>
  <c r="H28" i="5"/>
  <c r="I772" i="1"/>
  <c r="I771" i="1"/>
  <c r="C26" i="5"/>
  <c r="H26" i="5"/>
  <c r="I770" i="1"/>
  <c r="I769" i="1"/>
  <c r="C24" i="5"/>
  <c r="H24" i="5"/>
  <c r="I768" i="1"/>
  <c r="H762" i="1"/>
  <c r="H763" i="1"/>
  <c r="G762" i="1"/>
  <c r="G763" i="1"/>
  <c r="F762" i="1"/>
  <c r="F763" i="1"/>
  <c r="E762" i="1"/>
  <c r="E763" i="1"/>
  <c r="D762" i="1"/>
  <c r="D763" i="1"/>
  <c r="C762" i="1"/>
  <c r="C763" i="1"/>
  <c r="I760" i="1"/>
  <c r="C22" i="5"/>
  <c r="H22" i="5"/>
  <c r="I759" i="1"/>
  <c r="I758" i="1"/>
  <c r="C20" i="5"/>
  <c r="H20" i="5"/>
  <c r="I757" i="1"/>
  <c r="I756" i="1"/>
  <c r="C18" i="5"/>
  <c r="H18" i="5"/>
  <c r="I755" i="1"/>
  <c r="I754" i="1"/>
  <c r="C16" i="5"/>
  <c r="H16" i="5"/>
  <c r="I753" i="1"/>
  <c r="I752" i="1"/>
  <c r="C14" i="5"/>
  <c r="H14" i="5"/>
  <c r="I751" i="1"/>
  <c r="I750" i="1"/>
  <c r="C12" i="5"/>
  <c r="H12" i="5"/>
  <c r="I749" i="1"/>
  <c r="I748" i="1"/>
  <c r="C10" i="5"/>
  <c r="H10" i="5"/>
  <c r="I747" i="1"/>
  <c r="I746" i="1"/>
  <c r="C8" i="5"/>
  <c r="H8" i="5"/>
  <c r="I745" i="1"/>
  <c r="I744" i="1"/>
  <c r="C6" i="5"/>
  <c r="H6" i="5"/>
  <c r="I743" i="1"/>
  <c r="I742" i="1"/>
  <c r="C4" i="5"/>
  <c r="H4" i="5"/>
  <c r="I741" i="1"/>
  <c r="H735" i="1"/>
  <c r="H736" i="1"/>
  <c r="G735" i="1"/>
  <c r="G736" i="1"/>
  <c r="F735" i="1"/>
  <c r="F736" i="1"/>
  <c r="E735" i="1"/>
  <c r="E736" i="1"/>
  <c r="D735" i="1"/>
  <c r="D736" i="1"/>
  <c r="C735" i="1"/>
  <c r="C736" i="1"/>
  <c r="I733" i="1"/>
  <c r="C120" i="5"/>
  <c r="H120" i="5"/>
  <c r="I732" i="1"/>
  <c r="I731" i="1"/>
  <c r="C118" i="5"/>
  <c r="H118" i="5"/>
  <c r="I730" i="1"/>
  <c r="I729" i="1"/>
  <c r="C116" i="5"/>
  <c r="H116" i="5"/>
  <c r="I728" i="1"/>
  <c r="I727" i="1"/>
  <c r="C114" i="5"/>
  <c r="H114" i="5"/>
  <c r="I726" i="1"/>
  <c r="I725" i="1"/>
  <c r="C112" i="5"/>
  <c r="H112" i="5"/>
  <c r="I724" i="1"/>
  <c r="I723" i="1"/>
  <c r="C110" i="5"/>
  <c r="H110" i="5"/>
  <c r="I722" i="1"/>
  <c r="I721" i="1"/>
  <c r="C108" i="5"/>
  <c r="H108" i="5"/>
  <c r="I720" i="1"/>
  <c r="I719" i="1"/>
  <c r="C106" i="5"/>
  <c r="H106" i="5"/>
  <c r="I718" i="1"/>
  <c r="H712" i="1"/>
  <c r="H713" i="1"/>
  <c r="G712" i="1"/>
  <c r="G713" i="1"/>
  <c r="F712" i="1"/>
  <c r="F713" i="1"/>
  <c r="E712" i="1"/>
  <c r="E713" i="1"/>
  <c r="D712" i="1"/>
  <c r="D713" i="1"/>
  <c r="C712" i="1"/>
  <c r="C713" i="1"/>
  <c r="I710" i="1"/>
  <c r="C104" i="5"/>
  <c r="H104" i="5"/>
  <c r="I709" i="1"/>
  <c r="I708" i="1"/>
  <c r="C102" i="5"/>
  <c r="H102" i="5"/>
  <c r="I707" i="1"/>
  <c r="I706" i="1"/>
  <c r="C100" i="5"/>
  <c r="H100" i="5"/>
  <c r="I705" i="1"/>
  <c r="I704" i="1"/>
  <c r="C98" i="5"/>
  <c r="H98" i="5"/>
  <c r="I703" i="1"/>
  <c r="I702" i="1"/>
  <c r="C96" i="5"/>
  <c r="H96" i="5"/>
  <c r="I701" i="1"/>
  <c r="I700" i="1"/>
  <c r="C94" i="5"/>
  <c r="H94" i="5"/>
  <c r="I699" i="1"/>
  <c r="I698" i="1"/>
  <c r="C92" i="5"/>
  <c r="H92" i="5"/>
  <c r="I697" i="1"/>
  <c r="I696" i="1"/>
  <c r="C90" i="5"/>
  <c r="H90" i="5"/>
  <c r="I695" i="1"/>
  <c r="I694" i="1"/>
  <c r="C88" i="5"/>
  <c r="H88" i="5"/>
  <c r="I693" i="1"/>
  <c r="I692" i="1"/>
  <c r="C86" i="5"/>
  <c r="H86" i="5"/>
  <c r="I691" i="1"/>
  <c r="H685" i="1"/>
  <c r="H686" i="1"/>
  <c r="G685" i="1"/>
  <c r="G686" i="1"/>
  <c r="F685" i="1"/>
  <c r="F686" i="1"/>
  <c r="E685" i="1"/>
  <c r="E686" i="1"/>
  <c r="D685" i="1"/>
  <c r="D686" i="1"/>
  <c r="C685" i="1"/>
  <c r="C686" i="1"/>
  <c r="I683" i="1"/>
  <c r="C84" i="5"/>
  <c r="H84" i="5"/>
  <c r="I682" i="1"/>
  <c r="I681" i="1"/>
  <c r="C82" i="5"/>
  <c r="H82" i="5"/>
  <c r="I680" i="1"/>
  <c r="I679" i="1"/>
  <c r="C80" i="5"/>
  <c r="H80" i="5"/>
  <c r="I678" i="1"/>
  <c r="I677" i="1"/>
  <c r="C78" i="5"/>
  <c r="H78" i="5"/>
  <c r="I676" i="1"/>
  <c r="I675" i="1"/>
  <c r="C76" i="5"/>
  <c r="H76" i="5"/>
  <c r="I674" i="1"/>
  <c r="I673" i="1"/>
  <c r="C74" i="5"/>
  <c r="H74" i="5"/>
  <c r="I672" i="1"/>
  <c r="I671" i="1"/>
  <c r="C72" i="5"/>
  <c r="H72" i="5"/>
  <c r="I670" i="1"/>
  <c r="I669" i="1"/>
  <c r="C70" i="5"/>
  <c r="H70" i="5"/>
  <c r="I668" i="1"/>
  <c r="I667" i="1"/>
  <c r="C68" i="5"/>
  <c r="H68" i="5"/>
  <c r="I666" i="1"/>
  <c r="I665" i="1"/>
  <c r="C66" i="5"/>
  <c r="H66" i="5"/>
  <c r="I664" i="1"/>
  <c r="H658" i="1"/>
  <c r="H659" i="1"/>
  <c r="G658" i="1"/>
  <c r="G659" i="1"/>
  <c r="F658" i="1"/>
  <c r="F659" i="1"/>
  <c r="E658" i="1"/>
  <c r="E659" i="1"/>
  <c r="D658" i="1"/>
  <c r="D659" i="1"/>
  <c r="C658" i="1"/>
  <c r="C659" i="1"/>
  <c r="I656" i="1"/>
  <c r="C182" i="5"/>
  <c r="H182" i="5"/>
  <c r="I655" i="1"/>
  <c r="I654" i="1"/>
  <c r="C180" i="5"/>
  <c r="H180" i="5"/>
  <c r="I653" i="1"/>
  <c r="I652" i="1"/>
  <c r="C178" i="5"/>
  <c r="H178" i="5"/>
  <c r="I651" i="1"/>
  <c r="I650" i="1"/>
  <c r="C176" i="5"/>
  <c r="H176" i="5"/>
  <c r="I649" i="1"/>
  <c r="I648" i="1"/>
  <c r="C174" i="5"/>
  <c r="H174" i="5"/>
  <c r="I647" i="1"/>
  <c r="I646" i="1"/>
  <c r="C172" i="5"/>
  <c r="H172" i="5"/>
  <c r="I645" i="1"/>
  <c r="I644" i="1"/>
  <c r="C170" i="5"/>
  <c r="H170" i="5"/>
  <c r="I643" i="1"/>
  <c r="I642" i="1"/>
  <c r="C168" i="5"/>
  <c r="H168" i="5"/>
  <c r="I641" i="1"/>
  <c r="I640" i="1"/>
  <c r="C166" i="5"/>
  <c r="H166" i="5"/>
  <c r="I639" i="1"/>
  <c r="I638" i="1"/>
  <c r="C164" i="5"/>
  <c r="H164" i="5"/>
  <c r="I637" i="1"/>
  <c r="I636" i="1"/>
  <c r="C162" i="5"/>
  <c r="H162" i="5"/>
  <c r="I635" i="1"/>
  <c r="H629" i="1"/>
  <c r="H630" i="1"/>
  <c r="G629" i="1"/>
  <c r="G630" i="1"/>
  <c r="F629" i="1"/>
  <c r="F630" i="1"/>
  <c r="E629" i="1"/>
  <c r="E630" i="1"/>
  <c r="D629" i="1"/>
  <c r="D630" i="1"/>
  <c r="C629" i="1"/>
  <c r="C630" i="1"/>
  <c r="I627" i="1"/>
  <c r="C160" i="5"/>
  <c r="H160" i="5"/>
  <c r="I626" i="1"/>
  <c r="I625" i="1"/>
  <c r="C158" i="5"/>
  <c r="H158" i="5"/>
  <c r="I624" i="1"/>
  <c r="I623" i="1"/>
  <c r="C156" i="5"/>
  <c r="H156" i="5"/>
  <c r="I622" i="1"/>
  <c r="I621" i="1"/>
  <c r="C154" i="5"/>
  <c r="H154" i="5"/>
  <c r="I620" i="1"/>
  <c r="I619" i="1"/>
  <c r="C152" i="5"/>
  <c r="H152" i="5"/>
  <c r="I618" i="1"/>
  <c r="I617" i="1"/>
  <c r="C150" i="5"/>
  <c r="H150" i="5"/>
  <c r="I616" i="1"/>
  <c r="I615" i="1"/>
  <c r="C148" i="5"/>
  <c r="H148" i="5"/>
  <c r="I614" i="1"/>
  <c r="I613" i="1"/>
  <c r="C146" i="5"/>
  <c r="H146" i="5"/>
  <c r="I612" i="1"/>
  <c r="I611" i="1"/>
  <c r="C144" i="5"/>
  <c r="H144" i="5"/>
  <c r="I610" i="1"/>
  <c r="I609" i="1"/>
  <c r="C142" i="5"/>
  <c r="H142" i="5"/>
  <c r="I608" i="1"/>
  <c r="H602" i="1"/>
  <c r="H603" i="1"/>
  <c r="G602" i="1"/>
  <c r="G603" i="1"/>
  <c r="F602" i="1"/>
  <c r="F603" i="1"/>
  <c r="E602" i="1"/>
  <c r="E603" i="1"/>
  <c r="D602" i="1"/>
  <c r="D603" i="1"/>
  <c r="C602" i="1"/>
  <c r="C603" i="1"/>
  <c r="I600" i="1"/>
  <c r="C140" i="5"/>
  <c r="H140" i="5"/>
  <c r="I599" i="1"/>
  <c r="I598" i="1"/>
  <c r="C138" i="5"/>
  <c r="H138" i="5"/>
  <c r="I597" i="1"/>
  <c r="I596" i="1"/>
  <c r="C136" i="5"/>
  <c r="H136" i="5"/>
  <c r="I595" i="1"/>
  <c r="I594" i="1"/>
  <c r="C134" i="5"/>
  <c r="H134" i="5"/>
  <c r="I593" i="1"/>
  <c r="I592" i="1"/>
  <c r="C132" i="5"/>
  <c r="H132" i="5"/>
  <c r="I591" i="1"/>
  <c r="I590" i="1"/>
  <c r="C130" i="5"/>
  <c r="H130" i="5"/>
  <c r="I589" i="1"/>
  <c r="I588" i="1"/>
  <c r="C128" i="5"/>
  <c r="H128" i="5"/>
  <c r="I587" i="1"/>
  <c r="I586" i="1"/>
  <c r="C126" i="5"/>
  <c r="H126" i="5"/>
  <c r="I585" i="1"/>
  <c r="I584" i="1"/>
  <c r="C124" i="5"/>
  <c r="H124" i="5"/>
  <c r="I583" i="1"/>
  <c r="I582" i="1"/>
  <c r="C122" i="5"/>
  <c r="H122" i="5"/>
  <c r="I581" i="1"/>
  <c r="H575" i="1"/>
  <c r="H576" i="1"/>
  <c r="G575" i="1"/>
  <c r="G576" i="1"/>
  <c r="F575" i="1"/>
  <c r="F576" i="1"/>
  <c r="E575" i="1"/>
  <c r="E576" i="1"/>
  <c r="D575" i="1"/>
  <c r="D576" i="1"/>
  <c r="C575" i="1"/>
  <c r="C576" i="1"/>
  <c r="I573" i="1"/>
  <c r="C242" i="5"/>
  <c r="H242" i="5"/>
  <c r="I572" i="1"/>
  <c r="I571" i="1"/>
  <c r="C240" i="5"/>
  <c r="H240" i="5"/>
  <c r="I570" i="1"/>
  <c r="I569" i="1"/>
  <c r="C238" i="5"/>
  <c r="H238" i="5"/>
  <c r="I568" i="1"/>
  <c r="I567" i="1"/>
  <c r="C236" i="5"/>
  <c r="H236" i="5"/>
  <c r="I566" i="1"/>
  <c r="I565" i="1"/>
  <c r="C234" i="5"/>
  <c r="H234" i="5"/>
  <c r="I564" i="1"/>
  <c r="I563" i="1"/>
  <c r="C232" i="5"/>
  <c r="H232" i="5"/>
  <c r="I562" i="1"/>
  <c r="I561" i="1"/>
  <c r="C230" i="5"/>
  <c r="H230" i="5"/>
  <c r="I560" i="1"/>
  <c r="I559" i="1"/>
  <c r="C228" i="5"/>
  <c r="H228" i="5"/>
  <c r="I558" i="1"/>
  <c r="I557" i="1"/>
  <c r="C226" i="5"/>
  <c r="H226" i="5"/>
  <c r="I556" i="1"/>
  <c r="I555" i="1"/>
  <c r="C224" i="5"/>
  <c r="H224" i="5"/>
  <c r="I554" i="1"/>
  <c r="H548" i="1"/>
  <c r="H549" i="1"/>
  <c r="G548" i="1"/>
  <c r="G549" i="1"/>
  <c r="F548" i="1"/>
  <c r="F549" i="1"/>
  <c r="E548" i="1"/>
  <c r="E549" i="1"/>
  <c r="D548" i="1"/>
  <c r="D549" i="1"/>
  <c r="C548" i="1"/>
  <c r="C549" i="1"/>
  <c r="I546" i="1"/>
  <c r="C222" i="5"/>
  <c r="H222" i="5"/>
  <c r="I545" i="1"/>
  <c r="I544" i="1"/>
  <c r="C220" i="5"/>
  <c r="H220" i="5"/>
  <c r="I543" i="1"/>
  <c r="I542" i="1"/>
  <c r="C218" i="5"/>
  <c r="H218" i="5"/>
  <c r="I541" i="1"/>
  <c r="I540" i="1"/>
  <c r="C216" i="5"/>
  <c r="H216" i="5"/>
  <c r="I539" i="1"/>
  <c r="I538" i="1"/>
  <c r="C214" i="5"/>
  <c r="H214" i="5"/>
  <c r="I537" i="1"/>
  <c r="I536" i="1"/>
  <c r="C212" i="5"/>
  <c r="H212" i="5"/>
  <c r="I535" i="1"/>
  <c r="I534" i="1"/>
  <c r="C210" i="5"/>
  <c r="H210" i="5"/>
  <c r="I533" i="1"/>
  <c r="I532" i="1"/>
  <c r="C208" i="5"/>
  <c r="H208" i="5"/>
  <c r="I531" i="1"/>
  <c r="I530" i="1"/>
  <c r="C206" i="5"/>
  <c r="H206" i="5"/>
  <c r="I529" i="1"/>
  <c r="I528" i="1"/>
  <c r="C204" i="5"/>
  <c r="H204" i="5"/>
  <c r="I527" i="1"/>
  <c r="H521" i="1"/>
  <c r="H522" i="1"/>
  <c r="G521" i="1"/>
  <c r="G522" i="1"/>
  <c r="F521" i="1"/>
  <c r="F522" i="1"/>
  <c r="E521" i="1"/>
  <c r="E522" i="1"/>
  <c r="D521" i="1"/>
  <c r="D522" i="1"/>
  <c r="C521" i="1"/>
  <c r="C522" i="1"/>
  <c r="I519" i="1"/>
  <c r="C202" i="5"/>
  <c r="H202" i="5"/>
  <c r="I518" i="1"/>
  <c r="I517" i="1"/>
  <c r="C200" i="5"/>
  <c r="H200" i="5"/>
  <c r="I516" i="1"/>
  <c r="I515" i="1"/>
  <c r="C198" i="5"/>
  <c r="H198" i="5"/>
  <c r="I514" i="1"/>
  <c r="I513" i="1"/>
  <c r="C196" i="5"/>
  <c r="H196" i="5"/>
  <c r="I512" i="1"/>
  <c r="I511" i="1"/>
  <c r="C194" i="5"/>
  <c r="H194" i="5"/>
  <c r="I510" i="1"/>
  <c r="I509" i="1"/>
  <c r="C192" i="5"/>
  <c r="H192" i="5"/>
  <c r="I508" i="1"/>
  <c r="I507" i="1"/>
  <c r="C190" i="5"/>
  <c r="H190" i="5"/>
  <c r="I506" i="1"/>
  <c r="I505" i="1"/>
  <c r="C188" i="5"/>
  <c r="H188" i="5"/>
  <c r="I504" i="1"/>
  <c r="I503" i="1"/>
  <c r="C186" i="5"/>
  <c r="H186" i="5"/>
  <c r="I502" i="1"/>
  <c r="I501" i="1"/>
  <c r="C184" i="5"/>
  <c r="H184" i="5"/>
  <c r="I500" i="1"/>
  <c r="H494" i="1"/>
  <c r="H495" i="1"/>
  <c r="G494" i="1"/>
  <c r="G495" i="1"/>
  <c r="F494" i="1"/>
  <c r="F495" i="1"/>
  <c r="E494" i="1"/>
  <c r="E495" i="1"/>
  <c r="D494" i="1"/>
  <c r="D495" i="1"/>
  <c r="C494" i="1"/>
  <c r="C495" i="1"/>
  <c r="I491" i="1"/>
  <c r="C304" i="5"/>
  <c r="H304" i="5"/>
  <c r="I490" i="1"/>
  <c r="I489" i="1"/>
  <c r="C302" i="5"/>
  <c r="H302" i="5"/>
  <c r="I488" i="1"/>
  <c r="I487" i="1"/>
  <c r="C300" i="5"/>
  <c r="H300" i="5"/>
  <c r="I486" i="1"/>
  <c r="I485" i="1"/>
  <c r="C298" i="5"/>
  <c r="H298" i="5"/>
  <c r="I484" i="1"/>
  <c r="I483" i="1"/>
  <c r="C296" i="5"/>
  <c r="H296" i="5"/>
  <c r="I482" i="1"/>
  <c r="I481" i="1"/>
  <c r="C294" i="5"/>
  <c r="H294" i="5"/>
  <c r="I480" i="1"/>
  <c r="I479" i="1"/>
  <c r="C292" i="5"/>
  <c r="H292" i="5"/>
  <c r="I478" i="1"/>
  <c r="I477" i="1"/>
  <c r="C290" i="5"/>
  <c r="H290" i="5"/>
  <c r="I476" i="1"/>
  <c r="I475" i="1"/>
  <c r="C288" i="5"/>
  <c r="H288" i="5"/>
  <c r="I474" i="1"/>
  <c r="I473" i="1"/>
  <c r="C286" i="5"/>
  <c r="H286" i="5"/>
  <c r="I472" i="1"/>
  <c r="I471" i="1"/>
  <c r="C284" i="5"/>
  <c r="H284" i="5"/>
  <c r="I470" i="1"/>
  <c r="H464" i="1"/>
  <c r="H465" i="1"/>
  <c r="G464" i="1"/>
  <c r="G465" i="1"/>
  <c r="F464" i="1"/>
  <c r="F465" i="1"/>
  <c r="E464" i="1"/>
  <c r="E465" i="1"/>
  <c r="D464" i="1"/>
  <c r="D465" i="1"/>
  <c r="C464" i="1"/>
  <c r="C465" i="1"/>
  <c r="I462" i="1"/>
  <c r="C282" i="5"/>
  <c r="H282" i="5"/>
  <c r="I461" i="1"/>
  <c r="I460" i="1"/>
  <c r="C280" i="5"/>
  <c r="H280" i="5"/>
  <c r="I459" i="1"/>
  <c r="I458" i="1"/>
  <c r="C278" i="5"/>
  <c r="H278" i="5"/>
  <c r="I457" i="1"/>
  <c r="I456" i="1"/>
  <c r="C276" i="5"/>
  <c r="H276" i="5"/>
  <c r="I455" i="1"/>
  <c r="I454" i="1"/>
  <c r="C274" i="5"/>
  <c r="H274" i="5"/>
  <c r="I453" i="1"/>
  <c r="I452" i="1"/>
  <c r="C272" i="5"/>
  <c r="H272" i="5"/>
  <c r="I451" i="1"/>
  <c r="I450" i="1"/>
  <c r="C270" i="5"/>
  <c r="H270" i="5"/>
  <c r="I449" i="1"/>
  <c r="I448" i="1"/>
  <c r="C268" i="5"/>
  <c r="H268" i="5"/>
  <c r="I447" i="1"/>
  <c r="I446" i="1"/>
  <c r="C266" i="5"/>
  <c r="H266" i="5"/>
  <c r="I445" i="1"/>
  <c r="I444" i="1"/>
  <c r="C264" i="5"/>
  <c r="H264" i="5"/>
  <c r="I443" i="1"/>
  <c r="H437" i="1"/>
  <c r="H438" i="1"/>
  <c r="G437" i="1"/>
  <c r="G438" i="1"/>
  <c r="F437" i="1"/>
  <c r="F438" i="1"/>
  <c r="E437" i="1"/>
  <c r="E438" i="1"/>
  <c r="D437" i="1"/>
  <c r="D438" i="1"/>
  <c r="C437" i="1"/>
  <c r="C438" i="1"/>
  <c r="I435" i="1"/>
  <c r="C262" i="5"/>
  <c r="H262" i="5"/>
  <c r="I434" i="1"/>
  <c r="I433" i="1"/>
  <c r="C260" i="5"/>
  <c r="H260" i="5"/>
  <c r="I432" i="1"/>
  <c r="I431" i="1"/>
  <c r="C258" i="5"/>
  <c r="H258" i="5"/>
  <c r="I430" i="1"/>
  <c r="I429" i="1"/>
  <c r="C256" i="5"/>
  <c r="H256" i="5"/>
  <c r="I428" i="1"/>
  <c r="I427" i="1"/>
  <c r="C254" i="5"/>
  <c r="H254" i="5"/>
  <c r="I426" i="1"/>
  <c r="I425" i="1"/>
  <c r="C252" i="5"/>
  <c r="H252" i="5"/>
  <c r="I424" i="1"/>
  <c r="I423" i="1"/>
  <c r="C250" i="5"/>
  <c r="H250" i="5"/>
  <c r="I422" i="1"/>
  <c r="I421" i="1"/>
  <c r="C248" i="5"/>
  <c r="H248" i="5"/>
  <c r="I420" i="1"/>
  <c r="I419" i="1"/>
  <c r="C246" i="5"/>
  <c r="H246" i="5"/>
  <c r="I418" i="1"/>
  <c r="I417" i="1"/>
  <c r="C244" i="5"/>
  <c r="H244" i="5"/>
  <c r="I416" i="1"/>
  <c r="H410" i="1"/>
  <c r="H411" i="1"/>
  <c r="G410" i="1"/>
  <c r="G411" i="1"/>
  <c r="F410" i="1"/>
  <c r="F411" i="1"/>
  <c r="E410" i="1"/>
  <c r="E411" i="1"/>
  <c r="D410" i="1"/>
  <c r="D411" i="1"/>
  <c r="C410" i="1"/>
  <c r="C411" i="1"/>
  <c r="I408" i="1"/>
  <c r="C364" i="5"/>
  <c r="H364" i="5"/>
  <c r="I407" i="1"/>
  <c r="I406" i="1"/>
  <c r="C362" i="5"/>
  <c r="H362" i="5"/>
  <c r="I405" i="1"/>
  <c r="I404" i="1"/>
  <c r="C360" i="5"/>
  <c r="H360" i="5"/>
  <c r="I403" i="1"/>
  <c r="I402" i="1"/>
  <c r="C358" i="5"/>
  <c r="H358" i="5"/>
  <c r="I401" i="1"/>
  <c r="I400" i="1"/>
  <c r="C356" i="5"/>
  <c r="H356" i="5"/>
  <c r="I399" i="1"/>
  <c r="I398" i="1"/>
  <c r="C354" i="5"/>
  <c r="H354" i="5"/>
  <c r="I397" i="1"/>
  <c r="I396" i="1"/>
  <c r="C352" i="5"/>
  <c r="H352" i="5"/>
  <c r="I395" i="1"/>
  <c r="I394" i="1"/>
  <c r="C350" i="5"/>
  <c r="H350" i="5"/>
  <c r="I393" i="1"/>
  <c r="I392" i="1"/>
  <c r="C348" i="5"/>
  <c r="H348" i="5"/>
  <c r="I391" i="1"/>
  <c r="I390" i="1"/>
  <c r="C346" i="5"/>
  <c r="H346" i="5"/>
  <c r="I389" i="1"/>
  <c r="H383" i="1"/>
  <c r="H384" i="1"/>
  <c r="G383" i="1"/>
  <c r="G384" i="1"/>
  <c r="F383" i="1"/>
  <c r="F384" i="1"/>
  <c r="E383" i="1"/>
  <c r="E384" i="1"/>
  <c r="D383" i="1"/>
  <c r="D384" i="1"/>
  <c r="C383" i="1"/>
  <c r="C384" i="1"/>
  <c r="I381" i="1"/>
  <c r="C344" i="5"/>
  <c r="H344" i="5"/>
  <c r="I380" i="1"/>
  <c r="I379" i="1"/>
  <c r="C342" i="5"/>
  <c r="H342" i="5"/>
  <c r="I378" i="1"/>
  <c r="I377" i="1"/>
  <c r="C340" i="5"/>
  <c r="H340" i="5"/>
  <c r="I376" i="1"/>
  <c r="I375" i="1"/>
  <c r="C338" i="5"/>
  <c r="H338" i="5"/>
  <c r="I374" i="1"/>
  <c r="I373" i="1"/>
  <c r="C336" i="5"/>
  <c r="H336" i="5"/>
  <c r="I372" i="1"/>
  <c r="I371" i="1"/>
  <c r="C334" i="5"/>
  <c r="H334" i="5"/>
  <c r="I370" i="1"/>
  <c r="I369" i="1"/>
  <c r="C332" i="5"/>
  <c r="H332" i="5"/>
  <c r="I368" i="1"/>
  <c r="I367" i="1"/>
  <c r="C330" i="5"/>
  <c r="H330" i="5"/>
  <c r="I366" i="1"/>
  <c r="I365" i="1"/>
  <c r="C328" i="5"/>
  <c r="H328" i="5"/>
  <c r="I364" i="1"/>
  <c r="I363" i="1"/>
  <c r="C326" i="5"/>
  <c r="H326" i="5"/>
  <c r="I362" i="1"/>
  <c r="H355" i="1"/>
  <c r="H356" i="1"/>
  <c r="G355" i="1"/>
  <c r="G356" i="1"/>
  <c r="F355" i="1"/>
  <c r="F356" i="1"/>
  <c r="E355" i="1"/>
  <c r="E356" i="1"/>
  <c r="D355" i="1"/>
  <c r="D356" i="1"/>
  <c r="C355" i="1"/>
  <c r="C356" i="1"/>
  <c r="I353" i="1"/>
  <c r="C324" i="5"/>
  <c r="H324" i="5"/>
  <c r="I352" i="1"/>
  <c r="I351" i="1"/>
  <c r="C322" i="5"/>
  <c r="H322" i="5"/>
  <c r="I350" i="1"/>
  <c r="I349" i="1"/>
  <c r="C320" i="5"/>
  <c r="H320" i="5"/>
  <c r="I348" i="1"/>
  <c r="I347" i="1"/>
  <c r="C318" i="5"/>
  <c r="H318" i="5"/>
  <c r="I346" i="1"/>
  <c r="I345" i="1"/>
  <c r="C316" i="5"/>
  <c r="H316" i="5"/>
  <c r="I344" i="1"/>
  <c r="I343" i="1"/>
  <c r="C314" i="5"/>
  <c r="H314" i="5"/>
  <c r="I342" i="1"/>
  <c r="I341" i="1"/>
  <c r="C312" i="5"/>
  <c r="H312" i="5"/>
  <c r="I340" i="1"/>
  <c r="I339" i="1"/>
  <c r="C310" i="5"/>
  <c r="H310" i="5"/>
  <c r="I338" i="1"/>
  <c r="I337" i="1"/>
  <c r="C308" i="5"/>
  <c r="H308" i="5"/>
  <c r="I336" i="1"/>
  <c r="I335" i="1"/>
  <c r="C306" i="5"/>
  <c r="H306" i="5"/>
  <c r="I334" i="1"/>
  <c r="H299" i="1"/>
  <c r="H300" i="1"/>
  <c r="G299" i="1"/>
  <c r="G300" i="1"/>
  <c r="F299" i="1"/>
  <c r="F300" i="1"/>
  <c r="E299" i="1"/>
  <c r="E300" i="1"/>
  <c r="D299" i="1"/>
  <c r="D300" i="1"/>
  <c r="C299" i="1"/>
  <c r="C300" i="1"/>
  <c r="I297" i="1"/>
  <c r="C404" i="5"/>
  <c r="I296" i="1"/>
  <c r="C403" i="5"/>
  <c r="H403" i="5"/>
  <c r="J296" i="1"/>
  <c r="I295" i="1"/>
  <c r="C402" i="5"/>
  <c r="H402" i="5"/>
  <c r="O402" i="5"/>
  <c r="Q402" i="5"/>
  <c r="I294" i="1"/>
  <c r="C401" i="5"/>
  <c r="H401" i="5"/>
  <c r="J294" i="1"/>
  <c r="I293" i="1"/>
  <c r="C400" i="5"/>
  <c r="H400" i="5"/>
  <c r="O400" i="5"/>
  <c r="Q400" i="5"/>
  <c r="I292" i="1"/>
  <c r="C399" i="5"/>
  <c r="H399" i="5"/>
  <c r="J292" i="1"/>
  <c r="I291" i="1"/>
  <c r="C398" i="5"/>
  <c r="H398" i="5"/>
  <c r="O398" i="5"/>
  <c r="Q398" i="5"/>
  <c r="I290" i="1"/>
  <c r="C397" i="5"/>
  <c r="J290" i="1"/>
  <c r="I289" i="1"/>
  <c r="C396" i="5"/>
  <c r="I288" i="1"/>
  <c r="C395" i="5"/>
  <c r="J288" i="1"/>
  <c r="I287" i="1"/>
  <c r="C394" i="5"/>
  <c r="I286" i="1"/>
  <c r="C393" i="5"/>
  <c r="J286" i="1"/>
  <c r="I285" i="1"/>
  <c r="C392" i="5"/>
  <c r="I284" i="1"/>
  <c r="C391" i="5"/>
  <c r="J284" i="1"/>
  <c r="I283" i="1"/>
  <c r="C390" i="5"/>
  <c r="I282" i="1"/>
  <c r="C389" i="5"/>
  <c r="J282" i="1"/>
  <c r="I281" i="1"/>
  <c r="C388" i="5"/>
  <c r="I280" i="1"/>
  <c r="C387" i="5"/>
  <c r="J280" i="1"/>
  <c r="I279" i="1"/>
  <c r="C386" i="5"/>
  <c r="I278" i="1"/>
  <c r="C385" i="5"/>
  <c r="H270" i="1"/>
  <c r="H271" i="1"/>
  <c r="G270" i="1"/>
  <c r="G271" i="1"/>
  <c r="F270" i="1"/>
  <c r="F271" i="1"/>
  <c r="E270" i="1"/>
  <c r="E271" i="1"/>
  <c r="D270" i="1"/>
  <c r="D271" i="1"/>
  <c r="C270" i="1"/>
  <c r="C271" i="1"/>
  <c r="I268" i="1"/>
  <c r="C384" i="5"/>
  <c r="H384" i="5"/>
  <c r="I267" i="1"/>
  <c r="I266" i="1"/>
  <c r="C382" i="5"/>
  <c r="H382" i="5"/>
  <c r="I265" i="1"/>
  <c r="I264" i="1"/>
  <c r="C380" i="5"/>
  <c r="H380" i="5"/>
  <c r="I263" i="1"/>
  <c r="I262" i="1"/>
  <c r="C378" i="5"/>
  <c r="H378" i="5"/>
  <c r="I261" i="1"/>
  <c r="I260" i="1"/>
  <c r="C376" i="5"/>
  <c r="H376" i="5"/>
  <c r="I259" i="1"/>
  <c r="I258" i="1"/>
  <c r="C374" i="5"/>
  <c r="H374" i="5"/>
  <c r="I257" i="1"/>
  <c r="I256" i="1"/>
  <c r="C372" i="5"/>
  <c r="H372" i="5"/>
  <c r="I255" i="1"/>
  <c r="I254" i="1"/>
  <c r="C370" i="5"/>
  <c r="H370" i="5"/>
  <c r="I253" i="1"/>
  <c r="I252" i="1"/>
  <c r="C368" i="5"/>
  <c r="H368" i="5"/>
  <c r="I251" i="1"/>
  <c r="I250" i="1"/>
  <c r="C366" i="5"/>
  <c r="H366" i="5"/>
  <c r="I249" i="1"/>
  <c r="C365" i="5"/>
  <c r="I270" i="1"/>
  <c r="I271" i="1"/>
  <c r="J249" i="1"/>
  <c r="C367" i="5"/>
  <c r="J251" i="1"/>
  <c r="C369" i="5"/>
  <c r="J253" i="1"/>
  <c r="C371" i="5"/>
  <c r="J255" i="1"/>
  <c r="C373" i="5"/>
  <c r="J257" i="1"/>
  <c r="C375" i="5"/>
  <c r="J259" i="1"/>
  <c r="C377" i="5"/>
  <c r="J261" i="1"/>
  <c r="C379" i="5"/>
  <c r="J263" i="1"/>
  <c r="C381" i="5"/>
  <c r="J265" i="1"/>
  <c r="C383" i="5"/>
  <c r="J267" i="1"/>
  <c r="I299" i="1"/>
  <c r="I300" i="1"/>
  <c r="J278" i="1"/>
  <c r="J299" i="1"/>
  <c r="J300" i="1"/>
  <c r="C305" i="5"/>
  <c r="I355" i="1"/>
  <c r="I356" i="1"/>
  <c r="J334" i="1"/>
  <c r="C307" i="5"/>
  <c r="J336" i="1"/>
  <c r="C309" i="5"/>
  <c r="J338" i="1"/>
  <c r="C311" i="5"/>
  <c r="J340" i="1"/>
  <c r="C313" i="5"/>
  <c r="J342" i="1"/>
  <c r="C315" i="5"/>
  <c r="J344" i="1"/>
  <c r="C317" i="5"/>
  <c r="J346" i="1"/>
  <c r="C319" i="5"/>
  <c r="J348" i="1"/>
  <c r="C321" i="5"/>
  <c r="J350" i="1"/>
  <c r="C323" i="5"/>
  <c r="J352" i="1"/>
  <c r="C325" i="5"/>
  <c r="I383" i="1"/>
  <c r="I384" i="1"/>
  <c r="J362" i="1"/>
  <c r="C327" i="5"/>
  <c r="J364" i="1"/>
  <c r="C329" i="5"/>
  <c r="J366" i="1"/>
  <c r="C331" i="5"/>
  <c r="J368" i="1"/>
  <c r="C333" i="5"/>
  <c r="J370" i="1"/>
  <c r="C335" i="5"/>
  <c r="J372" i="1"/>
  <c r="C337" i="5"/>
  <c r="J374" i="1"/>
  <c r="C339" i="5"/>
  <c r="J376" i="1"/>
  <c r="C341" i="5"/>
  <c r="J378" i="1"/>
  <c r="C343" i="5"/>
  <c r="J380" i="1"/>
  <c r="C345" i="5"/>
  <c r="I410" i="1"/>
  <c r="I411" i="1"/>
  <c r="J389" i="1"/>
  <c r="C347" i="5"/>
  <c r="J391" i="1"/>
  <c r="C349" i="5"/>
  <c r="J393" i="1"/>
  <c r="C351" i="5"/>
  <c r="J395" i="1"/>
  <c r="C353" i="5"/>
  <c r="J397" i="1"/>
  <c r="C355" i="5"/>
  <c r="J399" i="1"/>
  <c r="C357" i="5"/>
  <c r="J401" i="1"/>
  <c r="C359" i="5"/>
  <c r="J403" i="1"/>
  <c r="C361" i="5"/>
  <c r="J405" i="1"/>
  <c r="C363" i="5"/>
  <c r="J407" i="1"/>
  <c r="C243" i="5"/>
  <c r="I437" i="1"/>
  <c r="I438" i="1"/>
  <c r="J416" i="1"/>
  <c r="C245" i="5"/>
  <c r="J418" i="1"/>
  <c r="C247" i="5"/>
  <c r="J420" i="1"/>
  <c r="C249" i="5"/>
  <c r="J422" i="1"/>
  <c r="C251" i="5"/>
  <c r="J424" i="1"/>
  <c r="C253" i="5"/>
  <c r="J426" i="1"/>
  <c r="C255" i="5"/>
  <c r="J428" i="1"/>
  <c r="C257" i="5"/>
  <c r="J430" i="1"/>
  <c r="C259" i="5"/>
  <c r="J432" i="1"/>
  <c r="C261" i="5"/>
  <c r="J434" i="1"/>
  <c r="C263" i="5"/>
  <c r="I464" i="1"/>
  <c r="I465" i="1"/>
  <c r="J443" i="1"/>
  <c r="C265" i="5"/>
  <c r="J445" i="1"/>
  <c r="C267" i="5"/>
  <c r="J447" i="1"/>
  <c r="C269" i="5"/>
  <c r="J449" i="1"/>
  <c r="C271" i="5"/>
  <c r="J451" i="1"/>
  <c r="C273" i="5"/>
  <c r="J453" i="1"/>
  <c r="C275" i="5"/>
  <c r="J455" i="1"/>
  <c r="C277" i="5"/>
  <c r="J457" i="1"/>
  <c r="C279" i="5"/>
  <c r="J459" i="1"/>
  <c r="C281" i="5"/>
  <c r="J461" i="1"/>
  <c r="C283" i="5"/>
  <c r="I494" i="1"/>
  <c r="I495" i="1"/>
  <c r="J470" i="1"/>
  <c r="C285" i="5"/>
  <c r="J472" i="1"/>
  <c r="C287" i="5"/>
  <c r="J474" i="1"/>
  <c r="C289" i="5"/>
  <c r="J476" i="1"/>
  <c r="C291" i="5"/>
  <c r="J478" i="1"/>
  <c r="C293" i="5"/>
  <c r="J480" i="1"/>
  <c r="C295" i="5"/>
  <c r="J482" i="1"/>
  <c r="C297" i="5"/>
  <c r="J484" i="1"/>
  <c r="C299" i="5"/>
  <c r="J486" i="1"/>
  <c r="C301" i="5"/>
  <c r="J488" i="1"/>
  <c r="C303" i="5"/>
  <c r="J490" i="1"/>
  <c r="C183" i="5"/>
  <c r="I521" i="1"/>
  <c r="I522" i="1"/>
  <c r="J500" i="1"/>
  <c r="C185" i="5"/>
  <c r="J502" i="1"/>
  <c r="C187" i="5"/>
  <c r="J504" i="1"/>
  <c r="C189" i="5"/>
  <c r="J506" i="1"/>
  <c r="C191" i="5"/>
  <c r="J508" i="1"/>
  <c r="C193" i="5"/>
  <c r="J510" i="1"/>
  <c r="C195" i="5"/>
  <c r="J512" i="1"/>
  <c r="C197" i="5"/>
  <c r="J514" i="1"/>
  <c r="C199" i="5"/>
  <c r="J516" i="1"/>
  <c r="C201" i="5"/>
  <c r="J518" i="1"/>
  <c r="C203" i="5"/>
  <c r="I548" i="1"/>
  <c r="I549" i="1"/>
  <c r="J527" i="1"/>
  <c r="C205" i="5"/>
  <c r="J529" i="1"/>
  <c r="C207" i="5"/>
  <c r="J531" i="1"/>
  <c r="C209" i="5"/>
  <c r="J533" i="1"/>
  <c r="C211" i="5"/>
  <c r="J535" i="1"/>
  <c r="C213" i="5"/>
  <c r="J537" i="1"/>
  <c r="C215" i="5"/>
  <c r="J539" i="1"/>
  <c r="C217" i="5"/>
  <c r="J541" i="1"/>
  <c r="C219" i="5"/>
  <c r="J543" i="1"/>
  <c r="C221" i="5"/>
  <c r="J545" i="1"/>
  <c r="C223" i="5"/>
  <c r="I575" i="1"/>
  <c r="I576" i="1"/>
  <c r="J554" i="1"/>
  <c r="C225" i="5"/>
  <c r="J556" i="1"/>
  <c r="C227" i="5"/>
  <c r="J558" i="1"/>
  <c r="C229" i="5"/>
  <c r="J560" i="1"/>
  <c r="C231" i="5"/>
  <c r="J562" i="1"/>
  <c r="C233" i="5"/>
  <c r="J564" i="1"/>
  <c r="C235" i="5"/>
  <c r="J566" i="1"/>
  <c r="C237" i="5"/>
  <c r="J568" i="1"/>
  <c r="C239" i="5"/>
  <c r="J570" i="1"/>
  <c r="C241" i="5"/>
  <c r="J572" i="1"/>
  <c r="C121" i="5"/>
  <c r="I602" i="1"/>
  <c r="I603" i="1"/>
  <c r="J581" i="1"/>
  <c r="C123" i="5"/>
  <c r="J583" i="1"/>
  <c r="C125" i="5"/>
  <c r="J585" i="1"/>
  <c r="C127" i="5"/>
  <c r="J587" i="1"/>
  <c r="C129" i="5"/>
  <c r="J589" i="1"/>
  <c r="C131" i="5"/>
  <c r="J591" i="1"/>
  <c r="C133" i="5"/>
  <c r="J593" i="1"/>
  <c r="C135" i="5"/>
  <c r="J595" i="1"/>
  <c r="C137" i="5"/>
  <c r="J597" i="1"/>
  <c r="C139" i="5"/>
  <c r="J599" i="1"/>
  <c r="C141" i="5"/>
  <c r="I629" i="1"/>
  <c r="I630" i="1"/>
  <c r="J608" i="1"/>
  <c r="C143" i="5"/>
  <c r="J610" i="1"/>
  <c r="C145" i="5"/>
  <c r="J612" i="1"/>
  <c r="C147" i="5"/>
  <c r="J614" i="1"/>
  <c r="C149" i="5"/>
  <c r="J616" i="1"/>
  <c r="C151" i="5"/>
  <c r="J618" i="1"/>
  <c r="C153" i="5"/>
  <c r="J620" i="1"/>
  <c r="C155" i="5"/>
  <c r="J622" i="1"/>
  <c r="C157" i="5"/>
  <c r="J624" i="1"/>
  <c r="C159" i="5"/>
  <c r="J626" i="1"/>
  <c r="C161" i="5"/>
  <c r="I658" i="1"/>
  <c r="I659" i="1"/>
  <c r="J635" i="1"/>
  <c r="C163" i="5"/>
  <c r="J637" i="1"/>
  <c r="C165" i="5"/>
  <c r="J639" i="1"/>
  <c r="C167" i="5"/>
  <c r="J641" i="1"/>
  <c r="C169" i="5"/>
  <c r="J643" i="1"/>
  <c r="C171" i="5"/>
  <c r="J645" i="1"/>
  <c r="C173" i="5"/>
  <c r="J647" i="1"/>
  <c r="C175" i="5"/>
  <c r="J649" i="1"/>
  <c r="C177" i="5"/>
  <c r="J651" i="1"/>
  <c r="C179" i="5"/>
  <c r="J653" i="1"/>
  <c r="C181" i="5"/>
  <c r="J655" i="1"/>
  <c r="C65" i="5"/>
  <c r="I685" i="1"/>
  <c r="I686" i="1"/>
  <c r="J664" i="1"/>
  <c r="C67" i="5"/>
  <c r="J666" i="1"/>
  <c r="C69" i="5"/>
  <c r="J668" i="1"/>
  <c r="C71" i="5"/>
  <c r="J670" i="1"/>
  <c r="C73" i="5"/>
  <c r="J672" i="1"/>
  <c r="C75" i="5"/>
  <c r="J674" i="1"/>
  <c r="C77" i="5"/>
  <c r="J676" i="1"/>
  <c r="C79" i="5"/>
  <c r="J678" i="1"/>
  <c r="C81" i="5"/>
  <c r="J680" i="1"/>
  <c r="C83" i="5"/>
  <c r="J682" i="1"/>
  <c r="C85" i="5"/>
  <c r="I712" i="1"/>
  <c r="I713" i="1"/>
  <c r="J691" i="1"/>
  <c r="C87" i="5"/>
  <c r="J693" i="1"/>
  <c r="C89" i="5"/>
  <c r="J695" i="1"/>
  <c r="C91" i="5"/>
  <c r="J697" i="1"/>
  <c r="C93" i="5"/>
  <c r="J699" i="1"/>
  <c r="C95" i="5"/>
  <c r="J701" i="1"/>
  <c r="C97" i="5"/>
  <c r="J703" i="1"/>
  <c r="C99" i="5"/>
  <c r="J705" i="1"/>
  <c r="C101" i="5"/>
  <c r="J707" i="1"/>
  <c r="C103" i="5"/>
  <c r="J709" i="1"/>
  <c r="C105" i="5"/>
  <c r="I735" i="1"/>
  <c r="I736" i="1"/>
  <c r="J718" i="1"/>
  <c r="C107" i="5"/>
  <c r="J720" i="1"/>
  <c r="C109" i="5"/>
  <c r="J722" i="1"/>
  <c r="C111" i="5"/>
  <c r="J724" i="1"/>
  <c r="C113" i="5"/>
  <c r="J726" i="1"/>
  <c r="C115" i="5"/>
  <c r="J728" i="1"/>
  <c r="C117" i="5"/>
  <c r="J730" i="1"/>
  <c r="C119" i="5"/>
  <c r="J732" i="1"/>
  <c r="C3" i="5"/>
  <c r="I762" i="1"/>
  <c r="I763" i="1"/>
  <c r="J741" i="1"/>
  <c r="C5" i="5"/>
  <c r="J743" i="1"/>
  <c r="C7" i="5"/>
  <c r="J745" i="1"/>
  <c r="C9" i="5"/>
  <c r="J747" i="1"/>
  <c r="C11" i="5"/>
  <c r="J749" i="1"/>
  <c r="C13" i="5"/>
  <c r="J751" i="1"/>
  <c r="C15" i="5"/>
  <c r="J753" i="1"/>
  <c r="C17" i="5"/>
  <c r="J755" i="1"/>
  <c r="C19" i="5"/>
  <c r="J757" i="1"/>
  <c r="C21" i="5"/>
  <c r="J759" i="1"/>
  <c r="C23" i="5"/>
  <c r="I789" i="1"/>
  <c r="I790" i="1"/>
  <c r="J768" i="1"/>
  <c r="C25" i="5"/>
  <c r="J770" i="1"/>
  <c r="C27" i="5"/>
  <c r="J772" i="1"/>
  <c r="C29" i="5"/>
  <c r="J774" i="1"/>
  <c r="C31" i="5"/>
  <c r="J776" i="1"/>
  <c r="C33" i="5"/>
  <c r="J778" i="1"/>
  <c r="C35" i="5"/>
  <c r="J780" i="1"/>
  <c r="C37" i="5"/>
  <c r="J782" i="1"/>
  <c r="C39" i="5"/>
  <c r="J784" i="1"/>
  <c r="C41" i="5"/>
  <c r="J786" i="1"/>
  <c r="C43" i="5"/>
  <c r="I818" i="1"/>
  <c r="I819" i="1"/>
  <c r="J795" i="1"/>
  <c r="C45" i="5"/>
  <c r="J797" i="1"/>
  <c r="C47" i="5"/>
  <c r="J799" i="1"/>
  <c r="C49" i="5"/>
  <c r="J801" i="1"/>
  <c r="C51" i="5"/>
  <c r="J803" i="1"/>
  <c r="C53" i="5"/>
  <c r="J805" i="1"/>
  <c r="C55" i="5"/>
  <c r="J807" i="1"/>
  <c r="C57" i="5"/>
  <c r="J809" i="1"/>
  <c r="C59" i="5"/>
  <c r="J811" i="1"/>
  <c r="C61" i="5"/>
  <c r="J813" i="1"/>
  <c r="C63" i="5"/>
  <c r="J815" i="1"/>
  <c r="D365" i="5"/>
  <c r="I279" i="2"/>
  <c r="I280" i="2"/>
  <c r="J258" i="2"/>
  <c r="D367" i="5"/>
  <c r="J260" i="2"/>
  <c r="D369" i="5"/>
  <c r="J262" i="2"/>
  <c r="D371" i="5"/>
  <c r="J264" i="2"/>
  <c r="D373" i="5"/>
  <c r="J266" i="2"/>
  <c r="D375" i="5"/>
  <c r="J268" i="2"/>
  <c r="D377" i="5"/>
  <c r="J270" i="2"/>
  <c r="D379" i="5"/>
  <c r="J272" i="2"/>
  <c r="D381" i="5"/>
  <c r="J274" i="2"/>
  <c r="D383" i="5"/>
  <c r="J276" i="2"/>
  <c r="I308" i="2"/>
  <c r="I309" i="2"/>
  <c r="J287" i="2"/>
  <c r="J308" i="2"/>
  <c r="J309" i="2"/>
  <c r="D305" i="5"/>
  <c r="I366" i="2"/>
  <c r="I367" i="2"/>
  <c r="J345" i="2"/>
  <c r="D307" i="5"/>
  <c r="J347" i="2"/>
  <c r="D309" i="5"/>
  <c r="J349" i="2"/>
  <c r="D311" i="5"/>
  <c r="J351" i="2"/>
  <c r="D313" i="5"/>
  <c r="J353" i="2"/>
  <c r="D315" i="5"/>
  <c r="J355" i="2"/>
  <c r="D317" i="5"/>
  <c r="J357" i="2"/>
  <c r="D319" i="5"/>
  <c r="J359" i="2"/>
  <c r="D321" i="5"/>
  <c r="J361" i="2"/>
  <c r="D323" i="5"/>
  <c r="J363" i="2"/>
  <c r="D325" i="5"/>
  <c r="I394" i="2"/>
  <c r="I395" i="2"/>
  <c r="J373" i="2"/>
  <c r="D327" i="5"/>
  <c r="J375" i="2"/>
  <c r="D329" i="5"/>
  <c r="J377" i="2"/>
  <c r="D331" i="5"/>
  <c r="J379" i="2"/>
  <c r="D333" i="5"/>
  <c r="J381" i="2"/>
  <c r="D335" i="5"/>
  <c r="J383" i="2"/>
  <c r="D337" i="5"/>
  <c r="J385" i="2"/>
  <c r="D339" i="5"/>
  <c r="J387" i="2"/>
  <c r="D341" i="5"/>
  <c r="J389" i="2"/>
  <c r="D343" i="5"/>
  <c r="J391" i="2"/>
  <c r="D345" i="5"/>
  <c r="I421" i="2"/>
  <c r="I422" i="2"/>
  <c r="J400" i="2"/>
  <c r="D347" i="5"/>
  <c r="J402" i="2"/>
  <c r="D349" i="5"/>
  <c r="J404" i="2"/>
  <c r="D351" i="5"/>
  <c r="J406" i="2"/>
  <c r="D353" i="5"/>
  <c r="J408" i="2"/>
  <c r="D355" i="5"/>
  <c r="J410" i="2"/>
  <c r="D357" i="5"/>
  <c r="J412" i="2"/>
  <c r="D359" i="5"/>
  <c r="J414" i="2"/>
  <c r="D361" i="5"/>
  <c r="J416" i="2"/>
  <c r="D363" i="5"/>
  <c r="J418" i="2"/>
  <c r="D243" i="5"/>
  <c r="I450" i="2"/>
  <c r="I451" i="2"/>
  <c r="J429" i="2"/>
  <c r="D245" i="5"/>
  <c r="J431" i="2"/>
  <c r="D247" i="5"/>
  <c r="J433" i="2"/>
  <c r="D249" i="5"/>
  <c r="J435" i="2"/>
  <c r="D251" i="5"/>
  <c r="J437" i="2"/>
  <c r="D253" i="5"/>
  <c r="J439" i="2"/>
  <c r="D255" i="5"/>
  <c r="J441" i="2"/>
  <c r="D257" i="5"/>
  <c r="J443" i="2"/>
  <c r="D259" i="5"/>
  <c r="J445" i="2"/>
  <c r="D261" i="5"/>
  <c r="J447" i="2"/>
  <c r="D263" i="5"/>
  <c r="I477" i="2"/>
  <c r="I478" i="2"/>
  <c r="J456" i="2"/>
  <c r="D265" i="5"/>
  <c r="J458" i="2"/>
  <c r="D267" i="5"/>
  <c r="J460" i="2"/>
  <c r="D269" i="5"/>
  <c r="J462" i="2"/>
  <c r="D271" i="5"/>
  <c r="J464" i="2"/>
  <c r="D273" i="5"/>
  <c r="J466" i="2"/>
  <c r="D275" i="5"/>
  <c r="J468" i="2"/>
  <c r="D277" i="5"/>
  <c r="J470" i="2"/>
  <c r="D279" i="5"/>
  <c r="J472" i="2"/>
  <c r="D281" i="5"/>
  <c r="J474" i="2"/>
  <c r="D283" i="5"/>
  <c r="I506" i="2"/>
  <c r="I507" i="2"/>
  <c r="J483" i="2"/>
  <c r="D285" i="5"/>
  <c r="J485" i="2"/>
  <c r="D287" i="5"/>
  <c r="J487" i="2"/>
  <c r="D289" i="5"/>
  <c r="J489" i="2"/>
  <c r="D291" i="5"/>
  <c r="J491" i="2"/>
  <c r="D293" i="5"/>
  <c r="J493" i="2"/>
  <c r="D295" i="5"/>
  <c r="J495" i="2"/>
  <c r="D297" i="5"/>
  <c r="J497" i="2"/>
  <c r="D299" i="5"/>
  <c r="J499" i="2"/>
  <c r="D301" i="5"/>
  <c r="J501" i="2"/>
  <c r="D303" i="5"/>
  <c r="J503" i="2"/>
  <c r="D183" i="5"/>
  <c r="I533" i="2"/>
  <c r="I534" i="2"/>
  <c r="J512" i="2"/>
  <c r="D185" i="5"/>
  <c r="J514" i="2"/>
  <c r="D187" i="5"/>
  <c r="J516" i="2"/>
  <c r="D189" i="5"/>
  <c r="J518" i="2"/>
  <c r="D191" i="5"/>
  <c r="J520" i="2"/>
  <c r="D193" i="5"/>
  <c r="J522" i="2"/>
  <c r="D195" i="5"/>
  <c r="J524" i="2"/>
  <c r="D197" i="5"/>
  <c r="J526" i="2"/>
  <c r="D199" i="5"/>
  <c r="J528" i="2"/>
  <c r="D201" i="5"/>
  <c r="J530" i="2"/>
  <c r="D203" i="5"/>
  <c r="I560" i="2"/>
  <c r="I561" i="2"/>
  <c r="J539" i="2"/>
  <c r="D205" i="5"/>
  <c r="J541" i="2"/>
  <c r="D207" i="5"/>
  <c r="J543" i="2"/>
  <c r="D209" i="5"/>
  <c r="J545" i="2"/>
  <c r="D211" i="5"/>
  <c r="J547" i="2"/>
  <c r="D213" i="5"/>
  <c r="J549" i="2"/>
  <c r="D215" i="5"/>
  <c r="J551" i="2"/>
  <c r="D217" i="5"/>
  <c r="J553" i="2"/>
  <c r="D219" i="5"/>
  <c r="J555" i="2"/>
  <c r="D221" i="5"/>
  <c r="J557" i="2"/>
  <c r="D223" i="5"/>
  <c r="I587" i="2"/>
  <c r="I588" i="2"/>
  <c r="J566" i="2"/>
  <c r="D225" i="5"/>
  <c r="J568" i="2"/>
  <c r="D227" i="5"/>
  <c r="J570" i="2"/>
  <c r="D229" i="5"/>
  <c r="J572" i="2"/>
  <c r="D231" i="5"/>
  <c r="J574" i="2"/>
  <c r="D233" i="5"/>
  <c r="J576" i="2"/>
  <c r="D235" i="5"/>
  <c r="J578" i="2"/>
  <c r="D237" i="5"/>
  <c r="J580" i="2"/>
  <c r="D239" i="5"/>
  <c r="J582" i="2"/>
  <c r="D241" i="5"/>
  <c r="J584" i="2"/>
  <c r="D121" i="5"/>
  <c r="I614" i="2"/>
  <c r="I615" i="2"/>
  <c r="J593" i="2"/>
  <c r="D123" i="5"/>
  <c r="J595" i="2"/>
  <c r="D125" i="5"/>
  <c r="J597" i="2"/>
  <c r="D127" i="5"/>
  <c r="J599" i="2"/>
  <c r="D129" i="5"/>
  <c r="J601" i="2"/>
  <c r="D131" i="5"/>
  <c r="J603" i="2"/>
  <c r="D133" i="5"/>
  <c r="J605" i="2"/>
  <c r="D135" i="5"/>
  <c r="J607" i="2"/>
  <c r="D137" i="5"/>
  <c r="J609" i="2"/>
  <c r="D139" i="5"/>
  <c r="J611" i="2"/>
  <c r="D141" i="5"/>
  <c r="I641" i="2"/>
  <c r="I642" i="2"/>
  <c r="J620" i="2"/>
  <c r="D143" i="5"/>
  <c r="J622" i="2"/>
  <c r="D145" i="5"/>
  <c r="J624" i="2"/>
  <c r="D147" i="5"/>
  <c r="J626" i="2"/>
  <c r="D149" i="5"/>
  <c r="J628" i="2"/>
  <c r="D151" i="5"/>
  <c r="J630" i="2"/>
  <c r="D153" i="5"/>
  <c r="J632" i="2"/>
  <c r="D155" i="5"/>
  <c r="J634" i="2"/>
  <c r="D157" i="5"/>
  <c r="J636" i="2"/>
  <c r="D159" i="5"/>
  <c r="J638" i="2"/>
  <c r="D161" i="5"/>
  <c r="I670" i="2"/>
  <c r="I671" i="2"/>
  <c r="J647" i="2"/>
  <c r="D163" i="5"/>
  <c r="J649" i="2"/>
  <c r="D165" i="5"/>
  <c r="J651" i="2"/>
  <c r="D167" i="5"/>
  <c r="J653" i="2"/>
  <c r="D169" i="5"/>
  <c r="J655" i="2"/>
  <c r="D171" i="5"/>
  <c r="J657" i="2"/>
  <c r="D173" i="5"/>
  <c r="J659" i="2"/>
  <c r="D175" i="5"/>
  <c r="J661" i="2"/>
  <c r="D177" i="5"/>
  <c r="J663" i="2"/>
  <c r="D179" i="5"/>
  <c r="J665" i="2"/>
  <c r="D181" i="5"/>
  <c r="J667" i="2"/>
  <c r="D65" i="5"/>
  <c r="J676" i="2"/>
  <c r="D67" i="5"/>
  <c r="J678" i="2"/>
  <c r="D697" i="2"/>
  <c r="D698" i="2"/>
  <c r="I680" i="2"/>
  <c r="D71" i="5"/>
  <c r="J682" i="2"/>
  <c r="D73" i="5"/>
  <c r="J684" i="2"/>
  <c r="D75" i="5"/>
  <c r="J686" i="2"/>
  <c r="D77" i="5"/>
  <c r="J688" i="2"/>
  <c r="D79" i="5"/>
  <c r="J690" i="2"/>
  <c r="D81" i="5"/>
  <c r="J692" i="2"/>
  <c r="D83" i="5"/>
  <c r="J694" i="2"/>
  <c r="D85" i="5"/>
  <c r="I724" i="2"/>
  <c r="I725" i="2"/>
  <c r="J703" i="2"/>
  <c r="D87" i="5"/>
  <c r="J705" i="2"/>
  <c r="D89" i="5"/>
  <c r="J707" i="2"/>
  <c r="D91" i="5"/>
  <c r="J709" i="2"/>
  <c r="D93" i="5"/>
  <c r="J711" i="2"/>
  <c r="D95" i="5"/>
  <c r="J713" i="2"/>
  <c r="D97" i="5"/>
  <c r="J715" i="2"/>
  <c r="D99" i="5"/>
  <c r="J717" i="2"/>
  <c r="D101" i="5"/>
  <c r="J719" i="2"/>
  <c r="D103" i="5"/>
  <c r="J721" i="2"/>
  <c r="D105" i="5"/>
  <c r="I747" i="2"/>
  <c r="I748" i="2"/>
  <c r="J730" i="2"/>
  <c r="D107" i="5"/>
  <c r="J732" i="2"/>
  <c r="D109" i="5"/>
  <c r="J734" i="2"/>
  <c r="D111" i="5"/>
  <c r="J736" i="2"/>
  <c r="D113" i="5"/>
  <c r="J738" i="2"/>
  <c r="D115" i="5"/>
  <c r="J740" i="2"/>
  <c r="D117" i="5"/>
  <c r="J742" i="2"/>
  <c r="D119" i="5"/>
  <c r="J744" i="2"/>
  <c r="D3" i="5"/>
  <c r="I774" i="2"/>
  <c r="I775" i="2"/>
  <c r="J753" i="2"/>
  <c r="D5" i="5"/>
  <c r="J755" i="2"/>
  <c r="D7" i="5"/>
  <c r="J757" i="2"/>
  <c r="D9" i="5"/>
  <c r="J759" i="2"/>
  <c r="D11" i="5"/>
  <c r="J761" i="2"/>
  <c r="D13" i="5"/>
  <c r="J763" i="2"/>
  <c r="D15" i="5"/>
  <c r="J765" i="2"/>
  <c r="D17" i="5"/>
  <c r="J767" i="2"/>
  <c r="D19" i="5"/>
  <c r="J769" i="2"/>
  <c r="D21" i="5"/>
  <c r="J771" i="2"/>
  <c r="D23" i="5"/>
  <c r="I801" i="2"/>
  <c r="I802" i="2"/>
  <c r="J780" i="2"/>
  <c r="D25" i="5"/>
  <c r="J782" i="2"/>
  <c r="D27" i="5"/>
  <c r="J784" i="2"/>
  <c r="D29" i="5"/>
  <c r="J786" i="2"/>
  <c r="D31" i="5"/>
  <c r="J788" i="2"/>
  <c r="D33" i="5"/>
  <c r="J790" i="2"/>
  <c r="D35" i="5"/>
  <c r="J792" i="2"/>
  <c r="D37" i="5"/>
  <c r="J794" i="2"/>
  <c r="D39" i="5"/>
  <c r="J796" i="2"/>
  <c r="D41" i="5"/>
  <c r="J798" i="2"/>
  <c r="D43" i="5"/>
  <c r="I830" i="2"/>
  <c r="I831" i="2"/>
  <c r="J807" i="2"/>
  <c r="D45" i="5"/>
  <c r="J809" i="2"/>
  <c r="D47" i="5"/>
  <c r="J811" i="2"/>
  <c r="D49" i="5"/>
  <c r="J813" i="2"/>
  <c r="D51" i="5"/>
  <c r="J815" i="2"/>
  <c r="D53" i="5"/>
  <c r="J817" i="2"/>
  <c r="D55" i="5"/>
  <c r="J819" i="2"/>
  <c r="D57" i="5"/>
  <c r="J821" i="2"/>
  <c r="D59" i="5"/>
  <c r="J823" i="2"/>
  <c r="D61" i="5"/>
  <c r="J825" i="2"/>
  <c r="D63" i="5"/>
  <c r="J827" i="2"/>
  <c r="E365" i="5"/>
  <c r="J272" i="3"/>
  <c r="J273" i="3"/>
  <c r="K251" i="3"/>
  <c r="E367" i="5"/>
  <c r="K253" i="3"/>
  <c r="E369" i="5"/>
  <c r="K255" i="3"/>
  <c r="E371" i="5"/>
  <c r="K257" i="3"/>
  <c r="E373" i="5"/>
  <c r="K259" i="3"/>
  <c r="E375" i="5"/>
  <c r="K261" i="3"/>
  <c r="E377" i="5"/>
  <c r="K263" i="3"/>
  <c r="E379" i="5"/>
  <c r="K265" i="3"/>
  <c r="E381" i="5"/>
  <c r="K267" i="3"/>
  <c r="E383" i="5"/>
  <c r="K269" i="3"/>
  <c r="J300" i="3"/>
  <c r="J301" i="3"/>
  <c r="K279" i="3"/>
  <c r="K300" i="3"/>
  <c r="K301" i="3"/>
  <c r="E305" i="5"/>
  <c r="J357" i="3"/>
  <c r="J358" i="3"/>
  <c r="K336" i="3"/>
  <c r="E307" i="5"/>
  <c r="K338" i="3"/>
  <c r="E309" i="5"/>
  <c r="K340" i="3"/>
  <c r="E311" i="5"/>
  <c r="K342" i="3"/>
  <c r="E313" i="5"/>
  <c r="K344" i="3"/>
  <c r="E315" i="5"/>
  <c r="K346" i="3"/>
  <c r="E317" i="5"/>
  <c r="K348" i="3"/>
  <c r="E319" i="5"/>
  <c r="K350" i="3"/>
  <c r="E321" i="5"/>
  <c r="K352" i="3"/>
  <c r="E323" i="5"/>
  <c r="K354" i="3"/>
  <c r="E325" i="5"/>
  <c r="J384" i="3"/>
  <c r="J385" i="3"/>
  <c r="K363" i="3"/>
  <c r="E327" i="5"/>
  <c r="K365" i="3"/>
  <c r="E329" i="5"/>
  <c r="K367" i="3"/>
  <c r="E331" i="5"/>
  <c r="K369" i="3"/>
  <c r="E333" i="5"/>
  <c r="K371" i="3"/>
  <c r="E335" i="5"/>
  <c r="K373" i="3"/>
  <c r="E337" i="5"/>
  <c r="K375" i="3"/>
  <c r="E339" i="5"/>
  <c r="K377" i="3"/>
  <c r="E341" i="5"/>
  <c r="K379" i="3"/>
  <c r="E343" i="5"/>
  <c r="K381" i="3"/>
  <c r="E345" i="5"/>
  <c r="J412" i="3"/>
  <c r="J413" i="3"/>
  <c r="K391" i="3"/>
  <c r="E347" i="5"/>
  <c r="K393" i="3"/>
  <c r="E349" i="5"/>
  <c r="K395" i="3"/>
  <c r="E351" i="5"/>
  <c r="K397" i="3"/>
  <c r="E353" i="5"/>
  <c r="K399" i="3"/>
  <c r="E355" i="5"/>
  <c r="K401" i="3"/>
  <c r="E357" i="5"/>
  <c r="K403" i="3"/>
  <c r="E359" i="5"/>
  <c r="K405" i="3"/>
  <c r="E361" i="5"/>
  <c r="K407" i="3"/>
  <c r="E363" i="5"/>
  <c r="K409" i="3"/>
  <c r="E243" i="5"/>
  <c r="J440" i="3"/>
  <c r="J441" i="3"/>
  <c r="K420" i="3"/>
  <c r="E245" i="5"/>
  <c r="K421" i="3"/>
  <c r="E247" i="5"/>
  <c r="K423" i="3"/>
  <c r="E249" i="5"/>
  <c r="K425" i="3"/>
  <c r="E251" i="5"/>
  <c r="K427" i="3"/>
  <c r="E253" i="5"/>
  <c r="K429" i="3"/>
  <c r="E255" i="5"/>
  <c r="K431" i="3"/>
  <c r="E257" i="5"/>
  <c r="K433" i="3"/>
  <c r="E259" i="5"/>
  <c r="K435" i="3"/>
  <c r="E261" i="5"/>
  <c r="K437" i="3"/>
  <c r="E263" i="5"/>
  <c r="J467" i="3"/>
  <c r="J468" i="3"/>
  <c r="K446" i="3"/>
  <c r="E265" i="5"/>
  <c r="K448" i="3"/>
  <c r="E267" i="5"/>
  <c r="K450" i="3"/>
  <c r="E269" i="5"/>
  <c r="K452" i="3"/>
  <c r="E271" i="5"/>
  <c r="K454" i="3"/>
  <c r="E273" i="5"/>
  <c r="K456" i="3"/>
  <c r="E275" i="5"/>
  <c r="K458" i="3"/>
  <c r="E277" i="5"/>
  <c r="K460" i="3"/>
  <c r="E279" i="5"/>
  <c r="K462" i="3"/>
  <c r="E281" i="5"/>
  <c r="K464" i="3"/>
  <c r="E283" i="5"/>
  <c r="J496" i="3"/>
  <c r="J497" i="3"/>
  <c r="K473" i="3"/>
  <c r="E285" i="5"/>
  <c r="K475" i="3"/>
  <c r="E287" i="5"/>
  <c r="K477" i="3"/>
  <c r="E289" i="5"/>
  <c r="K479" i="3"/>
  <c r="E291" i="5"/>
  <c r="K481" i="3"/>
  <c r="E293" i="5"/>
  <c r="K483" i="3"/>
  <c r="E295" i="5"/>
  <c r="K485" i="3"/>
  <c r="E297" i="5"/>
  <c r="K487" i="3"/>
  <c r="E299" i="5"/>
  <c r="K489" i="3"/>
  <c r="E301" i="5"/>
  <c r="K491" i="3"/>
  <c r="E303" i="5"/>
  <c r="K493" i="3"/>
  <c r="E183" i="5"/>
  <c r="J523" i="3"/>
  <c r="J524" i="3"/>
  <c r="K502" i="3"/>
  <c r="E185" i="5"/>
  <c r="K504" i="3"/>
  <c r="E187" i="5"/>
  <c r="K506" i="3"/>
  <c r="E189" i="5"/>
  <c r="K508" i="3"/>
  <c r="E191" i="5"/>
  <c r="K510" i="3"/>
  <c r="E193" i="5"/>
  <c r="K512" i="3"/>
  <c r="E195" i="5"/>
  <c r="K514" i="3"/>
  <c r="E197" i="5"/>
  <c r="K516" i="3"/>
  <c r="E199" i="5"/>
  <c r="K518" i="3"/>
  <c r="E201" i="5"/>
  <c r="K520" i="3"/>
  <c r="E203" i="5"/>
  <c r="J550" i="3"/>
  <c r="J551" i="3"/>
  <c r="K529" i="3"/>
  <c r="E205" i="5"/>
  <c r="K531" i="3"/>
  <c r="E207" i="5"/>
  <c r="K533" i="3"/>
  <c r="E209" i="5"/>
  <c r="K535" i="3"/>
  <c r="E211" i="5"/>
  <c r="K537" i="3"/>
  <c r="E213" i="5"/>
  <c r="K539" i="3"/>
  <c r="E215" i="5"/>
  <c r="K541" i="3"/>
  <c r="E217" i="5"/>
  <c r="K543" i="3"/>
  <c r="E219" i="5"/>
  <c r="K545" i="3"/>
  <c r="E221" i="5"/>
  <c r="K547" i="3"/>
  <c r="E223" i="5"/>
  <c r="J577" i="3"/>
  <c r="J578" i="3"/>
  <c r="K556" i="3"/>
  <c r="E225" i="5"/>
  <c r="K558" i="3"/>
  <c r="E227" i="5"/>
  <c r="K560" i="3"/>
  <c r="E229" i="5"/>
  <c r="K562" i="3"/>
  <c r="E231" i="5"/>
  <c r="K564" i="3"/>
  <c r="E233" i="5"/>
  <c r="K566" i="3"/>
  <c r="E235" i="5"/>
  <c r="K568" i="3"/>
  <c r="E237" i="5"/>
  <c r="K570" i="3"/>
  <c r="E239" i="5"/>
  <c r="K572" i="3"/>
  <c r="E241" i="5"/>
  <c r="K574" i="3"/>
  <c r="E121" i="5"/>
  <c r="J604" i="3"/>
  <c r="J605" i="3"/>
  <c r="K583" i="3"/>
  <c r="E123" i="5"/>
  <c r="K585" i="3"/>
  <c r="E125" i="5"/>
  <c r="K587" i="3"/>
  <c r="E127" i="5"/>
  <c r="K589" i="3"/>
  <c r="E129" i="5"/>
  <c r="K591" i="3"/>
  <c r="E131" i="5"/>
  <c r="K593" i="3"/>
  <c r="E133" i="5"/>
  <c r="K595" i="3"/>
  <c r="E135" i="5"/>
  <c r="K597" i="3"/>
  <c r="E137" i="5"/>
  <c r="K599" i="3"/>
  <c r="E139" i="5"/>
  <c r="K601" i="3"/>
  <c r="E141" i="5"/>
  <c r="J631" i="3"/>
  <c r="J632" i="3"/>
  <c r="K610" i="3"/>
  <c r="E143" i="5"/>
  <c r="K612" i="3"/>
  <c r="E145" i="5"/>
  <c r="K614" i="3"/>
  <c r="E147" i="5"/>
  <c r="K616" i="3"/>
  <c r="E149" i="5"/>
  <c r="K618" i="3"/>
  <c r="E151" i="5"/>
  <c r="K620" i="3"/>
  <c r="E153" i="5"/>
  <c r="K622" i="3"/>
  <c r="E155" i="5"/>
  <c r="K624" i="3"/>
  <c r="E157" i="5"/>
  <c r="K626" i="3"/>
  <c r="E159" i="5"/>
  <c r="K628" i="3"/>
  <c r="E161" i="5"/>
  <c r="J660" i="3"/>
  <c r="J661" i="3"/>
  <c r="K637" i="3"/>
  <c r="E163" i="5"/>
  <c r="K639" i="3"/>
  <c r="E165" i="5"/>
  <c r="K641" i="3"/>
  <c r="E167" i="5"/>
  <c r="K643" i="3"/>
  <c r="E169" i="5"/>
  <c r="K645" i="3"/>
  <c r="E171" i="5"/>
  <c r="K647" i="3"/>
  <c r="E173" i="5"/>
  <c r="K649" i="3"/>
  <c r="E175" i="5"/>
  <c r="K651" i="3"/>
  <c r="E177" i="5"/>
  <c r="K653" i="3"/>
  <c r="E179" i="5"/>
  <c r="K655" i="3"/>
  <c r="E181" i="5"/>
  <c r="K657" i="3"/>
  <c r="E65" i="5"/>
  <c r="J687" i="3"/>
  <c r="J688" i="3"/>
  <c r="K666" i="3"/>
  <c r="E67" i="5"/>
  <c r="K668" i="3"/>
  <c r="E69" i="5"/>
  <c r="K670" i="3"/>
  <c r="E71" i="5"/>
  <c r="K672" i="3"/>
  <c r="E73" i="5"/>
  <c r="K674" i="3"/>
  <c r="E75" i="5"/>
  <c r="K676" i="3"/>
  <c r="E77" i="5"/>
  <c r="K678" i="3"/>
  <c r="E79" i="5"/>
  <c r="K680" i="3"/>
  <c r="E81" i="5"/>
  <c r="K682" i="3"/>
  <c r="E83" i="5"/>
  <c r="K684" i="3"/>
  <c r="E85" i="5"/>
  <c r="J714" i="3"/>
  <c r="J715" i="3"/>
  <c r="K693" i="3"/>
  <c r="E87" i="5"/>
  <c r="K695" i="3"/>
  <c r="E89" i="5"/>
  <c r="K697" i="3"/>
  <c r="E91" i="5"/>
  <c r="K699" i="3"/>
  <c r="E93" i="5"/>
  <c r="K701" i="3"/>
  <c r="E95" i="5"/>
  <c r="K703" i="3"/>
  <c r="E97" i="5"/>
  <c r="K705" i="3"/>
  <c r="E99" i="5"/>
  <c r="K707" i="3"/>
  <c r="E101" i="5"/>
  <c r="K709" i="3"/>
  <c r="E103" i="5"/>
  <c r="K711" i="3"/>
  <c r="E105" i="5"/>
  <c r="J737" i="3"/>
  <c r="J738" i="3"/>
  <c r="K720" i="3"/>
  <c r="E107" i="5"/>
  <c r="K722" i="3"/>
  <c r="E109" i="5"/>
  <c r="K724" i="3"/>
  <c r="E111" i="5"/>
  <c r="K726" i="3"/>
  <c r="E113" i="5"/>
  <c r="K728" i="3"/>
  <c r="E115" i="5"/>
  <c r="K730" i="3"/>
  <c r="E117" i="5"/>
  <c r="K732" i="3"/>
  <c r="E119" i="5"/>
  <c r="K734" i="3"/>
  <c r="E3" i="5"/>
  <c r="J764" i="3"/>
  <c r="J765" i="3"/>
  <c r="K743" i="3"/>
  <c r="E5" i="5"/>
  <c r="K745" i="3"/>
  <c r="E7" i="5"/>
  <c r="K747" i="3"/>
  <c r="E9" i="5"/>
  <c r="K749" i="3"/>
  <c r="E11" i="5"/>
  <c r="K751" i="3"/>
  <c r="E13" i="5"/>
  <c r="K753" i="3"/>
  <c r="E15" i="5"/>
  <c r="K755" i="3"/>
  <c r="E17" i="5"/>
  <c r="K757" i="3"/>
  <c r="E19" i="5"/>
  <c r="K759" i="3"/>
  <c r="E21" i="5"/>
  <c r="K761" i="3"/>
  <c r="E23" i="5"/>
  <c r="J791" i="3"/>
  <c r="J792" i="3"/>
  <c r="K770" i="3"/>
  <c r="E25" i="5"/>
  <c r="K772" i="3"/>
  <c r="E27" i="5"/>
  <c r="K774" i="3"/>
  <c r="E29" i="5"/>
  <c r="K776" i="3"/>
  <c r="E31" i="5"/>
  <c r="K778" i="3"/>
  <c r="E33" i="5"/>
  <c r="K780" i="3"/>
  <c r="E35" i="5"/>
  <c r="K782" i="3"/>
  <c r="E37" i="5"/>
  <c r="K784" i="3"/>
  <c r="E39" i="5"/>
  <c r="K786" i="3"/>
  <c r="E41" i="5"/>
  <c r="K788" i="3"/>
  <c r="E43" i="5"/>
  <c r="J820" i="3"/>
  <c r="J821" i="3"/>
  <c r="K797" i="3"/>
  <c r="E45" i="5"/>
  <c r="K799" i="3"/>
  <c r="E47" i="5"/>
  <c r="K801" i="3"/>
  <c r="E49" i="5"/>
  <c r="K803" i="3"/>
  <c r="E51" i="5"/>
  <c r="K805" i="3"/>
  <c r="E53" i="5"/>
  <c r="K807" i="3"/>
  <c r="E55" i="5"/>
  <c r="K809" i="3"/>
  <c r="E57" i="5"/>
  <c r="K811" i="3"/>
  <c r="E59" i="5"/>
  <c r="K813" i="3"/>
  <c r="E61" i="5"/>
  <c r="K815" i="3"/>
  <c r="E63" i="5"/>
  <c r="K817" i="3"/>
  <c r="F365" i="5"/>
  <c r="X274" i="4"/>
  <c r="X275" i="4"/>
  <c r="Y253" i="4"/>
  <c r="F367" i="5"/>
  <c r="Y255" i="4"/>
  <c r="F369" i="5"/>
  <c r="Y257" i="4"/>
  <c r="F371" i="5"/>
  <c r="Y259" i="4"/>
  <c r="F373" i="5"/>
  <c r="Y261" i="4"/>
  <c r="F375" i="5"/>
  <c r="Y263" i="4"/>
  <c r="F377" i="5"/>
  <c r="Y265" i="4"/>
  <c r="F379" i="5"/>
  <c r="Y267" i="4"/>
  <c r="F381" i="5"/>
  <c r="Y269" i="4"/>
  <c r="F383" i="5"/>
  <c r="Y271" i="4"/>
  <c r="X302" i="4"/>
  <c r="X303" i="4"/>
  <c r="Y281" i="4"/>
  <c r="Y302" i="4"/>
  <c r="Y303" i="4"/>
  <c r="F305" i="5"/>
  <c r="F307" i="5"/>
  <c r="Y338" i="4"/>
  <c r="F309" i="5"/>
  <c r="Y340" i="4"/>
  <c r="F311" i="5"/>
  <c r="Y342" i="4"/>
  <c r="F313" i="5"/>
  <c r="Y344" i="4"/>
  <c r="F315" i="5"/>
  <c r="Y346" i="4"/>
  <c r="F317" i="5"/>
  <c r="Y348" i="4"/>
  <c r="F319" i="5"/>
  <c r="Y350" i="4"/>
  <c r="F321" i="5"/>
  <c r="Y352" i="4"/>
  <c r="F323" i="5"/>
  <c r="Y354" i="4"/>
  <c r="F325" i="5"/>
  <c r="X385" i="4"/>
  <c r="X386" i="4"/>
  <c r="Y364" i="4"/>
  <c r="F327" i="5"/>
  <c r="Y366" i="4"/>
  <c r="F329" i="5"/>
  <c r="Y368" i="4"/>
  <c r="F331" i="5"/>
  <c r="Y370" i="4"/>
  <c r="F333" i="5"/>
  <c r="Y372" i="4"/>
  <c r="F335" i="5"/>
  <c r="Y374" i="4"/>
  <c r="F337" i="5"/>
  <c r="Y376" i="4"/>
  <c r="F339" i="5"/>
  <c r="Y378" i="4"/>
  <c r="F341" i="5"/>
  <c r="Y380" i="4"/>
  <c r="F343" i="5"/>
  <c r="Y382" i="4"/>
  <c r="F345" i="5"/>
  <c r="X412" i="4"/>
  <c r="X413" i="4"/>
  <c r="Y391" i="4"/>
  <c r="F347" i="5"/>
  <c r="Y393" i="4"/>
  <c r="F349" i="5"/>
  <c r="Y395" i="4"/>
  <c r="F351" i="5"/>
  <c r="Y397" i="4"/>
  <c r="F353" i="5"/>
  <c r="Y399" i="4"/>
  <c r="F355" i="5"/>
  <c r="Y401" i="4"/>
  <c r="F357" i="5"/>
  <c r="Y403" i="4"/>
  <c r="F359" i="5"/>
  <c r="Y405" i="4"/>
  <c r="F361" i="5"/>
  <c r="Y407" i="4"/>
  <c r="F363" i="5"/>
  <c r="Y409" i="4"/>
  <c r="F243" i="5"/>
  <c r="X440" i="4"/>
  <c r="X441" i="4"/>
  <c r="Y419" i="4"/>
  <c r="F245" i="5"/>
  <c r="Y421" i="4"/>
  <c r="F247" i="5"/>
  <c r="Y423" i="4"/>
  <c r="F249" i="5"/>
  <c r="Y425" i="4"/>
  <c r="F251" i="5"/>
  <c r="Y427" i="4"/>
  <c r="F253" i="5"/>
  <c r="Y429" i="4"/>
  <c r="F255" i="5"/>
  <c r="Y431" i="4"/>
  <c r="F257" i="5"/>
  <c r="Y433" i="4"/>
  <c r="F259" i="5"/>
  <c r="Y435" i="4"/>
  <c r="F261" i="5"/>
  <c r="Y437" i="4"/>
  <c r="F263" i="5"/>
  <c r="X467" i="4"/>
  <c r="X468" i="4"/>
  <c r="Y446" i="4"/>
  <c r="F265" i="5"/>
  <c r="Y448" i="4"/>
  <c r="F267" i="5"/>
  <c r="Y450" i="4"/>
  <c r="F269" i="5"/>
  <c r="Y452" i="4"/>
  <c r="F271" i="5"/>
  <c r="Y454" i="4"/>
  <c r="F273" i="5"/>
  <c r="Y456" i="4"/>
  <c r="F275" i="5"/>
  <c r="Y458" i="4"/>
  <c r="F277" i="5"/>
  <c r="Y460" i="4"/>
  <c r="F279" i="5"/>
  <c r="Y462" i="4"/>
  <c r="F281" i="5"/>
  <c r="Y464" i="4"/>
  <c r="F283" i="5"/>
  <c r="X496" i="4"/>
  <c r="X497" i="4"/>
  <c r="Y473" i="4"/>
  <c r="F285" i="5"/>
  <c r="Y475" i="4"/>
  <c r="F287" i="5"/>
  <c r="Y477" i="4"/>
  <c r="F289" i="5"/>
  <c r="Y479" i="4"/>
  <c r="F291" i="5"/>
  <c r="Y481" i="4"/>
  <c r="F293" i="5"/>
  <c r="Y483" i="4"/>
  <c r="F295" i="5"/>
  <c r="Y485" i="4"/>
  <c r="F297" i="5"/>
  <c r="Y487" i="4"/>
  <c r="F299" i="5"/>
  <c r="Y489" i="4"/>
  <c r="F301" i="5"/>
  <c r="Y491" i="4"/>
  <c r="F303" i="5"/>
  <c r="Y493" i="4"/>
  <c r="F183" i="5"/>
  <c r="X523" i="4"/>
  <c r="X524" i="4"/>
  <c r="Y502" i="4"/>
  <c r="F185" i="5"/>
  <c r="Y504" i="4"/>
  <c r="F187" i="5"/>
  <c r="Y506" i="4"/>
  <c r="F189" i="5"/>
  <c r="Y508" i="4"/>
  <c r="F191" i="5"/>
  <c r="Y510" i="4"/>
  <c r="F193" i="5"/>
  <c r="Y512" i="4"/>
  <c r="F195" i="5"/>
  <c r="Y514" i="4"/>
  <c r="F197" i="5"/>
  <c r="Y516" i="4"/>
  <c r="F199" i="5"/>
  <c r="Y518" i="4"/>
  <c r="F201" i="5"/>
  <c r="Y520" i="4"/>
  <c r="F203" i="5"/>
  <c r="X550" i="4"/>
  <c r="X551" i="4"/>
  <c r="Y529" i="4"/>
  <c r="F205" i="5"/>
  <c r="Y531" i="4"/>
  <c r="F207" i="5"/>
  <c r="Y533" i="4"/>
  <c r="F209" i="5"/>
  <c r="Y535" i="4"/>
  <c r="F211" i="5"/>
  <c r="Y537" i="4"/>
  <c r="F213" i="5"/>
  <c r="Y539" i="4"/>
  <c r="F215" i="5"/>
  <c r="Y541" i="4"/>
  <c r="F217" i="5"/>
  <c r="Y543" i="4"/>
  <c r="F219" i="5"/>
  <c r="Y545" i="4"/>
  <c r="F221" i="5"/>
  <c r="Y547" i="4"/>
  <c r="F223" i="5"/>
  <c r="X577" i="4"/>
  <c r="X578" i="4"/>
  <c r="Y556" i="4"/>
  <c r="F225" i="5"/>
  <c r="Y558" i="4"/>
  <c r="F227" i="5"/>
  <c r="Y560" i="4"/>
  <c r="F229" i="5"/>
  <c r="Y562" i="4"/>
  <c r="F231" i="5"/>
  <c r="Y564" i="4"/>
  <c r="F233" i="5"/>
  <c r="Y566" i="4"/>
  <c r="F235" i="5"/>
  <c r="Y568" i="4"/>
  <c r="F237" i="5"/>
  <c r="Y570" i="4"/>
  <c r="F239" i="5"/>
  <c r="Y572" i="4"/>
  <c r="F241" i="5"/>
  <c r="Y574" i="4"/>
  <c r="F121" i="5"/>
  <c r="X604" i="4"/>
  <c r="X605" i="4"/>
  <c r="Y583" i="4"/>
  <c r="F123" i="5"/>
  <c r="Y585" i="4"/>
  <c r="F125" i="5"/>
  <c r="Y587" i="4"/>
  <c r="F127" i="5"/>
  <c r="Y589" i="4"/>
  <c r="F129" i="5"/>
  <c r="Y591" i="4"/>
  <c r="F131" i="5"/>
  <c r="Y593" i="4"/>
  <c r="F133" i="5"/>
  <c r="Y595" i="4"/>
  <c r="F135" i="5"/>
  <c r="Y597" i="4"/>
  <c r="F137" i="5"/>
  <c r="Y599" i="4"/>
  <c r="F139" i="5"/>
  <c r="Y601" i="4"/>
  <c r="F141" i="5"/>
  <c r="X631" i="4"/>
  <c r="X632" i="4"/>
  <c r="Y610" i="4"/>
  <c r="F143" i="5"/>
  <c r="Y612" i="4"/>
  <c r="F145" i="5"/>
  <c r="Y614" i="4"/>
  <c r="F147" i="5"/>
  <c r="Y616" i="4"/>
  <c r="F149" i="5"/>
  <c r="Y618" i="4"/>
  <c r="F151" i="5"/>
  <c r="Y620" i="4"/>
  <c r="F153" i="5"/>
  <c r="Y622" i="4"/>
  <c r="F155" i="5"/>
  <c r="Y624" i="4"/>
  <c r="F157" i="5"/>
  <c r="Y626" i="4"/>
  <c r="F159" i="5"/>
  <c r="Y628" i="4"/>
  <c r="F161" i="5"/>
  <c r="X660" i="4"/>
  <c r="X661" i="4"/>
  <c r="Y637" i="4"/>
  <c r="F163" i="5"/>
  <c r="Y639" i="4"/>
  <c r="F165" i="5"/>
  <c r="Y641" i="4"/>
  <c r="F167" i="5"/>
  <c r="Y643" i="4"/>
  <c r="F169" i="5"/>
  <c r="Y645" i="4"/>
  <c r="F171" i="5"/>
  <c r="Y647" i="4"/>
  <c r="F173" i="5"/>
  <c r="Y649" i="4"/>
  <c r="F175" i="5"/>
  <c r="Y651" i="4"/>
  <c r="F177" i="5"/>
  <c r="Y653" i="4"/>
  <c r="F179" i="5"/>
  <c r="Y655" i="4"/>
  <c r="F181" i="5"/>
  <c r="Y657" i="4"/>
  <c r="F65" i="5"/>
  <c r="Y666" i="4"/>
  <c r="F67" i="5"/>
  <c r="Y668" i="4"/>
  <c r="F69" i="5"/>
  <c r="Y670" i="4"/>
  <c r="F71" i="5"/>
  <c r="Y672" i="4"/>
  <c r="F73" i="5"/>
  <c r="Y674" i="4"/>
  <c r="F75" i="5"/>
  <c r="Y676" i="4"/>
  <c r="F77" i="5"/>
  <c r="Y678" i="4"/>
  <c r="F79" i="5"/>
  <c r="Y680" i="4"/>
  <c r="W687" i="4"/>
  <c r="X682" i="4"/>
  <c r="F83" i="5"/>
  <c r="Y684" i="4"/>
  <c r="F85" i="5"/>
  <c r="X714" i="4"/>
  <c r="X715" i="4"/>
  <c r="Y693" i="4"/>
  <c r="F87" i="5"/>
  <c r="Y695" i="4"/>
  <c r="F89" i="5"/>
  <c r="Y697" i="4"/>
  <c r="F91" i="5"/>
  <c r="Y699" i="4"/>
  <c r="F93" i="5"/>
  <c r="Y701" i="4"/>
  <c r="F95" i="5"/>
  <c r="Y703" i="4"/>
  <c r="F97" i="5"/>
  <c r="Y705" i="4"/>
  <c r="F99" i="5"/>
  <c r="Y707" i="4"/>
  <c r="F101" i="5"/>
  <c r="Y709" i="4"/>
  <c r="F103" i="5"/>
  <c r="Y711" i="4"/>
  <c r="F105" i="5"/>
  <c r="X737" i="4"/>
  <c r="X738" i="4"/>
  <c r="Y720" i="4"/>
  <c r="F107" i="5"/>
  <c r="Y722" i="4"/>
  <c r="F109" i="5"/>
  <c r="Y724" i="4"/>
  <c r="F111" i="5"/>
  <c r="Y726" i="4"/>
  <c r="F113" i="5"/>
  <c r="Y728" i="4"/>
  <c r="F115" i="5"/>
  <c r="Y730" i="4"/>
  <c r="F117" i="5"/>
  <c r="Y732" i="4"/>
  <c r="F119" i="5"/>
  <c r="Y734" i="4"/>
  <c r="F3" i="5"/>
  <c r="X764" i="4"/>
  <c r="X765" i="4"/>
  <c r="Y743" i="4"/>
  <c r="F5" i="5"/>
  <c r="Y745" i="4"/>
  <c r="F7" i="5"/>
  <c r="Y747" i="4"/>
  <c r="F9" i="5"/>
  <c r="Y749" i="4"/>
  <c r="F11" i="5"/>
  <c r="Y751" i="4"/>
  <c r="F13" i="5"/>
  <c r="Y753" i="4"/>
  <c r="F15" i="5"/>
  <c r="Y755" i="4"/>
  <c r="F17" i="5"/>
  <c r="Y757" i="4"/>
  <c r="F19" i="5"/>
  <c r="Y759" i="4"/>
  <c r="F21" i="5"/>
  <c r="Y761" i="4"/>
  <c r="F23" i="5"/>
  <c r="X791" i="4"/>
  <c r="X792" i="4"/>
  <c r="Y770" i="4"/>
  <c r="F25" i="5"/>
  <c r="Y772" i="4"/>
  <c r="F27" i="5"/>
  <c r="Y774" i="4"/>
  <c r="F29" i="5"/>
  <c r="Y776" i="4"/>
  <c r="F31" i="5"/>
  <c r="Y778" i="4"/>
  <c r="F33" i="5"/>
  <c r="Y780" i="4"/>
  <c r="F35" i="5"/>
  <c r="Y782" i="4"/>
  <c r="F37" i="5"/>
  <c r="Y784" i="4"/>
  <c r="F39" i="5"/>
  <c r="Y786" i="4"/>
  <c r="F41" i="5"/>
  <c r="Y788" i="4"/>
  <c r="F43" i="5"/>
  <c r="Y797" i="4"/>
  <c r="F45" i="5"/>
  <c r="Y799" i="4"/>
  <c r="F47" i="5"/>
  <c r="Y801" i="4"/>
  <c r="F49" i="5"/>
  <c r="Y803" i="4"/>
  <c r="F51" i="5"/>
  <c r="Y805" i="4"/>
  <c r="F53" i="5"/>
  <c r="Y807" i="4"/>
  <c r="F55" i="5"/>
  <c r="Y809" i="4"/>
  <c r="F57" i="5"/>
  <c r="Y811" i="4"/>
  <c r="F59" i="5"/>
  <c r="Y813" i="4"/>
  <c r="F61" i="5"/>
  <c r="Y815" i="4"/>
  <c r="R820" i="4"/>
  <c r="X817" i="4"/>
  <c r="F63" i="5"/>
  <c r="Y817" i="4"/>
  <c r="X820" i="4"/>
  <c r="X821" i="4"/>
  <c r="Y820" i="4"/>
  <c r="Y821" i="4"/>
  <c r="Y791" i="4"/>
  <c r="Y792" i="4"/>
  <c r="Y764" i="4"/>
  <c r="Y765" i="4"/>
  <c r="Y737" i="4"/>
  <c r="Y738" i="4"/>
  <c r="Y714" i="4"/>
  <c r="Y715" i="4"/>
  <c r="F81" i="5"/>
  <c r="Y682" i="4"/>
  <c r="X687" i="4"/>
  <c r="X688" i="4"/>
  <c r="Y687" i="4"/>
  <c r="Y688" i="4"/>
  <c r="Y660" i="4"/>
  <c r="Y661" i="4"/>
  <c r="Y631" i="4"/>
  <c r="Y632" i="4"/>
  <c r="Y604" i="4"/>
  <c r="Y605" i="4"/>
  <c r="Y577" i="4"/>
  <c r="Y578" i="4"/>
  <c r="Y550" i="4"/>
  <c r="Y551" i="4"/>
  <c r="Y523" i="4"/>
  <c r="Y524" i="4"/>
  <c r="Y496" i="4"/>
  <c r="Y497" i="4"/>
  <c r="Y467" i="4"/>
  <c r="Y468" i="4"/>
  <c r="Y440" i="4"/>
  <c r="Y441" i="4"/>
  <c r="Y412" i="4"/>
  <c r="Y413" i="4"/>
  <c r="Y385" i="4"/>
  <c r="Y386" i="4"/>
  <c r="Y274" i="4"/>
  <c r="Y275" i="4"/>
  <c r="K820" i="3"/>
  <c r="K821" i="3"/>
  <c r="K791" i="3"/>
  <c r="K792" i="3"/>
  <c r="K764" i="3"/>
  <c r="K765" i="3"/>
  <c r="K737" i="3"/>
  <c r="K738" i="3"/>
  <c r="K714" i="3"/>
  <c r="K715" i="3"/>
  <c r="K687" i="3"/>
  <c r="K688" i="3"/>
  <c r="K660" i="3"/>
  <c r="K661" i="3"/>
  <c r="K631" i="3"/>
  <c r="K632" i="3"/>
  <c r="K604" i="3"/>
  <c r="K605" i="3"/>
  <c r="K577" i="3"/>
  <c r="K578" i="3"/>
  <c r="K550" i="3"/>
  <c r="K551" i="3"/>
  <c r="K523" i="3"/>
  <c r="K524" i="3"/>
  <c r="K496" i="3"/>
  <c r="K497" i="3"/>
  <c r="K467" i="3"/>
  <c r="K468" i="3"/>
  <c r="K440" i="3"/>
  <c r="K441" i="3"/>
  <c r="K412" i="3"/>
  <c r="K413" i="3"/>
  <c r="K384" i="3"/>
  <c r="K385" i="3"/>
  <c r="K357" i="3"/>
  <c r="K358" i="3"/>
  <c r="K272" i="3"/>
  <c r="K273" i="3"/>
  <c r="J830" i="2"/>
  <c r="J831" i="2"/>
  <c r="J801" i="2"/>
  <c r="J802" i="2"/>
  <c r="J774" i="2"/>
  <c r="J775" i="2"/>
  <c r="J747" i="2"/>
  <c r="J748" i="2"/>
  <c r="J724" i="2"/>
  <c r="J725" i="2"/>
  <c r="D69" i="5"/>
  <c r="J680" i="2"/>
  <c r="I697" i="2"/>
  <c r="I698" i="2"/>
  <c r="J697" i="2"/>
  <c r="J698" i="2"/>
  <c r="J670" i="2"/>
  <c r="J671" i="2"/>
  <c r="J641" i="2"/>
  <c r="J642" i="2"/>
  <c r="J614" i="2"/>
  <c r="J615" i="2"/>
  <c r="J587" i="2"/>
  <c r="J588" i="2"/>
  <c r="J560" i="2"/>
  <c r="J561" i="2"/>
  <c r="J533" i="2"/>
  <c r="J534" i="2"/>
  <c r="J506" i="2"/>
  <c r="J507" i="2"/>
  <c r="J477" i="2"/>
  <c r="J478" i="2"/>
  <c r="J450" i="2"/>
  <c r="J451" i="2"/>
  <c r="J421" i="2"/>
  <c r="J422" i="2"/>
  <c r="J394" i="2"/>
  <c r="J395" i="2"/>
  <c r="J366" i="2"/>
  <c r="J367" i="2"/>
  <c r="J279" i="2"/>
  <c r="J280" i="2"/>
  <c r="H63" i="5"/>
  <c r="O62" i="5"/>
  <c r="Q62" i="5"/>
  <c r="H61" i="5"/>
  <c r="O60" i="5"/>
  <c r="Q60" i="5"/>
  <c r="H59" i="5"/>
  <c r="O58" i="5"/>
  <c r="Q58" i="5"/>
  <c r="H57" i="5"/>
  <c r="O56" i="5"/>
  <c r="Q56" i="5"/>
  <c r="H55" i="5"/>
  <c r="O54" i="5"/>
  <c r="Q54" i="5"/>
  <c r="H53" i="5"/>
  <c r="O52" i="5"/>
  <c r="Q52" i="5"/>
  <c r="H51" i="5"/>
  <c r="O50" i="5"/>
  <c r="Q50" i="5"/>
  <c r="H49" i="5"/>
  <c r="O48" i="5"/>
  <c r="Q48" i="5"/>
  <c r="H47" i="5"/>
  <c r="O46" i="5"/>
  <c r="Q46" i="5"/>
  <c r="H45" i="5"/>
  <c r="O44" i="5"/>
  <c r="Q44" i="5"/>
  <c r="J818" i="1"/>
  <c r="J819" i="1"/>
  <c r="H43" i="5"/>
  <c r="O42" i="5"/>
  <c r="Q42" i="5"/>
  <c r="H41" i="5"/>
  <c r="O40" i="5"/>
  <c r="Q40" i="5"/>
  <c r="H39" i="5"/>
  <c r="O38" i="5"/>
  <c r="Q38" i="5"/>
  <c r="H37" i="5"/>
  <c r="O36" i="5"/>
  <c r="Q36" i="5"/>
  <c r="H35" i="5"/>
  <c r="O34" i="5"/>
  <c r="Q34" i="5"/>
  <c r="H33" i="5"/>
  <c r="O32" i="5"/>
  <c r="Q32" i="5"/>
  <c r="H31" i="5"/>
  <c r="O30" i="5"/>
  <c r="Q30" i="5"/>
  <c r="H29" i="5"/>
  <c r="O28" i="5"/>
  <c r="Q28" i="5"/>
  <c r="H27" i="5"/>
  <c r="O26" i="5"/>
  <c r="Q26" i="5"/>
  <c r="H25" i="5"/>
  <c r="O24" i="5"/>
  <c r="Q24" i="5"/>
  <c r="J789" i="1"/>
  <c r="J790" i="1"/>
  <c r="H23" i="5"/>
  <c r="O22" i="5"/>
  <c r="Q22" i="5"/>
  <c r="H21" i="5"/>
  <c r="O20" i="5"/>
  <c r="Q20" i="5"/>
  <c r="H19" i="5"/>
  <c r="O18" i="5"/>
  <c r="Q18" i="5"/>
  <c r="H17" i="5"/>
  <c r="O16" i="5"/>
  <c r="Q16" i="5"/>
  <c r="H15" i="5"/>
  <c r="O14" i="5"/>
  <c r="Q14" i="5"/>
  <c r="H13" i="5"/>
  <c r="O12" i="5"/>
  <c r="Q12" i="5"/>
  <c r="H11" i="5"/>
  <c r="O10" i="5"/>
  <c r="Q10" i="5"/>
  <c r="H9" i="5"/>
  <c r="O8" i="5"/>
  <c r="Q8" i="5"/>
  <c r="H7" i="5"/>
  <c r="O6" i="5"/>
  <c r="Q6" i="5"/>
  <c r="H5" i="5"/>
  <c r="J762" i="1"/>
  <c r="J763" i="1"/>
  <c r="H3" i="5"/>
  <c r="O3" i="5"/>
  <c r="Q3" i="5"/>
  <c r="H119" i="5"/>
  <c r="O118" i="5"/>
  <c r="Q118" i="5"/>
  <c r="H117" i="5"/>
  <c r="O116" i="5"/>
  <c r="Q116" i="5"/>
  <c r="H115" i="5"/>
  <c r="O114" i="5"/>
  <c r="Q114" i="5"/>
  <c r="H113" i="5"/>
  <c r="O112" i="5"/>
  <c r="Q112" i="5"/>
  <c r="H111" i="5"/>
  <c r="O110" i="5"/>
  <c r="Q110" i="5"/>
  <c r="H109" i="5"/>
  <c r="O108" i="5"/>
  <c r="Q108" i="5"/>
  <c r="H107" i="5"/>
  <c r="O106" i="5"/>
  <c r="Q106" i="5"/>
  <c r="J735" i="1"/>
  <c r="J736" i="1"/>
  <c r="H105" i="5"/>
  <c r="O104" i="5"/>
  <c r="Q104" i="5"/>
  <c r="H103" i="5"/>
  <c r="O102" i="5"/>
  <c r="Q102" i="5"/>
  <c r="H101" i="5"/>
  <c r="O100" i="5"/>
  <c r="Q100" i="5"/>
  <c r="H99" i="5"/>
  <c r="O98" i="5"/>
  <c r="Q98" i="5"/>
  <c r="H97" i="5"/>
  <c r="O96" i="5"/>
  <c r="Q96" i="5"/>
  <c r="H95" i="5"/>
  <c r="O94" i="5"/>
  <c r="Q94" i="5"/>
  <c r="H93" i="5"/>
  <c r="O92" i="5"/>
  <c r="Q92" i="5"/>
  <c r="H91" i="5"/>
  <c r="O90" i="5"/>
  <c r="Q90" i="5"/>
  <c r="H89" i="5"/>
  <c r="O88" i="5"/>
  <c r="Q88" i="5"/>
  <c r="H87" i="5"/>
  <c r="O86" i="5"/>
  <c r="Q86" i="5"/>
  <c r="J712" i="1"/>
  <c r="J713" i="1"/>
  <c r="H85" i="5"/>
  <c r="O84" i="5"/>
  <c r="Q84" i="5"/>
  <c r="H83" i="5"/>
  <c r="O82" i="5"/>
  <c r="Q82" i="5"/>
  <c r="H81" i="5"/>
  <c r="O80" i="5"/>
  <c r="Q80" i="5"/>
  <c r="H79" i="5"/>
  <c r="O78" i="5"/>
  <c r="Q78" i="5"/>
  <c r="H77" i="5"/>
  <c r="O76" i="5"/>
  <c r="Q76" i="5"/>
  <c r="H75" i="5"/>
  <c r="O74" i="5"/>
  <c r="Q74" i="5"/>
  <c r="H73" i="5"/>
  <c r="O72" i="5"/>
  <c r="Q72" i="5"/>
  <c r="H71" i="5"/>
  <c r="O70" i="5"/>
  <c r="Q70" i="5"/>
  <c r="H69" i="5"/>
  <c r="O68" i="5"/>
  <c r="Q68" i="5"/>
  <c r="H67" i="5"/>
  <c r="O66" i="5"/>
  <c r="Q66" i="5"/>
  <c r="J685" i="1"/>
  <c r="J686" i="1"/>
  <c r="H65" i="5"/>
  <c r="O64" i="5"/>
  <c r="Q64" i="5"/>
  <c r="H181" i="5"/>
  <c r="O180" i="5"/>
  <c r="Q180" i="5"/>
  <c r="H179" i="5"/>
  <c r="O178" i="5"/>
  <c r="Q178" i="5"/>
  <c r="H177" i="5"/>
  <c r="O176" i="5"/>
  <c r="Q176" i="5"/>
  <c r="H175" i="5"/>
  <c r="O174" i="5"/>
  <c r="Q174" i="5"/>
  <c r="H173" i="5"/>
  <c r="O172" i="5"/>
  <c r="Q172" i="5"/>
  <c r="H171" i="5"/>
  <c r="O170" i="5"/>
  <c r="Q170" i="5"/>
  <c r="H169" i="5"/>
  <c r="O168" i="5"/>
  <c r="Q168" i="5"/>
  <c r="H167" i="5"/>
  <c r="O166" i="5"/>
  <c r="Q166" i="5"/>
  <c r="H165" i="5"/>
  <c r="O164" i="5"/>
  <c r="Q164" i="5"/>
  <c r="H163" i="5"/>
  <c r="O162" i="5"/>
  <c r="Q162" i="5"/>
  <c r="J658" i="1"/>
  <c r="J659" i="1"/>
  <c r="H161" i="5"/>
  <c r="O160" i="5"/>
  <c r="Q160" i="5"/>
  <c r="H159" i="5"/>
  <c r="O158" i="5"/>
  <c r="Q158" i="5"/>
  <c r="H157" i="5"/>
  <c r="O156" i="5"/>
  <c r="Q156" i="5"/>
  <c r="H155" i="5"/>
  <c r="O154" i="5"/>
  <c r="Q154" i="5"/>
  <c r="H153" i="5"/>
  <c r="O152" i="5"/>
  <c r="Q152" i="5"/>
  <c r="H151" i="5"/>
  <c r="O150" i="5"/>
  <c r="Q150" i="5"/>
  <c r="H149" i="5"/>
  <c r="O148" i="5"/>
  <c r="Q148" i="5"/>
  <c r="H147" i="5"/>
  <c r="O146" i="5"/>
  <c r="Q146" i="5"/>
  <c r="H145" i="5"/>
  <c r="O144" i="5"/>
  <c r="Q144" i="5"/>
  <c r="H143" i="5"/>
  <c r="O142" i="5"/>
  <c r="Q142" i="5"/>
  <c r="J629" i="1"/>
  <c r="J630" i="1"/>
  <c r="H141" i="5"/>
  <c r="O140" i="5"/>
  <c r="Q140" i="5"/>
  <c r="H139" i="5"/>
  <c r="O138" i="5"/>
  <c r="Q138" i="5"/>
  <c r="H137" i="5"/>
  <c r="O136" i="5"/>
  <c r="Q136" i="5"/>
  <c r="H135" i="5"/>
  <c r="O134" i="5"/>
  <c r="Q134" i="5"/>
  <c r="H133" i="5"/>
  <c r="O132" i="5"/>
  <c r="Q132" i="5"/>
  <c r="H131" i="5"/>
  <c r="O130" i="5"/>
  <c r="Q130" i="5"/>
  <c r="H129" i="5"/>
  <c r="O128" i="5"/>
  <c r="Q128" i="5"/>
  <c r="H127" i="5"/>
  <c r="O126" i="5"/>
  <c r="Q126" i="5"/>
  <c r="H125" i="5"/>
  <c r="O124" i="5"/>
  <c r="Q124" i="5"/>
  <c r="H123" i="5"/>
  <c r="O122" i="5"/>
  <c r="Q122" i="5"/>
  <c r="J602" i="1"/>
  <c r="J603" i="1"/>
  <c r="H121" i="5"/>
  <c r="O120" i="5"/>
  <c r="Q120" i="5"/>
  <c r="H241" i="5"/>
  <c r="O240" i="5"/>
  <c r="Q240" i="5"/>
  <c r="H239" i="5"/>
  <c r="O238" i="5"/>
  <c r="Q238" i="5"/>
  <c r="H237" i="5"/>
  <c r="O236" i="5"/>
  <c r="Q236" i="5"/>
  <c r="H235" i="5"/>
  <c r="O234" i="5"/>
  <c r="Q234" i="5"/>
  <c r="H233" i="5"/>
  <c r="O232" i="5"/>
  <c r="Q232" i="5"/>
  <c r="H231" i="5"/>
  <c r="O230" i="5"/>
  <c r="Q230" i="5"/>
  <c r="H229" i="5"/>
  <c r="O228" i="5"/>
  <c r="Q228" i="5"/>
  <c r="H227" i="5"/>
  <c r="O226" i="5"/>
  <c r="Q226" i="5"/>
  <c r="H225" i="5"/>
  <c r="O224" i="5"/>
  <c r="Q224" i="5"/>
  <c r="J575" i="1"/>
  <c r="J576" i="1"/>
  <c r="H223" i="5"/>
  <c r="O222" i="5"/>
  <c r="Q222" i="5"/>
  <c r="H221" i="5"/>
  <c r="O220" i="5"/>
  <c r="Q220" i="5"/>
  <c r="H219" i="5"/>
  <c r="O218" i="5"/>
  <c r="Q218" i="5"/>
  <c r="H217" i="5"/>
  <c r="O216" i="5"/>
  <c r="Q216" i="5"/>
  <c r="H215" i="5"/>
  <c r="O214" i="5"/>
  <c r="Q214" i="5"/>
  <c r="H213" i="5"/>
  <c r="O212" i="5"/>
  <c r="Q212" i="5"/>
  <c r="H211" i="5"/>
  <c r="O210" i="5"/>
  <c r="Q210" i="5"/>
  <c r="H209" i="5"/>
  <c r="O208" i="5"/>
  <c r="Q208" i="5"/>
  <c r="H207" i="5"/>
  <c r="O206" i="5"/>
  <c r="Q206" i="5"/>
  <c r="H205" i="5"/>
  <c r="O204" i="5"/>
  <c r="Q204" i="5"/>
  <c r="J548" i="1"/>
  <c r="J549" i="1"/>
  <c r="H203" i="5"/>
  <c r="O202" i="5"/>
  <c r="Q202" i="5"/>
  <c r="H201" i="5"/>
  <c r="O200" i="5"/>
  <c r="Q200" i="5"/>
  <c r="H199" i="5"/>
  <c r="O198" i="5"/>
  <c r="Q198" i="5"/>
  <c r="H197" i="5"/>
  <c r="O196" i="5"/>
  <c r="Q196" i="5"/>
  <c r="H195" i="5"/>
  <c r="O194" i="5"/>
  <c r="Q194" i="5"/>
  <c r="H193" i="5"/>
  <c r="O192" i="5"/>
  <c r="Q192" i="5"/>
  <c r="H191" i="5"/>
  <c r="O190" i="5"/>
  <c r="Q190" i="5"/>
  <c r="H189" i="5"/>
  <c r="O188" i="5"/>
  <c r="Q188" i="5"/>
  <c r="H187" i="5"/>
  <c r="O186" i="5"/>
  <c r="Q186" i="5"/>
  <c r="H185" i="5"/>
  <c r="O184" i="5"/>
  <c r="Q184" i="5"/>
  <c r="J521" i="1"/>
  <c r="J522" i="1"/>
  <c r="H183" i="5"/>
  <c r="O182" i="5"/>
  <c r="Q182" i="5"/>
  <c r="H303" i="5"/>
  <c r="O302" i="5"/>
  <c r="Q302" i="5"/>
  <c r="H301" i="5"/>
  <c r="O300" i="5"/>
  <c r="Q300" i="5"/>
  <c r="H299" i="5"/>
  <c r="O298" i="5"/>
  <c r="Q298" i="5"/>
  <c r="H297" i="5"/>
  <c r="O296" i="5"/>
  <c r="Q296" i="5"/>
  <c r="H295" i="5"/>
  <c r="O294" i="5"/>
  <c r="Q294" i="5"/>
  <c r="H293" i="5"/>
  <c r="O292" i="5"/>
  <c r="Q292" i="5"/>
  <c r="H291" i="5"/>
  <c r="O290" i="5"/>
  <c r="Q290" i="5"/>
  <c r="H289" i="5"/>
  <c r="O288" i="5"/>
  <c r="Q288" i="5"/>
  <c r="H287" i="5"/>
  <c r="O286" i="5"/>
  <c r="Q286" i="5"/>
  <c r="H285" i="5"/>
  <c r="O284" i="5"/>
  <c r="Q284" i="5"/>
  <c r="J494" i="1"/>
  <c r="J495" i="1"/>
  <c r="H283" i="5"/>
  <c r="O282" i="5"/>
  <c r="Q282" i="5"/>
  <c r="H281" i="5"/>
  <c r="O280" i="5"/>
  <c r="Q280" i="5"/>
  <c r="H279" i="5"/>
  <c r="O278" i="5"/>
  <c r="Q278" i="5"/>
  <c r="H277" i="5"/>
  <c r="O276" i="5"/>
  <c r="Q276" i="5"/>
  <c r="H275" i="5"/>
  <c r="O274" i="5"/>
  <c r="Q274" i="5"/>
  <c r="H273" i="5"/>
  <c r="O272" i="5"/>
  <c r="Q272" i="5"/>
  <c r="H271" i="5"/>
  <c r="O270" i="5"/>
  <c r="Q270" i="5"/>
  <c r="H269" i="5"/>
  <c r="O268" i="5"/>
  <c r="Q268" i="5"/>
  <c r="H267" i="5"/>
  <c r="O266" i="5"/>
  <c r="Q266" i="5"/>
  <c r="H265" i="5"/>
  <c r="O264" i="5"/>
  <c r="Q264" i="5"/>
  <c r="J464" i="1"/>
  <c r="J465" i="1"/>
  <c r="H263" i="5"/>
  <c r="O262" i="5"/>
  <c r="Q262" i="5"/>
  <c r="H261" i="5"/>
  <c r="O260" i="5"/>
  <c r="Q260" i="5"/>
  <c r="H259" i="5"/>
  <c r="O258" i="5"/>
  <c r="Q258" i="5"/>
  <c r="H257" i="5"/>
  <c r="O256" i="5"/>
  <c r="Q256" i="5"/>
  <c r="H255" i="5"/>
  <c r="O254" i="5"/>
  <c r="Q254" i="5"/>
  <c r="H253" i="5"/>
  <c r="O252" i="5"/>
  <c r="Q252" i="5"/>
  <c r="H251" i="5"/>
  <c r="O250" i="5"/>
  <c r="Q250" i="5"/>
  <c r="H249" i="5"/>
  <c r="O248" i="5"/>
  <c r="Q248" i="5"/>
  <c r="H247" i="5"/>
  <c r="O246" i="5"/>
  <c r="Q246" i="5"/>
  <c r="H245" i="5"/>
  <c r="O244" i="5"/>
  <c r="Q244" i="5"/>
  <c r="J437" i="1"/>
  <c r="J438" i="1"/>
  <c r="H243" i="5"/>
  <c r="O242" i="5"/>
  <c r="Q242" i="5"/>
  <c r="H363" i="5"/>
  <c r="O362" i="5"/>
  <c r="Q362" i="5"/>
  <c r="H361" i="5"/>
  <c r="O360" i="5"/>
  <c r="Q360" i="5"/>
  <c r="H359" i="5"/>
  <c r="O358" i="5"/>
  <c r="Q358" i="5"/>
  <c r="H357" i="5"/>
  <c r="O356" i="5"/>
  <c r="Q356" i="5"/>
  <c r="H355" i="5"/>
  <c r="O354" i="5"/>
  <c r="Q354" i="5"/>
  <c r="H353" i="5"/>
  <c r="O352" i="5"/>
  <c r="Q352" i="5"/>
  <c r="H351" i="5"/>
  <c r="O350" i="5"/>
  <c r="Q350" i="5"/>
  <c r="H349" i="5"/>
  <c r="O348" i="5"/>
  <c r="Q348" i="5"/>
  <c r="H347" i="5"/>
  <c r="O346" i="5"/>
  <c r="Q346" i="5"/>
  <c r="J410" i="1"/>
  <c r="J411" i="1"/>
  <c r="H345" i="5"/>
  <c r="O344" i="5"/>
  <c r="Q344" i="5"/>
  <c r="H343" i="5"/>
  <c r="O342" i="5"/>
  <c r="Q342" i="5"/>
  <c r="H341" i="5"/>
  <c r="O340" i="5"/>
  <c r="Q340" i="5"/>
  <c r="H339" i="5"/>
  <c r="O338" i="5"/>
  <c r="Q338" i="5"/>
  <c r="H337" i="5"/>
  <c r="O336" i="5"/>
  <c r="Q336" i="5"/>
  <c r="H335" i="5"/>
  <c r="O334" i="5"/>
  <c r="Q334" i="5"/>
  <c r="H333" i="5"/>
  <c r="O332" i="5"/>
  <c r="Q332" i="5"/>
  <c r="H331" i="5"/>
  <c r="O330" i="5"/>
  <c r="Q330" i="5"/>
  <c r="H329" i="5"/>
  <c r="O328" i="5"/>
  <c r="Q328" i="5"/>
  <c r="H327" i="5"/>
  <c r="O326" i="5"/>
  <c r="Q326" i="5"/>
  <c r="J383" i="1"/>
  <c r="J384" i="1"/>
  <c r="H325" i="5"/>
  <c r="O324" i="5"/>
  <c r="Q324" i="5"/>
  <c r="H323" i="5"/>
  <c r="O322" i="5"/>
  <c r="Q322" i="5"/>
  <c r="H321" i="5"/>
  <c r="O320" i="5"/>
  <c r="Q320" i="5"/>
  <c r="H319" i="5"/>
  <c r="O318" i="5"/>
  <c r="Q318" i="5"/>
  <c r="H317" i="5"/>
  <c r="O316" i="5"/>
  <c r="Q316" i="5"/>
  <c r="H315" i="5"/>
  <c r="O314" i="5"/>
  <c r="Q314" i="5"/>
  <c r="H313" i="5"/>
  <c r="O312" i="5"/>
  <c r="Q312" i="5"/>
  <c r="H311" i="5"/>
  <c r="O310" i="5"/>
  <c r="Q310" i="5"/>
  <c r="H309" i="5"/>
  <c r="O308" i="5"/>
  <c r="Q308" i="5"/>
  <c r="H307" i="5"/>
  <c r="O306" i="5"/>
  <c r="Q306" i="5"/>
  <c r="J355" i="1"/>
  <c r="J356" i="1"/>
  <c r="H305" i="5"/>
  <c r="O304" i="5"/>
  <c r="Q304" i="5"/>
  <c r="H383" i="5"/>
  <c r="O382" i="5"/>
  <c r="Q382" i="5"/>
  <c r="H381" i="5"/>
  <c r="O380" i="5"/>
  <c r="Q380" i="5"/>
  <c r="H379" i="5"/>
  <c r="O378" i="5"/>
  <c r="Q378" i="5"/>
  <c r="H377" i="5"/>
  <c r="O376" i="5"/>
  <c r="Q376" i="5"/>
  <c r="H375" i="5"/>
  <c r="O374" i="5"/>
  <c r="Q374" i="5"/>
  <c r="H373" i="5"/>
  <c r="O372" i="5"/>
  <c r="Q372" i="5"/>
  <c r="H371" i="5"/>
  <c r="O370" i="5"/>
  <c r="Q370" i="5"/>
  <c r="H369" i="5"/>
  <c r="O368" i="5"/>
  <c r="Q368" i="5"/>
  <c r="H367" i="5"/>
  <c r="O366" i="5"/>
  <c r="Q366" i="5"/>
  <c r="J270" i="1"/>
  <c r="J271" i="1"/>
  <c r="H365" i="5"/>
  <c r="O364" i="5"/>
  <c r="Q364" i="5"/>
  <c r="H404" i="5"/>
  <c r="O404" i="5"/>
  <c r="Q404" i="5"/>
  <c r="J315" i="2"/>
  <c r="J338" i="2"/>
  <c r="I338" i="2"/>
  <c r="Y308" i="4"/>
  <c r="Y331" i="4"/>
  <c r="I329" i="1"/>
  <c r="J305" i="1"/>
  <c r="H385" i="5"/>
  <c r="O384" i="5"/>
  <c r="Q384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J328" i="1"/>
  <c r="J329" i="1"/>
  <c r="Y332" i="4"/>
  <c r="Y357" i="4"/>
  <c r="Y358" i="4"/>
  <c r="X332" i="4"/>
  <c r="X357" i="4"/>
  <c r="X358" i="4"/>
  <c r="O396" i="5"/>
  <c r="Q396" i="5"/>
  <c r="O394" i="5"/>
  <c r="Q394" i="5"/>
  <c r="O392" i="5"/>
  <c r="Q392" i="5"/>
  <c r="O390" i="5"/>
  <c r="Q390" i="5"/>
  <c r="O388" i="5"/>
  <c r="Q388" i="5"/>
  <c r="O386" i="5"/>
  <c r="Q386" i="5"/>
  <c r="H411" i="5"/>
  <c r="O410" i="5"/>
  <c r="Q410" i="5"/>
  <c r="H412" i="5"/>
  <c r="H414" i="5"/>
  <c r="H415" i="5"/>
  <c r="H413" i="5"/>
  <c r="O414" i="5"/>
  <c r="Q414" i="5"/>
  <c r="O412" i="5"/>
  <c r="Q412" i="5"/>
  <c r="C427" i="5"/>
  <c r="H427" i="5"/>
  <c r="J223" i="1"/>
  <c r="Q428" i="5"/>
  <c r="J225" i="1"/>
  <c r="C431" i="5"/>
  <c r="H431" i="5"/>
  <c r="J227" i="1"/>
  <c r="C433" i="5"/>
  <c r="H433" i="5"/>
  <c r="O432" i="5"/>
  <c r="Q432" i="5"/>
  <c r="J229" i="1"/>
  <c r="C435" i="5"/>
  <c r="H435" i="5"/>
  <c r="O434" i="5"/>
  <c r="Q434" i="5"/>
  <c r="J231" i="1"/>
  <c r="C437" i="5"/>
  <c r="H437" i="5"/>
  <c r="O436" i="5"/>
  <c r="Q436" i="5"/>
  <c r="J233" i="1"/>
  <c r="C439" i="5"/>
  <c r="H439" i="5"/>
  <c r="J235" i="1"/>
  <c r="C441" i="5"/>
  <c r="H441" i="5"/>
  <c r="J237" i="1"/>
  <c r="C443" i="5"/>
  <c r="H443" i="5"/>
  <c r="J239" i="1"/>
  <c r="C445" i="5"/>
  <c r="H445" i="5"/>
  <c r="X246" i="4"/>
  <c r="X247" i="4"/>
  <c r="Y225" i="4"/>
  <c r="Y246" i="4"/>
  <c r="Y247" i="4"/>
  <c r="J244" i="3"/>
  <c r="J245" i="3"/>
  <c r="K223" i="3"/>
  <c r="K244" i="3"/>
  <c r="K245" i="3"/>
  <c r="H426" i="5"/>
  <c r="O426" i="5"/>
  <c r="Q426" i="5"/>
  <c r="H422" i="5"/>
  <c r="H423" i="5"/>
  <c r="O422" i="5"/>
  <c r="Q422" i="5"/>
  <c r="J242" i="1"/>
  <c r="J243" i="1"/>
  <c r="O430" i="5"/>
  <c r="Q430" i="5"/>
  <c r="Y207" i="4"/>
  <c r="F457" i="5"/>
  <c r="K206" i="3"/>
  <c r="E457" i="5"/>
  <c r="H457" i="5"/>
  <c r="C462" i="5"/>
  <c r="H462" i="5"/>
  <c r="I215" i="1"/>
  <c r="I216" i="1"/>
  <c r="X218" i="4"/>
  <c r="X219" i="4"/>
  <c r="Y218" i="4"/>
  <c r="Y219" i="4"/>
  <c r="J217" i="3"/>
  <c r="J218" i="3"/>
  <c r="K196" i="3"/>
  <c r="K217" i="3"/>
  <c r="K218" i="3"/>
  <c r="I223" i="2"/>
  <c r="I224" i="2"/>
  <c r="J202" i="2"/>
  <c r="J223" i="2"/>
  <c r="J224" i="2"/>
  <c r="J210" i="1"/>
  <c r="J208" i="1"/>
  <c r="J206" i="1"/>
  <c r="J204" i="1"/>
  <c r="J202" i="1"/>
  <c r="J200" i="1"/>
  <c r="J198" i="1"/>
  <c r="J196" i="1"/>
  <c r="J215" i="1"/>
  <c r="J216" i="1"/>
  <c r="I108" i="1"/>
  <c r="I109" i="1"/>
  <c r="J87" i="1"/>
  <c r="J108" i="1"/>
  <c r="J109" i="1"/>
  <c r="I134" i="1"/>
  <c r="I135" i="1"/>
  <c r="J113" i="1"/>
  <c r="J134" i="1"/>
  <c r="J135" i="1"/>
  <c r="I161" i="1"/>
  <c r="I162" i="1"/>
  <c r="J140" i="1"/>
  <c r="J161" i="1"/>
  <c r="J162" i="1"/>
  <c r="I111" i="2"/>
  <c r="I112" i="2"/>
  <c r="J90" i="2"/>
  <c r="J111" i="2"/>
  <c r="J112" i="2"/>
  <c r="I139" i="2"/>
  <c r="I140" i="2"/>
  <c r="J118" i="2"/>
  <c r="J139" i="2"/>
  <c r="J140" i="2"/>
  <c r="I167" i="2"/>
  <c r="I168" i="2"/>
  <c r="J146" i="2"/>
  <c r="J167" i="2"/>
  <c r="J168" i="2"/>
  <c r="I195" i="2"/>
  <c r="I196" i="2"/>
  <c r="J172" i="2"/>
  <c r="J195" i="2"/>
  <c r="J196" i="2"/>
  <c r="I189" i="1"/>
  <c r="I190" i="1"/>
  <c r="J166" i="1"/>
  <c r="J189" i="1"/>
  <c r="J190" i="1"/>
  <c r="H450" i="5"/>
  <c r="H451" i="5"/>
  <c r="H452" i="5"/>
  <c r="H453" i="5"/>
  <c r="H454" i="5"/>
  <c r="H455" i="5"/>
  <c r="H459" i="5"/>
  <c r="H460" i="5"/>
  <c r="H461" i="5"/>
  <c r="H463" i="5"/>
  <c r="H464" i="5"/>
  <c r="H465" i="5"/>
  <c r="H466" i="5"/>
  <c r="O466" i="5"/>
  <c r="Q466" i="5"/>
  <c r="H449" i="5"/>
  <c r="H448" i="5"/>
  <c r="O448" i="5"/>
  <c r="H447" i="5"/>
  <c r="Q448" i="5"/>
  <c r="E135" i="6"/>
  <c r="Y169" i="4"/>
  <c r="K168" i="3"/>
  <c r="H471" i="5"/>
  <c r="K190" i="3"/>
  <c r="K191" i="3"/>
  <c r="J190" i="3"/>
  <c r="J191" i="3"/>
  <c r="Q500" i="5"/>
  <c r="Q498" i="5"/>
  <c r="J192" i="2"/>
  <c r="O464" i="5"/>
  <c r="Q464" i="5"/>
  <c r="O460" i="5"/>
  <c r="Q460" i="5"/>
  <c r="O454" i="5"/>
  <c r="Q454" i="5"/>
  <c r="O452" i="5"/>
  <c r="Q452" i="5"/>
  <c r="O450" i="5"/>
  <c r="Q450" i="5"/>
  <c r="O462" i="5"/>
  <c r="Q462" i="5"/>
  <c r="O438" i="5"/>
  <c r="Q438" i="5"/>
  <c r="O440" i="5"/>
  <c r="Q440" i="5"/>
  <c r="O442" i="5"/>
  <c r="Q442" i="5"/>
  <c r="O444" i="5"/>
  <c r="Q444" i="5"/>
  <c r="O446" i="5"/>
  <c r="Q446" i="5"/>
  <c r="O458" i="5"/>
  <c r="Q458" i="5"/>
  <c r="O456" i="5"/>
  <c r="Q456" i="5"/>
  <c r="O470" i="5"/>
  <c r="Q470" i="5"/>
  <c r="H479" i="5"/>
  <c r="F478" i="5"/>
  <c r="H478" i="5"/>
  <c r="O478" i="5"/>
  <c r="X192" i="4"/>
  <c r="X193" i="4"/>
  <c r="J108" i="3"/>
  <c r="J109" i="3"/>
  <c r="K87" i="3"/>
  <c r="K108" i="3"/>
  <c r="K109" i="3"/>
  <c r="J135" i="3"/>
  <c r="J136" i="3"/>
  <c r="K114" i="3"/>
  <c r="K135" i="3"/>
  <c r="K136" i="3"/>
  <c r="J162" i="3"/>
  <c r="J163" i="3"/>
  <c r="K141" i="3"/>
  <c r="K162" i="3"/>
  <c r="K163" i="3"/>
  <c r="H482" i="5"/>
  <c r="H483" i="5"/>
  <c r="X108" i="4"/>
  <c r="X109" i="4"/>
  <c r="Y87" i="4"/>
  <c r="Y108" i="4"/>
  <c r="Y109" i="4"/>
  <c r="X134" i="4"/>
  <c r="X135" i="4"/>
  <c r="Y113" i="4"/>
  <c r="Y134" i="4"/>
  <c r="Y135" i="4"/>
  <c r="X162" i="4"/>
  <c r="X163" i="4"/>
  <c r="Y141" i="4"/>
  <c r="Y162" i="4"/>
  <c r="Y163" i="4"/>
  <c r="H477" i="5"/>
  <c r="H476" i="5"/>
  <c r="O476" i="5"/>
  <c r="H475" i="5"/>
  <c r="O482" i="5"/>
  <c r="O474" i="5"/>
  <c r="Q474" i="5"/>
  <c r="Q478" i="5"/>
  <c r="Q482" i="5"/>
  <c r="Q476" i="5"/>
  <c r="F487" i="5"/>
  <c r="H487" i="5"/>
  <c r="O486" i="5"/>
  <c r="Q486" i="5"/>
  <c r="Y189" i="4"/>
  <c r="Y192" i="4"/>
  <c r="Y193" i="4"/>
  <c r="H472" i="5"/>
  <c r="H473" i="5"/>
  <c r="H480" i="5"/>
  <c r="H481" i="5"/>
  <c r="H484" i="5"/>
  <c r="H485" i="5"/>
  <c r="Q494" i="5"/>
  <c r="O484" i="5"/>
  <c r="Q484" i="5"/>
  <c r="O480" i="5"/>
  <c r="Q480" i="5"/>
  <c r="O472" i="5"/>
  <c r="Q472" i="5"/>
  <c r="E69" i="6"/>
  <c r="X28" i="4"/>
  <c r="X29" i="4"/>
  <c r="Y5" i="4"/>
  <c r="Y28" i="4"/>
  <c r="Y29" i="4"/>
  <c r="X54" i="4"/>
  <c r="X55" i="4"/>
  <c r="Y33" i="4"/>
  <c r="Y54" i="4"/>
  <c r="Y55" i="4"/>
  <c r="X82" i="4"/>
  <c r="X83" i="4"/>
  <c r="Y61" i="4"/>
  <c r="Y82" i="4"/>
  <c r="Y83" i="4"/>
  <c r="K5" i="3"/>
  <c r="K28" i="3" s="1"/>
  <c r="K29" i="3"/>
  <c r="J55" i="3"/>
  <c r="J56" i="3"/>
  <c r="K34" i="3"/>
  <c r="K55" i="3"/>
  <c r="K56" i="3"/>
  <c r="J82" i="3"/>
  <c r="J83" i="3"/>
  <c r="K61" i="3"/>
  <c r="K82" i="3"/>
  <c r="K83" i="3"/>
  <c r="J6" i="2"/>
  <c r="J29" i="2"/>
  <c r="J30" i="2"/>
  <c r="I57" i="2"/>
  <c r="I58" i="2"/>
  <c r="J36" i="2"/>
  <c r="J57" i="2"/>
  <c r="J58" i="2"/>
  <c r="I85" i="2"/>
  <c r="I86" i="2"/>
  <c r="J64" i="2"/>
  <c r="J85" i="2"/>
  <c r="J86" i="2"/>
  <c r="J30" i="1"/>
  <c r="I55" i="1"/>
  <c r="I56" i="1"/>
  <c r="J34" i="1"/>
  <c r="J55" i="1"/>
  <c r="J56" i="1"/>
  <c r="J61" i="1"/>
  <c r="F82" i="1"/>
  <c r="F83" i="1"/>
  <c r="I82" i="1"/>
  <c r="I83" i="1"/>
  <c r="J79" i="1"/>
  <c r="J82" i="1"/>
  <c r="J83" i="1"/>
  <c r="G29" i="7"/>
  <c r="G30" i="7"/>
  <c r="H6" i="7"/>
  <c r="H29" i="7"/>
  <c r="H30" i="7"/>
  <c r="G55" i="7"/>
  <c r="G56" i="7"/>
  <c r="H34" i="7"/>
  <c r="H55" i="7"/>
  <c r="H56" i="7"/>
  <c r="G82" i="7"/>
  <c r="G83" i="7"/>
  <c r="H61" i="7"/>
  <c r="H82" i="7"/>
  <c r="H83" i="7"/>
  <c r="O552" i="5"/>
  <c r="Q552" i="5"/>
  <c r="H559" i="5"/>
  <c r="H558" i="5"/>
  <c r="O558" i="5"/>
  <c r="Q558" i="5"/>
  <c r="H557" i="5"/>
  <c r="H556" i="5"/>
  <c r="O556" i="5"/>
  <c r="Q556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O528" i="5"/>
  <c r="Q528" i="5"/>
  <c r="H497" i="5"/>
  <c r="O496" i="5"/>
  <c r="Q496" i="5"/>
  <c r="H502" i="5"/>
  <c r="H503" i="5"/>
  <c r="H504" i="5"/>
  <c r="H505" i="5"/>
  <c r="H506" i="5"/>
  <c r="H507" i="5"/>
  <c r="H508" i="5"/>
  <c r="O508" i="5"/>
  <c r="Q508" i="5"/>
  <c r="H493" i="5"/>
  <c r="H492" i="5"/>
  <c r="O492" i="5"/>
  <c r="Q492" i="5"/>
  <c r="H491" i="5"/>
  <c r="H490" i="5"/>
  <c r="O490" i="5"/>
  <c r="Q490" i="5"/>
  <c r="H549" i="5"/>
  <c r="O548" i="5" s="1"/>
  <c r="Q548" i="5" s="1"/>
  <c r="H551" i="5"/>
  <c r="H550" i="5"/>
  <c r="O550" i="5"/>
  <c r="Q550" i="5"/>
  <c r="H610" i="5"/>
  <c r="O610" i="5"/>
  <c r="Q610" i="5"/>
  <c r="H609" i="5"/>
  <c r="H608" i="5"/>
  <c r="O608" i="5"/>
  <c r="Q608" i="5"/>
  <c r="H607" i="5"/>
  <c r="H606" i="5"/>
  <c r="O606" i="5"/>
  <c r="Q606" i="5"/>
  <c r="H605" i="5"/>
  <c r="H604" i="5"/>
  <c r="O604" i="5"/>
  <c r="Q604" i="5"/>
  <c r="H603" i="5"/>
  <c r="H602" i="5"/>
  <c r="O602" i="5"/>
  <c r="Q602" i="5"/>
  <c r="H601" i="5"/>
  <c r="H600" i="5"/>
  <c r="O600" i="5"/>
  <c r="Q600" i="5"/>
  <c r="H599" i="5"/>
  <c r="H598" i="5"/>
  <c r="O598" i="5"/>
  <c r="Q598" i="5"/>
  <c r="H597" i="5"/>
  <c r="H596" i="5"/>
  <c r="O596" i="5"/>
  <c r="Q596" i="5"/>
  <c r="H595" i="5"/>
  <c r="H594" i="5"/>
  <c r="O594" i="5"/>
  <c r="Q594" i="5"/>
  <c r="H593" i="5"/>
  <c r="H592" i="5"/>
  <c r="O592" i="5"/>
  <c r="Q592" i="5"/>
  <c r="H591" i="5"/>
  <c r="O590" i="5"/>
  <c r="Q590" i="5"/>
  <c r="H567" i="5"/>
  <c r="O566" i="5"/>
  <c r="Q566" i="5"/>
  <c r="D589" i="5"/>
  <c r="I29" i="2"/>
  <c r="I30" i="2"/>
  <c r="O506" i="5" l="1"/>
  <c r="Q506" i="5" s="1"/>
  <c r="O504" i="5"/>
  <c r="Q504" i="5" s="1"/>
  <c r="O502" i="5"/>
  <c r="Q502" i="5" s="1"/>
  <c r="O526" i="5"/>
  <c r="Q526" i="5" s="1"/>
  <c r="O524" i="5"/>
  <c r="Q524" i="5" s="1"/>
  <c r="O522" i="5"/>
  <c r="Q522" i="5" s="1"/>
  <c r="O520" i="5"/>
  <c r="Q520" i="5" s="1"/>
  <c r="O518" i="5"/>
  <c r="Q518" i="5" s="1"/>
  <c r="O516" i="5"/>
  <c r="Q516" i="5" s="1"/>
  <c r="O514" i="5"/>
  <c r="Q514" i="5" s="1"/>
  <c r="O512" i="5"/>
  <c r="Q512" i="5" s="1"/>
  <c r="O510" i="5"/>
  <c r="Q510" i="5" s="1"/>
  <c r="O546" i="5"/>
  <c r="Q546" i="5" s="1"/>
  <c r="O544" i="5"/>
  <c r="Q544" i="5" s="1"/>
  <c r="O542" i="5"/>
  <c r="Q542" i="5" s="1"/>
  <c r="O540" i="5"/>
  <c r="Q540" i="5" s="1"/>
  <c r="O538" i="5"/>
  <c r="Q538" i="5" s="1"/>
  <c r="O536" i="5"/>
  <c r="Q536" i="5" s="1"/>
  <c r="O534" i="5"/>
  <c r="Q534" i="5" s="1"/>
  <c r="O532" i="5"/>
  <c r="Q532" i="5" s="1"/>
  <c r="O530" i="5"/>
  <c r="Q530" i="5" s="1"/>
  <c r="C589" i="5"/>
  <c r="I29" i="1"/>
  <c r="I30" i="1" s="1"/>
  <c r="O568" i="5"/>
  <c r="E589" i="5"/>
  <c r="J28" i="3"/>
  <c r="J29" i="3" s="1"/>
  <c r="Q568" i="5" l="1"/>
  <c r="H589" i="5"/>
  <c r="O588" i="5" s="1"/>
  <c r="Q588" i="5" l="1"/>
  <c r="A2" i="8" s="1" a="1"/>
  <c r="A2" i="8" s="1"/>
  <c r="O5" i="9" l="1"/>
  <c r="C5" i="9" l="1"/>
  <c r="A5" i="9"/>
  <c r="BR3" i="9" s="1" a="1"/>
  <c r="M30" i="9" l="1" a="1"/>
  <c r="M30" i="9" s="1"/>
  <c r="BR3" i="9"/>
  <c r="R61" i="9" s="1" a="1"/>
  <c r="AA61" i="9" a="1"/>
  <c r="AA61" i="9" s="1"/>
  <c r="I30" i="9"/>
  <c r="E30" i="9" a="1"/>
  <c r="E30" i="9" s="1"/>
  <c r="M26" i="9" a="1"/>
  <c r="M26" i="9" s="1"/>
  <c r="FD4" i="9" s="1"/>
  <c r="I26" i="9" a="1"/>
  <c r="I26" i="9" s="1"/>
  <c r="FD3" i="9" s="1"/>
  <c r="E26" i="9"/>
  <c r="A26" i="9" a="1"/>
  <c r="A26" i="9" s="1"/>
  <c r="M22" i="9" a="1"/>
  <c r="M22" i="9" s="1"/>
  <c r="I22" i="9" a="1"/>
  <c r="I22" i="9" s="1"/>
  <c r="E22" i="9" a="1"/>
  <c r="E22" i="9" s="1"/>
  <c r="A22" i="9"/>
  <c r="M18" i="9"/>
  <c r="I18" i="9"/>
  <c r="E18" i="9" a="1"/>
  <c r="E18" i="9" s="1"/>
  <c r="A18" i="9"/>
  <c r="E14" i="9"/>
  <c r="FA7" i="9" s="1"/>
  <c r="A14" i="9"/>
  <c r="FA6" i="9" s="1"/>
  <c r="M10" i="9"/>
  <c r="FA5" i="9" s="1"/>
  <c r="I10" i="9"/>
  <c r="FA4" i="9" s="1"/>
  <c r="E10" i="9"/>
  <c r="FA3" i="9" s="1"/>
  <c r="A10" i="9"/>
  <c r="A61" i="9" a="1"/>
  <c r="A61" i="9" s="1"/>
  <c r="I55" i="9" l="1" a="1"/>
  <c r="I55" i="9" s="1"/>
  <c r="EL3" i="9" a="1"/>
  <c r="EL3" i="9" s="1"/>
  <c r="AI61" i="9" a="1"/>
  <c r="AI61" i="9" s="1"/>
  <c r="FI3" i="9" s="1" a="1"/>
  <c r="FI3" i="9" s="1"/>
  <c r="A55" i="9"/>
  <c r="A30" i="9"/>
  <c r="R61" i="9"/>
  <c r="A53" i="9" s="1" a="1"/>
  <c r="A53" i="9" s="1"/>
  <c r="M14" i="9"/>
  <c r="I14" i="9"/>
  <c r="FF3" i="9" l="1" a="1"/>
  <c r="FF3" i="9" s="1"/>
  <c r="FL3" i="9" a="1"/>
  <c r="FL3" i="9" s="1"/>
  <c r="EP3" i="9" a="1"/>
  <c r="EP3" i="9" s="1"/>
  <c r="I53" i="9" a="1"/>
  <c r="I53" i="9" s="1"/>
  <c r="ES3" i="9" a="1"/>
  <c r="ES3" i="9" s="1"/>
  <c r="EI3" i="9" a="1"/>
  <c r="EI3" i="9" s="1"/>
  <c r="EV3" i="9" a="1"/>
  <c r="EV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tc={7902DB24-13A5-4C57-A56A-47892CF6C37F}</author>
    <author/>
  </authors>
  <commentList>
    <comment ref="F159" authorId="0" shapeId="0" xr:uid="{7902DB24-13A5-4C57-A56A-47892CF6C37F}">
      <text>
        <t>[Threaded comment]
Your version of Excel allows you to read this threaded comment; however, any edits to it will get removed if the file is opened in a newer version of Excel. Learn more: https://go.microsoft.com/fwlink/?linkid=870924
Comment:
    5.1 lit Colostrum Milk</t>
      </text>
    </comment>
    <comment ref="D416" authorId="1" shapeId="0" xr:uid="{00000000-0006-0000-0000-0000D1000000}">
      <text>
        <r>
          <rPr>
            <sz val="10"/>
            <color rgb="FF000000"/>
            <rFont val="Arial"/>
            <scheme val="minor"/>
          </rPr>
          <t xml:space="preserve">COLOSTRUM 2 LTR </t>
        </r>
      </text>
    </comment>
    <comment ref="D437" authorId="1" shapeId="0" xr:uid="{00000000-0006-0000-0000-000037010000}">
      <text>
        <r>
          <rPr>
            <sz val="10"/>
            <color rgb="FF000000"/>
            <rFont val="Arial"/>
            <scheme val="minor"/>
          </rPr>
          <t xml:space="preserve">COLOSTRUM - 2 LTR </t>
        </r>
      </text>
    </comment>
    <comment ref="G500" authorId="1" shapeId="0" xr:uid="{00000000-0006-0000-0000-0000F3000000}">
      <text>
        <r>
          <rPr>
            <sz val="10"/>
            <color rgb="FF000000"/>
            <rFont val="Arial"/>
            <scheme val="minor"/>
          </rPr>
          <t>COLOSTRUM 6.5 LTR</t>
        </r>
      </text>
    </comment>
    <comment ref="G521" authorId="1" shapeId="0" xr:uid="{00000000-0006-0000-0000-00000C000000}">
      <text>
        <r>
          <rPr>
            <sz val="10"/>
            <color rgb="FF000000"/>
            <rFont val="Arial"/>
            <scheme val="minor"/>
          </rPr>
          <t>COLOSTRUM 6.5 LTR</t>
        </r>
      </text>
    </comment>
    <comment ref="D535" authorId="1" shapeId="0" xr:uid="{00000000-0006-0000-0000-00001F010000}">
      <text>
        <r>
          <rPr>
            <sz val="10"/>
            <color rgb="FF000000"/>
            <rFont val="Arial"/>
            <scheme val="minor"/>
          </rPr>
          <t xml:space="preserve">COLOSTRUM - 3.6 LTR </t>
        </r>
      </text>
    </comment>
    <comment ref="G535" authorId="1" shapeId="0" xr:uid="{00000000-0006-0000-0000-000020010000}">
      <text>
        <r>
          <rPr>
            <sz val="10"/>
            <color rgb="FF000000"/>
            <rFont val="Arial"/>
            <scheme val="minor"/>
          </rPr>
          <t xml:space="preserve">COLOSTRUM 5.5 LTR </t>
        </r>
      </text>
    </comment>
    <comment ref="D548" authorId="1" shapeId="0" xr:uid="{00000000-0006-0000-0000-0000CD000000}">
      <text>
        <r>
          <rPr>
            <sz val="10"/>
            <color rgb="FF000000"/>
            <rFont val="Arial"/>
            <scheme val="minor"/>
          </rPr>
          <t>colostrum 3.6 ltr</t>
        </r>
      </text>
    </comment>
    <comment ref="G548" authorId="1" shapeId="0" xr:uid="{00000000-0006-0000-0000-0000D0000000}">
      <text>
        <r>
          <rPr>
            <sz val="10"/>
            <color rgb="FF000000"/>
            <rFont val="Arial"/>
            <scheme val="minor"/>
          </rPr>
          <t xml:space="preserve">COLOSTRUM 5.5 LTR </t>
        </r>
      </text>
    </comment>
    <comment ref="E570" authorId="1" shapeId="0" xr:uid="{00000000-0006-0000-0000-00004D010000}">
      <text>
        <r>
          <rPr>
            <sz val="10"/>
            <color rgb="FF000000"/>
            <rFont val="Arial"/>
            <scheme val="minor"/>
          </rPr>
          <t xml:space="preserve">COLOSTRUM - 4 LTR </t>
        </r>
      </text>
    </comment>
    <comment ref="E575" authorId="1" shapeId="0" xr:uid="{00000000-0006-0000-0000-00004D000000}">
      <text>
        <r>
          <rPr>
            <sz val="10"/>
            <color rgb="FF000000"/>
            <rFont val="Arial"/>
            <scheme val="minor"/>
          </rPr>
          <t xml:space="preserve">COLOSTRUM 4 LTR </t>
        </r>
      </text>
    </comment>
    <comment ref="C583" authorId="1" shapeId="0" xr:uid="{00000000-0006-0000-0000-0000FC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583" authorId="1" shapeId="0" xr:uid="{00000000-0006-0000-0000-0000FE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584" authorId="1" shapeId="0" xr:uid="{00000000-0006-0000-0000-000019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586" authorId="1" shapeId="0" xr:uid="{00000000-0006-0000-0000-00003F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586" authorId="1" shapeId="0" xr:uid="{00000000-0006-0000-0000-000041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586" authorId="1" shapeId="0" xr:uid="{00000000-0006-0000-0000-000043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587" authorId="1" shapeId="0" xr:uid="{00000000-0006-0000-0000-000008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587" authorId="1" shapeId="0" xr:uid="{00000000-0006-0000-0000-000009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588" authorId="1" shapeId="0" xr:uid="{00000000-0006-0000-0000-00001F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590" authorId="1" shapeId="0" xr:uid="{00000000-0006-0000-0000-000037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590" authorId="1" shapeId="0" xr:uid="{00000000-0006-0000-0000-000039000000}">
      <text>
        <r>
          <rPr>
            <sz val="10"/>
            <color rgb="FF000000"/>
            <rFont val="Arial"/>
            <scheme val="minor"/>
          </rPr>
          <t>COLOSTRUM 2 LTR
05 lit cut</t>
        </r>
      </text>
    </comment>
    <comment ref="C591" authorId="1" shapeId="0" xr:uid="{00000000-0006-0000-0000-000042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D591" authorId="1" shapeId="0" xr:uid="{00000000-0006-0000-0000-000043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591" authorId="1" shapeId="0" xr:uid="{00000000-0006-0000-0000-00004400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F591" authorId="1" shapeId="0" xr:uid="{00000000-0006-0000-0000-000045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591" authorId="1" shapeId="0" xr:uid="{00000000-0006-0000-0000-000046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592" authorId="1" shapeId="0" xr:uid="{00000000-0006-0000-0000-000059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G592" authorId="1" shapeId="0" xr:uid="{00000000-0006-0000-0000-00005C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C593" authorId="1" shapeId="0" xr:uid="{00000000-0006-0000-0000-00006500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E593" authorId="1" shapeId="0" xr:uid="{00000000-0006-0000-0000-000068000000}">
      <text>
        <r>
          <rPr>
            <sz val="10"/>
            <color rgb="FF000000"/>
            <rFont val="Arial"/>
            <scheme val="minor"/>
          </rPr>
          <t xml:space="preserve">05 LIT CUT
</t>
        </r>
      </text>
    </comment>
    <comment ref="F593" authorId="1" shapeId="0" xr:uid="{00000000-0006-0000-0000-000069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593" authorId="1" shapeId="0" xr:uid="{00000000-0006-0000-0000-00006A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594" authorId="1" shapeId="0" xr:uid="{00000000-0006-0000-0000-000075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594" authorId="1" shapeId="0" xr:uid="{00000000-0006-0000-0000-00007700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F594" authorId="1" shapeId="0" xr:uid="{00000000-0006-0000-0000-000078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C595" authorId="1" shapeId="0" xr:uid="{00000000-0006-0000-0000-000087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D595" authorId="1" shapeId="0" xr:uid="{00000000-0006-0000-0000-000089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595" authorId="1" shapeId="0" xr:uid="{00000000-0006-0000-0000-00008A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F595" authorId="1" shapeId="0" xr:uid="{00000000-0006-0000-0000-00008B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H595" authorId="1" shapeId="0" xr:uid="{00000000-0006-0000-0000-00008C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C596" authorId="1" shapeId="0" xr:uid="{00000000-0006-0000-0000-00009E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596" authorId="1" shapeId="0" xr:uid="{00000000-0006-0000-0000-0000A1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596" authorId="1" shapeId="0" xr:uid="{00000000-0006-0000-0000-0000A200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C597" authorId="1" shapeId="0" xr:uid="{00000000-0006-0000-0000-0000BC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D597" authorId="1" shapeId="0" xr:uid="{00000000-0006-0000-0000-0000BF000000}">
      <text>
        <r>
          <rPr>
            <sz val="10"/>
            <color rgb="FF000000"/>
            <rFont val="Arial"/>
            <scheme val="minor"/>
          </rPr>
          <t>COLOSTRUM - 2 LTR
03 LIT CUT</t>
        </r>
      </text>
    </comment>
    <comment ref="E597" authorId="1" shapeId="0" xr:uid="{00000000-0006-0000-0000-0000C1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F597" authorId="1" shapeId="0" xr:uid="{00000000-0006-0000-0000-0000C2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G597" authorId="1" shapeId="0" xr:uid="{00000000-0006-0000-0000-0000C3000000}">
      <text>
        <r>
          <rPr>
            <sz val="10"/>
            <color rgb="FF000000"/>
            <rFont val="Arial"/>
            <scheme val="minor"/>
          </rPr>
          <t>03 LIT CUT
DATE -14/01/2026 
ADD MILK 16.4 LIT.</t>
        </r>
      </text>
    </comment>
    <comment ref="C599" authorId="1" shapeId="0" xr:uid="{00000000-0006-0000-0000-0000EE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599" authorId="1" shapeId="0" xr:uid="{00000000-0006-0000-0000-0000F0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F599" authorId="1" shapeId="0" xr:uid="{00000000-0006-0000-0000-0000F1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H599" authorId="1" shapeId="0" xr:uid="{00000000-0006-0000-0000-0000F2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600" authorId="1" shapeId="0" xr:uid="{00000000-0006-0000-0000-000008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02" authorId="1" shapeId="0" xr:uid="{00000000-0006-0000-0000-000030010000}">
      <text>
        <r>
          <rPr>
            <sz val="10"/>
            <color rgb="FF000000"/>
            <rFont val="Arial"/>
            <scheme val="minor"/>
          </rPr>
          <t xml:space="preserve">COLOSTRUM 2 LTR </t>
        </r>
      </text>
    </comment>
    <comment ref="E602" authorId="1" shapeId="0" xr:uid="{00000000-0006-0000-0000-000033010000}">
      <text>
        <r>
          <rPr>
            <sz val="10"/>
            <color rgb="FF000000"/>
            <rFont val="Arial"/>
            <scheme val="minor"/>
          </rPr>
          <t xml:space="preserve">COLOSTRUM 2 LTR </t>
        </r>
      </text>
    </comment>
    <comment ref="C608" authorId="1" shapeId="0" xr:uid="{00000000-0006-0000-0000-000048000000}">
      <text>
        <r>
          <rPr>
            <sz val="10"/>
            <color rgb="FF000000"/>
            <rFont val="Arial"/>
            <scheme val="minor"/>
          </rPr>
          <t xml:space="preserve">04 lit cut
</t>
        </r>
      </text>
    </comment>
    <comment ref="E608" authorId="1" shapeId="0" xr:uid="{00000000-0006-0000-0000-00004B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F608" authorId="1" shapeId="0" xr:uid="{00000000-0006-0000-0000-00004E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H608" authorId="1" shapeId="0" xr:uid="{00000000-0006-0000-0000-000050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D609" authorId="1" shapeId="0" xr:uid="{00000000-0006-0000-0000-00005F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609" authorId="1" shapeId="0" xr:uid="{00000000-0006-0000-0000-000060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F609" authorId="1" shapeId="0" xr:uid="{00000000-0006-0000-0000-000061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C610" authorId="1" shapeId="0" xr:uid="{00000000-0006-0000-0000-00006D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11" authorId="1" shapeId="0" xr:uid="{00000000-0006-0000-0000-000080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611" authorId="1" shapeId="0" xr:uid="{00000000-0006-0000-0000-000082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612" authorId="1" shapeId="0" xr:uid="{00000000-0006-0000-0000-000093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612" authorId="1" shapeId="0" xr:uid="{00000000-0006-0000-0000-000096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613" authorId="1" shapeId="0" xr:uid="{00000000-0006-0000-0000-0000B1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H613" authorId="1" shapeId="0" xr:uid="{00000000-0006-0000-0000-0000B3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C614" authorId="1" shapeId="0" xr:uid="{00000000-0006-0000-0000-0000CA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614" authorId="1" shapeId="0" xr:uid="{00000000-0006-0000-0000-0000CC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614" authorId="1" shapeId="0" xr:uid="{00000000-0006-0000-0000-0000CF000000}">
      <text>
        <r>
          <rPr>
            <sz val="10"/>
            <color rgb="FF000000"/>
            <rFont val="Arial"/>
            <scheme val="minor"/>
          </rPr>
          <t xml:space="preserve">03 lit cut
</t>
        </r>
      </text>
    </comment>
    <comment ref="E615" authorId="1" shapeId="0" xr:uid="{00000000-0006-0000-0000-0000EA00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D618" authorId="1" shapeId="0" xr:uid="{00000000-0006-0000-0000-000026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F618" authorId="1" shapeId="0" xr:uid="{00000000-0006-0000-0000-000027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H618" authorId="1" shapeId="0" xr:uid="{00000000-0006-0000-0000-000028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C619" authorId="1" shapeId="0" xr:uid="{00000000-0006-0000-0000-00003B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19" authorId="1" shapeId="0" xr:uid="{00000000-0006-0000-0000-00003E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619" authorId="1" shapeId="0" xr:uid="{00000000-0006-0000-0000-000040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F619" authorId="1" shapeId="0" xr:uid="{00000000-0006-0000-0000-000042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619" authorId="1" shapeId="0" xr:uid="{00000000-0006-0000-0000-000044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F620" authorId="1" shapeId="0" xr:uid="{00000000-0006-0000-0000-00000A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H620" authorId="1" shapeId="0" xr:uid="{00000000-0006-0000-0000-00000B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C621" authorId="1" shapeId="0" xr:uid="{00000000-0006-0000-0000-00001C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621" authorId="1" shapeId="0" xr:uid="{00000000-0006-0000-0000-00001E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621" authorId="1" shapeId="0" xr:uid="{00000000-0006-0000-0000-000021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643" authorId="1" shapeId="0" xr:uid="{00000000-0006-0000-0000-000070000000}">
      <text>
        <r>
          <rPr>
            <sz val="10"/>
            <color rgb="FF000000"/>
            <rFont val="Arial"/>
            <scheme val="minor"/>
          </rPr>
          <t>COLOSTRUM - 1.6 LTR</t>
        </r>
      </text>
    </comment>
    <comment ref="D645" authorId="1" shapeId="0" xr:uid="{00000000-0006-0000-0000-000092000000}">
      <text>
        <r>
          <rPr>
            <sz val="10"/>
            <color rgb="FF000000"/>
            <rFont val="Arial"/>
            <scheme val="minor"/>
          </rPr>
          <t xml:space="preserve">COLOSTRUM 1.8 LTR </t>
        </r>
      </text>
    </comment>
    <comment ref="G654" authorId="1" shapeId="0" xr:uid="{00000000-0006-0000-0000-000020000000}">
      <text>
        <r>
          <rPr>
            <sz val="10"/>
            <color rgb="FF000000"/>
            <rFont val="Arial"/>
            <scheme val="minor"/>
          </rPr>
          <t xml:space="preserve">COLOSTRUM 2.8 LTR </t>
        </r>
      </text>
    </comment>
    <comment ref="D658" authorId="1" shapeId="0" xr:uid="{00000000-0006-0000-0000-000055000000}">
      <text>
        <r>
          <rPr>
            <sz val="10"/>
            <color rgb="FF000000"/>
            <rFont val="Arial"/>
            <scheme val="minor"/>
          </rPr>
          <t>COLOSTRUM 1.8 LTR</t>
        </r>
      </text>
    </comment>
    <comment ref="E658" authorId="1" shapeId="0" xr:uid="{00000000-0006-0000-0000-000057000000}">
      <text>
        <r>
          <rPr>
            <sz val="10"/>
            <color rgb="FF000000"/>
            <rFont val="Arial"/>
            <scheme val="minor"/>
          </rPr>
          <t>COLOSTRUM 1.6 LTR</t>
        </r>
      </text>
    </comment>
    <comment ref="G658" authorId="1" shapeId="0" xr:uid="{00000000-0006-0000-0000-00005A000000}">
      <text>
        <r>
          <rPr>
            <sz val="10"/>
            <color rgb="FF000000"/>
            <rFont val="Arial"/>
            <scheme val="minor"/>
          </rPr>
          <t xml:space="preserve">COLOSTRUM 2.8 LTR </t>
        </r>
      </text>
    </comment>
    <comment ref="E664" authorId="1" shapeId="0" xr:uid="{00000000-0006-0000-0000-0000D6000000}">
      <text>
        <r>
          <rPr>
            <sz val="10"/>
            <color rgb="FF000000"/>
            <rFont val="Arial"/>
            <scheme val="minor"/>
          </rPr>
          <t>05 LTR</t>
        </r>
      </text>
    </comment>
    <comment ref="F664" authorId="1" shapeId="0" xr:uid="{00000000-0006-0000-0000-0000D8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664" authorId="1" shapeId="0" xr:uid="{00000000-0006-0000-0000-0000DA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664" authorId="1" shapeId="0" xr:uid="{00000000-0006-0000-0000-0000DC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66" authorId="1" shapeId="0" xr:uid="{00000000-0006-0000-0000-000004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66" authorId="1" shapeId="0" xr:uid="{00000000-0006-0000-0000-000007010000}">
      <text>
        <r>
          <rPr>
            <sz val="10"/>
            <color rgb="FF000000"/>
            <rFont val="Arial"/>
            <scheme val="minor"/>
          </rPr>
          <t>COLOSTRUM - 05 LTR 
05 LTR CUT</t>
        </r>
      </text>
    </comment>
    <comment ref="H666" authorId="1" shapeId="0" xr:uid="{00000000-0006-0000-0000-000009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F667" authorId="1" shapeId="0" xr:uid="{00000000-0006-0000-0000-00001E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668" authorId="1" shapeId="0" xr:uid="{00000000-0006-0000-0000-00002A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68" authorId="1" shapeId="0" xr:uid="{00000000-0006-0000-0000-00002C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68" authorId="1" shapeId="0" xr:uid="{00000000-0006-0000-0000-00002E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68" authorId="1" shapeId="0" xr:uid="{00000000-0006-0000-0000-000031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G668" authorId="1" shapeId="0" xr:uid="{00000000-0006-0000-0000-000034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668" authorId="1" shapeId="0" xr:uid="{00000000-0006-0000-0000-000036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F669" authorId="1" shapeId="0" xr:uid="{00000000-0006-0000-0000-00004C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70" authorId="1" shapeId="0" xr:uid="{00000000-0006-0000-0000-000012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670" authorId="1" shapeId="0" xr:uid="{00000000-0006-0000-0000-000013000000}">
      <text>
        <r>
          <rPr>
            <sz val="10"/>
            <color rgb="FF000000"/>
            <rFont val="Arial"/>
            <scheme val="minor"/>
          </rPr>
          <t>03  LTR CUT</t>
        </r>
      </text>
    </comment>
    <comment ref="C672" authorId="1" shapeId="0" xr:uid="{00000000-0006-0000-0000-00002900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D672" authorId="1" shapeId="0" xr:uid="{00000000-0006-0000-0000-00002B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72" authorId="1" shapeId="0" xr:uid="{00000000-0006-0000-0000-00002D000000}">
      <text>
        <r>
          <rPr>
            <sz val="10"/>
            <color rgb="FF000000"/>
            <rFont val="Arial"/>
            <scheme val="minor"/>
          </rPr>
          <t>09 LTR CUT</t>
        </r>
      </text>
    </comment>
    <comment ref="F672" authorId="1" shapeId="0" xr:uid="{00000000-0006-0000-0000-00002E00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G672" authorId="1" shapeId="0" xr:uid="{00000000-0006-0000-0000-000030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674" authorId="1" shapeId="0" xr:uid="{00000000-0006-0000-0000-00004700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E674" authorId="1" shapeId="0" xr:uid="{00000000-0006-0000-0000-000049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F674" authorId="1" shapeId="0" xr:uid="{00000000-0006-0000-0000-00004A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G674" authorId="1" shapeId="0" xr:uid="{00000000-0006-0000-0000-00004C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674" authorId="1" shapeId="0" xr:uid="{00000000-0006-0000-0000-00004F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676" authorId="1" shapeId="0" xr:uid="{00000000-0006-0000-0000-00006B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76" authorId="1" shapeId="0" xr:uid="{00000000-0006-0000-0000-00006E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G676" authorId="1" shapeId="0" xr:uid="{00000000-0006-0000-0000-000071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78" authorId="1" shapeId="0" xr:uid="{00000000-0006-0000-0000-000090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678" authorId="1" shapeId="0" xr:uid="{00000000-0006-0000-0000-000094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678" authorId="1" shapeId="0" xr:uid="{00000000-0006-0000-0000-000095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680" authorId="1" shapeId="0" xr:uid="{00000000-0006-0000-0000-0000CE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681" authorId="1" shapeId="0" xr:uid="{00000000-0006-0000-0000-0000E8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83" authorId="1" shapeId="0" xr:uid="{00000000-0006-0000-0000-000011010000}">
      <text>
        <r>
          <rPr>
            <sz val="10"/>
            <color rgb="FF000000"/>
            <rFont val="Arial"/>
            <scheme val="minor"/>
          </rPr>
          <t>COLOSTRUM 4 LTR 
03 LTR CUT</t>
        </r>
      </text>
    </comment>
    <comment ref="F683" authorId="1" shapeId="0" xr:uid="{00000000-0006-0000-0000-000017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683" authorId="1" shapeId="0" xr:uid="{00000000-0006-0000-0000-00001A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85" authorId="1" shapeId="0" xr:uid="{00000000-0006-0000-0000-00003A010000}">
      <text>
        <r>
          <rPr>
            <sz val="10"/>
            <color rgb="FF000000"/>
            <rFont val="Arial"/>
            <scheme val="minor"/>
          </rPr>
          <t xml:space="preserve">COLOSTRUM - 4 LTR </t>
        </r>
      </text>
    </comment>
    <comment ref="E685" authorId="1" shapeId="0" xr:uid="{00000000-0006-0000-0000-00003C010000}">
      <text>
        <r>
          <rPr>
            <sz val="10"/>
            <color rgb="FF000000"/>
            <rFont val="Arial"/>
            <scheme val="minor"/>
          </rPr>
          <t xml:space="preserve">COLOSTRUM - 5 LTR </t>
        </r>
      </text>
    </comment>
    <comment ref="C691" authorId="1" shapeId="0" xr:uid="{00000000-0006-0000-0000-000052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691" authorId="1" shapeId="0" xr:uid="{00000000-0006-0000-0000-000053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91" authorId="1" shapeId="0" xr:uid="{00000000-0006-0000-0000-000056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691" authorId="1" shapeId="0" xr:uid="{00000000-0006-0000-0000-000058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H691" authorId="1" shapeId="0" xr:uid="{00000000-0006-0000-0000-00005B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92" authorId="1" shapeId="0" xr:uid="{00000000-0006-0000-0000-000064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692" authorId="1" shapeId="0" xr:uid="{00000000-0006-0000-0000-000066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94" authorId="1" shapeId="0" xr:uid="{00000000-0006-0000-0000-000086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694" authorId="1" shapeId="0" xr:uid="{00000000-0006-0000-0000-000088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695" authorId="1" shapeId="0" xr:uid="{00000000-0006-0000-0000-000098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695" authorId="1" shapeId="0" xr:uid="{00000000-0006-0000-0000-00009A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95" authorId="1" shapeId="0" xr:uid="{00000000-0006-0000-0000-00009C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95" authorId="1" shapeId="0" xr:uid="{00000000-0006-0000-0000-00009F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G695" authorId="1" shapeId="0" xr:uid="{00000000-0006-0000-0000-0000A0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96" authorId="1" shapeId="0" xr:uid="{00000000-0006-0000-0000-0000B9000000}">
      <text>
        <r>
          <rPr>
            <sz val="10"/>
            <color rgb="FF000000"/>
            <rFont val="Arial"/>
            <scheme val="minor"/>
          </rPr>
          <t>COLOSTRUM 2.9 LTR</t>
        </r>
      </text>
    </comment>
    <comment ref="F696" authorId="1" shapeId="0" xr:uid="{00000000-0006-0000-0000-0000BD000000}">
      <text>
        <r>
          <rPr>
            <sz val="10"/>
            <color rgb="FF000000"/>
            <rFont val="Arial"/>
            <scheme val="minor"/>
          </rPr>
          <t>COLOSTRUM 4.8 LTR
10 LTR CUT</t>
        </r>
      </text>
    </comment>
    <comment ref="E697" authorId="1" shapeId="0" xr:uid="{00000000-0006-0000-0000-0000D5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H697" authorId="1" shapeId="0" xr:uid="{00000000-0006-0000-0000-0000DB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98" authorId="1" shapeId="0" xr:uid="{00000000-0006-0000-0000-0000EC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00" authorId="1" shapeId="0" xr:uid="{00000000-0006-0000-0000-00001C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01" authorId="1" shapeId="0" xr:uid="{00000000-0006-0000-0000-000029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01" authorId="1" shapeId="0" xr:uid="{00000000-0006-0000-0000-00002B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01" authorId="1" shapeId="0" xr:uid="{00000000-0006-0000-0000-00002D01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F701" authorId="1" shapeId="0" xr:uid="{00000000-0006-0000-0000-00002F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G701" authorId="1" shapeId="0" xr:uid="{00000000-0006-0000-0000-000032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701" authorId="1" shapeId="0" xr:uid="{00000000-0006-0000-0000-000035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02" authorId="1" shapeId="0" xr:uid="{00000000-0006-0000-0000-000047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02" authorId="1" shapeId="0" xr:uid="{00000000-0006-0000-0000-000049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703" authorId="1" shapeId="0" xr:uid="{00000000-0006-0000-0000-00000E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D703" authorId="1" shapeId="0" xr:uid="{00000000-0006-0000-0000-000010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03" authorId="1" shapeId="0" xr:uid="{00000000-0006-0000-0000-000011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G703" authorId="1" shapeId="0" xr:uid="{00000000-0006-0000-0000-000014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F704" authorId="1" shapeId="0" xr:uid="{00000000-0006-0000-0000-000023000000}">
      <text>
        <r>
          <rPr>
            <sz val="10"/>
            <color rgb="FF000000"/>
            <rFont val="Arial"/>
            <scheme val="minor"/>
          </rPr>
          <t xml:space="preserve">COLOSTRUM 3 LTR </t>
        </r>
      </text>
    </comment>
    <comment ref="C705" authorId="1" shapeId="0" xr:uid="{00000000-0006-0000-0000-000027000000}">
      <text>
        <r>
          <rPr>
            <sz val="10"/>
            <color rgb="FF000000"/>
            <rFont val="Arial"/>
            <scheme val="minor"/>
          </rPr>
          <t xml:space="preserve">COLOSTRUM 4 LTR
04 LTR CUT </t>
        </r>
      </text>
    </comment>
    <comment ref="D705" authorId="1" shapeId="0" xr:uid="{00000000-0006-0000-0000-00002A000000}">
      <text>
        <r>
          <rPr>
            <sz val="10"/>
            <color rgb="FF000000"/>
            <rFont val="Arial"/>
            <scheme val="minor"/>
          </rPr>
          <t xml:space="preserve">06 LTR CUT </t>
        </r>
      </text>
    </comment>
    <comment ref="E705" authorId="1" shapeId="0" xr:uid="{00000000-0006-0000-0000-00002C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G705" authorId="1" shapeId="0" xr:uid="{00000000-0006-0000-0000-00002F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H705" authorId="1" shapeId="0" xr:uid="{00000000-0006-0000-0000-000031000000}">
      <text>
        <r>
          <rPr>
            <sz val="10"/>
            <color rgb="FF000000"/>
            <rFont val="Arial"/>
            <scheme val="minor"/>
          </rPr>
          <t>COLOSTRUM 5.6 LTR 
05 LTR CUT</t>
        </r>
      </text>
    </comment>
    <comment ref="D706" authorId="1" shapeId="0" xr:uid="{00000000-0006-0000-0000-00003D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06" authorId="1" shapeId="0" xr:uid="{00000000-0006-0000-0000-000040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09" authorId="1" shapeId="0" xr:uid="{00000000-0006-0000-0000-00006C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09" authorId="1" shapeId="0" xr:uid="{00000000-0006-0000-0000-00006F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10" authorId="1" shapeId="0" xr:uid="{00000000-0006-0000-0000-00007D00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C712" authorId="1" shapeId="0" xr:uid="{00000000-0006-0000-0000-0000A6000000}">
      <text>
        <r>
          <rPr>
            <sz val="10"/>
            <color rgb="FF000000"/>
            <rFont val="Arial"/>
            <scheme val="minor"/>
          </rPr>
          <t>COLOSTRUM - 4 LTR</t>
        </r>
      </text>
    </comment>
    <comment ref="D712" authorId="1" shapeId="0" xr:uid="{00000000-0006-0000-0000-0000A9000000}">
      <text>
        <r>
          <rPr>
            <sz val="10"/>
            <color rgb="FF000000"/>
            <rFont val="Arial"/>
            <scheme val="minor"/>
          </rPr>
          <t xml:space="preserve">COLOSTRUM 2.9 LTR </t>
        </r>
      </text>
    </comment>
    <comment ref="F712" authorId="1" shapeId="0" xr:uid="{00000000-0006-0000-0000-0000AE000000}">
      <text>
        <r>
          <rPr>
            <sz val="10"/>
            <color rgb="FF000000"/>
            <rFont val="Arial"/>
            <scheme val="minor"/>
          </rPr>
          <t xml:space="preserve">COLOSTRUM - 7.8 LTR </t>
        </r>
      </text>
    </comment>
    <comment ref="H712" authorId="1" shapeId="0" xr:uid="{00000000-0006-0000-0000-0000B2000000}">
      <text>
        <r>
          <rPr>
            <sz val="10"/>
            <color rgb="FF000000"/>
            <rFont val="Arial"/>
            <scheme val="minor"/>
          </rPr>
          <t>COLOSTRUM 5.6 LTR</t>
        </r>
      </text>
    </comment>
    <comment ref="E719" authorId="1" shapeId="0" xr:uid="{00000000-0006-0000-0000-000007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20" authorId="1" shapeId="0" xr:uid="{00000000-0006-0000-0000-00001A000000}">
      <text>
        <r>
          <rPr>
            <sz val="10"/>
            <color rgb="FF000000"/>
            <rFont val="Arial"/>
            <scheme val="minor"/>
          </rPr>
          <t>09 LTR CUT</t>
        </r>
      </text>
    </comment>
    <comment ref="F720" authorId="1" shapeId="0" xr:uid="{00000000-0006-0000-0000-00001D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21" authorId="1" shapeId="0" xr:uid="{00000000-0006-0000-0000-000026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722" authorId="1" shapeId="0" xr:uid="{00000000-0006-0000-0000-000033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E722" authorId="1" shapeId="0" xr:uid="{00000000-0006-0000-0000-000034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G722" authorId="1" shapeId="0" xr:uid="{00000000-0006-0000-0000-00003600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H722" authorId="1" shapeId="0" xr:uid="{00000000-0006-0000-0000-000038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24" authorId="1" shapeId="0" xr:uid="{00000000-0006-0000-0000-000051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24" authorId="1" shapeId="0" xr:uid="{00000000-0006-0000-0000-000054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25" authorId="1" shapeId="0" xr:uid="{00000000-0006-0000-0000-000062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25" authorId="1" shapeId="0" xr:uid="{00000000-0006-0000-0000-000063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725" authorId="1" shapeId="0" xr:uid="{00000000-0006-0000-0000-000067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726" authorId="1" shapeId="0" xr:uid="{00000000-0006-0000-0000-00007200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E726" authorId="1" shapeId="0" xr:uid="{00000000-0006-0000-0000-000073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726" authorId="1" shapeId="0" xr:uid="{00000000-0006-0000-0000-000074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H726" authorId="1" shapeId="0" xr:uid="{00000000-0006-0000-0000-000076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E727" authorId="1" shapeId="0" xr:uid="{00000000-0006-0000-0000-000085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C728" authorId="1" shapeId="0" xr:uid="{00000000-0006-0000-0000-00009700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D728" authorId="1" shapeId="0" xr:uid="{00000000-0006-0000-0000-000099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28" authorId="1" shapeId="0" xr:uid="{00000000-0006-0000-0000-00009B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28" authorId="1" shapeId="0" xr:uid="{00000000-0006-0000-0000-00009D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29" authorId="1" shapeId="0" xr:uid="{00000000-0006-0000-0000-0000BA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F729" authorId="1" shapeId="0" xr:uid="{00000000-0006-0000-0000-0000BB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729" authorId="1" shapeId="0" xr:uid="{00000000-0006-0000-0000-0000BE000000}">
      <text>
        <r>
          <rPr>
            <sz val="10"/>
            <color rgb="FF000000"/>
            <rFont val="Arial"/>
            <scheme val="minor"/>
          </rPr>
          <t>COLOSTRUM 4.7 LTR</t>
        </r>
      </text>
    </comment>
    <comment ref="H729" authorId="1" shapeId="0" xr:uid="{00000000-0006-0000-0000-0000C0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C730" authorId="1" shapeId="0" xr:uid="{00000000-0006-0000-0000-0000D2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D730" authorId="1" shapeId="0" xr:uid="{00000000-0006-0000-0000-0000D300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E730" authorId="1" shapeId="0" xr:uid="{00000000-0006-0000-0000-0000D4000000}">
      <text>
        <r>
          <rPr>
            <sz val="10"/>
            <color rgb="FF000000"/>
            <rFont val="Arial"/>
            <scheme val="minor"/>
          </rPr>
          <t>09 LTR CUT</t>
        </r>
      </text>
    </comment>
    <comment ref="G730" authorId="1" shapeId="0" xr:uid="{00000000-0006-0000-0000-0000D7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730" authorId="1" shapeId="0" xr:uid="{00000000-0006-0000-0000-0000D900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E731" authorId="1" shapeId="0" xr:uid="{00000000-0006-0000-0000-0000EB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31" authorId="1" shapeId="0" xr:uid="{00000000-0006-0000-0000-0000ED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731" authorId="1" shapeId="0" xr:uid="{00000000-0006-0000-0000-0000EF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732" authorId="1" shapeId="0" xr:uid="{00000000-0006-0000-0000-0000FF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D732" authorId="1" shapeId="0" xr:uid="{00000000-0006-0000-0000-000001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32" authorId="1" shapeId="0" xr:uid="{00000000-0006-0000-0000-000003010000}">
      <text>
        <r>
          <rPr>
            <sz val="10"/>
            <color rgb="FF000000"/>
            <rFont val="Arial"/>
            <scheme val="minor"/>
          </rPr>
          <t>09 LTR CUT</t>
        </r>
      </text>
    </comment>
    <comment ref="F732" authorId="1" shapeId="0" xr:uid="{00000000-0006-0000-0000-000005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33" authorId="1" shapeId="0" xr:uid="{00000000-0006-0000-0000-00001B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733" authorId="1" shapeId="0" xr:uid="{00000000-0006-0000-0000-00001D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G735" authorId="1" shapeId="0" xr:uid="{00000000-0006-0000-0000-00004A010000}">
      <text>
        <r>
          <rPr>
            <sz val="10"/>
            <color rgb="FF000000"/>
            <rFont val="Arial"/>
            <scheme val="minor"/>
          </rPr>
          <t xml:space="preserve">COLOSTRUM - 4.7 LTR </t>
        </r>
      </text>
    </comment>
    <comment ref="E741" authorId="1" shapeId="0" xr:uid="{00000000-0006-0000-0000-00005E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743" authorId="1" shapeId="0" xr:uid="{00000000-0006-0000-0000-00007B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G743" authorId="1" shapeId="0" xr:uid="{00000000-0006-0000-0000-00007F00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H743" authorId="1" shapeId="0" xr:uid="{00000000-0006-0000-0000-000081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45" authorId="1" shapeId="0" xr:uid="{00000000-0006-0000-0000-0000A4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745" authorId="1" shapeId="0" xr:uid="{00000000-0006-0000-0000-0000A7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45" authorId="1" shapeId="0" xr:uid="{00000000-0006-0000-0000-0000AA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45" authorId="1" shapeId="0" xr:uid="{00000000-0006-0000-0000-0000AB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H745" authorId="1" shapeId="0" xr:uid="{00000000-0006-0000-0000-0000B0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746" authorId="1" shapeId="0" xr:uid="{00000000-0006-0000-0000-0000C8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C747" authorId="1" shapeId="0" xr:uid="{00000000-0006-0000-0000-0000DE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747" authorId="1" shapeId="0" xr:uid="{00000000-0006-0000-0000-0000E0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47" authorId="1" shapeId="0" xr:uid="{00000000-0006-0000-0000-0000E2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47" authorId="1" shapeId="0" xr:uid="{00000000-0006-0000-0000-0000E5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H747" authorId="1" shapeId="0" xr:uid="{00000000-0006-0000-0000-0000E9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H748" authorId="1" shapeId="0" xr:uid="{00000000-0006-0000-0000-0000FD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49" authorId="1" shapeId="0" xr:uid="{00000000-0006-0000-0000-00000A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49" authorId="1" shapeId="0" xr:uid="{00000000-0006-0000-0000-00000E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F749" authorId="1" shapeId="0" xr:uid="{00000000-0006-0000-0000-000012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G749" authorId="1" shapeId="0" xr:uid="{00000000-0006-0000-0000-000015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H749" authorId="1" shapeId="0" xr:uid="{00000000-0006-0000-0000-000018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C753" authorId="1" shapeId="0" xr:uid="{00000000-0006-0000-0000-000015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D753" authorId="1" shapeId="0" xr:uid="{00000000-0006-0000-0000-000016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53" authorId="1" shapeId="0" xr:uid="{00000000-0006-0000-0000-000018000000}">
      <text>
        <r>
          <rPr>
            <sz val="10"/>
            <color rgb="FF000000"/>
            <rFont val="Arial"/>
            <scheme val="minor"/>
          </rPr>
          <t xml:space="preserve">COLOSTRUM - 4 LTR </t>
        </r>
      </text>
    </comment>
    <comment ref="F753" authorId="1" shapeId="0" xr:uid="{00000000-0006-0000-0000-00001B000000}">
      <text>
        <r>
          <rPr>
            <sz val="10"/>
            <color rgb="FF000000"/>
            <rFont val="Arial"/>
            <scheme val="minor"/>
          </rPr>
          <t xml:space="preserve">02 LTR CUT 
</t>
        </r>
      </text>
    </comment>
    <comment ref="E754" authorId="1" shapeId="0" xr:uid="{00000000-0006-0000-0000-000025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55" authorId="1" shapeId="0" xr:uid="{00000000-0006-0000-0000-000032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F755" authorId="1" shapeId="0" xr:uid="{00000000-0006-0000-0000-000035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60" authorId="1" shapeId="0" xr:uid="{00000000-0006-0000-0000-000083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60" authorId="1" shapeId="0" xr:uid="{00000000-0006-0000-0000-000084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762" authorId="1" shapeId="0" xr:uid="{00000000-0006-0000-0000-0000B7000000}">
      <text>
        <r>
          <rPr>
            <sz val="10"/>
            <color rgb="FF000000"/>
            <rFont val="Arial"/>
            <scheme val="minor"/>
          </rPr>
          <t xml:space="preserve">COLOSTRUM - 4 LTR </t>
        </r>
      </text>
    </comment>
    <comment ref="E768" authorId="1" shapeId="0" xr:uid="{00000000-0006-0000-0000-000046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68" authorId="1" shapeId="0" xr:uid="{00000000-0006-0000-0000-000048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H768" authorId="1" shapeId="0" xr:uid="{00000000-0006-0000-0000-00004B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70" authorId="1" shapeId="0" xr:uid="{00000000-0006-0000-0000-000022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H770" authorId="1" shapeId="0" xr:uid="{00000000-0006-0000-0000-000024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71" authorId="1" shapeId="0" xr:uid="{00000000-0006-0000-0000-000028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72" authorId="1" shapeId="0" xr:uid="{00000000-0006-0000-0000-00003C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72" authorId="1" shapeId="0" xr:uid="{00000000-0006-0000-0000-00003E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778" authorId="1" shapeId="0" xr:uid="{00000000-0006-0000-0000-0000A3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78" authorId="1" shapeId="0" xr:uid="{00000000-0006-0000-0000-0000A8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G778" authorId="1" shapeId="0" xr:uid="{00000000-0006-0000-0000-0000AC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H778" authorId="1" shapeId="0" xr:uid="{00000000-0006-0000-0000-0000AF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779" authorId="1" shapeId="0" xr:uid="{00000000-0006-0000-0000-0000C6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79" authorId="1" shapeId="0" xr:uid="{00000000-0006-0000-0000-0000C9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H779" authorId="1" shapeId="0" xr:uid="{00000000-0006-0000-0000-0000CB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F780" authorId="1" shapeId="0" xr:uid="{00000000-0006-0000-0000-0000E3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H780" authorId="1" shapeId="0" xr:uid="{00000000-0006-0000-0000-0000E7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81" authorId="1" shapeId="0" xr:uid="{00000000-0006-0000-0000-0000F8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H781" authorId="1" shapeId="0" xr:uid="{00000000-0006-0000-0000-0000FB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82" authorId="1" shapeId="0" xr:uid="{00000000-0006-0000-0000-00000C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F782" authorId="1" shapeId="0" xr:uid="{00000000-0006-0000-0000-00000F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G782" authorId="1" shapeId="0" xr:uid="{00000000-0006-0000-0000-000013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H782" authorId="1" shapeId="0" xr:uid="{00000000-0006-0000-0000-000016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83" authorId="1" shapeId="0" xr:uid="{00000000-0006-0000-0000-000023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G783" authorId="1" shapeId="0" xr:uid="{00000000-0006-0000-0000-000025010000}">
      <text>
        <r>
          <rPr>
            <sz val="10"/>
            <color rgb="FF000000"/>
            <rFont val="Arial"/>
            <scheme val="minor"/>
          </rPr>
          <t xml:space="preserve">02 LTR CUT 
</t>
        </r>
      </text>
    </comment>
    <comment ref="C784" authorId="1" shapeId="0" xr:uid="{00000000-0006-0000-0000-000038010000}">
      <text>
        <r>
          <rPr>
            <sz val="10"/>
            <color rgb="FF000000"/>
            <rFont val="Arial"/>
            <scheme val="minor"/>
          </rPr>
          <t xml:space="preserve">COLOSTRUM 6.2 LTR </t>
        </r>
      </text>
    </comment>
    <comment ref="F784" authorId="1" shapeId="0" xr:uid="{00000000-0006-0000-0000-000039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H784" authorId="1" shapeId="0" xr:uid="{00000000-0006-0000-0000-00003D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85" authorId="1" shapeId="0" xr:uid="{00000000-0006-0000-0000-000005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86" authorId="1" shapeId="0" xr:uid="{00000000-0006-0000-0000-000017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86" authorId="1" shapeId="0" xr:uid="{00000000-0006-0000-0000-000019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789" authorId="1" shapeId="0" xr:uid="{00000000-0006-0000-0000-000041000000}">
      <text>
        <r>
          <rPr>
            <sz val="10"/>
            <color rgb="FF000000"/>
            <rFont val="Arial"/>
            <scheme val="minor"/>
          </rPr>
          <t xml:space="preserve">COLOSTRUM 6.2 LTR </t>
        </r>
      </text>
    </comment>
    <comment ref="C795" authorId="1" shapeId="0" xr:uid="{00000000-0006-0000-0000-0000B4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D795" authorId="1" shapeId="0" xr:uid="{00000000-0006-0000-0000-0000B5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95" authorId="1" shapeId="0" xr:uid="{00000000-0006-0000-0000-0000B6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95" authorId="1" shapeId="0" xr:uid="{00000000-0006-0000-0000-0000B8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798" authorId="1" shapeId="0" xr:uid="{00000000-0006-0000-0000-000000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98" authorId="1" shapeId="0" xr:uid="{00000000-0006-0000-0000-000002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H798" authorId="1" shapeId="0" xr:uid="{00000000-0006-0000-0000-000006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801" authorId="1" shapeId="0" xr:uid="{00000000-0006-0000-0000-00004501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C802" authorId="1" shapeId="0" xr:uid="{00000000-0006-0000-0000-00000D000000}">
      <text>
        <r>
          <rPr>
            <sz val="10"/>
            <color rgb="FF000000"/>
            <rFont val="Arial"/>
            <scheme val="minor"/>
          </rPr>
          <t xml:space="preserve">COLOSTRUM - 3.4 LTR </t>
        </r>
      </text>
    </comment>
    <comment ref="F802" authorId="1" shapeId="0" xr:uid="{00000000-0006-0000-0000-00000F000000}">
      <text>
        <r>
          <rPr>
            <sz val="10"/>
            <color rgb="FF000000"/>
            <rFont val="Arial"/>
            <scheme val="minor"/>
          </rPr>
          <t xml:space="preserve">COLOSTRUM - 3.7 LTR </t>
        </r>
      </text>
    </comment>
    <comment ref="D805" authorId="1" shapeId="0" xr:uid="{00000000-0006-0000-0000-00003A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805" authorId="1" shapeId="0" xr:uid="{00000000-0006-0000-0000-00003B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G805" authorId="1" shapeId="0" xr:uid="{00000000-0006-0000-0000-00003F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807" authorId="1" shapeId="0" xr:uid="{00000000-0006-0000-0000-00005D000000}">
      <text>
        <r>
          <rPr>
            <sz val="10"/>
            <color rgb="FF000000"/>
            <rFont val="Arial"/>
            <scheme val="minor"/>
          </rPr>
          <t xml:space="preserve">COLOSTRUM 2.7 LTR </t>
        </r>
      </text>
    </comment>
    <comment ref="D809" authorId="1" shapeId="0" xr:uid="{00000000-0006-0000-0000-000079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809" authorId="1" shapeId="0" xr:uid="{00000000-0006-0000-0000-00007A000000}">
      <text>
        <r>
          <rPr>
            <sz val="10"/>
            <color rgb="FF000000"/>
            <rFont val="Arial"/>
            <scheme val="minor"/>
          </rPr>
          <t xml:space="preserve">06 LTR CUT </t>
        </r>
      </text>
    </comment>
    <comment ref="G809" authorId="1" shapeId="0" xr:uid="{00000000-0006-0000-0000-00007C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H809" authorId="1" shapeId="0" xr:uid="{00000000-0006-0000-0000-00007E00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D810" authorId="1" shapeId="0" xr:uid="{00000000-0006-0000-0000-00008D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810" authorId="1" shapeId="0" xr:uid="{00000000-0006-0000-0000-00008E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G810" authorId="1" shapeId="0" xr:uid="{00000000-0006-0000-0000-00008F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H810" authorId="1" shapeId="0" xr:uid="{00000000-0006-0000-0000-000091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811" authorId="1" shapeId="0" xr:uid="{00000000-0006-0000-0000-0000A5000000}">
      <text>
        <r>
          <rPr>
            <sz val="10"/>
            <color rgb="FF000000"/>
            <rFont val="Arial"/>
            <scheme val="minor"/>
          </rPr>
          <t xml:space="preserve">07 LTR CUT </t>
        </r>
      </text>
    </comment>
    <comment ref="H811" authorId="1" shapeId="0" xr:uid="{00000000-0006-0000-0000-0000AD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D812" authorId="1" shapeId="0" xr:uid="{00000000-0006-0000-0000-0000C4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812" authorId="1" shapeId="0" xr:uid="{00000000-0006-0000-0000-0000C5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812" authorId="1" shapeId="0" xr:uid="{00000000-0006-0000-0000-0000C7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813" authorId="1" shapeId="0" xr:uid="{00000000-0006-0000-0000-0000DD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813" authorId="1" shapeId="0" xr:uid="{00000000-0006-0000-0000-0000DF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813" authorId="1" shapeId="0" xr:uid="{00000000-0006-0000-0000-0000E1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G813" authorId="1" shapeId="0" xr:uid="{00000000-0006-0000-0000-0000E4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H813" authorId="1" shapeId="0" xr:uid="{00000000-0006-0000-0000-0000E6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814" authorId="1" shapeId="0" xr:uid="{00000000-0006-0000-0000-0000F4000000}">
      <text>
        <r>
          <rPr>
            <sz val="10"/>
            <color rgb="FF000000"/>
            <rFont val="Arial"/>
            <scheme val="minor"/>
          </rPr>
          <t>05 LTR</t>
        </r>
      </text>
    </comment>
    <comment ref="D814" authorId="1" shapeId="0" xr:uid="{00000000-0006-0000-0000-0000F5000000}">
      <text>
        <r>
          <rPr>
            <sz val="10"/>
            <color rgb="FF000000"/>
            <rFont val="Arial"/>
            <scheme val="minor"/>
          </rPr>
          <t xml:space="preserve">04 LTR </t>
        </r>
      </text>
    </comment>
    <comment ref="E814" authorId="1" shapeId="0" xr:uid="{00000000-0006-0000-0000-0000F6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814" authorId="1" shapeId="0" xr:uid="{00000000-0006-0000-0000-0000F7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G814" authorId="1" shapeId="0" xr:uid="{00000000-0006-0000-0000-0000F9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H814" authorId="1" shapeId="0" xr:uid="{00000000-0006-0000-0000-0000FA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815" authorId="1" shapeId="0" xr:uid="{00000000-0006-0000-0000-00000B010000}">
      <text>
        <r>
          <rPr>
            <sz val="10"/>
            <color rgb="FF000000"/>
            <rFont val="Arial"/>
            <scheme val="minor"/>
          </rPr>
          <t xml:space="preserve">10 LTR </t>
        </r>
      </text>
    </comment>
    <comment ref="F815" authorId="1" shapeId="0" xr:uid="{00000000-0006-0000-0000-00000D010000}">
      <text>
        <r>
          <rPr>
            <sz val="10"/>
            <color rgb="FF000000"/>
            <rFont val="Arial"/>
            <scheme val="minor"/>
          </rPr>
          <t>05 LTR</t>
        </r>
      </text>
    </comment>
    <comment ref="G815" authorId="1" shapeId="0" xr:uid="{00000000-0006-0000-0000-000010010000}">
      <text>
        <r>
          <rPr>
            <sz val="10"/>
            <color rgb="FF000000"/>
            <rFont val="Arial"/>
            <scheme val="minor"/>
          </rPr>
          <t>03 LTR</t>
        </r>
      </text>
    </comment>
    <comment ref="H815" authorId="1" shapeId="0" xr:uid="{00000000-0006-0000-0000-000014010000}">
      <text>
        <r>
          <rPr>
            <sz val="10"/>
            <color rgb="FF000000"/>
            <rFont val="Arial"/>
            <scheme val="minor"/>
          </rPr>
          <t>04 LTR</t>
        </r>
      </text>
    </comment>
    <comment ref="D816" authorId="1" shapeId="0" xr:uid="{00000000-0006-0000-0000-000021010000}">
      <text>
        <r>
          <rPr>
            <sz val="10"/>
            <color rgb="FF000000"/>
            <rFont val="Arial"/>
            <scheme val="minor"/>
          </rPr>
          <t xml:space="preserve">COLOSTRUM 10.1 LTR </t>
        </r>
      </text>
    </comment>
    <comment ref="E816" authorId="1" shapeId="0" xr:uid="{00000000-0006-0000-0000-000022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G816" authorId="1" shapeId="0" xr:uid="{00000000-0006-0000-0000-000024010000}">
      <text>
        <r>
          <rPr>
            <sz val="10"/>
            <color rgb="FF000000"/>
            <rFont val="Arial"/>
            <scheme val="minor"/>
          </rPr>
          <t xml:space="preserve">COLOSTRUM 7.4 LTR </t>
        </r>
      </text>
    </comment>
    <comment ref="C818" authorId="1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COLOSTRUM - 3.4 LTR </t>
        </r>
      </text>
    </comment>
    <comment ref="D818" authorId="1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COLOSTRUM 10.1 LTR </t>
        </r>
      </text>
    </comment>
    <comment ref="E818" authorId="1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COLOSTRUM - 2.7 LTR </t>
        </r>
      </text>
    </comment>
    <comment ref="F818" authorId="1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COLOSTRUM - 3.7 LTR </t>
        </r>
      </text>
    </comment>
    <comment ref="G818" authorId="1" shapeId="0" xr:uid="{00000000-0006-0000-0000-000006000000}">
      <text>
        <r>
          <rPr>
            <sz val="10"/>
            <color rgb="FF000000"/>
            <rFont val="Arial"/>
            <scheme val="minor"/>
          </rPr>
          <t xml:space="preserve">COLOSTRUM 7.4 LTR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96" authorId="0" shapeId="0" xr:uid="{00000000-0006-0000-0100-00001700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F600" authorId="0" shapeId="0" xr:uid="{00000000-0006-0000-0100-000012000000}">
      <text>
        <r>
          <rPr>
            <sz val="10"/>
            <color rgb="FF000000"/>
            <rFont val="Arial"/>
            <scheme val="minor"/>
          </rPr>
          <t xml:space="preserve">20 lit cut
</t>
        </r>
      </text>
    </comment>
    <comment ref="F602" authorId="0" shapeId="0" xr:uid="{00000000-0006-0000-0100-000010000000}">
      <text>
        <r>
          <rPr>
            <sz val="10"/>
            <color rgb="FF000000"/>
            <rFont val="Arial"/>
            <scheme val="minor"/>
          </rPr>
          <t>60 lit cut</t>
        </r>
      </text>
    </comment>
    <comment ref="F604" authorId="0" shapeId="0" xr:uid="{00000000-0006-0000-0100-00000D000000}">
      <text>
        <r>
          <rPr>
            <sz val="10"/>
            <color rgb="FF000000"/>
            <rFont val="Arial"/>
            <scheme val="minor"/>
          </rPr>
          <t>150 lit cut</t>
        </r>
      </text>
    </comment>
    <comment ref="F606" authorId="0" shapeId="0" xr:uid="{00000000-0006-0000-0100-00000C000000}">
      <text>
        <r>
          <rPr>
            <sz val="10"/>
            <color rgb="FF000000"/>
            <rFont val="Arial"/>
            <scheme val="minor"/>
          </rPr>
          <t>140 lit cut</t>
        </r>
      </text>
    </comment>
    <comment ref="F608" authorId="0" shapeId="0" xr:uid="{00000000-0006-0000-0100-00000A000000}">
      <text>
        <r>
          <rPr>
            <sz val="10"/>
            <color rgb="FF000000"/>
            <rFont val="Arial"/>
            <scheme val="minor"/>
          </rPr>
          <t>60 lit cut</t>
        </r>
      </text>
    </comment>
    <comment ref="F610" authorId="0" shapeId="0" xr:uid="{00000000-0006-0000-0100-000009000000}">
      <text>
        <r>
          <rPr>
            <sz val="10"/>
            <color rgb="FF000000"/>
            <rFont val="Arial"/>
            <scheme val="minor"/>
          </rPr>
          <t>60 lit cut</t>
        </r>
      </text>
    </comment>
    <comment ref="F612" authorId="0" shapeId="0" xr:uid="{00000000-0006-0000-0100-000008000000}">
      <text>
        <r>
          <rPr>
            <sz val="10"/>
            <color rgb="FF000000"/>
            <rFont val="Arial"/>
            <scheme val="minor"/>
          </rPr>
          <t>65 lit cut</t>
        </r>
      </text>
    </comment>
    <comment ref="F621" authorId="0" shapeId="0" xr:uid="{00000000-0006-0000-0100-000022000000}">
      <text>
        <r>
          <rPr>
            <sz val="10"/>
            <color rgb="FF000000"/>
            <rFont val="Arial"/>
            <scheme val="minor"/>
          </rPr>
          <t>50 LIT CUT</t>
        </r>
      </text>
    </comment>
    <comment ref="F623" authorId="0" shapeId="0" xr:uid="{00000000-0006-0000-0100-00001F000000}">
      <text>
        <r>
          <rPr>
            <sz val="10"/>
            <color rgb="FF000000"/>
            <rFont val="Arial"/>
            <scheme val="minor"/>
          </rPr>
          <t>50 LIT CUT</t>
        </r>
      </text>
    </comment>
    <comment ref="F625" authorId="0" shapeId="0" xr:uid="{00000000-0006-0000-0100-00001A000000}">
      <text>
        <r>
          <rPr>
            <sz val="10"/>
            <color rgb="FF000000"/>
            <rFont val="Arial"/>
            <scheme val="minor"/>
          </rPr>
          <t>50 LIT CUT</t>
        </r>
      </text>
    </comment>
    <comment ref="F627" authorId="0" shapeId="0" xr:uid="{00000000-0006-0000-0100-000018000000}">
      <text>
        <r>
          <rPr>
            <sz val="10"/>
            <color rgb="FF000000"/>
            <rFont val="Arial"/>
            <scheme val="minor"/>
          </rPr>
          <t>50 LIT CUT</t>
        </r>
      </text>
    </comment>
    <comment ref="F629" authorId="0" shapeId="0" xr:uid="{00000000-0006-0000-0100-000015000000}">
      <text>
        <r>
          <rPr>
            <sz val="10"/>
            <color rgb="FF000000"/>
            <rFont val="Arial"/>
            <scheme val="minor"/>
          </rPr>
          <t>40 LIT CUT</t>
        </r>
      </text>
    </comment>
    <comment ref="F654" authorId="0" shapeId="0" xr:uid="{00000000-0006-0000-0100-000021000000}">
      <text>
        <r>
          <rPr>
            <sz val="10"/>
            <color rgb="FF000000"/>
            <rFont val="Arial"/>
            <scheme val="minor"/>
          </rPr>
          <t xml:space="preserve">MILK HOLD , DUE TO BOILER ROUTEIN  INSPECTION </t>
        </r>
      </text>
    </comment>
    <comment ref="E681" authorId="0" shapeId="0" xr:uid="{00000000-0006-0000-0100-000023000000}">
      <text>
        <r>
          <rPr>
            <sz val="10"/>
            <color rgb="FF000000"/>
            <rFont val="Arial"/>
            <scheme val="minor"/>
          </rPr>
          <t xml:space="preserve">46 LTR CUT </t>
        </r>
      </text>
    </comment>
    <comment ref="F689" authorId="0" shapeId="0" xr:uid="{00000000-0006-0000-0100-00001B000000}">
      <text>
        <r>
          <rPr>
            <sz val="10"/>
            <color rgb="FF000000"/>
            <rFont val="Arial"/>
            <scheme val="minor"/>
          </rPr>
          <t xml:space="preserve">150 LTR CUT ,
</t>
        </r>
      </text>
    </comment>
    <comment ref="F691" authorId="0" shapeId="0" xr:uid="{00000000-0006-0000-0100-000019000000}">
      <text>
        <r>
          <rPr>
            <sz val="10"/>
            <color rgb="FF000000"/>
            <rFont val="Arial"/>
            <scheme val="minor"/>
          </rPr>
          <t>200 LTR CUT</t>
        </r>
      </text>
    </comment>
    <comment ref="F693" authorId="0" shapeId="0" xr:uid="{00000000-0006-0000-0100-000016000000}">
      <text>
        <r>
          <rPr>
            <sz val="10"/>
            <color rgb="FF000000"/>
            <rFont val="Arial"/>
            <scheme val="minor"/>
          </rPr>
          <t xml:space="preserve">125 LTR CUT
</t>
        </r>
      </text>
    </comment>
    <comment ref="F695" authorId="0" shapeId="0" xr:uid="{00000000-0006-0000-0100-000013000000}">
      <text>
        <r>
          <rPr>
            <sz val="10"/>
            <color rgb="FF000000"/>
            <rFont val="Arial"/>
            <scheme val="minor"/>
          </rPr>
          <t xml:space="preserve">246 LTR CUT 
</t>
        </r>
      </text>
    </comment>
    <comment ref="F706" authorId="0" shapeId="0" xr:uid="{00000000-0006-0000-0100-00002C000000}">
      <text>
        <r>
          <rPr>
            <sz val="10"/>
            <color rgb="FF000000"/>
            <rFont val="Arial"/>
            <scheme val="minor"/>
          </rPr>
          <t>89 LTR CUT</t>
        </r>
      </text>
    </comment>
    <comment ref="F708" authorId="0" shapeId="0" xr:uid="{00000000-0006-0000-0100-00002B00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F710" authorId="0" shapeId="0" xr:uid="{00000000-0006-0000-0100-000029000000}">
      <text>
        <r>
          <rPr>
            <sz val="10"/>
            <color rgb="FF000000"/>
            <rFont val="Arial"/>
            <scheme val="minor"/>
          </rPr>
          <t>150 LTR CUT</t>
        </r>
      </text>
    </comment>
    <comment ref="F712" authorId="0" shapeId="0" xr:uid="{00000000-0006-0000-0100-00002600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F714" authorId="0" shapeId="0" xr:uid="{00000000-0006-0000-0100-000024000000}">
      <text>
        <r>
          <rPr>
            <sz val="10"/>
            <color rgb="FF000000"/>
            <rFont val="Arial"/>
            <scheme val="minor"/>
          </rPr>
          <t xml:space="preserve">200 LTR CUT, 
FAT  - 3.5 </t>
        </r>
      </text>
    </comment>
    <comment ref="F741" authorId="0" shapeId="0" xr:uid="{00000000-0006-0000-0100-00002A000000}">
      <text>
        <r>
          <rPr>
            <sz val="10"/>
            <color rgb="FF000000"/>
            <rFont val="Arial"/>
            <scheme val="minor"/>
          </rPr>
          <t>200 LTR CUT, 
FAT -3.6
SNF -7.8</t>
        </r>
      </text>
    </comment>
    <comment ref="F745" authorId="0" shapeId="0" xr:uid="{00000000-0006-0000-0100-000025000000}">
      <text>
        <r>
          <rPr>
            <sz val="10"/>
            <color rgb="FF000000"/>
            <rFont val="Arial"/>
            <scheme val="minor"/>
          </rPr>
          <t>250 LTR CUT, 
FAT - 3.5 
SNF - 7.7</t>
        </r>
      </text>
    </comment>
    <comment ref="H745" authorId="0" shapeId="0" xr:uid="{00000000-0006-0000-0100-000027000000}">
      <text>
        <r>
          <rPr>
            <sz val="10"/>
            <color rgb="FF000000"/>
            <rFont val="Arial"/>
            <scheme val="minor"/>
          </rPr>
          <t xml:space="preserve">180 LTR CUT, 
</t>
        </r>
      </text>
    </comment>
    <comment ref="F753" authorId="0" shapeId="0" xr:uid="{00000000-0006-0000-0100-00001C000000}">
      <text>
        <r>
          <rPr>
            <sz val="10"/>
            <color rgb="FF000000"/>
            <rFont val="Arial"/>
            <scheme val="minor"/>
          </rPr>
          <t xml:space="preserve">25 LTR CUT,
LOW FAT </t>
        </r>
      </text>
    </comment>
    <comment ref="E756" authorId="0" shapeId="0" xr:uid="{00000000-0006-0000-0100-000006000000}">
      <text>
        <r>
          <rPr>
            <sz val="10"/>
            <color rgb="FF000000"/>
            <rFont val="Arial"/>
            <scheme val="minor"/>
          </rPr>
          <t xml:space="preserve">50 LTR CUT, 
LOW FAT </t>
        </r>
      </text>
    </comment>
    <comment ref="E758" authorId="0" shapeId="0" xr:uid="{00000000-0006-0000-0100-000005000000}">
      <text>
        <r>
          <rPr>
            <sz val="10"/>
            <color rgb="FF000000"/>
            <rFont val="Arial"/>
            <scheme val="minor"/>
          </rPr>
          <t xml:space="preserve">50 LTR CUT, 
LOW FAT </t>
        </r>
      </text>
    </comment>
    <comment ref="F759" authorId="0" shapeId="0" xr:uid="{00000000-0006-0000-0100-000014000000}">
      <text>
        <r>
          <rPr>
            <sz val="10"/>
            <color rgb="FF000000"/>
            <rFont val="Arial"/>
            <scheme val="minor"/>
          </rPr>
          <t xml:space="preserve">50 LTR CUT, 
LOW FAT </t>
        </r>
      </text>
    </comment>
    <comment ref="E760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50 LTR CUT, 
LOW FAT </t>
        </r>
      </text>
    </comment>
    <comment ref="E762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50 LTR CUT 
LOW FAT </t>
        </r>
      </text>
    </comment>
    <comment ref="F763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60 LTR CUT, 
</t>
        </r>
      </text>
    </comment>
    <comment ref="C765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772" authorId="0" shapeId="0" xr:uid="{00000000-0006-0000-0100-000028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780" authorId="0" shapeId="0" xr:uid="{00000000-0006-0000-0100-000020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82" authorId="0" shapeId="0" xr:uid="{00000000-0006-0000-0100-00001D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90" authorId="0" shapeId="0" xr:uid="{00000000-0006-0000-0100-000011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91" authorId="0" shapeId="0" xr:uid="{00000000-0006-0000-0100-000004000000}">
      <text>
        <r>
          <rPr>
            <sz val="10"/>
            <color rgb="FF000000"/>
            <rFont val="Arial"/>
            <scheme val="minor"/>
          </rPr>
          <t>100 LTR CUT,
FAT 3.4/ SNF 7.8</t>
        </r>
      </text>
    </comment>
    <comment ref="F817" authorId="0" shapeId="0" xr:uid="{00000000-0006-0000-0100-00001E000000}">
      <text>
        <r>
          <rPr>
            <sz val="10"/>
            <color rgb="FF000000"/>
            <rFont val="Arial"/>
            <scheme val="minor"/>
          </rPr>
          <t xml:space="preserve">50 LTR CUT </t>
        </r>
      </text>
    </comment>
    <comment ref="E818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50 LTR CUT </t>
        </r>
      </text>
    </comment>
    <comment ref="F827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100 LTR CUT </t>
        </r>
      </text>
    </comment>
    <comment ref="E828" authorId="0" shapeId="0" xr:uid="{00000000-0006-0000-0100-000001000000}">
      <text>
        <r>
          <rPr>
            <sz val="10"/>
            <color rgb="FF000000"/>
            <rFont val="Arial"/>
            <scheme val="minor"/>
          </rPr>
          <t>100 LTR CUT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84" authorId="0" shapeId="0" xr:uid="{00000000-0006-0000-0200-0000B7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584" authorId="0" shapeId="0" xr:uid="{00000000-0006-0000-0200-0000BB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584" authorId="0" shapeId="0" xr:uid="{00000000-0006-0000-0200-0000BD00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G584" authorId="0" shapeId="0" xr:uid="{00000000-0006-0000-0200-0000BE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584" authorId="0" shapeId="0" xr:uid="{00000000-0006-0000-0200-0000C1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585" authorId="0" shapeId="0" xr:uid="{00000000-0006-0000-0200-0000CB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E585" authorId="0" shapeId="0" xr:uid="{00000000-0006-0000-0200-0000CF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F585" authorId="0" shapeId="0" xr:uid="{00000000-0006-0000-0200-0000D1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H585" authorId="0" shapeId="0" xr:uid="{00000000-0006-0000-0200-0000D4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585" authorId="0" shapeId="0" xr:uid="{00000000-0006-0000-0200-0000D5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586" authorId="0" shapeId="0" xr:uid="{00000000-0006-0000-0200-0000E1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586" authorId="0" shapeId="0" xr:uid="{00000000-0006-0000-0200-0000EB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586" authorId="0" shapeId="0" xr:uid="{00000000-0006-0000-0200-0000ED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588" authorId="0" shapeId="0" xr:uid="{00000000-0006-0000-0200-000000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588" authorId="0" shapeId="0" xr:uid="{00000000-0006-0000-0200-000002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588" authorId="0" shapeId="0" xr:uid="{00000000-0006-0000-0200-000007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589" authorId="0" shapeId="0" xr:uid="{00000000-0006-0000-0200-00000C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589" authorId="0" shapeId="0" xr:uid="{00000000-0006-0000-0200-00000F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589" authorId="0" shapeId="0" xr:uid="{00000000-0006-0000-0200-000011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F589" authorId="0" shapeId="0" xr:uid="{00000000-0006-0000-0200-000014010000}">
      <text>
        <r>
          <rPr>
            <sz val="10"/>
            <color rgb="FF000000"/>
            <rFont val="Arial"/>
            <scheme val="minor"/>
          </rPr>
          <t>10 lit cut</t>
        </r>
      </text>
    </comment>
    <comment ref="H589" authorId="0" shapeId="0" xr:uid="{00000000-0006-0000-0200-00001601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I589" authorId="0" shapeId="0" xr:uid="{00000000-0006-0000-0200-000018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C590" authorId="0" shapeId="0" xr:uid="{00000000-0006-0000-0200-000020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590" authorId="0" shapeId="0" xr:uid="{00000000-0006-0000-0200-000023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590" authorId="0" shapeId="0" xr:uid="{00000000-0006-0000-0200-000027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F590" authorId="0" shapeId="0" xr:uid="{00000000-0006-0000-0200-00002A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H590" authorId="0" shapeId="0" xr:uid="{00000000-0006-0000-0200-00002B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592" authorId="0" shapeId="0" xr:uid="{00000000-0006-0000-0200-00003D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592" authorId="0" shapeId="0" xr:uid="{00000000-0006-0000-0200-00003F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I592" authorId="0" shapeId="0" xr:uid="{00000000-0006-0000-0200-000040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D593" authorId="0" shapeId="0" xr:uid="{00000000-0006-0000-0200-000045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E593" authorId="0" shapeId="0" xr:uid="{00000000-0006-0000-0200-000047010000}">
      <text>
        <r>
          <rPr>
            <sz val="10"/>
            <color rgb="FF000000"/>
            <rFont val="Arial"/>
            <scheme val="minor"/>
          </rPr>
          <t>08 LIT CUT</t>
        </r>
      </text>
    </comment>
    <comment ref="F593" authorId="0" shapeId="0" xr:uid="{00000000-0006-0000-0200-000049010000}">
      <text>
        <r>
          <rPr>
            <sz val="10"/>
            <color rgb="FF000000"/>
            <rFont val="Arial"/>
            <scheme val="minor"/>
          </rPr>
          <t>20 LIT CUT</t>
        </r>
      </text>
    </comment>
    <comment ref="H593" authorId="0" shapeId="0" xr:uid="{00000000-0006-0000-0200-00004A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I593" authorId="0" shapeId="0" xr:uid="{00000000-0006-0000-0200-00004B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D594" authorId="0" shapeId="0" xr:uid="{00000000-0006-0000-0200-000052010000}">
      <text>
        <r>
          <rPr>
            <sz val="10"/>
            <color rgb="FF000000"/>
            <rFont val="Arial"/>
            <scheme val="minor"/>
          </rPr>
          <t>COLOSTRUM 5 LTR 
04 LIT CUT</t>
        </r>
      </text>
    </comment>
    <comment ref="G594" authorId="0" shapeId="0" xr:uid="{00000000-0006-0000-0200-000058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594" authorId="0" shapeId="0" xr:uid="{00000000-0006-0000-0200-000059010000}">
      <text>
        <r>
          <rPr>
            <sz val="10"/>
            <color rgb="FF000000"/>
            <rFont val="Arial"/>
            <scheme val="minor"/>
          </rPr>
          <t xml:space="preserve">05 LIT CUT
</t>
        </r>
      </text>
    </comment>
    <comment ref="I594" authorId="0" shapeId="0" xr:uid="{00000000-0006-0000-0200-00005A010000}">
      <text>
        <r>
          <rPr>
            <sz val="10"/>
            <color rgb="FF000000"/>
            <rFont val="Arial"/>
            <scheme val="minor"/>
          </rPr>
          <t xml:space="preserve">03 LIT CUT
</t>
        </r>
      </text>
    </comment>
    <comment ref="D595" authorId="0" shapeId="0" xr:uid="{00000000-0006-0000-0200-000060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595" authorId="0" shapeId="0" xr:uid="{00000000-0006-0000-0200-000062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F595" authorId="0" shapeId="0" xr:uid="{00000000-0006-0000-0200-000064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G595" authorId="0" shapeId="0" xr:uid="{00000000-0006-0000-0200-000066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H595" authorId="0" shapeId="0" xr:uid="{00000000-0006-0000-0200-00006701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I595" authorId="0" shapeId="0" xr:uid="{00000000-0006-0000-0200-000068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596" authorId="0" shapeId="0" xr:uid="{00000000-0006-0000-0200-00006F01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F596" authorId="0" shapeId="0" xr:uid="{00000000-0006-0000-0200-000071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C597" authorId="0" shapeId="0" xr:uid="{00000000-0006-0000-0200-000078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597" authorId="0" shapeId="0" xr:uid="{00000000-0006-0000-0200-00007B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F597" authorId="0" shapeId="0" xr:uid="{00000000-0006-0000-0200-00007E010000}">
      <text>
        <r>
          <rPr>
            <sz val="10"/>
            <color rgb="FF000000"/>
            <rFont val="Arial"/>
            <scheme val="minor"/>
          </rPr>
          <t>10 lit cut</t>
        </r>
      </text>
    </comment>
    <comment ref="G597" authorId="0" shapeId="0" xr:uid="{00000000-0006-0000-0200-00007F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597" authorId="0" shapeId="0" xr:uid="{00000000-0006-0000-0200-00008001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I597" authorId="0" shapeId="0" xr:uid="{00000000-0006-0000-0200-000081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C598" authorId="0" shapeId="0" xr:uid="{00000000-0006-0000-0200-000086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598" authorId="0" shapeId="0" xr:uid="{00000000-0006-0000-0200-000088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598" authorId="0" shapeId="0" xr:uid="{00000000-0006-0000-0200-00008B010000}">
      <text>
        <r>
          <rPr>
            <sz val="10"/>
            <color rgb="FF000000"/>
            <rFont val="Arial"/>
            <scheme val="minor"/>
          </rPr>
          <t>08 lit cut</t>
        </r>
      </text>
    </comment>
    <comment ref="F598" authorId="0" shapeId="0" xr:uid="{00000000-0006-0000-0200-00008E010000}">
      <text>
        <r>
          <rPr>
            <sz val="10"/>
            <color rgb="FF000000"/>
            <rFont val="Arial"/>
            <scheme val="minor"/>
          </rPr>
          <t>05  lit cut</t>
        </r>
      </text>
    </comment>
    <comment ref="H598" authorId="0" shapeId="0" xr:uid="{00000000-0006-0000-0200-000090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I598" authorId="0" shapeId="0" xr:uid="{00000000-0006-0000-0200-000091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C599" authorId="0" shapeId="0" xr:uid="{00000000-0006-0000-0200-000099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599" authorId="0" shapeId="0" xr:uid="{00000000-0006-0000-0200-00009B010000}">
      <text>
        <r>
          <rPr>
            <sz val="10"/>
            <color rgb="FF000000"/>
            <rFont val="Arial"/>
            <scheme val="minor"/>
          </rPr>
          <t>08 LIT CUT</t>
        </r>
      </text>
    </comment>
    <comment ref="E599" authorId="0" shapeId="0" xr:uid="{00000000-0006-0000-0200-00009D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F599" authorId="0" shapeId="0" xr:uid="{00000000-0006-0000-0200-00009F01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H599" authorId="0" shapeId="0" xr:uid="{00000000-0006-0000-0200-0000A1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I599" authorId="0" shapeId="0" xr:uid="{00000000-0006-0000-0200-0000A2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C600" authorId="0" shapeId="0" xr:uid="{00000000-0006-0000-0200-0000A9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00" authorId="0" shapeId="0" xr:uid="{00000000-0006-0000-0200-0000AC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600" authorId="0" shapeId="0" xr:uid="{00000000-0006-0000-0200-0000AF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F600" authorId="0" shapeId="0" xr:uid="{00000000-0006-0000-0200-0000B3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I600" authorId="0" shapeId="0" xr:uid="{00000000-0006-0000-0200-0000B6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C601" authorId="0" shapeId="0" xr:uid="{00000000-0006-0000-0200-0000C0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601" authorId="0" shapeId="0" xr:uid="{00000000-0006-0000-0200-0000C5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601" authorId="0" shapeId="0" xr:uid="{00000000-0006-0000-0200-0000C8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I601" authorId="0" shapeId="0" xr:uid="{00000000-0006-0000-0200-0000C9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C602" authorId="0" shapeId="0" xr:uid="{00000000-0006-0000-0200-0000D0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02" authorId="0" shapeId="0" xr:uid="{00000000-0006-0000-0200-0000D4010000}">
      <text>
        <r>
          <rPr>
            <sz val="10"/>
            <color rgb="FF000000"/>
            <rFont val="Arial"/>
            <scheme val="minor"/>
          </rPr>
          <t>03 LIT CUT
COLOSTRUM 4.5 LIT</t>
        </r>
      </text>
    </comment>
    <comment ref="E602" authorId="0" shapeId="0" xr:uid="{00000000-0006-0000-0200-0000D7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F602" authorId="0" shapeId="0" xr:uid="{00000000-0006-0000-0200-0000DA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I602" authorId="0" shapeId="0" xr:uid="{00000000-0006-0000-0200-0000DB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04" authorId="0" shapeId="0" xr:uid="{00000000-0006-0000-0200-0000EF010000}">
      <text>
        <r>
          <rPr>
            <sz val="10"/>
            <color rgb="FF000000"/>
            <rFont val="Arial"/>
            <scheme val="minor"/>
          </rPr>
          <t xml:space="preserve">COLOSTRUM 9.5 LTR </t>
        </r>
      </text>
    </comment>
    <comment ref="C610" authorId="0" shapeId="0" xr:uid="{00000000-0006-0000-0200-000042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D610" authorId="0" shapeId="0" xr:uid="{00000000-0006-0000-0200-000045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610" authorId="0" shapeId="0" xr:uid="{00000000-0006-0000-0200-00004700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F610" authorId="0" shapeId="0" xr:uid="{00000000-0006-0000-0200-00004800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H610" authorId="0" shapeId="0" xr:uid="{00000000-0006-0000-0200-00004B000000}">
      <text>
        <r>
          <rPr>
            <sz val="10"/>
            <color rgb="FF000000"/>
            <rFont val="Arial"/>
            <scheme val="minor"/>
          </rPr>
          <t xml:space="preserve">06 lit cut
</t>
        </r>
      </text>
    </comment>
    <comment ref="I610" authorId="0" shapeId="0" xr:uid="{00000000-0006-0000-0200-00004C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C611" authorId="0" shapeId="0" xr:uid="{00000000-0006-0000-0200-000053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D611" authorId="0" shapeId="0" xr:uid="{00000000-0006-0000-0200-000054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E611" authorId="0" shapeId="0" xr:uid="{00000000-0006-0000-0200-000055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F611" authorId="0" shapeId="0" xr:uid="{00000000-0006-0000-0200-000057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I611" authorId="0" shapeId="0" xr:uid="{00000000-0006-0000-0200-000059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C612" authorId="0" shapeId="0" xr:uid="{00000000-0006-0000-0200-00005C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612" authorId="0" shapeId="0" xr:uid="{00000000-0006-0000-0200-00006000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F612" authorId="0" shapeId="0" xr:uid="{00000000-0006-0000-0200-00006200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H612" authorId="0" shapeId="0" xr:uid="{00000000-0006-0000-0200-000064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I612" authorId="0" shapeId="0" xr:uid="{00000000-0006-0000-0200-000065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C613" authorId="0" shapeId="0" xr:uid="{00000000-0006-0000-0200-00006E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D613" authorId="0" shapeId="0" xr:uid="{00000000-0006-0000-0200-000071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613" authorId="0" shapeId="0" xr:uid="{00000000-0006-0000-0200-000072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F613" authorId="0" shapeId="0" xr:uid="{00000000-0006-0000-0200-00007300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H613" authorId="0" shapeId="0" xr:uid="{00000000-0006-0000-0200-000075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I613" authorId="0" shapeId="0" xr:uid="{00000000-0006-0000-0200-000076000000}">
      <text>
        <r>
          <rPr>
            <sz val="10"/>
            <color rgb="FF000000"/>
            <rFont val="Arial"/>
            <scheme val="minor"/>
          </rPr>
          <t xml:space="preserve">04 lit cut
</t>
        </r>
      </text>
    </comment>
    <comment ref="C614" authorId="0" shapeId="0" xr:uid="{00000000-0006-0000-0200-00007D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614" authorId="0" shapeId="0" xr:uid="{00000000-0006-0000-0200-000081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F614" authorId="0" shapeId="0" xr:uid="{00000000-0006-0000-0200-000083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614" authorId="0" shapeId="0" xr:uid="{00000000-0006-0000-0200-000085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I614" authorId="0" shapeId="0" xr:uid="{00000000-0006-0000-0200-000086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C616" authorId="0" shapeId="0" xr:uid="{00000000-0006-0000-0200-0000A0000000}">
      <text>
        <r>
          <rPr>
            <sz val="10"/>
            <color rgb="FF000000"/>
            <rFont val="Arial"/>
            <scheme val="minor"/>
          </rPr>
          <t>10 lit cut 
Due to Water present</t>
        </r>
      </text>
    </comment>
    <comment ref="E616" authorId="0" shapeId="0" xr:uid="{00000000-0006-0000-0200-0000A5000000}">
      <text>
        <r>
          <rPr>
            <sz val="10"/>
            <color rgb="FF000000"/>
            <rFont val="Arial"/>
            <scheme val="minor"/>
          </rPr>
          <t>10 lit cut 
Due to Water present</t>
        </r>
      </text>
    </comment>
    <comment ref="F616" authorId="0" shapeId="0" xr:uid="{00000000-0006-0000-0200-0000A7000000}">
      <text>
        <r>
          <rPr>
            <sz val="10"/>
            <color rgb="FF000000"/>
            <rFont val="Arial"/>
            <scheme val="minor"/>
          </rPr>
          <t>08 lit cut</t>
        </r>
      </text>
    </comment>
    <comment ref="H616" authorId="0" shapeId="0" xr:uid="{00000000-0006-0000-0200-0000AA000000}">
      <text>
        <r>
          <rPr>
            <sz val="10"/>
            <color rgb="FF000000"/>
            <rFont val="Arial"/>
            <scheme val="minor"/>
          </rPr>
          <t>10 lit cut 
present water</t>
        </r>
      </text>
    </comment>
    <comment ref="E617" authorId="0" shapeId="0" xr:uid="{00000000-0006-0000-0200-0000B8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H617" authorId="0" shapeId="0" xr:uid="{00000000-0006-0000-0200-0000BF000000}">
      <text>
        <r>
          <rPr>
            <sz val="10"/>
            <color rgb="FF000000"/>
            <rFont val="Arial"/>
            <scheme val="minor"/>
          </rPr>
          <t>04 lit cut
Due to Water prsent 
Low FAT &amp; SNF</t>
        </r>
      </text>
    </comment>
    <comment ref="I617" authorId="0" shapeId="0" xr:uid="{00000000-0006-0000-0200-0000C0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C618" authorId="0" shapeId="0" xr:uid="{00000000-0006-0000-0200-0000C9000000}">
      <text>
        <r>
          <rPr>
            <sz val="10"/>
            <color rgb="FF000000"/>
            <rFont val="Arial"/>
            <scheme val="minor"/>
          </rPr>
          <t>10 lit cut 
Due to water present</t>
        </r>
      </text>
    </comment>
    <comment ref="D618" authorId="0" shapeId="0" xr:uid="{00000000-0006-0000-0200-0000CC000000}">
      <text>
        <r>
          <rPr>
            <sz val="10"/>
            <color rgb="FF000000"/>
            <rFont val="Arial"/>
            <scheme val="minor"/>
          </rPr>
          <t>16 lit cut 
Due to water present</t>
        </r>
      </text>
    </comment>
    <comment ref="E618" authorId="0" shapeId="0" xr:uid="{00000000-0006-0000-0200-0000CD000000}">
      <text>
        <r>
          <rPr>
            <sz val="10"/>
            <color rgb="FF000000"/>
            <rFont val="Arial"/>
            <scheme val="minor"/>
          </rPr>
          <t>15 lit cut 
Due to water present</t>
        </r>
      </text>
    </comment>
    <comment ref="F618" authorId="0" shapeId="0" xr:uid="{00000000-0006-0000-0200-0000D0000000}">
      <text>
        <r>
          <rPr>
            <sz val="10"/>
            <color rgb="FF000000"/>
            <rFont val="Arial"/>
            <scheme val="minor"/>
          </rPr>
          <t>20 lit cut 
Due To Water Present
Low FAT &amp; SNF</t>
        </r>
      </text>
    </comment>
    <comment ref="H618" authorId="0" shapeId="0" xr:uid="{00000000-0006-0000-0200-0000D2000000}">
      <text>
        <r>
          <rPr>
            <sz val="10"/>
            <color rgb="FF000000"/>
            <rFont val="Arial"/>
            <scheme val="minor"/>
          </rPr>
          <t xml:space="preserve">17 lit cut 
</t>
        </r>
      </text>
    </comment>
    <comment ref="I618" authorId="0" shapeId="0" xr:uid="{00000000-0006-0000-0200-0000D3000000}">
      <text>
        <r>
          <rPr>
            <sz val="10"/>
            <color rgb="FF000000"/>
            <rFont val="Arial"/>
            <scheme val="minor"/>
          </rPr>
          <t>11 lit cut 
Due to Water present
Low FAT &amp; SNF</t>
        </r>
      </text>
    </comment>
    <comment ref="C619" authorId="0" shapeId="0" xr:uid="{00000000-0006-0000-0200-0000DF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619" authorId="0" shapeId="0" xr:uid="{00000000-0006-0000-0200-0000E2000000}">
      <text>
        <r>
          <rPr>
            <sz val="10"/>
            <color rgb="FF000000"/>
            <rFont val="Arial"/>
            <scheme val="minor"/>
          </rPr>
          <t>10 LIT CUT
Due to water present
low SNF</t>
        </r>
      </text>
    </comment>
    <comment ref="E619" authorId="0" shapeId="0" xr:uid="{00000000-0006-0000-0200-0000E5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G619" authorId="0" shapeId="0" xr:uid="{00000000-0006-0000-0200-0000E8000000}">
      <text>
        <r>
          <rPr>
            <sz val="10"/>
            <color rgb="FF000000"/>
            <rFont val="Arial"/>
            <scheme val="minor"/>
          </rPr>
          <t xml:space="preserve">COLOSTRUM 2.6 LTR </t>
        </r>
      </text>
    </comment>
    <comment ref="H619" authorId="0" shapeId="0" xr:uid="{00000000-0006-0000-0200-0000EA000000}">
      <text>
        <r>
          <rPr>
            <sz val="10"/>
            <color rgb="FF000000"/>
            <rFont val="Arial"/>
            <scheme val="minor"/>
          </rPr>
          <t xml:space="preserve">03 LIT CUT
</t>
        </r>
      </text>
    </comment>
    <comment ref="I619" authorId="0" shapeId="0" xr:uid="{00000000-0006-0000-0200-0000EC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D620" authorId="0" shapeId="0" xr:uid="{00000000-0006-0000-0200-0000F300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E620" authorId="0" shapeId="0" xr:uid="{00000000-0006-0000-0200-0000F5000000}">
      <text>
        <r>
          <rPr>
            <sz val="10"/>
            <color rgb="FF000000"/>
            <rFont val="Arial"/>
            <scheme val="minor"/>
          </rPr>
          <t>07 lit cut</t>
        </r>
      </text>
    </comment>
    <comment ref="G620" authorId="0" shapeId="0" xr:uid="{00000000-0006-0000-0200-0000F6000000}">
      <text>
        <r>
          <rPr>
            <sz val="10"/>
            <color rgb="FF000000"/>
            <rFont val="Arial"/>
            <scheme val="minor"/>
          </rPr>
          <t>COLOSTRUM - 3.6 LTR</t>
        </r>
      </text>
    </comment>
    <comment ref="H620" authorId="0" shapeId="0" xr:uid="{00000000-0006-0000-0200-0000F7000000}">
      <text>
        <r>
          <rPr>
            <sz val="10"/>
            <color rgb="FF000000"/>
            <rFont val="Arial"/>
            <scheme val="minor"/>
          </rPr>
          <t>08 lit cut</t>
        </r>
      </text>
    </comment>
    <comment ref="D621" authorId="0" shapeId="0" xr:uid="{00000000-0006-0000-0200-0000FE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F621" authorId="0" shapeId="0" xr:uid="{00000000-0006-0000-0200-000003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H621" authorId="0" shapeId="0" xr:uid="{00000000-0006-0000-0200-000005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621" authorId="0" shapeId="0" xr:uid="{00000000-0006-0000-0200-000006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622" authorId="0" shapeId="0" xr:uid="{00000000-0006-0000-0200-00000D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E622" authorId="0" shapeId="0" xr:uid="{00000000-0006-0000-0200-000010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F622" authorId="0" shapeId="0" xr:uid="{00000000-0006-0000-0200-000012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H622" authorId="0" shapeId="0" xr:uid="{00000000-0006-0000-0200-000015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I622" authorId="0" shapeId="0" xr:uid="{00000000-0006-0000-0200-000017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23" authorId="0" shapeId="0" xr:uid="{00000000-0006-0000-0200-000021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E623" authorId="0" shapeId="0" xr:uid="{00000000-0006-0000-0200-000024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F623" authorId="0" shapeId="0" xr:uid="{00000000-0006-0000-0200-00002801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I623" authorId="0" shapeId="0" xr:uid="{00000000-0006-0000-0200-00002C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G640" authorId="0" shapeId="0" xr:uid="{00000000-0006-0000-0200-000016000000}">
      <text>
        <r>
          <rPr>
            <sz val="10"/>
            <color rgb="FF000000"/>
            <rFont val="Arial"/>
            <scheme val="minor"/>
          </rPr>
          <t xml:space="preserve">COLOSTRUM - 3.3 LTR </t>
        </r>
      </text>
    </comment>
    <comment ref="G646" authorId="0" shapeId="0" xr:uid="{00000000-0006-0000-0200-000074000000}">
      <text>
        <r>
          <rPr>
            <sz val="10"/>
            <color rgb="FF000000"/>
            <rFont val="Arial"/>
            <scheme val="minor"/>
          </rPr>
          <t xml:space="preserve">COLOSTRUM 3.1 LTR </t>
        </r>
      </text>
    </comment>
    <comment ref="G660" authorId="0" shapeId="0" xr:uid="{00000000-0006-0000-0200-000055010000}">
      <text>
        <r>
          <rPr>
            <sz val="10"/>
            <color rgb="FF000000"/>
            <rFont val="Arial"/>
            <scheme val="minor"/>
          </rPr>
          <t>COLOSTRUM 6.4 LTR</t>
        </r>
      </text>
    </comment>
    <comment ref="C666" authorId="0" shapeId="0" xr:uid="{00000000-0006-0000-0200-0000A6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66" authorId="0" shapeId="0" xr:uid="{00000000-0006-0000-0200-0000AA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66" authorId="0" shapeId="0" xr:uid="{00000000-0006-0000-0200-0000AD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G666" authorId="0" shapeId="0" xr:uid="{00000000-0006-0000-0200-0000B0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666" authorId="0" shapeId="0" xr:uid="{00000000-0006-0000-0200-0000B401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I666" authorId="0" shapeId="0" xr:uid="{00000000-0006-0000-0200-0000B5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667" authorId="0" shapeId="0" xr:uid="{00000000-0006-0000-0200-0000BB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67" authorId="0" shapeId="0" xr:uid="{00000000-0006-0000-0200-0000C3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668" authorId="0" shapeId="0" xr:uid="{00000000-0006-0000-0200-0000CE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68" authorId="0" shapeId="0" xr:uid="{00000000-0006-0000-0200-0000D1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668" authorId="0" shapeId="0" xr:uid="{00000000-0006-0000-0200-0000D5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G668" authorId="0" shapeId="0" xr:uid="{00000000-0006-0000-0200-0000D8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669" authorId="0" shapeId="0" xr:uid="{00000000-0006-0000-0200-0000DE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69" authorId="0" shapeId="0" xr:uid="{00000000-0006-0000-0200-0000E1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669" authorId="0" shapeId="0" xr:uid="{00000000-0006-0000-0200-0000E3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669" authorId="0" shapeId="0" xr:uid="{00000000-0006-0000-0200-0000E7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670" authorId="0" shapeId="0" xr:uid="{00000000-0006-0000-0200-0000E9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670" authorId="0" shapeId="0" xr:uid="{00000000-0006-0000-0200-0000EA010000}">
      <text>
        <r>
          <rPr>
            <sz val="10"/>
            <color rgb="FF000000"/>
            <rFont val="Arial"/>
            <scheme val="minor"/>
          </rPr>
          <t>10 LTR CUT, WATER</t>
        </r>
      </text>
    </comment>
    <comment ref="E670" authorId="0" shapeId="0" xr:uid="{00000000-0006-0000-0200-0000EC01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F670" authorId="0" shapeId="0" xr:uid="{00000000-0006-0000-0200-0000F0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G670" authorId="0" shapeId="0" xr:uid="{00000000-0006-0000-0200-0000F2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H670" authorId="0" shapeId="0" xr:uid="{00000000-0006-0000-0200-0000F4010000}">
      <text>
        <r>
          <rPr>
            <sz val="10"/>
            <color rgb="FF000000"/>
            <rFont val="Arial"/>
            <scheme val="minor"/>
          </rPr>
          <t>20 LTR CUT</t>
        </r>
      </text>
    </comment>
    <comment ref="I670" authorId="0" shapeId="0" xr:uid="{00000000-0006-0000-0200-0000F6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671" authorId="0" shapeId="0" xr:uid="{00000000-0006-0000-0200-0000FD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71" authorId="0" shapeId="0" xr:uid="{00000000-0006-0000-0200-000002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H671" authorId="0" shapeId="0" xr:uid="{00000000-0006-0000-0200-000007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672" authorId="0" shapeId="0" xr:uid="{00000000-0006-0000-0200-000009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C673" authorId="0" shapeId="0" xr:uid="{00000000-0006-0000-0200-00000C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673" authorId="0" shapeId="0" xr:uid="{00000000-0006-0000-0200-00000E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73" authorId="0" shapeId="0" xr:uid="{00000000-0006-0000-0200-000010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F673" authorId="0" shapeId="0" xr:uid="{00000000-0006-0000-0200-000012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G673" authorId="0" shapeId="0" xr:uid="{00000000-0006-0000-0200-000014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673" authorId="0" shapeId="0" xr:uid="{00000000-0006-0000-0200-000017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C674" authorId="0" shapeId="0" xr:uid="{00000000-0006-0000-0200-00001A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674" authorId="0" shapeId="0" xr:uid="{00000000-0006-0000-0200-00001C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74" authorId="0" shapeId="0" xr:uid="{00000000-0006-0000-0200-00001F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74" authorId="0" shapeId="0" xr:uid="{00000000-0006-0000-0200-000022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G674" authorId="0" shapeId="0" xr:uid="{00000000-0006-0000-0200-00002500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H674" authorId="0" shapeId="0" xr:uid="{00000000-0006-0000-0200-000027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C675" authorId="0" shapeId="0" xr:uid="{00000000-0006-0000-0200-000030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75" authorId="0" shapeId="0" xr:uid="{00000000-0006-0000-0200-000033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75" authorId="0" shapeId="0" xr:uid="{00000000-0006-0000-0200-000036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675" authorId="0" shapeId="0" xr:uid="{00000000-0006-0000-0200-000039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675" authorId="0" shapeId="0" xr:uid="{00000000-0006-0000-0200-00003C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676" authorId="0" shapeId="0" xr:uid="{00000000-0006-0000-0200-000040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676" authorId="0" shapeId="0" xr:uid="{00000000-0006-0000-0200-00004100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E676" authorId="0" shapeId="0" xr:uid="{00000000-0006-0000-0200-000043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676" authorId="0" shapeId="0" xr:uid="{00000000-0006-0000-0200-00004600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H676" authorId="0" shapeId="0" xr:uid="{00000000-0006-0000-0200-000049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676" authorId="0" shapeId="0" xr:uid="{00000000-0006-0000-0200-00004A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677" authorId="0" shapeId="0" xr:uid="{00000000-0006-0000-0200-000050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I677" authorId="0" shapeId="0" xr:uid="{00000000-0006-0000-0200-000058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78" authorId="0" shapeId="0" xr:uid="{00000000-0006-0000-0200-00005D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678" authorId="0" shapeId="0" xr:uid="{00000000-0006-0000-0200-00005F00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I678" authorId="0" shapeId="0" xr:uid="{00000000-0006-0000-0200-000063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80" authorId="0" shapeId="0" xr:uid="{00000000-0006-0000-0200-00007E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680" authorId="0" shapeId="0" xr:uid="{00000000-0006-0000-0200-000080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G680" authorId="0" shapeId="0" xr:uid="{00000000-0006-0000-0200-000082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680" authorId="0" shapeId="0" xr:uid="{00000000-0006-0000-0200-00008400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C682" authorId="0" shapeId="0" xr:uid="{00000000-0006-0000-0200-00009B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82" authorId="0" shapeId="0" xr:uid="{00000000-0006-0000-0200-0000A1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82" authorId="0" shapeId="0" xr:uid="{00000000-0006-0000-0200-0000A3000000}">
      <text>
        <r>
          <rPr>
            <sz val="10"/>
            <color rgb="FF000000"/>
            <rFont val="Arial"/>
            <scheme val="minor"/>
          </rPr>
          <t>11 LTR CUT</t>
        </r>
      </text>
    </comment>
    <comment ref="G682" authorId="0" shapeId="0" xr:uid="{00000000-0006-0000-0200-0000A6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682" authorId="0" shapeId="0" xr:uid="{00000000-0006-0000-0200-0000A8000000}">
      <text>
        <r>
          <rPr>
            <sz val="10"/>
            <color rgb="FF000000"/>
            <rFont val="Arial"/>
            <scheme val="minor"/>
          </rPr>
          <t>12 LTR CUT</t>
        </r>
      </text>
    </comment>
    <comment ref="I682" authorId="0" shapeId="0" xr:uid="{00000000-0006-0000-0200-0000A900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G683" authorId="0" shapeId="0" xr:uid="{00000000-0006-0000-0200-0000B9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683" authorId="0" shapeId="0" xr:uid="{00000000-0006-0000-0200-0000BC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85" authorId="0" shapeId="0" xr:uid="{00000000-0006-0000-0200-0000E300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G685" authorId="0" shapeId="0" xr:uid="{00000000-0006-0000-0200-0000E6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685" authorId="0" shapeId="0" xr:uid="{00000000-0006-0000-0200-0000E9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93" authorId="0" shapeId="0" xr:uid="{00000000-0006-0000-0200-00004F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93" authorId="0" shapeId="0" xr:uid="{00000000-0006-0000-0200-00005101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G693" authorId="0" shapeId="0" xr:uid="{00000000-0006-0000-0200-00005301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H693" authorId="0" shapeId="0" xr:uid="{00000000-0006-0000-0200-000056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94" authorId="0" shapeId="0" xr:uid="{00000000-0006-0000-0200-00005F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694" authorId="0" shapeId="0" xr:uid="{00000000-0006-0000-0200-000065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96" authorId="0" shapeId="0" xr:uid="{00000000-0006-0000-0200-00007901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H696" authorId="0" shapeId="0" xr:uid="{00000000-0006-0000-0200-00007C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97" authorId="0" shapeId="0" xr:uid="{00000000-0006-0000-0200-000084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97" authorId="0" shapeId="0" xr:uid="{00000000-0006-0000-0200-000087010000}">
      <text>
        <r>
          <rPr>
            <sz val="10"/>
            <color rgb="FF000000"/>
            <rFont val="Arial"/>
            <scheme val="minor"/>
          </rPr>
          <t>16 LTR CUT</t>
        </r>
      </text>
    </comment>
    <comment ref="G697" authorId="0" shapeId="0" xr:uid="{00000000-0006-0000-0200-000089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697" authorId="0" shapeId="0" xr:uid="{00000000-0006-0000-0200-00008C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697" authorId="0" shapeId="0" xr:uid="{00000000-0006-0000-0200-00008F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698" authorId="0" shapeId="0" xr:uid="{00000000-0006-0000-0200-0000A0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699" authorId="0" shapeId="0" xr:uid="{00000000-0006-0000-0200-0000AB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H699" authorId="0" shapeId="0" xr:uid="{00000000-0006-0000-0200-0000B101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C700" authorId="0" shapeId="0" xr:uid="{00000000-0006-0000-0200-0000B9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700" authorId="0" shapeId="0" xr:uid="{00000000-0006-0000-0200-0000BC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00" authorId="0" shapeId="0" xr:uid="{00000000-0006-0000-0200-0000BE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00" authorId="0" shapeId="0" xr:uid="{00000000-0006-0000-0200-0000C1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700" authorId="0" shapeId="0" xr:uid="{00000000-0006-0000-0200-0000C7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702" authorId="0" shapeId="0" xr:uid="{00000000-0006-0000-0200-0000DD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02" authorId="0" shapeId="0" xr:uid="{00000000-0006-0000-0200-0000E0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02" authorId="0" shapeId="0" xr:uid="{00000000-0006-0000-0200-0000E201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H702" authorId="0" shapeId="0" xr:uid="{00000000-0006-0000-0200-0000E5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702" authorId="0" shapeId="0" xr:uid="{00000000-0006-0000-0200-0000E6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03" authorId="0" shapeId="0" xr:uid="{00000000-0006-0000-0200-0000EB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F703" authorId="0" shapeId="0" xr:uid="{00000000-0006-0000-0200-0000ED010000}">
      <text>
        <r>
          <rPr>
            <sz val="10"/>
            <color rgb="FF000000"/>
            <rFont val="Arial"/>
            <scheme val="minor"/>
          </rPr>
          <t>14 LTR CUT</t>
        </r>
      </text>
    </comment>
    <comment ref="G703" authorId="0" shapeId="0" xr:uid="{00000000-0006-0000-0200-0000F1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703" authorId="0" shapeId="0" xr:uid="{00000000-0006-0000-0200-0000F3010000}">
      <text>
        <r>
          <rPr>
            <sz val="10"/>
            <color rgb="FF000000"/>
            <rFont val="Arial"/>
            <scheme val="minor"/>
          </rPr>
          <t>09 LTR CUT</t>
        </r>
      </text>
    </comment>
    <comment ref="I703" authorId="0" shapeId="0" xr:uid="{00000000-0006-0000-0200-0000F5010000}">
      <text>
        <r>
          <rPr>
            <sz val="10"/>
            <color rgb="FF000000"/>
            <rFont val="Arial"/>
            <scheme val="minor"/>
          </rPr>
          <t>09 LTR CUT</t>
        </r>
      </text>
    </comment>
    <comment ref="C704" authorId="0" shapeId="0" xr:uid="{00000000-0006-0000-0200-0000F9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04" authorId="0" shapeId="0" xr:uid="{00000000-0006-0000-0200-00000002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H704" authorId="0" shapeId="0" xr:uid="{00000000-0006-0000-0200-000006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704" authorId="0" shapeId="0" xr:uid="{00000000-0006-0000-0200-000008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E705" authorId="0" shapeId="0" xr:uid="{00000000-0006-0000-0200-000003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05" authorId="0" shapeId="0" xr:uid="{00000000-0006-0000-0200-000004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G705" authorId="0" shapeId="0" xr:uid="{00000000-0006-0000-0200-000006000000}">
      <text>
        <r>
          <rPr>
            <sz val="10"/>
            <color rgb="FF000000"/>
            <rFont val="Arial"/>
            <scheme val="minor"/>
          </rPr>
          <t>09 LTR CUT</t>
        </r>
      </text>
    </comment>
    <comment ref="H705" authorId="0" shapeId="0" xr:uid="{00000000-0006-0000-0200-00000800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I705" authorId="0" shapeId="0" xr:uid="{00000000-0006-0000-0200-00000A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C706" authorId="0" shapeId="0" xr:uid="{00000000-0006-0000-0200-00000B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06" authorId="0" shapeId="0" xr:uid="{00000000-0006-0000-0200-00000D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E706" authorId="0" shapeId="0" xr:uid="{00000000-0006-0000-0200-00000F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706" authorId="0" shapeId="0" xr:uid="{00000000-0006-0000-0200-000011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G706" authorId="0" shapeId="0" xr:uid="{00000000-0006-0000-0200-000013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H706" authorId="0" shapeId="0" xr:uid="{00000000-0006-0000-0200-000015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C707" authorId="0" shapeId="0" xr:uid="{00000000-0006-0000-0200-000018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07" authorId="0" shapeId="0" xr:uid="{00000000-0006-0000-0200-00001D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07" authorId="0" shapeId="0" xr:uid="{00000000-0006-0000-0200-00002000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G707" authorId="0" shapeId="0" xr:uid="{00000000-0006-0000-0200-000023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H707" authorId="0" shapeId="0" xr:uid="{00000000-0006-0000-0200-000026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707" authorId="0" shapeId="0" xr:uid="{00000000-0006-0000-0200-000028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08" authorId="0" shapeId="0" xr:uid="{00000000-0006-0000-0200-00002D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08" authorId="0" shapeId="0" xr:uid="{00000000-0006-0000-0200-000031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08" authorId="0" shapeId="0" xr:uid="{00000000-0006-0000-0200-000034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708" authorId="0" shapeId="0" xr:uid="{00000000-0006-0000-0200-000037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708" authorId="0" shapeId="0" xr:uid="{00000000-0006-0000-0200-00003A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708" authorId="0" shapeId="0" xr:uid="{00000000-0006-0000-0200-00003B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710" authorId="0" shapeId="0" xr:uid="{00000000-0006-0000-0200-00004E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10" authorId="0" shapeId="0" xr:uid="{00000000-0006-0000-0200-000051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11" authorId="0" shapeId="0" xr:uid="{00000000-0006-0000-0200-00005A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711" authorId="0" shapeId="0" xr:uid="{00000000-0006-0000-0200-00005E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H711" authorId="0" shapeId="0" xr:uid="{00000000-0006-0000-0200-000061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C712" authorId="0" shapeId="0" xr:uid="{00000000-0006-0000-0200-000068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12" authorId="0" shapeId="0" xr:uid="{00000000-0006-0000-0200-00006F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20" authorId="0" shapeId="0" xr:uid="{00000000-0006-0000-0200-0000FB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720" authorId="0" shapeId="0" xr:uid="{00000000-0006-0000-0200-0000FC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H720" authorId="0" shapeId="0" xr:uid="{00000000-0006-0000-0200-00000101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I720" authorId="0" shapeId="0" xr:uid="{00000000-0006-0000-0200-000004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E721" authorId="0" shapeId="0" xr:uid="{00000000-0006-0000-0200-00000B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721" authorId="0" shapeId="0" xr:uid="{00000000-0006-0000-0200-00001301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C722" authorId="0" shapeId="0" xr:uid="{00000000-0006-0000-0200-00001A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22" authorId="0" shapeId="0" xr:uid="{00000000-0006-0000-0200-00001C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22" authorId="0" shapeId="0" xr:uid="{00000000-0006-0000-0200-00001E01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H722" authorId="0" shapeId="0" xr:uid="{00000000-0006-0000-0200-000025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722" authorId="0" shapeId="0" xr:uid="{00000000-0006-0000-0200-00002901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C723" authorId="0" shapeId="0" xr:uid="{00000000-0006-0000-0200-00002F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23" authorId="0" shapeId="0" xr:uid="{00000000-0006-0000-0200-000031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23" authorId="0" shapeId="0" xr:uid="{00000000-0006-0000-0200-000034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723" authorId="0" shapeId="0" xr:uid="{00000000-0006-0000-0200-000036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24" authorId="0" shapeId="0" xr:uid="{00000000-0006-0000-0200-000037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24" authorId="0" shapeId="0" xr:uid="{00000000-0006-0000-0200-00003801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F724" authorId="0" shapeId="0" xr:uid="{00000000-0006-0000-0200-00003A01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H724" authorId="0" shapeId="0" xr:uid="{00000000-0006-0000-0200-00003B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724" authorId="0" shapeId="0" xr:uid="{00000000-0006-0000-0200-00003E01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C725" authorId="0" shapeId="0" xr:uid="{00000000-0006-0000-0200-000041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25" authorId="0" shapeId="0" xr:uid="{00000000-0006-0000-0200-000042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725" authorId="0" shapeId="0" xr:uid="{00000000-0006-0000-0200-000043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G725" authorId="0" shapeId="0" xr:uid="{00000000-0006-0000-0200-000044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725" authorId="0" shapeId="0" xr:uid="{00000000-0006-0000-0200-000046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725" authorId="0" shapeId="0" xr:uid="{00000000-0006-0000-0200-000048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726" authorId="0" shapeId="0" xr:uid="{00000000-0006-0000-0200-00004C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26" authorId="0" shapeId="0" xr:uid="{00000000-0006-0000-0200-00004D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26" authorId="0" shapeId="0" xr:uid="{00000000-0006-0000-0200-00004E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26" authorId="0" shapeId="0" xr:uid="{00000000-0006-0000-0200-000050010000}">
      <text>
        <r>
          <rPr>
            <sz val="10"/>
            <color rgb="FF000000"/>
            <rFont val="Arial"/>
            <scheme val="minor"/>
          </rPr>
          <t>24 LTR CUT</t>
        </r>
      </text>
    </comment>
    <comment ref="H726" authorId="0" shapeId="0" xr:uid="{00000000-0006-0000-0200-000054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726" authorId="0" shapeId="0" xr:uid="{00000000-0006-0000-0200-000057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27" authorId="0" shapeId="0" xr:uid="{00000000-0006-0000-0200-00005B01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D727" authorId="0" shapeId="0" xr:uid="{00000000-0006-0000-0200-00005C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27" authorId="0" shapeId="0" xr:uid="{00000000-0006-0000-0200-00005D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27" authorId="0" shapeId="0" xr:uid="{00000000-0006-0000-0200-00005E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H727" authorId="0" shapeId="0" xr:uid="{00000000-0006-0000-0200-000061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727" authorId="0" shapeId="0" xr:uid="{00000000-0006-0000-0200-00006301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C728" authorId="0" shapeId="0" xr:uid="{00000000-0006-0000-0200-000069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28" authorId="0" shapeId="0" xr:uid="{00000000-0006-0000-0200-00006A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E728" authorId="0" shapeId="0" xr:uid="{00000000-0006-0000-0200-00006B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728" authorId="0" shapeId="0" xr:uid="{00000000-0006-0000-0200-00006C010000}">
      <text>
        <r>
          <rPr>
            <sz val="10"/>
            <color rgb="FF000000"/>
            <rFont val="Arial"/>
            <scheme val="minor"/>
          </rPr>
          <t>28 LTR CUT</t>
        </r>
      </text>
    </comment>
    <comment ref="G728" authorId="0" shapeId="0" xr:uid="{00000000-0006-0000-0200-00006D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H728" authorId="0" shapeId="0" xr:uid="{00000000-0006-0000-0200-00006E010000}">
      <text>
        <r>
          <rPr>
            <sz val="10"/>
            <color rgb="FF000000"/>
            <rFont val="Arial"/>
            <scheme val="minor"/>
          </rPr>
          <t>16 LTR CUT</t>
        </r>
      </text>
    </comment>
    <comment ref="I728" authorId="0" shapeId="0" xr:uid="{00000000-0006-0000-0200-000070010000}">
      <text>
        <r>
          <rPr>
            <sz val="10"/>
            <color rgb="FF000000"/>
            <rFont val="Arial"/>
            <scheme val="minor"/>
          </rPr>
          <t>20 LTR CUT</t>
        </r>
      </text>
    </comment>
    <comment ref="C729" authorId="0" shapeId="0" xr:uid="{00000000-0006-0000-0200-000073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729" authorId="0" shapeId="0" xr:uid="{00000000-0006-0000-0200-000074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29" authorId="0" shapeId="0" xr:uid="{00000000-0006-0000-0200-000075010000}">
      <text>
        <r>
          <rPr>
            <sz val="10"/>
            <color rgb="FF000000"/>
            <rFont val="Arial"/>
            <scheme val="minor"/>
          </rPr>
          <t>14 LTR CUT</t>
        </r>
      </text>
    </comment>
    <comment ref="F729" authorId="0" shapeId="0" xr:uid="{00000000-0006-0000-0200-000077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H729" authorId="0" shapeId="0" xr:uid="{00000000-0006-0000-0200-00007A01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I729" authorId="0" shapeId="0" xr:uid="{00000000-0006-0000-0200-00007D010000}">
      <text>
        <r>
          <rPr>
            <sz val="10"/>
            <color rgb="FF000000"/>
            <rFont val="Arial"/>
            <scheme val="minor"/>
          </rPr>
          <t>09 LTR CUT</t>
        </r>
      </text>
    </comment>
    <comment ref="C730" authorId="0" shapeId="0" xr:uid="{00000000-0006-0000-0200-000082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730" authorId="0" shapeId="0" xr:uid="{00000000-0006-0000-0200-000083010000}">
      <text>
        <r>
          <rPr>
            <sz val="10"/>
            <color rgb="FF000000"/>
            <rFont val="Arial"/>
            <scheme val="minor"/>
          </rPr>
          <t>COLOSTRUM 5.2 LTR</t>
        </r>
      </text>
    </comment>
    <comment ref="F730" authorId="0" shapeId="0" xr:uid="{00000000-0006-0000-0200-00008501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H730" authorId="0" shapeId="0" xr:uid="{00000000-0006-0000-0200-00008A010000}">
      <text>
        <r>
          <rPr>
            <sz val="10"/>
            <color rgb="FF000000"/>
            <rFont val="Arial"/>
            <scheme val="minor"/>
          </rPr>
          <t>14 LTR CUT</t>
        </r>
      </text>
    </comment>
    <comment ref="I730" authorId="0" shapeId="0" xr:uid="{00000000-0006-0000-0200-00008D01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C731" authorId="0" shapeId="0" xr:uid="{00000000-0006-0000-0200-000093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31" authorId="0" shapeId="0" xr:uid="{00000000-0006-0000-0200-000095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31" authorId="0" shapeId="0" xr:uid="{00000000-0006-0000-0200-00009701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H731" authorId="0" shapeId="0" xr:uid="{00000000-0006-0000-0200-00009C01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I731" authorId="0" shapeId="0" xr:uid="{00000000-0006-0000-0200-00009E01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C732" authorId="0" shapeId="0" xr:uid="{00000000-0006-0000-0200-0000A301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E732" authorId="0" shapeId="0" xr:uid="{00000000-0006-0000-0200-0000A7010000}">
      <text>
        <r>
          <rPr>
            <sz val="10"/>
            <color rgb="FF000000"/>
            <rFont val="Arial"/>
            <scheme val="minor"/>
          </rPr>
          <t>20 LTR CUT</t>
        </r>
      </text>
    </comment>
    <comment ref="F732" authorId="0" shapeId="0" xr:uid="{00000000-0006-0000-0200-0000A8010000}">
      <text>
        <r>
          <rPr>
            <sz val="10"/>
            <color rgb="FF000000"/>
            <rFont val="Arial"/>
            <scheme val="minor"/>
          </rPr>
          <t>20 LTR CUT</t>
        </r>
      </text>
    </comment>
    <comment ref="H732" authorId="0" shapeId="0" xr:uid="{00000000-0006-0000-0200-0000AE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732" authorId="0" shapeId="0" xr:uid="{00000000-0006-0000-0200-0000B2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C733" authorId="0" shapeId="0" xr:uid="{00000000-0006-0000-0200-0000B7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33" authorId="0" shapeId="0" xr:uid="{00000000-0006-0000-0200-0000BD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F733" authorId="0" shapeId="0" xr:uid="{00000000-0006-0000-0200-0000BF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G733" authorId="0" shapeId="0" xr:uid="{00000000-0006-0000-0200-0000C2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733" authorId="0" shapeId="0" xr:uid="{00000000-0006-0000-0200-0000C4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733" authorId="0" shapeId="0" xr:uid="{00000000-0006-0000-0200-0000C6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34" authorId="0" shapeId="0" xr:uid="{00000000-0006-0000-0200-0000CA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34" authorId="0" shapeId="0" xr:uid="{00000000-0006-0000-0200-0000CB01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E734" authorId="0" shapeId="0" xr:uid="{00000000-0006-0000-0200-0000CD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734" authorId="0" shapeId="0" xr:uid="{00000000-0006-0000-0200-0000CF01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G734" authorId="0" shapeId="0" xr:uid="{00000000-0006-0000-0200-0000D201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H734" authorId="0" shapeId="0" xr:uid="{00000000-0006-0000-0200-0000D6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734" authorId="0" shapeId="0" xr:uid="{00000000-0006-0000-0200-0000D901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C735" authorId="0" shapeId="0" xr:uid="{00000000-0006-0000-0200-0000DC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35" authorId="0" shapeId="0" xr:uid="{00000000-0006-0000-0200-0000DF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735" authorId="0" shapeId="0" xr:uid="{00000000-0006-0000-0200-0000E401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D737" authorId="0" shapeId="0" xr:uid="{00000000-0006-0000-0200-0000FA010000}">
      <text>
        <r>
          <rPr>
            <sz val="10"/>
            <color rgb="FF000000"/>
            <rFont val="Arial"/>
            <scheme val="minor"/>
          </rPr>
          <t xml:space="preserve">COLOSTRUM - 5.2 LTR </t>
        </r>
      </text>
    </comment>
    <comment ref="F743" authorId="0" shapeId="0" xr:uid="{00000000-0006-0000-0200-000052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I743" authorId="0" shapeId="0" xr:uid="{00000000-0006-0000-0200-000056000000}">
      <text>
        <r>
          <rPr>
            <sz val="10"/>
            <color rgb="FF000000"/>
            <rFont val="Arial"/>
            <scheme val="minor"/>
          </rPr>
          <t xml:space="preserve">04 LTR CUT 
</t>
        </r>
      </text>
    </comment>
    <comment ref="F744" authorId="0" shapeId="0" xr:uid="{00000000-0006-0000-0200-00005B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45" authorId="0" shapeId="0" xr:uid="{00000000-0006-0000-0200-00006A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F745" authorId="0" shapeId="0" xr:uid="{00000000-0006-0000-0200-00006C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46" authorId="0" shapeId="0" xr:uid="{00000000-0006-0000-0200-00007B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747" authorId="0" shapeId="0" xr:uid="{00000000-0006-0000-0200-000088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47" authorId="0" shapeId="0" xr:uid="{00000000-0006-0000-0200-00008D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F747" authorId="0" shapeId="0" xr:uid="{00000000-0006-0000-0200-00008F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G747" authorId="0" shapeId="0" xr:uid="{00000000-0006-0000-0200-000092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47" authorId="0" shapeId="0" xr:uid="{00000000-0006-0000-0200-000096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48" authorId="0" shapeId="0" xr:uid="{00000000-0006-0000-0200-00009C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F748" authorId="0" shapeId="0" xr:uid="{00000000-0006-0000-0200-00009E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749" authorId="0" shapeId="0" xr:uid="{00000000-0006-0000-0200-0000AD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49" authorId="0" shapeId="0" xr:uid="{00000000-0006-0000-0200-0000B1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49" authorId="0" shapeId="0" xr:uid="{00000000-0006-0000-0200-0000B4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749" authorId="0" shapeId="0" xr:uid="{00000000-0006-0000-0200-0000BA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50" authorId="0" shapeId="0" xr:uid="{00000000-0006-0000-0200-0000C5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50" authorId="0" shapeId="0" xr:uid="{00000000-0006-0000-0200-0000C7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I750" authorId="0" shapeId="0" xr:uid="{00000000-0006-0000-0200-0000CE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751" authorId="0" shapeId="0" xr:uid="{00000000-0006-0000-0200-0000D7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E751" authorId="0" shapeId="0" xr:uid="{00000000-0006-0000-0200-0000DB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51" authorId="0" shapeId="0" xr:uid="{00000000-0006-0000-0200-0000DD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751" authorId="0" shapeId="0" xr:uid="{00000000-0006-0000-0200-0000E7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F755" authorId="0" shapeId="0" xr:uid="{00000000-0006-0000-0200-00001D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755" authorId="0" shapeId="0" xr:uid="{00000000-0006-0000-0200-000026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56" authorId="0" shapeId="0" xr:uid="{00000000-0006-0000-0200-000032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I756" authorId="0" shapeId="0" xr:uid="{00000000-0006-0000-0200-000035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F757" authorId="0" shapeId="0" xr:uid="{00000000-0006-0000-0200-000039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757" authorId="0" shapeId="0" xr:uid="{00000000-0006-0000-0200-00003C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762" authorId="0" shapeId="0" xr:uid="{00000000-0006-0000-0200-000072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62" authorId="0" shapeId="0" xr:uid="{00000000-0006-0000-0200-000076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70" authorId="0" shapeId="0" xr:uid="{00000000-0006-0000-0200-0000FB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70" authorId="0" shapeId="0" xr:uid="{00000000-0006-0000-0200-0000FE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H770" authorId="0" shapeId="0" xr:uid="{00000000-0006-0000-0200-000003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I770" authorId="0" shapeId="0" xr:uid="{00000000-0006-0000-0200-00000502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E771" authorId="0" shapeId="0" xr:uid="{00000000-0006-0000-0200-000001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71" authorId="0" shapeId="0" xr:uid="{00000000-0006-0000-0200-000002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H771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I771" authorId="0" shapeId="0" xr:uid="{00000000-0006-0000-0200-000007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73" authorId="0" shapeId="0" xr:uid="{00000000-0006-0000-0200-000019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F773" authorId="0" shapeId="0" xr:uid="{00000000-0006-0000-0200-00001B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G773" authorId="0" shapeId="0" xr:uid="{00000000-0006-0000-0200-00001E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H773" authorId="0" shapeId="0" xr:uid="{00000000-0006-0000-0200-000021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I773" authorId="0" shapeId="0" xr:uid="{00000000-0006-0000-0200-000024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74" authorId="0" shapeId="0" xr:uid="{00000000-0006-0000-0200-00002A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774" authorId="0" shapeId="0" xr:uid="{00000000-0006-0000-0200-00002B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74" authorId="0" shapeId="0" xr:uid="{00000000-0006-0000-0200-00002E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74" authorId="0" shapeId="0" xr:uid="{00000000-0006-0000-0200-000032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D780" authorId="0" shapeId="0" xr:uid="{00000000-0006-0000-0200-000089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80" authorId="0" shapeId="0" xr:uid="{00000000-0006-0000-0200-00008B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80" authorId="0" shapeId="0" xr:uid="{00000000-0006-0000-0200-00008E000000}">
      <text>
        <r>
          <rPr>
            <sz val="10"/>
            <color rgb="FF000000"/>
            <rFont val="Arial"/>
            <scheme val="minor"/>
          </rPr>
          <t xml:space="preserve">15 LTR CUT </t>
        </r>
      </text>
    </comment>
    <comment ref="G780" authorId="0" shapeId="0" xr:uid="{00000000-0006-0000-0200-000090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H780" authorId="0" shapeId="0" xr:uid="{00000000-0006-0000-0200-000093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780" authorId="0" shapeId="0" xr:uid="{00000000-0006-0000-0200-000095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781" authorId="0" shapeId="0" xr:uid="{00000000-0006-0000-0200-000097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81" authorId="0" shapeId="0" xr:uid="{00000000-0006-0000-0200-000099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81" authorId="0" shapeId="0" xr:uid="{00000000-0006-0000-0200-00009D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781" authorId="0" shapeId="0" xr:uid="{00000000-0006-0000-0200-0000A4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82" authorId="0" shapeId="0" xr:uid="{00000000-0006-0000-0200-0000AF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82" authorId="0" shapeId="0" xr:uid="{00000000-0006-0000-0200-0000B2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83" authorId="0" shapeId="0" xr:uid="{00000000-0006-0000-0200-0000C6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784" authorId="0" shapeId="0" xr:uid="{00000000-0006-0000-0200-0000D6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84" authorId="0" shapeId="0" xr:uid="{00000000-0006-0000-0200-0000D9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F784" authorId="0" shapeId="0" xr:uid="{00000000-0006-0000-0200-0000DC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H784" authorId="0" shapeId="0" xr:uid="{00000000-0006-0000-0200-0000E000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I784" authorId="0" shapeId="0" xr:uid="{00000000-0006-0000-0200-0000E4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785" authorId="0" shapeId="0" xr:uid="{00000000-0006-0000-0200-0000EE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85" authorId="0" shapeId="0" xr:uid="{00000000-0006-0000-0200-0000EF000000}">
      <text>
        <r>
          <rPr>
            <sz val="10"/>
            <color rgb="FF000000"/>
            <rFont val="Arial"/>
            <scheme val="minor"/>
          </rPr>
          <t xml:space="preserve">06 LTR CUT </t>
        </r>
      </text>
    </comment>
    <comment ref="F785" authorId="0" shapeId="0" xr:uid="{00000000-0006-0000-0200-0000F1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H785" authorId="0" shapeId="0" xr:uid="{00000000-0006-0000-0200-0000F2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I785" authorId="0" shapeId="0" xr:uid="{00000000-0006-0000-0200-0000F4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86" authorId="0" shapeId="0" xr:uid="{00000000-0006-0000-0200-0000F8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86" authorId="0" shapeId="0" xr:uid="{00000000-0006-0000-0200-0000F9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86" authorId="0" shapeId="0" xr:uid="{00000000-0006-0000-0200-0000FA000000}">
      <text>
        <r>
          <rPr>
            <sz val="10"/>
            <color rgb="FF000000"/>
            <rFont val="Arial"/>
            <scheme val="minor"/>
          </rPr>
          <t xml:space="preserve">14 LTR CUT </t>
        </r>
      </text>
    </comment>
    <comment ref="H786" authorId="0" shapeId="0" xr:uid="{00000000-0006-0000-0200-0000FD00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I786" authorId="0" shapeId="0" xr:uid="{00000000-0006-0000-0200-0000FF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787" authorId="0" shapeId="0" xr:uid="{00000000-0006-0000-0200-000008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87" authorId="0" shapeId="0" xr:uid="{00000000-0006-0000-0200-00000901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F787" authorId="0" shapeId="0" xr:uid="{00000000-0006-0000-0200-00000A010000}">
      <text>
        <r>
          <rPr>
            <sz val="10"/>
            <color rgb="FF000000"/>
            <rFont val="Arial"/>
            <scheme val="minor"/>
          </rPr>
          <t>07 LTR CUT</t>
        </r>
      </text>
    </comment>
    <comment ref="I787" authorId="0" shapeId="0" xr:uid="{00000000-0006-0000-0200-00000E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788" authorId="0" shapeId="0" xr:uid="{00000000-0006-0000-0200-000019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788" authorId="0" shapeId="0" xr:uid="{00000000-0006-0000-0200-00001B010000}">
      <text>
        <r>
          <rPr>
            <sz val="10"/>
            <color rgb="FF000000"/>
            <rFont val="Arial"/>
            <scheme val="minor"/>
          </rPr>
          <t xml:space="preserve">20 LTR CUT </t>
        </r>
      </text>
    </comment>
    <comment ref="H788" authorId="0" shapeId="0" xr:uid="{00000000-0006-0000-0200-00001F01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788" authorId="0" shapeId="0" xr:uid="{00000000-0006-0000-0200-000022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789" authorId="0" shapeId="0" xr:uid="{00000000-0006-0000-0200-00002D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789" authorId="0" shapeId="0" xr:uid="{00000000-0006-0000-0200-00002E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E789" authorId="0" shapeId="0" xr:uid="{00000000-0006-0000-0200-000030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G789" authorId="0" shapeId="0" xr:uid="{00000000-0006-0000-0200-000033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797" authorId="0" shapeId="0" xr:uid="{00000000-0006-0000-0200-000092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797" authorId="0" shapeId="0" xr:uid="{00000000-0006-0000-0200-000094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797" authorId="0" shapeId="0" xr:uid="{00000000-0006-0000-0200-000096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H797" authorId="0" shapeId="0" xr:uid="{00000000-0006-0000-0200-000098010000}">
      <text>
        <r>
          <rPr>
            <sz val="10"/>
            <color rgb="FF000000"/>
            <rFont val="Arial"/>
            <scheme val="minor"/>
          </rPr>
          <t xml:space="preserve">09 LTR CUT </t>
        </r>
      </text>
    </comment>
    <comment ref="I797" authorId="0" shapeId="0" xr:uid="{00000000-0006-0000-0200-00009A010000}">
      <text>
        <r>
          <rPr>
            <sz val="10"/>
            <color rgb="FF000000"/>
            <rFont val="Arial"/>
            <scheme val="minor"/>
          </rPr>
          <t xml:space="preserve">09 LTR CUT </t>
        </r>
      </text>
    </comment>
    <comment ref="E798" authorId="0" shapeId="0" xr:uid="{00000000-0006-0000-0200-0000A4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798" authorId="0" shapeId="0" xr:uid="{00000000-0006-0000-0200-0000A5010000}">
      <text>
        <r>
          <rPr>
            <sz val="10"/>
            <color rgb="FF000000"/>
            <rFont val="Arial"/>
            <scheme val="minor"/>
          </rPr>
          <t xml:space="preserve">06 LTR CUT </t>
        </r>
      </text>
    </comment>
    <comment ref="E799" authorId="0" shapeId="0" xr:uid="{00000000-0006-0000-0200-0000B8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799" authorId="0" shapeId="0" xr:uid="{00000000-0006-0000-0200-0000BA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800" authorId="0" shapeId="0" xr:uid="{00000000-0006-0000-0200-0000CC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I800" authorId="0" shapeId="0" xr:uid="{00000000-0006-0000-0200-0000D3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802" authorId="0" shapeId="0" xr:uid="{00000000-0006-0000-0200-0000E8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802" authorId="0" shapeId="0" xr:uid="{00000000-0006-0000-0200-0000EE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803" authorId="0" shapeId="0" xr:uid="{00000000-0006-0000-0200-0000F7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803" authorId="0" shapeId="0" xr:uid="{00000000-0006-0000-0200-0000F8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803" authorId="0" shapeId="0" xr:uid="{00000000-0006-0000-0200-0000FC010000}">
      <text>
        <r>
          <rPr>
            <sz val="10"/>
            <color rgb="FF000000"/>
            <rFont val="Arial"/>
            <scheme val="minor"/>
          </rPr>
          <t xml:space="preserve">13 LTR CUT </t>
        </r>
      </text>
    </comment>
    <comment ref="G803" authorId="0" shapeId="0" xr:uid="{00000000-0006-0000-0200-0000FF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803" authorId="0" shapeId="0" xr:uid="{00000000-0006-0000-0200-00000102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I803" authorId="0" shapeId="0" xr:uid="{00000000-0006-0000-0200-00000402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C807" authorId="0" shapeId="0" xr:uid="{00000000-0006-0000-0200-000029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807" authorId="0" shapeId="0" xr:uid="{00000000-0006-0000-0200-00002C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F807" authorId="0" shapeId="0" xr:uid="{00000000-0006-0000-0200-00002F000000}">
      <text>
        <r>
          <rPr>
            <sz val="10"/>
            <color rgb="FF000000"/>
            <rFont val="Arial"/>
            <scheme val="minor"/>
          </rPr>
          <t xml:space="preserve">15 LTR CUT </t>
        </r>
      </text>
    </comment>
    <comment ref="H807" authorId="0" shapeId="0" xr:uid="{00000000-0006-0000-0200-000035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807" authorId="0" shapeId="0" xr:uid="{00000000-0006-0000-0200-000038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808" authorId="0" shapeId="0" xr:uid="{00000000-0006-0000-0200-00003D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808" authorId="0" shapeId="0" xr:uid="{00000000-0006-0000-0200-00003E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808" authorId="0" shapeId="0" xr:uid="{00000000-0006-0000-0200-00003F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808" authorId="0" shapeId="0" xr:uid="{00000000-0006-0000-0200-000044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809" authorId="0" shapeId="0" xr:uid="{00000000-0006-0000-0200-00004D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F809" authorId="0" shapeId="0" xr:uid="{00000000-0006-0000-0200-00004F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C811" authorId="0" shapeId="0" xr:uid="{00000000-0006-0000-0200-000066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811" authorId="0" shapeId="0" xr:uid="{00000000-0006-0000-0200-000067000000}">
      <text>
        <r>
          <rPr>
            <sz val="10"/>
            <color rgb="FF000000"/>
            <rFont val="Arial"/>
            <scheme val="minor"/>
          </rPr>
          <t xml:space="preserve">06 LTR CUT </t>
        </r>
      </text>
    </comment>
    <comment ref="F811" authorId="0" shapeId="0" xr:uid="{00000000-0006-0000-0200-000069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G811" authorId="0" shapeId="0" xr:uid="{00000000-0006-0000-0200-00006B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H811" authorId="0" shapeId="0" xr:uid="{00000000-0006-0000-0200-00006D00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I811" authorId="0" shapeId="0" xr:uid="{00000000-0006-0000-0200-000070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C812" authorId="0" shapeId="0" xr:uid="{00000000-0006-0000-0200-00007700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E812" authorId="0" shapeId="0" xr:uid="{00000000-0006-0000-0200-00007800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F812" authorId="0" shapeId="0" xr:uid="{00000000-0006-0000-0200-000079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G812" authorId="0" shapeId="0" xr:uid="{00000000-0006-0000-0200-00007A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H812" authorId="0" shapeId="0" xr:uid="{00000000-0006-0000-0200-00007C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812" authorId="0" shapeId="0" xr:uid="{00000000-0006-0000-0200-00007F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C813" authorId="0" shapeId="0" xr:uid="{00000000-0006-0000-0200-000087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813" authorId="0" shapeId="0" xr:uid="{00000000-0006-0000-0200-00008A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F813" authorId="0" shapeId="0" xr:uid="{00000000-0006-0000-0200-00008C00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H813" authorId="0" shapeId="0" xr:uid="{00000000-0006-0000-0200-000091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813" authorId="0" shapeId="0" xr:uid="{00000000-0006-0000-0200-000094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814" authorId="0" shapeId="0" xr:uid="{00000000-0006-0000-0200-000098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814" authorId="0" shapeId="0" xr:uid="{00000000-0006-0000-0200-00009A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H814" authorId="0" shapeId="0" xr:uid="{00000000-0006-0000-0200-00009F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I814" authorId="0" shapeId="0" xr:uid="{00000000-0006-0000-0200-0000A2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C815" authorId="0" shapeId="0" xr:uid="{00000000-0006-0000-0200-0000AB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D815" authorId="0" shapeId="0" xr:uid="{00000000-0006-0000-0200-0000AC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815" authorId="0" shapeId="0" xr:uid="{00000000-0006-0000-0200-0000AE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F815" authorId="0" shapeId="0" xr:uid="{00000000-0006-0000-0200-0000B0000000}">
      <text>
        <r>
          <rPr>
            <sz val="10"/>
            <color rgb="FF000000"/>
            <rFont val="Arial"/>
            <scheme val="minor"/>
          </rPr>
          <t>15 LTR CUT</t>
        </r>
      </text>
    </comment>
    <comment ref="G815" authorId="0" shapeId="0" xr:uid="{00000000-0006-0000-0200-0000B3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H815" authorId="0" shapeId="0" xr:uid="{00000000-0006-0000-0200-0000B5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I815" authorId="0" shapeId="0" xr:uid="{00000000-0006-0000-0200-0000B6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816" authorId="0" shapeId="0" xr:uid="{00000000-0006-0000-0200-0000C2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816" authorId="0" shapeId="0" xr:uid="{00000000-0006-0000-0200-0000C3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F816" authorId="0" shapeId="0" xr:uid="{00000000-0006-0000-0200-0000C4000000}">
      <text>
        <r>
          <rPr>
            <sz val="10"/>
            <color rgb="FF000000"/>
            <rFont val="Arial"/>
            <scheme val="minor"/>
          </rPr>
          <t xml:space="preserve">07 LTR CUT </t>
        </r>
      </text>
    </comment>
    <comment ref="H816" authorId="0" shapeId="0" xr:uid="{00000000-0006-0000-0200-0000C8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I816" authorId="0" shapeId="0" xr:uid="{00000000-0006-0000-0200-0000CA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817" authorId="0" shapeId="0" xr:uid="{00000000-0006-0000-0200-0000D8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F817" authorId="0" shapeId="0" xr:uid="{00000000-0006-0000-0200-0000DA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H817" authorId="0" shapeId="0" xr:uid="{00000000-0006-0000-0200-0000DE000000}">
      <text>
        <r>
          <rPr>
            <sz val="10"/>
            <color rgb="FF000000"/>
            <rFont val="Arial"/>
            <scheme val="minor"/>
          </rPr>
          <t xml:space="preserve">07 LTR CUT </t>
        </r>
      </text>
    </comment>
    <comment ref="F818" authorId="0" shapeId="0" xr:uid="{00000000-0006-0000-0200-0000F0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3" authorId="0" shapeId="0" xr:uid="{00000000-0006-0000-0300-000011000000}">
      <text>
        <r>
          <rPr>
            <sz val="10"/>
            <color rgb="FF000000"/>
            <rFont val="Arial"/>
            <scheme val="minor"/>
          </rPr>
          <t xml:space="preserve">as discussed with Bansode - he said rs - 45/liter to deliverey at midc , 
rate declaried for Vikram- bhavani nagar - location </t>
        </r>
      </text>
    </comment>
    <comment ref="S3" authorId="0" shapeId="0" xr:uid="{00000000-0006-0000-0300-000012000000}">
      <text>
        <r>
          <rPr>
            <sz val="10"/>
            <color rgb="FF000000"/>
            <rFont val="Arial"/>
            <scheme val="minor"/>
          </rPr>
          <t>as discussed with Bansode - he said rs - 43/liter to deliverey at midc , 
rate declaried for gopal / kandar location.
he stoped pouring milk 21/08/2025 the milk rate is 40/- per lit.</t>
        </r>
      </text>
    </comment>
    <comment ref="U3" authorId="0" shapeId="0" xr:uid="{00000000-0006-0000-0300-000013000000}">
      <text>
        <r>
          <rPr>
            <sz val="10"/>
            <color rgb="FF000000"/>
            <rFont val="Arial"/>
            <scheme val="minor"/>
          </rPr>
          <t xml:space="preserve">As discussed with Bansode &amp; vendor - milk rate /liter delivery at midc plant rate /liter will br rs 45/liter </t>
        </r>
      </text>
    </comment>
    <comment ref="R460" authorId="0" shapeId="0" xr:uid="{00000000-0006-0000-0300-0000A4020000}">
      <text>
        <r>
          <rPr>
            <sz val="10"/>
            <color rgb="FF000000"/>
            <rFont val="Arial"/>
            <scheme val="minor"/>
          </rPr>
          <t xml:space="preserve">MILK NOT COME </t>
        </r>
      </text>
    </comment>
    <comment ref="R461" authorId="0" shapeId="0" xr:uid="{00000000-0006-0000-0300-0000B1020000}">
      <text>
        <r>
          <rPr>
            <sz val="10"/>
            <color rgb="FF000000"/>
            <rFont val="Arial"/>
            <scheme val="minor"/>
          </rPr>
          <t xml:space="preserve">MILK NOT COME </t>
        </r>
      </text>
    </comment>
    <comment ref="U461" authorId="0" shapeId="0" xr:uid="{00000000-0006-0000-0300-0000B3020000}">
      <text>
        <r>
          <rPr>
            <sz val="10"/>
            <color rgb="FF000000"/>
            <rFont val="Arial"/>
            <scheme val="minor"/>
          </rPr>
          <t xml:space="preserve">MILK NOT COME </t>
        </r>
      </text>
    </comment>
    <comment ref="R517" authorId="0" shapeId="0" xr:uid="{00000000-0006-0000-0300-000027020000}">
      <text>
        <r>
          <rPr>
            <sz val="10"/>
            <color rgb="FF000000"/>
            <rFont val="Arial"/>
            <scheme val="minor"/>
          </rPr>
          <t xml:space="preserve">COLOSTRUM - 1.6 LTR </t>
        </r>
      </text>
    </comment>
    <comment ref="R523" authorId="0" shapeId="0" xr:uid="{00000000-0006-0000-0300-000078020000}">
      <text>
        <r>
          <rPr>
            <sz val="10"/>
            <color rgb="FF000000"/>
            <rFont val="Arial"/>
            <scheme val="minor"/>
          </rPr>
          <t xml:space="preserve">COLOSTRUM 1.6 LTR </t>
        </r>
      </text>
    </comment>
    <comment ref="D583" authorId="0" shapeId="0" xr:uid="{00000000-0006-0000-0300-00001C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583" authorId="0" shapeId="0" xr:uid="{00000000-0006-0000-0300-00001F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583" authorId="0" shapeId="0" xr:uid="{00000000-0006-0000-0300-000020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583" authorId="0" shapeId="0" xr:uid="{00000000-0006-0000-0300-000022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P583" authorId="0" shapeId="0" xr:uid="{00000000-0006-0000-0300-000026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W583" authorId="0" shapeId="0" xr:uid="{00000000-0006-0000-0300-000028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584" authorId="0" shapeId="0" xr:uid="{00000000-0006-0000-0300-00002F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584" authorId="0" shapeId="0" xr:uid="{00000000-0006-0000-0300-000032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J584" authorId="0" shapeId="0" xr:uid="{00000000-0006-0000-0300-000033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584" authorId="0" shapeId="0" xr:uid="{00000000-0006-0000-0300-000035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584" authorId="0" shapeId="0" xr:uid="{00000000-0006-0000-0300-000037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G585" authorId="0" shapeId="0" xr:uid="{00000000-0006-0000-0300-00003A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585" authorId="0" shapeId="0" xr:uid="{00000000-0006-0000-0300-00003B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585" authorId="0" shapeId="0" xr:uid="{00000000-0006-0000-0300-00003C02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K585" authorId="0" shapeId="0" xr:uid="{00000000-0006-0000-0300-00003D02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L585" authorId="0" shapeId="0" xr:uid="{00000000-0006-0000-0300-00003E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N585" authorId="0" shapeId="0" xr:uid="{00000000-0006-0000-0300-00003F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585" authorId="0" shapeId="0" xr:uid="{00000000-0006-0000-0300-000041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586" authorId="0" shapeId="0" xr:uid="{00000000-0006-0000-0300-000044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H586" authorId="0" shapeId="0" xr:uid="{00000000-0006-0000-0300-000047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I586" authorId="0" shapeId="0" xr:uid="{00000000-0006-0000-0300-000048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586" authorId="0" shapeId="0" xr:uid="{00000000-0006-0000-0300-00004A020000}">
      <text>
        <r>
          <rPr>
            <sz val="10"/>
            <color rgb="FF000000"/>
            <rFont val="Arial"/>
            <scheme val="minor"/>
          </rPr>
          <t>03  LTR CUT</t>
        </r>
      </text>
    </comment>
    <comment ref="W586" authorId="0" shapeId="0" xr:uid="{00000000-0006-0000-0300-00004E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587" authorId="0" shapeId="0" xr:uid="{00000000-0006-0000-0300-000054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H587" authorId="0" shapeId="0" xr:uid="{00000000-0006-0000-0300-000055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587" authorId="0" shapeId="0" xr:uid="{00000000-0006-0000-0300-000056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587" authorId="0" shapeId="0" xr:uid="{00000000-0006-0000-0300-000057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L587" authorId="0" shapeId="0" xr:uid="{00000000-0006-0000-0300-000058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W587" authorId="0" shapeId="0" xr:uid="{00000000-0006-0000-0300-00005A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I588" authorId="0" shapeId="0" xr:uid="{00000000-0006-0000-0300-000066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588" authorId="0" shapeId="0" xr:uid="{00000000-0006-0000-0300-000068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588" authorId="0" shapeId="0" xr:uid="{00000000-0006-0000-0300-000069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589" authorId="0" shapeId="0" xr:uid="{00000000-0006-0000-0300-000072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589" authorId="0" shapeId="0" xr:uid="{00000000-0006-0000-0300-000073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L589" authorId="0" shapeId="0" xr:uid="{00000000-0006-0000-0300-000075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N589" authorId="0" shapeId="0" xr:uid="{00000000-0006-0000-0300-000076020000}">
      <text>
        <r>
          <rPr>
            <sz val="10"/>
            <color rgb="FF000000"/>
            <rFont val="Arial"/>
            <scheme val="minor"/>
          </rPr>
          <t xml:space="preserve">02 lit cut
</t>
        </r>
      </text>
    </comment>
    <comment ref="T589" authorId="0" shapeId="0" xr:uid="{00000000-0006-0000-0300-00007902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W589" authorId="0" shapeId="0" xr:uid="{00000000-0006-0000-0300-00007A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590" authorId="0" shapeId="0" xr:uid="{00000000-0006-0000-0300-000087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590" authorId="0" shapeId="0" xr:uid="{00000000-0006-0000-0300-000088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K590" authorId="0" shapeId="0" xr:uid="{00000000-0006-0000-0300-000089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N590" authorId="0" shapeId="0" xr:uid="{00000000-0006-0000-0300-00008C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591" authorId="0" shapeId="0" xr:uid="{00000000-0006-0000-0300-00008F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J591" authorId="0" shapeId="0" xr:uid="{00000000-0006-0000-0300-000090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K591" authorId="0" shapeId="0" xr:uid="{00000000-0006-0000-0300-000092020000}">
      <text>
        <r>
          <rPr>
            <sz val="10"/>
            <color rgb="FF000000"/>
            <rFont val="Arial"/>
            <scheme val="minor"/>
          </rPr>
          <t xml:space="preserve">04 lit cut
</t>
        </r>
      </text>
    </comment>
    <comment ref="L591" authorId="0" shapeId="0" xr:uid="{00000000-0006-0000-0300-000093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P591" authorId="0" shapeId="0" xr:uid="{00000000-0006-0000-0300-00009402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W591" authorId="0" shapeId="0" xr:uid="{00000000-0006-0000-0300-00009602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J592" authorId="0" shapeId="0" xr:uid="{00000000-0006-0000-0300-00009E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K592" authorId="0" shapeId="0" xr:uid="{00000000-0006-0000-0300-00009F02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N592" authorId="0" shapeId="0" xr:uid="{00000000-0006-0000-0300-0000A1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C593" authorId="0" shapeId="0" xr:uid="{00000000-0006-0000-0300-0000A502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G593" authorId="0" shapeId="0" xr:uid="{00000000-0006-0000-0300-0000A702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H593" authorId="0" shapeId="0" xr:uid="{00000000-0006-0000-0300-0000A9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593" authorId="0" shapeId="0" xr:uid="{00000000-0006-0000-0300-0000AA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593" authorId="0" shapeId="0" xr:uid="{00000000-0006-0000-0300-0000AB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K593" authorId="0" shapeId="0" xr:uid="{00000000-0006-0000-0300-0000AD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P593" authorId="0" shapeId="0" xr:uid="{00000000-0006-0000-0300-0000AE02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W593" authorId="0" shapeId="0" xr:uid="{00000000-0006-0000-0300-0000B2020000}">
      <text>
        <r>
          <rPr>
            <sz val="10"/>
            <color rgb="FF000000"/>
            <rFont val="Arial"/>
            <scheme val="minor"/>
          </rPr>
          <t>06 LIT CUT</t>
        </r>
      </text>
    </comment>
    <comment ref="C594" authorId="0" shapeId="0" xr:uid="{00000000-0006-0000-0300-0000B702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G594" authorId="0" shapeId="0" xr:uid="{00000000-0006-0000-0300-0000BA02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I594" authorId="0" shapeId="0" xr:uid="{00000000-0006-0000-0300-0000BC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594" authorId="0" shapeId="0" xr:uid="{00000000-0006-0000-0300-0000BD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K594" authorId="0" shapeId="0" xr:uid="{00000000-0006-0000-0300-0000BE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594" authorId="0" shapeId="0" xr:uid="{00000000-0006-0000-0300-0000C0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595" authorId="0" shapeId="0" xr:uid="{00000000-0006-0000-0300-0000C4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H595" authorId="0" shapeId="0" xr:uid="{00000000-0006-0000-0300-0000C702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I595" authorId="0" shapeId="0" xr:uid="{00000000-0006-0000-0300-0000C8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595" authorId="0" shapeId="0" xr:uid="{00000000-0006-0000-0300-0000C902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K595" authorId="0" shapeId="0" xr:uid="{00000000-0006-0000-0300-0000CB02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P595" authorId="0" shapeId="0" xr:uid="{00000000-0006-0000-0300-0000CC02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W595" authorId="0" shapeId="0" xr:uid="{00000000-0006-0000-0300-0000CD02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C596" authorId="0" shapeId="0" xr:uid="{00000000-0006-0000-0300-0000D002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D596" authorId="0" shapeId="0" xr:uid="{00000000-0006-0000-0300-0000D1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596" authorId="0" shapeId="0" xr:uid="{00000000-0006-0000-0300-0000D6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K596" authorId="0" shapeId="0" xr:uid="{00000000-0006-0000-0300-0000D7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596" authorId="0" shapeId="0" xr:uid="{00000000-0006-0000-0300-0000D9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W596" authorId="0" shapeId="0" xr:uid="{00000000-0006-0000-0300-0000DC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E597" authorId="0" shapeId="0" xr:uid="{00000000-0006-0000-0300-0000DE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G597" authorId="0" shapeId="0" xr:uid="{00000000-0006-0000-0300-0000E1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I597" authorId="0" shapeId="0" xr:uid="{00000000-0006-0000-0300-0000E2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J597" authorId="0" shapeId="0" xr:uid="{00000000-0006-0000-0300-0000E302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K597" authorId="0" shapeId="0" xr:uid="{00000000-0006-0000-0300-0000E5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L597" authorId="0" shapeId="0" xr:uid="{00000000-0006-0000-0300-0000E6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W597" authorId="0" shapeId="0" xr:uid="{00000000-0006-0000-0300-0000E802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G598" authorId="0" shapeId="0" xr:uid="{00000000-0006-0000-0300-0000ED02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I598" authorId="0" shapeId="0" xr:uid="{00000000-0006-0000-0300-0000EF020000}">
      <text>
        <r>
          <rPr>
            <sz val="10"/>
            <color rgb="FF000000"/>
            <rFont val="Arial"/>
            <scheme val="minor"/>
          </rPr>
          <t xml:space="preserve">02 lit cut
</t>
        </r>
      </text>
    </comment>
    <comment ref="J598" authorId="0" shapeId="0" xr:uid="{00000000-0006-0000-0300-0000F0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K598" authorId="0" shapeId="0" xr:uid="{00000000-0006-0000-0300-0000F1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598" authorId="0" shapeId="0" xr:uid="{00000000-0006-0000-0300-0000F202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P598" authorId="0" shapeId="0" xr:uid="{00000000-0006-0000-0300-0000F302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599" authorId="0" shapeId="0" xr:uid="{00000000-0006-0000-0300-0000FB02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G599" authorId="0" shapeId="0" xr:uid="{00000000-0006-0000-0300-00000003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J599" authorId="0" shapeId="0" xr:uid="{00000000-0006-0000-0300-000004030000}">
      <text>
        <r>
          <rPr>
            <sz val="10"/>
            <color rgb="FF000000"/>
            <rFont val="Arial"/>
            <scheme val="minor"/>
          </rPr>
          <t xml:space="preserve">04 LIT CUT
</t>
        </r>
      </text>
    </comment>
    <comment ref="K599" authorId="0" shapeId="0" xr:uid="{00000000-0006-0000-0300-00000603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L599" authorId="0" shapeId="0" xr:uid="{00000000-0006-0000-0300-000008030000}">
      <text>
        <r>
          <rPr>
            <sz val="10"/>
            <color rgb="FF000000"/>
            <rFont val="Arial"/>
            <scheme val="minor"/>
          </rPr>
          <t xml:space="preserve">03 LIT CUT
</t>
        </r>
      </text>
    </comment>
    <comment ref="W599" authorId="0" shapeId="0" xr:uid="{00000000-0006-0000-0300-00000A03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D600" authorId="0" shapeId="0" xr:uid="{00000000-0006-0000-0300-00001003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I600" authorId="0" shapeId="0" xr:uid="{00000000-0006-0000-0300-00001703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J600" authorId="0" shapeId="0" xr:uid="{00000000-0006-0000-0300-00001903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K600" authorId="0" shapeId="0" xr:uid="{00000000-0006-0000-0300-00001B03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N600" authorId="0" shapeId="0" xr:uid="{00000000-0006-0000-0300-00001E03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W600" authorId="0" shapeId="0" xr:uid="{00000000-0006-0000-0300-00002203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I601" authorId="0" shapeId="0" xr:uid="{00000000-0006-0000-0300-00002B03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J601" authorId="0" shapeId="0" xr:uid="{00000000-0006-0000-0300-00002D03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K601" authorId="0" shapeId="0" xr:uid="{00000000-0006-0000-0300-00002F03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L601" authorId="0" shapeId="0" xr:uid="{00000000-0006-0000-0300-000030030000}">
      <text>
        <r>
          <rPr>
            <sz val="10"/>
            <color rgb="FF000000"/>
            <rFont val="Arial"/>
            <scheme val="minor"/>
          </rPr>
          <t xml:space="preserve">03 LIT CUT
</t>
        </r>
      </text>
    </comment>
    <comment ref="W601" authorId="0" shapeId="0" xr:uid="{00000000-0006-0000-0300-00003503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02" authorId="0" shapeId="0" xr:uid="{00000000-0006-0000-0300-00003D03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I602" authorId="0" shapeId="0" xr:uid="{00000000-0006-0000-0300-00004303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J602" authorId="0" shapeId="0" xr:uid="{00000000-0006-0000-0300-00004503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K602" authorId="0" shapeId="0" xr:uid="{00000000-0006-0000-0300-00004603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W602" authorId="0" shapeId="0" xr:uid="{00000000-0006-0000-0300-00004C03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G610" authorId="0" shapeId="0" xr:uid="{00000000-0006-0000-0300-000039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I610" authorId="0" shapeId="0" xr:uid="{00000000-0006-0000-0300-00003B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610" authorId="0" shapeId="0" xr:uid="{00000000-0006-0000-0300-00003E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K610" authorId="0" shapeId="0" xr:uid="{00000000-0006-0000-0300-000041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L610" authorId="0" shapeId="0" xr:uid="{00000000-0006-0000-0300-000042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610" authorId="0" shapeId="0" xr:uid="{00000000-0006-0000-0300-000045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P610" authorId="0" shapeId="0" xr:uid="{00000000-0006-0000-0300-000047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T610" authorId="0" shapeId="0" xr:uid="{00000000-0006-0000-0300-000048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W610" authorId="0" shapeId="0" xr:uid="{00000000-0006-0000-0300-00004A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C611" authorId="0" shapeId="0" xr:uid="{00000000-0006-0000-0300-00004F00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D611" authorId="0" shapeId="0" xr:uid="{00000000-0006-0000-0300-000050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H611" authorId="0" shapeId="0" xr:uid="{00000000-0006-0000-0300-00005600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I611" authorId="0" shapeId="0" xr:uid="{00000000-0006-0000-0300-000057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J611" authorId="0" shapeId="0" xr:uid="{00000000-0006-0000-0300-000058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K611" authorId="0" shapeId="0" xr:uid="{00000000-0006-0000-0300-00005A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W611" authorId="0" shapeId="0" xr:uid="{00000000-0006-0000-0300-000060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I612" authorId="0" shapeId="0" xr:uid="{00000000-0006-0000-0300-000064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612" authorId="0" shapeId="0" xr:uid="{00000000-0006-0000-0300-000065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K612" authorId="0" shapeId="0" xr:uid="{00000000-0006-0000-0300-00006600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N612" authorId="0" shapeId="0" xr:uid="{00000000-0006-0000-0300-000067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Q612" authorId="0" shapeId="0" xr:uid="{00000000-0006-0000-0300-000068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W612" authorId="0" shapeId="0" xr:uid="{00000000-0006-0000-0300-00006A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613" authorId="0" shapeId="0" xr:uid="{00000000-0006-0000-0300-00007C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J613" authorId="0" shapeId="0" xr:uid="{00000000-0006-0000-0300-00007E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K613" authorId="0" shapeId="0" xr:uid="{00000000-0006-0000-0300-00007F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613" authorId="0" shapeId="0" xr:uid="{00000000-0006-0000-0300-000083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P613" authorId="0" shapeId="0" xr:uid="{00000000-0006-0000-0300-000084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Q613" authorId="0" shapeId="0" xr:uid="{00000000-0006-0000-0300-000085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W613" authorId="0" shapeId="0" xr:uid="{00000000-0006-0000-0300-000087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I614" authorId="0" shapeId="0" xr:uid="{00000000-0006-0000-0300-000096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J614" authorId="0" shapeId="0" xr:uid="{00000000-0006-0000-0300-000098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K614" authorId="0" shapeId="0" xr:uid="{00000000-0006-0000-0300-000099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Q614" authorId="0" shapeId="0" xr:uid="{00000000-0006-0000-0300-00009E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W614" authorId="0" shapeId="0" xr:uid="{00000000-0006-0000-0300-0000A0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15" authorId="0" shapeId="0" xr:uid="{00000000-0006-0000-0300-0000A5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E615" authorId="0" shapeId="0" xr:uid="{00000000-0006-0000-0300-0000A8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615" authorId="0" shapeId="0" xr:uid="{00000000-0006-0000-0300-0000AA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J615" authorId="0" shapeId="0" xr:uid="{00000000-0006-0000-0300-0000AC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K615" authorId="0" shapeId="0" xr:uid="{00000000-0006-0000-0300-0000AD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615" authorId="0" shapeId="0" xr:uid="{00000000-0006-0000-0300-0000AF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P615" authorId="0" shapeId="0" xr:uid="{00000000-0006-0000-0300-0000B2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W615" authorId="0" shapeId="0" xr:uid="{00000000-0006-0000-0300-0000B4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616" authorId="0" shapeId="0" xr:uid="{00000000-0006-0000-0300-0000C0000000}">
      <text>
        <r>
          <rPr>
            <sz val="10"/>
            <color rgb="FF000000"/>
            <rFont val="Arial"/>
            <scheme val="minor"/>
          </rPr>
          <t xml:space="preserve">02 lit cut
</t>
        </r>
      </text>
    </comment>
    <comment ref="J616" authorId="0" shapeId="0" xr:uid="{00000000-0006-0000-0300-0000C100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K616" authorId="0" shapeId="0" xr:uid="{00000000-0006-0000-0300-0000C2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616" authorId="0" shapeId="0" xr:uid="{00000000-0006-0000-0300-0000C5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Q616" authorId="0" shapeId="0" xr:uid="{00000000-0006-0000-0300-0000C7000000}">
      <text>
        <r>
          <rPr>
            <sz val="10"/>
            <color rgb="FF000000"/>
            <rFont val="Arial"/>
            <scheme val="minor"/>
          </rPr>
          <t xml:space="preserve">02 lit cut
</t>
        </r>
      </text>
    </comment>
    <comment ref="W616" authorId="0" shapeId="0" xr:uid="{00000000-0006-0000-0300-0000C8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617" authorId="0" shapeId="0" xr:uid="{00000000-0006-0000-0300-0000D300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I617" authorId="0" shapeId="0" xr:uid="{00000000-0006-0000-0300-0000DA000000}">
      <text>
        <r>
          <rPr>
            <sz val="10"/>
            <color rgb="FF000000"/>
            <rFont val="Arial"/>
            <scheme val="minor"/>
          </rPr>
          <t xml:space="preserve">02 lit cut
</t>
        </r>
      </text>
    </comment>
    <comment ref="J617" authorId="0" shapeId="0" xr:uid="{00000000-0006-0000-0300-0000DD000000}">
      <text>
        <r>
          <rPr>
            <sz val="10"/>
            <color rgb="FF000000"/>
            <rFont val="Arial"/>
            <scheme val="minor"/>
          </rPr>
          <t xml:space="preserve">04 lit cut
</t>
        </r>
      </text>
    </comment>
    <comment ref="K617" authorId="0" shapeId="0" xr:uid="{00000000-0006-0000-0300-0000DF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617" authorId="0" shapeId="0" xr:uid="{00000000-0006-0000-0300-0000E3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W617" authorId="0" shapeId="0" xr:uid="{00000000-0006-0000-0300-0000EA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I618" authorId="0" shapeId="0" xr:uid="{00000000-0006-0000-0300-0000F8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618" authorId="0" shapeId="0" xr:uid="{00000000-0006-0000-0300-0000FA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K618" authorId="0" shapeId="0" xr:uid="{00000000-0006-0000-0300-0000FB00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618" authorId="0" shapeId="0" xr:uid="{00000000-0006-0000-0300-0000FD00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W618" authorId="0" shapeId="0" xr:uid="{00000000-0006-0000-0300-000002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D619" authorId="0" shapeId="0" xr:uid="{00000000-0006-0000-0300-00000C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G619" authorId="0" shapeId="0" xr:uid="{00000000-0006-0000-0300-00000F010000}">
      <text>
        <r>
          <rPr>
            <sz val="10"/>
            <color rgb="FF000000"/>
            <rFont val="Arial"/>
            <scheme val="minor"/>
          </rPr>
          <t xml:space="preserve">02 LIT CUT
</t>
        </r>
      </text>
    </comment>
    <comment ref="I619" authorId="0" shapeId="0" xr:uid="{00000000-0006-0000-0300-000012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619" authorId="0" shapeId="0" xr:uid="{00000000-0006-0000-0300-000013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K619" authorId="0" shapeId="0" xr:uid="{00000000-0006-0000-0300-000014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N619" authorId="0" shapeId="0" xr:uid="{00000000-0006-0000-0300-000016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W619" authorId="0" shapeId="0" xr:uid="{00000000-0006-0000-0300-000018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620" authorId="0" shapeId="0" xr:uid="{00000000-0006-0000-0300-000019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J620" authorId="0" shapeId="0" xr:uid="{00000000-0006-0000-0300-00001A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K620" authorId="0" shapeId="0" xr:uid="{00000000-0006-0000-0300-00001B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T620" authorId="0" shapeId="0" xr:uid="{00000000-0006-0000-0300-00001D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W620" authorId="0" shapeId="0" xr:uid="{00000000-0006-0000-0300-00001E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D621" authorId="0" shapeId="0" xr:uid="{00000000-0006-0000-0300-00001F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E621" authorId="0" shapeId="0" xr:uid="{00000000-0006-0000-0300-000020010000}">
      <text>
        <r>
          <rPr>
            <sz val="10"/>
            <color rgb="FF000000"/>
            <rFont val="Arial"/>
            <scheme val="minor"/>
          </rPr>
          <t xml:space="preserve">02 lit cut
</t>
        </r>
      </text>
    </comment>
    <comment ref="I621" authorId="0" shapeId="0" xr:uid="{00000000-0006-0000-0300-000022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J621" authorId="0" shapeId="0" xr:uid="{00000000-0006-0000-0300-000023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K621" authorId="0" shapeId="0" xr:uid="{00000000-0006-0000-0300-000024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N621" authorId="0" shapeId="0" xr:uid="{00000000-0006-0000-0300-000025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W621" authorId="0" shapeId="0" xr:uid="{00000000-0006-0000-0300-000027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D622" authorId="0" shapeId="0" xr:uid="{00000000-0006-0000-0300-00002A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G622" authorId="0" shapeId="0" xr:uid="{00000000-0006-0000-0300-00002B010000}">
      <text>
        <r>
          <rPr>
            <sz val="10"/>
            <color rgb="FF000000"/>
            <rFont val="Arial"/>
            <scheme val="minor"/>
          </rPr>
          <t>01 lit cut</t>
        </r>
      </text>
    </comment>
    <comment ref="I622" authorId="0" shapeId="0" xr:uid="{00000000-0006-0000-0300-00002C010000}">
      <text>
        <r>
          <rPr>
            <sz val="10"/>
            <color rgb="FF000000"/>
            <rFont val="Arial"/>
            <scheme val="minor"/>
          </rPr>
          <t>04 lit cut</t>
        </r>
      </text>
    </comment>
    <comment ref="J622" authorId="0" shapeId="0" xr:uid="{00000000-0006-0000-0300-00002D010000}">
      <text>
        <r>
          <rPr>
            <sz val="10"/>
            <color rgb="FF000000"/>
            <rFont val="Arial"/>
            <scheme val="minor"/>
          </rPr>
          <t xml:space="preserve">04 lit cut
</t>
        </r>
      </text>
    </comment>
    <comment ref="K622" authorId="0" shapeId="0" xr:uid="{00000000-0006-0000-0300-00002E010000}">
      <text>
        <r>
          <rPr>
            <sz val="10"/>
            <color rgb="FF000000"/>
            <rFont val="Arial"/>
            <scheme val="minor"/>
          </rPr>
          <t>05 lit cut</t>
        </r>
      </text>
    </comment>
    <comment ref="W622" authorId="0" shapeId="0" xr:uid="{00000000-0006-0000-0300-000030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I623" authorId="0" shapeId="0" xr:uid="{00000000-0006-0000-0300-000037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J623" authorId="0" shapeId="0" xr:uid="{00000000-0006-0000-0300-000038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K623" authorId="0" shapeId="0" xr:uid="{00000000-0006-0000-0300-00003A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N623" authorId="0" shapeId="0" xr:uid="{00000000-0006-0000-0300-00003C010000}">
      <text>
        <r>
          <rPr>
            <sz val="10"/>
            <color rgb="FF000000"/>
            <rFont val="Arial"/>
            <scheme val="minor"/>
          </rPr>
          <t>02 lit cut</t>
        </r>
      </text>
    </comment>
    <comment ref="W623" authorId="0" shapeId="0" xr:uid="{00000000-0006-0000-0300-00003F010000}">
      <text>
        <r>
          <rPr>
            <sz val="10"/>
            <color rgb="FF000000"/>
            <rFont val="Arial"/>
            <scheme val="minor"/>
          </rPr>
          <t>03 lit cut</t>
        </r>
      </text>
    </comment>
    <comment ref="C666" authorId="0" shapeId="0" xr:uid="{00000000-0006-0000-0300-00000D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66" authorId="0" shapeId="0" xr:uid="{00000000-0006-0000-0300-00000E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66" authorId="0" shapeId="0" xr:uid="{00000000-0006-0000-0300-00000F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G666" authorId="0" shapeId="0" xr:uid="{00000000-0006-0000-0300-000011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H666" authorId="0" shapeId="0" xr:uid="{00000000-0006-0000-0300-000013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666" authorId="0" shapeId="0" xr:uid="{00000000-0006-0000-0300-000015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L666" authorId="0" shapeId="0" xr:uid="{00000000-0006-0000-0300-00001A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V666" authorId="0" shapeId="0" xr:uid="{00000000-0006-0000-0300-000021030000}">
      <text>
        <r>
          <rPr>
            <sz val="10"/>
            <color rgb="FF000000"/>
            <rFont val="Arial"/>
            <scheme val="minor"/>
          </rPr>
          <t xml:space="preserve">COLOSTRUM - 7.7 LTR
150 LTR CUT </t>
        </r>
      </text>
    </comment>
    <comment ref="C667" authorId="0" shapeId="0" xr:uid="{00000000-0006-0000-0300-000024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667" authorId="0" shapeId="0" xr:uid="{00000000-0006-0000-0300-000025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667" authorId="0" shapeId="0" xr:uid="{00000000-0006-0000-0300-000029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J667" authorId="0" shapeId="0" xr:uid="{00000000-0006-0000-0300-00002A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667" authorId="0" shapeId="0" xr:uid="{00000000-0006-0000-0300-00002C03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R667" authorId="0" shapeId="0" xr:uid="{00000000-0006-0000-0300-000031030000}">
      <text>
        <r>
          <rPr>
            <sz val="10"/>
            <color rgb="FF000000"/>
            <rFont val="Arial"/>
            <scheme val="minor"/>
          </rPr>
          <t>60 LTR CUT</t>
        </r>
      </text>
    </comment>
    <comment ref="U667" authorId="0" shapeId="0" xr:uid="{00000000-0006-0000-0300-000032030000}">
      <text>
        <r>
          <rPr>
            <sz val="10"/>
            <color rgb="FF000000"/>
            <rFont val="Arial"/>
            <scheme val="minor"/>
          </rPr>
          <t>75 LTR CUT</t>
        </r>
      </text>
    </comment>
    <comment ref="W667" authorId="0" shapeId="0" xr:uid="{00000000-0006-0000-0300-000034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C668" authorId="0" shapeId="0" xr:uid="{00000000-0006-0000-0300-000038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668" authorId="0" shapeId="0" xr:uid="{00000000-0006-0000-0300-00003A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68" authorId="0" shapeId="0" xr:uid="{00000000-0006-0000-0300-00003B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668" authorId="0" shapeId="0" xr:uid="{00000000-0006-0000-0300-00004103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V668" authorId="0" shapeId="0" xr:uid="{00000000-0006-0000-0300-00004A03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W668" authorId="0" shapeId="0" xr:uid="{00000000-0006-0000-0300-00004B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C669" authorId="0" shapeId="0" xr:uid="{00000000-0006-0000-0300-00004E03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D669" authorId="0" shapeId="0" xr:uid="{00000000-0006-0000-0300-00004F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69" authorId="0" shapeId="0" xr:uid="{00000000-0006-0000-0300-000050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669" authorId="0" shapeId="0" xr:uid="{00000000-0006-0000-0300-000052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669" authorId="0" shapeId="0" xr:uid="{00000000-0006-0000-0300-000053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669" authorId="0" shapeId="0" xr:uid="{00000000-0006-0000-0300-00005403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O669" authorId="0" shapeId="0" xr:uid="{00000000-0006-0000-0300-00005503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R669" authorId="0" shapeId="0" xr:uid="{00000000-0006-0000-0300-000056030000}">
      <text>
        <r>
          <rPr>
            <sz val="10"/>
            <color rgb="FF000000"/>
            <rFont val="Arial"/>
            <scheme val="minor"/>
          </rPr>
          <t>60 LTR CUT</t>
        </r>
      </text>
    </comment>
    <comment ref="U669" authorId="0" shapeId="0" xr:uid="{00000000-0006-0000-0300-000057030000}">
      <text>
        <r>
          <rPr>
            <sz val="10"/>
            <color rgb="FF000000"/>
            <rFont val="Arial"/>
            <scheme val="minor"/>
          </rPr>
          <t>125 LTR CUT</t>
        </r>
      </text>
    </comment>
    <comment ref="W669" authorId="0" shapeId="0" xr:uid="{00000000-0006-0000-0300-000059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R670" authorId="0" shapeId="0" xr:uid="{00000000-0006-0000-0300-000061030000}">
      <text>
        <r>
          <rPr>
            <sz val="10"/>
            <color rgb="FF000000"/>
            <rFont val="Arial"/>
            <scheme val="minor"/>
          </rPr>
          <t>30 LTR CUT</t>
        </r>
      </text>
    </comment>
    <comment ref="V670" authorId="0" shapeId="0" xr:uid="{00000000-0006-0000-0300-000062030000}">
      <text>
        <r>
          <rPr>
            <sz val="10"/>
            <color rgb="FF000000"/>
            <rFont val="Arial"/>
            <scheme val="minor"/>
          </rPr>
          <t>60 LTR CUT</t>
        </r>
      </text>
    </comment>
    <comment ref="C671" authorId="0" shapeId="0" xr:uid="{00000000-0006-0000-0300-000066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671" authorId="0" shapeId="0" xr:uid="{00000000-0006-0000-0300-00006803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71" authorId="0" shapeId="0" xr:uid="{00000000-0006-0000-0300-000069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H671" authorId="0" shapeId="0" xr:uid="{00000000-0006-0000-0300-00006C03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671" authorId="0" shapeId="0" xr:uid="{00000000-0006-0000-0300-00006E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671" authorId="0" shapeId="0" xr:uid="{00000000-0006-0000-0300-00006F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K671" authorId="0" shapeId="0" xr:uid="{00000000-0006-0000-0300-00007003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N671" authorId="0" shapeId="0" xr:uid="{00000000-0006-0000-0300-000001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O671" authorId="0" shapeId="0" xr:uid="{00000000-0006-0000-0300-000004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Q671" authorId="0" shapeId="0" xr:uid="{00000000-0006-0000-0300-000005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U671" authorId="0" shapeId="0" xr:uid="{00000000-0006-0000-0300-000007000000}">
      <text>
        <r>
          <rPr>
            <sz val="10"/>
            <color rgb="FF000000"/>
            <rFont val="Arial"/>
            <scheme val="minor"/>
          </rPr>
          <t>120 LTR CUT</t>
        </r>
      </text>
    </comment>
    <comment ref="W671" authorId="0" shapeId="0" xr:uid="{00000000-0006-0000-0300-000008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72" authorId="0" shapeId="0" xr:uid="{00000000-0006-0000-0300-000009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672" authorId="0" shapeId="0" xr:uid="{00000000-0006-0000-0300-00000A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J672" authorId="0" shapeId="0" xr:uid="{00000000-0006-0000-0300-00000B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O672" authorId="0" shapeId="0" xr:uid="{00000000-0006-0000-0300-00000C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R672" authorId="0" shapeId="0" xr:uid="{00000000-0006-0000-0300-00000D000000}">
      <text>
        <r>
          <rPr>
            <sz val="10"/>
            <color rgb="FF000000"/>
            <rFont val="Arial"/>
            <scheme val="minor"/>
          </rPr>
          <t>10 LTR CUT</t>
        </r>
      </text>
    </comment>
    <comment ref="V672" authorId="0" shapeId="0" xr:uid="{00000000-0006-0000-0300-00000E00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R673" authorId="0" shapeId="0" xr:uid="{00000000-0006-0000-0300-00000F000000}">
      <text>
        <r>
          <rPr>
            <sz val="10"/>
            <color rgb="FF000000"/>
            <rFont val="Arial"/>
            <scheme val="minor"/>
          </rPr>
          <t>70 LTR CUT</t>
        </r>
      </text>
    </comment>
    <comment ref="U673" authorId="0" shapeId="0" xr:uid="{00000000-0006-0000-0300-000010000000}">
      <text>
        <r>
          <rPr>
            <sz val="10"/>
            <color rgb="FF000000"/>
            <rFont val="Arial"/>
            <scheme val="minor"/>
          </rPr>
          <t>200 LTR CUT</t>
        </r>
      </text>
    </comment>
    <comment ref="C674" authorId="0" shapeId="0" xr:uid="{00000000-0006-0000-0300-000014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D674" authorId="0" shapeId="0" xr:uid="{00000000-0006-0000-0300-000015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74" authorId="0" shapeId="0" xr:uid="{00000000-0006-0000-0300-000016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I674" authorId="0" shapeId="0" xr:uid="{00000000-0006-0000-0300-000017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J674" authorId="0" shapeId="0" xr:uid="{00000000-0006-0000-0300-000018000000}">
      <text>
        <r>
          <rPr>
            <sz val="10"/>
            <color rgb="FF000000"/>
            <rFont val="Arial"/>
            <scheme val="minor"/>
          </rPr>
          <t>06 LTR CUT</t>
        </r>
      </text>
    </comment>
    <comment ref="K674" authorId="0" shapeId="0" xr:uid="{00000000-0006-0000-0300-000019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Q674" authorId="0" shapeId="0" xr:uid="{00000000-0006-0000-0300-00001A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R674" authorId="0" shapeId="0" xr:uid="{00000000-0006-0000-0300-00001B00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T674" authorId="0" shapeId="0" xr:uid="{00000000-0006-0000-0300-00001C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W674" authorId="0" shapeId="0" xr:uid="{00000000-0006-0000-0300-00001D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675" authorId="0" shapeId="0" xr:uid="{00000000-0006-0000-0300-000021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D675" authorId="0" shapeId="0" xr:uid="{00000000-0006-0000-0300-000023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675" authorId="0" shapeId="0" xr:uid="{00000000-0006-0000-0300-000028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675" authorId="0" shapeId="0" xr:uid="{00000000-0006-0000-0300-000029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675" authorId="0" shapeId="0" xr:uid="{00000000-0006-0000-0300-00002A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U675" authorId="0" shapeId="0" xr:uid="{00000000-0006-0000-0300-000030000000}">
      <text>
        <r>
          <rPr>
            <sz val="10"/>
            <color rgb="FF000000"/>
            <rFont val="Arial"/>
            <scheme val="minor"/>
          </rPr>
          <t>125 LTR CUT</t>
        </r>
      </text>
    </comment>
    <comment ref="W675" authorId="0" shapeId="0" xr:uid="{00000000-0006-0000-0300-000031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676" authorId="0" shapeId="0" xr:uid="{00000000-0006-0000-0300-000033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676" authorId="0" shapeId="0" xr:uid="{00000000-0006-0000-0300-000035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676" authorId="0" shapeId="0" xr:uid="{00000000-0006-0000-0300-000038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676" authorId="0" shapeId="0" xr:uid="{00000000-0006-0000-0300-00003A000000}">
      <text>
        <r>
          <rPr>
            <sz val="10"/>
            <color rgb="FF000000"/>
            <rFont val="Arial"/>
            <scheme val="minor"/>
          </rPr>
          <t>04  LTR CUT</t>
        </r>
      </text>
    </comment>
    <comment ref="K676" authorId="0" shapeId="0" xr:uid="{00000000-0006-0000-0300-00003C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676" authorId="0" shapeId="0" xr:uid="{00000000-0006-0000-0300-00003F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676" authorId="0" shapeId="0" xr:uid="{00000000-0006-0000-0300-000043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P676" authorId="0" shapeId="0" xr:uid="{00000000-0006-0000-0300-00004400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Q676" authorId="0" shapeId="0" xr:uid="{00000000-0006-0000-0300-000046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676" authorId="0" shapeId="0" xr:uid="{00000000-0006-0000-0300-000049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C677" authorId="0" shapeId="0" xr:uid="{00000000-0006-0000-0300-00004C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H677" authorId="0" shapeId="0" xr:uid="{00000000-0006-0000-0300-000053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I677" authorId="0" shapeId="0" xr:uid="{00000000-0006-0000-0300-000054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O677" authorId="0" shapeId="0" xr:uid="{00000000-0006-0000-0300-00005B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P677" authorId="0" shapeId="0" xr:uid="{00000000-0006-0000-0300-00005C00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U677" authorId="0" shapeId="0" xr:uid="{00000000-0006-0000-0300-00005E000000}">
      <text>
        <r>
          <rPr>
            <sz val="10"/>
            <color rgb="FF000000"/>
            <rFont val="Arial"/>
            <scheme val="minor"/>
          </rPr>
          <t>150 LTR CUT</t>
        </r>
      </text>
    </comment>
    <comment ref="W677" authorId="0" shapeId="0" xr:uid="{00000000-0006-0000-0300-00005F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V678" authorId="0" shapeId="0" xr:uid="{00000000-0006-0000-0300-00006900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C679" authorId="0" shapeId="0" xr:uid="{00000000-0006-0000-0300-00006F000000}">
      <text>
        <r>
          <rPr>
            <sz val="10"/>
            <color rgb="FF000000"/>
            <rFont val="Arial"/>
            <scheme val="minor"/>
          </rPr>
          <t>05  LTR CUT</t>
        </r>
      </text>
    </comment>
    <comment ref="D679" authorId="0" shapeId="0" xr:uid="{00000000-0006-0000-0300-000072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679" authorId="0" shapeId="0" xr:uid="{00000000-0006-0000-0300-000079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O679" authorId="0" shapeId="0" xr:uid="{00000000-0006-0000-0300-000082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679" authorId="0" shapeId="0" xr:uid="{00000000-0006-0000-0300-000086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80" authorId="0" shapeId="0" xr:uid="{00000000-0006-0000-0300-00008D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G680" authorId="0" shapeId="0" xr:uid="{00000000-0006-0000-0300-000092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K680" authorId="0" shapeId="0" xr:uid="{00000000-0006-0000-0300-000097000000}">
      <text>
        <r>
          <rPr>
            <sz val="10"/>
            <color rgb="FF000000"/>
            <rFont val="Arial"/>
            <scheme val="minor"/>
          </rPr>
          <t xml:space="preserve">COLOSRUM - 4 LTR </t>
        </r>
      </text>
    </comment>
    <comment ref="O680" authorId="0" shapeId="0" xr:uid="{00000000-0006-0000-0300-00009B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680" authorId="0" shapeId="0" xr:uid="{00000000-0006-0000-0300-00009F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O682" authorId="0" shapeId="0" xr:uid="{00000000-0006-0000-0300-0000C4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C683" authorId="0" shapeId="0" xr:uid="{00000000-0006-0000-0300-0000CD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683" authorId="0" shapeId="0" xr:uid="{00000000-0006-0000-0300-0000CF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83" authorId="0" shapeId="0" xr:uid="{00000000-0006-0000-0300-0000D0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683" authorId="0" shapeId="0" xr:uid="{00000000-0006-0000-0300-0000DB000000}">
      <text>
        <r>
          <rPr>
            <sz val="10"/>
            <color rgb="FF000000"/>
            <rFont val="Arial"/>
            <scheme val="minor"/>
          </rPr>
          <t>08 LTR CUT</t>
        </r>
      </text>
    </comment>
    <comment ref="R683" authorId="0" shapeId="0" xr:uid="{00000000-0006-0000-0300-0000E6000000}">
      <text>
        <r>
          <rPr>
            <sz val="10"/>
            <color rgb="FF000000"/>
            <rFont val="Arial"/>
            <scheme val="minor"/>
          </rPr>
          <t>25 LTR CUT, 
LOW SNF</t>
        </r>
      </text>
    </comment>
    <comment ref="R684" authorId="0" shapeId="0" xr:uid="{00000000-0006-0000-0300-00000001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V684" authorId="0" shapeId="0" xr:uid="{00000000-0006-0000-0300-000001010000}">
      <text>
        <r>
          <rPr>
            <sz val="10"/>
            <color rgb="FF000000"/>
            <rFont val="Arial"/>
            <scheme val="minor"/>
          </rPr>
          <t>40 LTR CUT</t>
        </r>
      </text>
    </comment>
    <comment ref="D685" authorId="0" shapeId="0" xr:uid="{00000000-0006-0000-0300-000008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85" authorId="0" shapeId="0" xr:uid="{00000000-0006-0000-0300-000009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R685" authorId="0" shapeId="0" xr:uid="{00000000-0006-0000-0300-000017010000}">
      <text>
        <r>
          <rPr>
            <sz val="10"/>
            <color rgb="FF000000"/>
            <rFont val="Arial"/>
            <scheme val="minor"/>
          </rPr>
          <t>40 LTR CUT</t>
        </r>
      </text>
    </comment>
    <comment ref="K687" authorId="0" shapeId="0" xr:uid="{00000000-0006-0000-0300-000021010000}">
      <text>
        <r>
          <rPr>
            <sz val="10"/>
            <color rgb="FF000000"/>
            <rFont val="Arial"/>
            <scheme val="minor"/>
          </rPr>
          <t xml:space="preserve">COLOSTRUM - 4 LTR </t>
        </r>
      </text>
    </comment>
    <comment ref="V687" authorId="0" shapeId="0" xr:uid="{00000000-0006-0000-0300-000026010000}">
      <text>
        <r>
          <rPr>
            <sz val="10"/>
            <color rgb="FF000000"/>
            <rFont val="Arial"/>
            <scheme val="minor"/>
          </rPr>
          <t xml:space="preserve">COLOSTRUM 7.7 LTR </t>
        </r>
      </text>
    </comment>
    <comment ref="H693" authorId="0" shapeId="0" xr:uid="{00000000-0006-0000-0300-000051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I693" authorId="0" shapeId="0" xr:uid="{00000000-0006-0000-0300-000052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693" authorId="0" shapeId="0" xr:uid="{00000000-0006-0000-0300-000053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693" authorId="0" shapeId="0" xr:uid="{00000000-0006-0000-0300-000054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693" authorId="0" shapeId="0" xr:uid="{00000000-0006-0000-0300-000055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Q693" authorId="0" shapeId="0" xr:uid="{00000000-0006-0000-0300-000056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R693" authorId="0" shapeId="0" xr:uid="{00000000-0006-0000-0300-00005701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T693" authorId="0" shapeId="0" xr:uid="{00000000-0006-0000-0300-000058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V693" authorId="0" shapeId="0" xr:uid="{00000000-0006-0000-0300-00005901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D694" authorId="0" shapeId="0" xr:uid="{00000000-0006-0000-0300-00005A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94" authorId="0" shapeId="0" xr:uid="{00000000-0006-0000-0300-00005B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694" authorId="0" shapeId="0" xr:uid="{00000000-0006-0000-0300-00005C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694" authorId="0" shapeId="0" xr:uid="{00000000-0006-0000-0300-00005D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R694" authorId="0" shapeId="0" xr:uid="{00000000-0006-0000-0300-00005E01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W694" authorId="0" shapeId="0" xr:uid="{00000000-0006-0000-0300-00005F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R695" authorId="0" shapeId="0" xr:uid="{00000000-0006-0000-0300-00006001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D696" authorId="0" shapeId="0" xr:uid="{00000000-0006-0000-0300-000063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696" authorId="0" shapeId="0" xr:uid="{00000000-0006-0000-0300-000064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696" authorId="0" shapeId="0" xr:uid="{00000000-0006-0000-0300-000066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W696" authorId="0" shapeId="0" xr:uid="{00000000-0006-0000-0300-000069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697" authorId="0" shapeId="0" xr:uid="{00000000-0006-0000-0300-00006A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97" authorId="0" shapeId="0" xr:uid="{00000000-0006-0000-0300-00006B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G697" authorId="0" shapeId="0" xr:uid="{00000000-0006-0000-0300-00006C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697" authorId="0" shapeId="0" xr:uid="{00000000-0006-0000-0300-00006D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697" authorId="0" shapeId="0" xr:uid="{00000000-0006-0000-0300-00006E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697" authorId="0" shapeId="0" xr:uid="{00000000-0006-0000-0300-00006F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697" authorId="0" shapeId="0" xr:uid="{00000000-0006-0000-0300-000070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Q697" authorId="0" shapeId="0" xr:uid="{00000000-0006-0000-0300-000071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T697" authorId="0" shapeId="0" xr:uid="{00000000-0006-0000-0300-000072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W697" authorId="0" shapeId="0" xr:uid="{00000000-0006-0000-0300-000073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698" authorId="0" shapeId="0" xr:uid="{00000000-0006-0000-0300-000074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698" authorId="0" shapeId="0" xr:uid="{00000000-0006-0000-0300-000075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698" authorId="0" shapeId="0" xr:uid="{00000000-0006-0000-0300-000076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698" authorId="0" shapeId="0" xr:uid="{00000000-0006-0000-0300-000077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698" authorId="0" shapeId="0" xr:uid="{00000000-0006-0000-0300-00007A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699" authorId="0" shapeId="0" xr:uid="{00000000-0006-0000-0300-00007B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699" authorId="0" shapeId="0" xr:uid="{00000000-0006-0000-0300-00007C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G699" authorId="0" shapeId="0" xr:uid="{00000000-0006-0000-0300-00007D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I699" authorId="0" shapeId="0" xr:uid="{00000000-0006-0000-0300-00007E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699" authorId="0" shapeId="0" xr:uid="{00000000-0006-0000-0300-00007F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699" authorId="0" shapeId="0" xr:uid="{00000000-0006-0000-0300-000080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699" authorId="0" shapeId="0" xr:uid="{00000000-0006-0000-0300-000081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699" authorId="0" shapeId="0" xr:uid="{00000000-0006-0000-0300-000082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P699" authorId="0" shapeId="0" xr:uid="{00000000-0006-0000-0300-000083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R699" authorId="0" shapeId="0" xr:uid="{00000000-0006-0000-0300-00008401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T699" authorId="0" shapeId="0" xr:uid="{00000000-0006-0000-0300-000085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V699" authorId="0" shapeId="0" xr:uid="{00000000-0006-0000-0300-000086010000}">
      <text>
        <r>
          <rPr>
            <sz val="10"/>
            <color rgb="FF000000"/>
            <rFont val="Arial"/>
            <scheme val="minor"/>
          </rPr>
          <t>75 LTR CUT</t>
        </r>
      </text>
    </comment>
    <comment ref="W699" authorId="0" shapeId="0" xr:uid="{00000000-0006-0000-0300-000087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00" authorId="0" shapeId="0" xr:uid="{00000000-0006-0000-0300-000088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D700" authorId="0" shapeId="0" xr:uid="{00000000-0006-0000-0300-000089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00" authorId="0" shapeId="0" xr:uid="{00000000-0006-0000-0300-00008A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G700" authorId="0" shapeId="0" xr:uid="{00000000-0006-0000-0300-00008B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I700" authorId="0" shapeId="0" xr:uid="{00000000-0006-0000-0300-00008C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700" authorId="0" shapeId="0" xr:uid="{00000000-0006-0000-0300-00008D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N700" authorId="0" shapeId="0" xr:uid="{00000000-0006-0000-0300-00008E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R700" authorId="0" shapeId="0" xr:uid="{00000000-0006-0000-0300-00008F01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W700" authorId="0" shapeId="0" xr:uid="{00000000-0006-0000-0300-000090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C701" authorId="0" shapeId="0" xr:uid="{00000000-0006-0000-0300-000091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D701" authorId="0" shapeId="0" xr:uid="{00000000-0006-0000-0300-000092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01" authorId="0" shapeId="0" xr:uid="{00000000-0006-0000-0300-000093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701" authorId="0" shapeId="0" xr:uid="{00000000-0006-0000-0300-000094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01" authorId="0" shapeId="0" xr:uid="{00000000-0006-0000-0300-000095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01" authorId="0" shapeId="0" xr:uid="{00000000-0006-0000-0300-000096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K701" authorId="0" shapeId="0" xr:uid="{00000000-0006-0000-0300-000097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701" authorId="0" shapeId="0" xr:uid="{00000000-0006-0000-0300-000098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701" authorId="0" shapeId="0" xr:uid="{00000000-0006-0000-0300-000099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P701" authorId="0" shapeId="0" xr:uid="{00000000-0006-0000-0300-00009A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R701" authorId="0" shapeId="0" xr:uid="{00000000-0006-0000-0300-00009B010000}">
      <text>
        <r>
          <rPr>
            <sz val="10"/>
            <color rgb="FF000000"/>
            <rFont val="Arial"/>
            <scheme val="minor"/>
          </rPr>
          <t xml:space="preserve">125 LTR CUT </t>
        </r>
      </text>
    </comment>
    <comment ref="T701" authorId="0" shapeId="0" xr:uid="{00000000-0006-0000-0300-00009C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W701" authorId="0" shapeId="0" xr:uid="{00000000-0006-0000-0300-00009D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02" authorId="0" shapeId="0" xr:uid="{00000000-0006-0000-0300-00009E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02" authorId="0" shapeId="0" xr:uid="{00000000-0006-0000-0300-00009F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K702" authorId="0" shapeId="0" xr:uid="{00000000-0006-0000-0300-0000A0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R702" authorId="0" shapeId="0" xr:uid="{00000000-0006-0000-0300-0000A1010000}">
      <text>
        <r>
          <rPr>
            <sz val="10"/>
            <color rgb="FF000000"/>
            <rFont val="Arial"/>
            <scheme val="minor"/>
          </rPr>
          <t xml:space="preserve">100 LTR CUT </t>
        </r>
      </text>
    </comment>
    <comment ref="U702" authorId="0" shapeId="0" xr:uid="{00000000-0006-0000-0300-0000A201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C703" authorId="0" shapeId="0" xr:uid="{00000000-0006-0000-0300-0000A3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D703" authorId="0" shapeId="0" xr:uid="{00000000-0006-0000-0300-0000A4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03" authorId="0" shapeId="0" xr:uid="{00000000-0006-0000-0300-0000A5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703" authorId="0" shapeId="0" xr:uid="{00000000-0006-0000-0300-0000A6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03" authorId="0" shapeId="0" xr:uid="{00000000-0006-0000-0300-0000A7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03" authorId="0" shapeId="0" xr:uid="{00000000-0006-0000-0300-0000A8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703" authorId="0" shapeId="0" xr:uid="{00000000-0006-0000-0300-0000A9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L703" authorId="0" shapeId="0" xr:uid="{00000000-0006-0000-0300-0000AA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N703" authorId="0" shapeId="0" xr:uid="{00000000-0006-0000-0300-0000AB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Q703" authorId="0" shapeId="0" xr:uid="{00000000-0006-0000-0300-0000AC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T703" authorId="0" shapeId="0" xr:uid="{00000000-0006-0000-0300-0000AD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V703" authorId="0" shapeId="0" xr:uid="{00000000-0006-0000-0300-0000AE010000}">
      <text>
        <r>
          <rPr>
            <sz val="10"/>
            <color rgb="FF000000"/>
            <rFont val="Arial"/>
            <scheme val="minor"/>
          </rPr>
          <t xml:space="preserve">milk not come on  16 feb - morning </t>
        </r>
      </text>
    </comment>
    <comment ref="W703" authorId="0" shapeId="0" xr:uid="{00000000-0006-0000-0300-0000AF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04" authorId="0" shapeId="0" xr:uid="{00000000-0006-0000-0300-0000B2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04" authorId="0" shapeId="0" xr:uid="{00000000-0006-0000-0300-0000B3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K704" authorId="0" shapeId="0" xr:uid="{00000000-0006-0000-0300-0000B5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N704" authorId="0" shapeId="0" xr:uid="{00000000-0006-0000-0300-0000B6010000}">
      <text>
        <r>
          <rPr>
            <sz val="10"/>
            <color rgb="FF000000"/>
            <rFont val="Arial"/>
            <scheme val="minor"/>
          </rPr>
          <t>COLOSTRUM - 3.5 LTR 
03 LTR CUT</t>
        </r>
      </text>
    </comment>
    <comment ref="R704" authorId="0" shapeId="0" xr:uid="{00000000-0006-0000-0300-0000B7010000}">
      <text>
        <r>
          <rPr>
            <sz val="10"/>
            <color rgb="FF000000"/>
            <rFont val="Arial"/>
            <scheme val="minor"/>
          </rPr>
          <t xml:space="preserve">100 LTR CUT </t>
        </r>
      </text>
    </comment>
    <comment ref="W704" authorId="0" shapeId="0" xr:uid="{00000000-0006-0000-0300-0000B9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05" authorId="0" shapeId="0" xr:uid="{00000000-0006-0000-0300-0000BA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05" authorId="0" shapeId="0" xr:uid="{00000000-0006-0000-0300-0000BB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G705" authorId="0" shapeId="0" xr:uid="{00000000-0006-0000-0300-0000BC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05" authorId="0" shapeId="0" xr:uid="{00000000-0006-0000-0300-0000BD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05" authorId="0" shapeId="0" xr:uid="{00000000-0006-0000-0300-0000BE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705" authorId="0" shapeId="0" xr:uid="{00000000-0006-0000-0300-0000BF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705" authorId="0" shapeId="0" xr:uid="{00000000-0006-0000-0300-0000C0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Q705" authorId="0" shapeId="0" xr:uid="{00000000-0006-0000-0300-0000C1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705" authorId="0" shapeId="0" xr:uid="{00000000-0006-0000-0300-0000C2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706" authorId="0" shapeId="0" xr:uid="{00000000-0006-0000-0300-0000C3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06" authorId="0" shapeId="0" xr:uid="{00000000-0006-0000-0300-0000C4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706" authorId="0" shapeId="0" xr:uid="{00000000-0006-0000-0300-0000C5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06" authorId="0" shapeId="0" xr:uid="{00000000-0006-0000-0300-0000C7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J706" authorId="0" shapeId="0" xr:uid="{00000000-0006-0000-0300-0000C8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K706" authorId="0" shapeId="0" xr:uid="{00000000-0006-0000-0300-0000C9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N706" authorId="0" shapeId="0" xr:uid="{00000000-0006-0000-0300-0000CA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W706" authorId="0" shapeId="0" xr:uid="{00000000-0006-0000-0300-0000CB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07" authorId="0" shapeId="0" xr:uid="{00000000-0006-0000-0300-0000CE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07" authorId="0" shapeId="0" xr:uid="{00000000-0006-0000-0300-0000CF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I707" authorId="0" shapeId="0" xr:uid="{00000000-0006-0000-0300-0000D2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07" authorId="0" shapeId="0" xr:uid="{00000000-0006-0000-0300-0000D4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707" authorId="0" shapeId="0" xr:uid="{00000000-0006-0000-0300-0000D6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707" authorId="0" shapeId="0" xr:uid="{00000000-0006-0000-0300-0000D7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Q707" authorId="0" shapeId="0" xr:uid="{00000000-0006-0000-0300-0000DA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R707" authorId="0" shapeId="0" xr:uid="{00000000-0006-0000-0300-0000DB010000}">
      <text>
        <r>
          <rPr>
            <sz val="10"/>
            <color rgb="FF000000"/>
            <rFont val="Arial"/>
            <scheme val="minor"/>
          </rPr>
          <t>80 LTR CUT</t>
        </r>
      </text>
    </comment>
    <comment ref="T707" authorId="0" shapeId="0" xr:uid="{00000000-0006-0000-0300-0000DD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V707" authorId="0" shapeId="0" xr:uid="{00000000-0006-0000-0300-0000DE010000}">
      <text>
        <r>
          <rPr>
            <sz val="10"/>
            <color rgb="FF000000"/>
            <rFont val="Arial"/>
            <scheme val="minor"/>
          </rPr>
          <t xml:space="preserve">180 LTR CUT </t>
        </r>
      </text>
    </comment>
    <comment ref="W707" authorId="0" shapeId="0" xr:uid="{00000000-0006-0000-0300-0000DF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08" authorId="0" shapeId="0" xr:uid="{00000000-0006-0000-0300-0000E0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G708" authorId="0" shapeId="0" xr:uid="{00000000-0006-0000-0300-0000E2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I708" authorId="0" shapeId="0" xr:uid="{00000000-0006-0000-0300-0000E4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J708" authorId="0" shapeId="0" xr:uid="{00000000-0006-0000-0300-0000E5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K708" authorId="0" shapeId="0" xr:uid="{00000000-0006-0000-0300-0000E6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R708" authorId="0" shapeId="0" xr:uid="{00000000-0006-0000-0300-0000E7010000}">
      <text>
        <r>
          <rPr>
            <sz val="10"/>
            <color rgb="FF000000"/>
            <rFont val="Arial"/>
            <scheme val="minor"/>
          </rPr>
          <t xml:space="preserve">100 LTR CUT </t>
        </r>
      </text>
    </comment>
    <comment ref="U708" authorId="0" shapeId="0" xr:uid="{00000000-0006-0000-0300-0000E9010000}">
      <text>
        <r>
          <rPr>
            <sz val="10"/>
            <color rgb="FF000000"/>
            <rFont val="Arial"/>
            <scheme val="minor"/>
          </rPr>
          <t>60 LTR CUT</t>
        </r>
      </text>
    </comment>
    <comment ref="D709" authorId="0" shapeId="0" xr:uid="{00000000-0006-0000-0300-0000EA010000}">
      <text>
        <r>
          <rPr>
            <sz val="10"/>
            <color rgb="FF000000"/>
            <rFont val="Arial"/>
            <scheme val="minor"/>
          </rPr>
          <t>COLOSTRUM 5.2 LTR
02 LTR CUT</t>
        </r>
      </text>
    </comment>
    <comment ref="E709" authorId="0" shapeId="0" xr:uid="{00000000-0006-0000-0300-0000EB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709" authorId="0" shapeId="0" xr:uid="{00000000-0006-0000-0300-0000EC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I709" authorId="0" shapeId="0" xr:uid="{00000000-0006-0000-0300-0000ED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J709" authorId="0" shapeId="0" xr:uid="{00000000-0006-0000-0300-0000EE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709" authorId="0" shapeId="0" xr:uid="{00000000-0006-0000-0300-0000EF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N709" authorId="0" shapeId="0" xr:uid="{00000000-0006-0000-0300-0000F0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P709" authorId="0" shapeId="0" xr:uid="{00000000-0006-0000-0300-0000F1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Q709" authorId="0" shapeId="0" xr:uid="{00000000-0006-0000-0300-0000F2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709" authorId="0" shapeId="0" xr:uid="{00000000-0006-0000-0300-0000F3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R710" authorId="0" shapeId="0" xr:uid="{00000000-0006-0000-0300-0000F4010000}">
      <text>
        <r>
          <rPr>
            <sz val="10"/>
            <color rgb="FF000000"/>
            <rFont val="Arial"/>
            <scheme val="minor"/>
          </rPr>
          <t xml:space="preserve">19 Night - milk not come </t>
        </r>
      </text>
    </comment>
    <comment ref="U710" authorId="0" shapeId="0" xr:uid="{00000000-0006-0000-0300-0000F5010000}">
      <text>
        <r>
          <rPr>
            <sz val="10"/>
            <color rgb="FF000000"/>
            <rFont val="Arial"/>
            <scheme val="minor"/>
          </rPr>
          <t xml:space="preserve">19 night milk not come - </t>
        </r>
      </text>
    </comment>
    <comment ref="D711" authorId="0" shapeId="0" xr:uid="{00000000-0006-0000-0300-0000F6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E711" authorId="0" shapeId="0" xr:uid="{00000000-0006-0000-0300-0000F7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711" authorId="0" shapeId="0" xr:uid="{00000000-0006-0000-0300-0000F8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I711" authorId="0" shapeId="0" xr:uid="{00000000-0006-0000-0300-0000F9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J711" authorId="0" shapeId="0" xr:uid="{00000000-0006-0000-0300-0000FA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K711" authorId="0" shapeId="0" xr:uid="{00000000-0006-0000-0300-0000FB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L711" authorId="0" shapeId="0" xr:uid="{00000000-0006-0000-0300-0000FC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P711" authorId="0" shapeId="0" xr:uid="{00000000-0006-0000-0300-0000FD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R711" authorId="0" shapeId="0" xr:uid="{00000000-0006-0000-0300-0000FE010000}">
      <text>
        <r>
          <rPr>
            <sz val="10"/>
            <color rgb="FF000000"/>
            <rFont val="Arial"/>
            <scheme val="minor"/>
          </rPr>
          <t>30 LTR CUT</t>
        </r>
      </text>
    </comment>
    <comment ref="T711" authorId="0" shapeId="0" xr:uid="{00000000-0006-0000-0300-0000FF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711" authorId="0" shapeId="0" xr:uid="{00000000-0006-0000-0300-000000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12" authorId="0" shapeId="0" xr:uid="{00000000-0006-0000-0300-000001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J712" authorId="0" shapeId="0" xr:uid="{00000000-0006-0000-0300-000002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N712" authorId="0" shapeId="0" xr:uid="{00000000-0006-0000-0300-000003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R712" authorId="0" shapeId="0" xr:uid="{00000000-0006-0000-0300-000004020000}">
      <text>
        <r>
          <rPr>
            <sz val="10"/>
            <color rgb="FF000000"/>
            <rFont val="Arial"/>
            <scheme val="minor"/>
          </rPr>
          <t>50 LTR CUT</t>
        </r>
      </text>
    </comment>
    <comment ref="W712" authorId="0" shapeId="0" xr:uid="{00000000-0006-0000-0300-000005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714" authorId="0" shapeId="0" xr:uid="{00000000-0006-0000-0300-000009020000}">
      <text>
        <r>
          <rPr>
            <sz val="10"/>
            <color rgb="FF000000"/>
            <rFont val="Arial"/>
            <scheme val="minor"/>
          </rPr>
          <t>COLOSTRUM - 5.2 LTR</t>
        </r>
      </text>
    </comment>
    <comment ref="N714" authorId="0" shapeId="0" xr:uid="{00000000-0006-0000-0300-000012020000}">
      <text>
        <r>
          <rPr>
            <sz val="10"/>
            <color rgb="FF000000"/>
            <rFont val="Arial"/>
            <scheme val="minor"/>
          </rPr>
          <t>COLOSTRUM 3.5 LTR</t>
        </r>
      </text>
    </comment>
    <comment ref="I720" authorId="0" shapeId="0" xr:uid="{00000000-0006-0000-0300-00005F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J720" authorId="0" shapeId="0" xr:uid="{00000000-0006-0000-0300-000061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720" authorId="0" shapeId="0" xr:uid="{00000000-0006-0000-0300-000063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L720" authorId="0" shapeId="0" xr:uid="{00000000-0006-0000-0300-000064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720" authorId="0" shapeId="0" xr:uid="{00000000-0006-0000-0300-00006B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21" authorId="0" shapeId="0" xr:uid="{00000000-0006-0000-0300-00006D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21" authorId="0" shapeId="0" xr:uid="{00000000-0006-0000-0300-00006F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21" authorId="0" shapeId="0" xr:uid="{00000000-0006-0000-0300-000071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721" authorId="0" shapeId="0" xr:uid="{00000000-0006-0000-0300-000074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E722" authorId="0" shapeId="0" xr:uid="{00000000-0006-0000-0300-00007E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G722" authorId="0" shapeId="0" xr:uid="{00000000-0006-0000-0300-000080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I722" authorId="0" shapeId="0" xr:uid="{00000000-0006-0000-0300-000081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722" authorId="0" shapeId="0" xr:uid="{00000000-0006-0000-0300-000083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722" authorId="0" shapeId="0" xr:uid="{00000000-0006-0000-0300-000085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L722" authorId="0" shapeId="0" xr:uid="{00000000-0006-0000-0300-000086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P722" authorId="0" shapeId="0" xr:uid="{00000000-0006-0000-0300-00008B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T722" authorId="0" shapeId="0" xr:uid="{00000000-0006-0000-0300-00008D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23" authorId="0" shapeId="0" xr:uid="{00000000-0006-0000-0300-00008E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723" authorId="0" shapeId="0" xr:uid="{00000000-0006-0000-0300-000091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W723" authorId="0" shapeId="0" xr:uid="{00000000-0006-0000-0300-000095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24" authorId="0" shapeId="0" xr:uid="{00000000-0006-0000-0300-000097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24" authorId="0" shapeId="0" xr:uid="{00000000-0006-0000-0300-000098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G724" authorId="0" shapeId="0" xr:uid="{00000000-0006-0000-0300-000099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24" authorId="0" shapeId="0" xr:uid="{00000000-0006-0000-0300-00009A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24" authorId="0" shapeId="0" xr:uid="{00000000-0006-0000-0300-00009B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724" authorId="0" shapeId="0" xr:uid="{00000000-0006-0000-0300-00009C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724" authorId="0" shapeId="0" xr:uid="{00000000-0006-0000-0300-00009D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P724" authorId="0" shapeId="0" xr:uid="{00000000-0006-0000-0300-0000A0020000}">
      <text>
        <r>
          <rPr>
            <sz val="10"/>
            <color rgb="FF000000"/>
            <rFont val="Arial"/>
            <scheme val="minor"/>
          </rPr>
          <t>COLOSTRUM 6.1 LTR 
2 LTR CUT</t>
        </r>
      </text>
    </comment>
    <comment ref="T724" authorId="0" shapeId="0" xr:uid="{00000000-0006-0000-0300-0000A2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W724" authorId="0" shapeId="0" xr:uid="{00000000-0006-0000-0300-0000A3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725" authorId="0" shapeId="0" xr:uid="{00000000-0006-0000-0300-0000A6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725" authorId="0" shapeId="0" xr:uid="{00000000-0006-0000-0300-0000A8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725" authorId="0" shapeId="0" xr:uid="{00000000-0006-0000-0300-0000AC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725" authorId="0" shapeId="0" xr:uid="{00000000-0006-0000-0300-0000B0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26" authorId="0" shapeId="0" xr:uid="{00000000-0006-0000-0300-0000B402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D726" authorId="0" shapeId="0" xr:uid="{00000000-0006-0000-0300-0000B5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726" authorId="0" shapeId="0" xr:uid="{00000000-0006-0000-0300-0000B6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26" authorId="0" shapeId="0" xr:uid="{00000000-0006-0000-0300-0000B8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726" authorId="0" shapeId="0" xr:uid="{00000000-0006-0000-0300-0000B9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726" authorId="0" shapeId="0" xr:uid="{00000000-0006-0000-0300-0000BB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P726" authorId="0" shapeId="0" xr:uid="{00000000-0006-0000-0300-0000BF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W726" authorId="0" shapeId="0" xr:uid="{00000000-0006-0000-0300-0000C2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27" authorId="0" shapeId="0" xr:uid="{00000000-0006-0000-0300-0000C3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727" authorId="0" shapeId="0" xr:uid="{00000000-0006-0000-0300-0000C5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27" authorId="0" shapeId="0" xr:uid="{00000000-0006-0000-0300-0000C6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727" authorId="0" shapeId="0" xr:uid="{00000000-0006-0000-0300-0000CA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C728" authorId="0" shapeId="0" xr:uid="{00000000-0006-0000-0300-0000CE02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D728" authorId="0" shapeId="0" xr:uid="{00000000-0006-0000-0300-0000CF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H728" authorId="0" shapeId="0" xr:uid="{00000000-0006-0000-0300-0000D2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I728" authorId="0" shapeId="0" xr:uid="{00000000-0006-0000-0300-0000D3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28" authorId="0" shapeId="0" xr:uid="{00000000-0006-0000-0300-0000D4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728" authorId="0" shapeId="0" xr:uid="{00000000-0006-0000-0300-0000D5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P728" authorId="0" shapeId="0" xr:uid="{00000000-0006-0000-0300-0000D8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T728" authorId="0" shapeId="0" xr:uid="{00000000-0006-0000-0300-0000DA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W728" authorId="0" shapeId="0" xr:uid="{00000000-0006-0000-0300-0000DB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29" authorId="0" shapeId="0" xr:uid="{00000000-0006-0000-0300-0000DD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729" authorId="0" shapeId="0" xr:uid="{00000000-0006-0000-0300-0000DF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29" authorId="0" shapeId="0" xr:uid="{00000000-0006-0000-0300-0000E0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729" authorId="0" shapeId="0" xr:uid="{00000000-0006-0000-0300-0000E4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729" authorId="0" shapeId="0" xr:uid="{00000000-0006-0000-0300-0000E7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30" authorId="0" shapeId="0" xr:uid="{00000000-0006-0000-0300-0000E9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30" authorId="0" shapeId="0" xr:uid="{00000000-0006-0000-0300-0000EA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730" authorId="0" shapeId="0" xr:uid="{00000000-0006-0000-0300-0000EB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30" authorId="0" shapeId="0" xr:uid="{00000000-0006-0000-0300-0000EC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730" authorId="0" shapeId="0" xr:uid="{00000000-0006-0000-0300-0000EE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W730" authorId="0" shapeId="0" xr:uid="{00000000-0006-0000-0300-0000F4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731" authorId="0" shapeId="0" xr:uid="{00000000-0006-0000-0300-0000F8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731" authorId="0" shapeId="0" xr:uid="{00000000-0006-0000-0300-0000FD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J731" authorId="0" shapeId="0" xr:uid="{00000000-0006-0000-0300-0000FF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N731" authorId="0" shapeId="0" xr:uid="{00000000-0006-0000-0300-00000503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D732" authorId="0" shapeId="0" xr:uid="{00000000-0006-0000-0300-00000C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32" authorId="0" shapeId="0" xr:uid="{00000000-0006-0000-0300-000012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32" authorId="0" shapeId="0" xr:uid="{00000000-0006-0000-0300-000014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K732" authorId="0" shapeId="0" xr:uid="{00000000-0006-0000-0300-00001603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W732" authorId="0" shapeId="0" xr:uid="{00000000-0006-0000-0300-000020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33" authorId="0" shapeId="0" xr:uid="{00000000-0006-0000-0300-000023030000}">
      <text>
        <r>
          <rPr>
            <sz val="10"/>
            <color rgb="FF000000"/>
            <rFont val="Arial"/>
            <scheme val="minor"/>
          </rPr>
          <t>03 LTR</t>
        </r>
      </text>
    </comment>
    <comment ref="G733" authorId="0" shapeId="0" xr:uid="{00000000-0006-0000-0300-000026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33" authorId="0" shapeId="0" xr:uid="{00000000-0006-0000-0300-000027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33" authorId="0" shapeId="0" xr:uid="{00000000-0006-0000-0300-000028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733" authorId="0" shapeId="0" xr:uid="{00000000-0006-0000-0300-00002E03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W733" authorId="0" shapeId="0" xr:uid="{00000000-0006-0000-0300-000033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D734" authorId="0" shapeId="0" xr:uid="{00000000-0006-0000-0300-000037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734" authorId="0" shapeId="0" xr:uid="{00000000-0006-0000-0300-000039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34" authorId="0" shapeId="0" xr:uid="{00000000-0006-0000-0300-00003F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734" authorId="0" shapeId="0" xr:uid="{00000000-0006-0000-0300-00004003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734" authorId="0" shapeId="0" xr:uid="{00000000-0006-0000-0300-000042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P734" authorId="0" shapeId="0" xr:uid="{00000000-0006-0000-0300-00004703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W734" authorId="0" shapeId="0" xr:uid="{00000000-0006-0000-0300-000049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35" authorId="0" shapeId="0" xr:uid="{00000000-0006-0000-0300-00004D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J735" authorId="0" shapeId="0" xr:uid="{00000000-0006-0000-0300-000051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W735" authorId="0" shapeId="0" xr:uid="{00000000-0006-0000-0300-00005803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P737" authorId="0" shapeId="0" xr:uid="{00000000-0006-0000-0300-000002000000}">
      <text>
        <r>
          <rPr>
            <sz val="10"/>
            <color rgb="FF000000"/>
            <rFont val="Arial"/>
            <scheme val="minor"/>
          </rPr>
          <t xml:space="preserve">COLOSTRUM - 6.1 LTR </t>
        </r>
      </text>
    </comment>
    <comment ref="E743" authorId="0" shapeId="0" xr:uid="{00000000-0006-0000-0300-00004D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43" authorId="0" shapeId="0" xr:uid="{00000000-0006-0000-0300-000051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743" authorId="0" shapeId="0" xr:uid="{00000000-0006-0000-0300-000055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N743" authorId="0" shapeId="0" xr:uid="{00000000-0006-0000-0300-000059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T743" authorId="0" shapeId="0" xr:uid="{00000000-0006-0000-0300-00005D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I744" authorId="0" shapeId="0" xr:uid="{00000000-0006-0000-0300-000061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744" authorId="0" shapeId="0" xr:uid="{00000000-0006-0000-0300-000062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L744" authorId="0" shapeId="0" xr:uid="{00000000-0006-0000-0300-000063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C745" authorId="0" shapeId="0" xr:uid="{00000000-0006-0000-0300-00006D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45" authorId="0" shapeId="0" xr:uid="{00000000-0006-0000-0300-000070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G745" authorId="0" shapeId="0" xr:uid="{00000000-0006-0000-0300-00007400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I745" authorId="0" shapeId="0" xr:uid="{00000000-0006-0000-0300-000077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K745" authorId="0" shapeId="0" xr:uid="{00000000-0006-0000-0300-00007A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C746" authorId="0" shapeId="0" xr:uid="{00000000-0006-0000-0300-00008A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G746" authorId="0" shapeId="0" xr:uid="{00000000-0006-0000-0300-00008E00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H746" authorId="0" shapeId="0" xr:uid="{00000000-0006-0000-0300-00009000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I746" authorId="0" shapeId="0" xr:uid="{00000000-0006-0000-0300-000093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P746" authorId="0" shapeId="0" xr:uid="{00000000-0006-0000-0300-00009A00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R746" authorId="0" shapeId="0" xr:uid="{00000000-0006-0000-0300-00009C000000}">
      <text>
        <r>
          <rPr>
            <sz val="10"/>
            <color rgb="FF000000"/>
            <rFont val="Arial"/>
            <scheme val="minor"/>
          </rPr>
          <t xml:space="preserve">20 LTR CUT </t>
        </r>
      </text>
    </comment>
    <comment ref="I747" authorId="0" shapeId="0" xr:uid="{00000000-0006-0000-0300-0000A7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R747" authorId="0" shapeId="0" xr:uid="{00000000-0006-0000-0300-0000B0000000}">
      <text>
        <r>
          <rPr>
            <sz val="10"/>
            <color rgb="FF000000"/>
            <rFont val="Arial"/>
            <scheme val="minor"/>
          </rPr>
          <t xml:space="preserve">50 LTR CUT </t>
        </r>
      </text>
    </comment>
    <comment ref="C748" authorId="0" shapeId="0" xr:uid="{00000000-0006-0000-0300-0000B7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D748" authorId="0" shapeId="0" xr:uid="{00000000-0006-0000-0300-0000B800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E748" authorId="0" shapeId="0" xr:uid="{00000000-0006-0000-0300-0000B9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G748" authorId="0" shapeId="0" xr:uid="{00000000-0006-0000-0300-0000BA00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C749" authorId="0" shapeId="0" xr:uid="{00000000-0006-0000-0300-0000CB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49" authorId="0" shapeId="0" xr:uid="{00000000-0006-0000-0300-0000CE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G749" authorId="0" shapeId="0" xr:uid="{00000000-0006-0000-0300-0000D100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I749" authorId="0" shapeId="0" xr:uid="{00000000-0006-0000-0300-0000D5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K749" authorId="0" shapeId="0" xr:uid="{00000000-0006-0000-0300-0000D7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749" authorId="0" shapeId="0" xr:uid="{00000000-0006-0000-0300-0000D9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Q749" authorId="0" shapeId="0" xr:uid="{00000000-0006-0000-0300-0000E2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R749" authorId="0" shapeId="0" xr:uid="{00000000-0006-0000-0300-0000E4000000}">
      <text>
        <r>
          <rPr>
            <sz val="10"/>
            <color rgb="FF000000"/>
            <rFont val="Arial"/>
            <scheme val="minor"/>
          </rPr>
          <t>40 LTR CUT</t>
        </r>
      </text>
    </comment>
    <comment ref="T749" authorId="0" shapeId="0" xr:uid="{00000000-0006-0000-0300-0000E7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V749" authorId="0" shapeId="0" xr:uid="{00000000-0006-0000-0300-0000E9000000}">
      <text>
        <r>
          <rPr>
            <sz val="10"/>
            <color rgb="FF000000"/>
            <rFont val="Arial"/>
            <scheme val="minor"/>
          </rPr>
          <t xml:space="preserve">COLOSTRUM - 2 LTR </t>
        </r>
      </text>
    </comment>
    <comment ref="D750" authorId="0" shapeId="0" xr:uid="{00000000-0006-0000-0300-0000EE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50" authorId="0" shapeId="0" xr:uid="{00000000-0006-0000-0300-0000EF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50" authorId="0" shapeId="0" xr:uid="{00000000-0006-0000-0300-0000F3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750" authorId="0" shapeId="0" xr:uid="{00000000-0006-0000-0300-0000F6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L750" authorId="0" shapeId="0" xr:uid="{00000000-0006-0000-0300-0000F7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51" authorId="0" shapeId="0" xr:uid="{00000000-0006-0000-0300-000005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51" authorId="0" shapeId="0" xr:uid="{00000000-0006-0000-0300-000007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H751" authorId="0" shapeId="0" xr:uid="{00000000-0006-0000-0300-00000B01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I751" authorId="0" shapeId="0" xr:uid="{00000000-0006-0000-0300-00000D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751" authorId="0" shapeId="0" xr:uid="{00000000-0006-0000-0300-000010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L751" authorId="0" shapeId="0" xr:uid="{00000000-0006-0000-0300-000011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P751" authorId="0" shapeId="0" xr:uid="{00000000-0006-0000-0300-00001501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R752" authorId="0" shapeId="0" xr:uid="{00000000-0006-0000-0300-00001C010000}">
      <text>
        <r>
          <rPr>
            <sz val="10"/>
            <color rgb="FF000000"/>
            <rFont val="Arial"/>
            <scheme val="minor"/>
          </rPr>
          <t xml:space="preserve">COLOSTRUM - 1.9 LTR </t>
        </r>
      </text>
    </comment>
    <comment ref="C755" authorId="0" shapeId="0" xr:uid="{00000000-0006-0000-0300-000031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55" authorId="0" shapeId="0" xr:uid="{00000000-0006-0000-0300-00003201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H755" authorId="0" shapeId="0" xr:uid="{00000000-0006-0000-0300-000033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55" authorId="0" shapeId="0" xr:uid="{00000000-0006-0000-0300-000034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755" authorId="0" shapeId="0" xr:uid="{00000000-0006-0000-0300-000035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L755" authorId="0" shapeId="0" xr:uid="{00000000-0006-0000-0300-000036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N755" authorId="0" shapeId="0" xr:uid="{00000000-0006-0000-0300-000039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Q755" authorId="0" shapeId="0" xr:uid="{00000000-0006-0000-0300-00003B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R755" authorId="0" shapeId="0" xr:uid="{00000000-0006-0000-0300-00003D01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T755" authorId="0" shapeId="0" xr:uid="{00000000-0006-0000-0300-00003E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C756" authorId="0" shapeId="0" xr:uid="{00000000-0006-0000-0300-000040010000}">
      <text>
        <r>
          <rPr>
            <sz val="10"/>
            <color rgb="FF000000"/>
            <rFont val="Arial"/>
            <scheme val="minor"/>
          </rPr>
          <t>01 LTR CUT</t>
        </r>
      </text>
    </comment>
    <comment ref="E756" authorId="0" shapeId="0" xr:uid="{00000000-0006-0000-0300-000041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56" authorId="0" shapeId="0" xr:uid="{00000000-0006-0000-0300-000042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756" authorId="0" shapeId="0" xr:uid="{00000000-0006-0000-0300-000043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N756" authorId="0" shapeId="0" xr:uid="{00000000-0006-0000-0300-000044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R756" authorId="0" shapeId="0" xr:uid="{00000000-0006-0000-0300-000045010000}">
      <text>
        <r>
          <rPr>
            <sz val="10"/>
            <color rgb="FF000000"/>
            <rFont val="Arial"/>
            <scheme val="minor"/>
          </rPr>
          <t xml:space="preserve">50 LTR CUT CUT </t>
        </r>
      </text>
    </comment>
    <comment ref="T756" authorId="0" shapeId="0" xr:uid="{00000000-0006-0000-0300-000046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U756" authorId="0" shapeId="0" xr:uid="{00000000-0006-0000-0300-000047010000}">
      <text>
        <r>
          <rPr>
            <sz val="10"/>
            <color rgb="FF000000"/>
            <rFont val="Arial"/>
            <scheme val="minor"/>
          </rPr>
          <t xml:space="preserve">20 LTR CUT </t>
        </r>
      </text>
    </comment>
    <comment ref="E757" authorId="0" shapeId="0" xr:uid="{00000000-0006-0000-0300-000048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I757" authorId="0" shapeId="0" xr:uid="{00000000-0006-0000-0300-000049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K757" authorId="0" shapeId="0" xr:uid="{00000000-0006-0000-0300-00004A01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P757" authorId="0" shapeId="0" xr:uid="{00000000-0006-0000-0300-00004B01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R757" authorId="0" shapeId="0" xr:uid="{00000000-0006-0000-0300-00004C010000}">
      <text>
        <r>
          <rPr>
            <sz val="10"/>
            <color rgb="FF000000"/>
            <rFont val="Arial"/>
            <scheme val="minor"/>
          </rPr>
          <t xml:space="preserve">40 LTR CUT </t>
        </r>
      </text>
    </comment>
    <comment ref="T757" authorId="0" shapeId="0" xr:uid="{00000000-0006-0000-0300-00004D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58" authorId="0" shapeId="0" xr:uid="{00000000-0006-0000-0300-00004E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58" authorId="0" shapeId="0" xr:uid="{00000000-0006-0000-0300-00004F01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758" authorId="0" shapeId="0" xr:uid="{00000000-0006-0000-0300-000050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62" authorId="0" shapeId="0" xr:uid="{00000000-0006-0000-0300-000061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D762" authorId="0" shapeId="0" xr:uid="{00000000-0006-0000-0300-000062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G762" authorId="0" shapeId="0" xr:uid="{00000000-0006-0000-0300-00006501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K762" authorId="0" shapeId="0" xr:uid="{00000000-0006-0000-0300-000067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R762" authorId="0" shapeId="0" xr:uid="{00000000-0006-0000-0300-000068010000}">
      <text>
        <r>
          <rPr>
            <sz val="10"/>
            <color rgb="FF000000"/>
            <rFont val="Arial"/>
            <scheme val="minor"/>
          </rPr>
          <t xml:space="preserve">50 LTR CUT </t>
        </r>
      </text>
    </comment>
    <comment ref="R764" authorId="0" shapeId="0" xr:uid="{00000000-0006-0000-0300-000078010000}">
      <text>
        <r>
          <rPr>
            <sz val="10"/>
            <color rgb="FF000000"/>
            <rFont val="Arial"/>
            <scheme val="minor"/>
          </rPr>
          <t xml:space="preserve">COLOSTRUM - 1.9 LTR </t>
        </r>
      </text>
    </comment>
    <comment ref="V764" authorId="0" shapeId="0" xr:uid="{00000000-0006-0000-0300-000079010000}">
      <text>
        <r>
          <rPr>
            <sz val="10"/>
            <color rgb="FF000000"/>
            <rFont val="Arial"/>
            <scheme val="minor"/>
          </rPr>
          <t xml:space="preserve">COLOSTRUM 2 LTR </t>
        </r>
      </text>
    </comment>
    <comment ref="C770" authorId="0" shapeId="0" xr:uid="{00000000-0006-0000-0300-0000B0010000}">
      <text>
        <r>
          <rPr>
            <sz val="10"/>
            <color rgb="FF000000"/>
            <rFont val="Arial"/>
            <scheme val="minor"/>
          </rPr>
          <t xml:space="preserve">02 LTR CUT 
</t>
        </r>
      </text>
    </comment>
    <comment ref="E770" authorId="0" shapeId="0" xr:uid="{00000000-0006-0000-0300-0000B1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770" authorId="0" shapeId="0" xr:uid="{00000000-0006-0000-0300-0000B4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V770" authorId="0" shapeId="0" xr:uid="{00000000-0006-0000-0300-0000B8010000}">
      <text>
        <r>
          <rPr>
            <sz val="10"/>
            <color rgb="FF000000"/>
            <rFont val="Arial"/>
            <scheme val="minor"/>
          </rPr>
          <t xml:space="preserve">COLOSTRUM 3.60 LTR </t>
        </r>
      </text>
    </comment>
    <comment ref="I772" authorId="0" shapeId="0" xr:uid="{00000000-0006-0000-0300-0000C6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C773" authorId="0" shapeId="0" xr:uid="{00000000-0006-0000-0300-0000CC01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D773" authorId="0" shapeId="0" xr:uid="{00000000-0006-0000-0300-0000CD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G773" authorId="0" shapeId="0" xr:uid="{00000000-0006-0000-0300-0000D001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I773" authorId="0" shapeId="0" xr:uid="{00000000-0006-0000-0300-0000D1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K773" authorId="0" shapeId="0" xr:uid="{00000000-0006-0000-0300-0000D3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L773" authorId="0" shapeId="0" xr:uid="{00000000-0006-0000-0300-0000D501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Q773" authorId="0" shapeId="0" xr:uid="{00000000-0006-0000-0300-0000D8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R773" authorId="0" shapeId="0" xr:uid="{00000000-0006-0000-0300-0000D9010000}">
      <text>
        <r>
          <rPr>
            <sz val="10"/>
            <color rgb="FF000000"/>
            <rFont val="Arial"/>
            <scheme val="minor"/>
          </rPr>
          <t xml:space="preserve">30 LTR CUT </t>
        </r>
      </text>
    </comment>
    <comment ref="U773" authorId="0" shapeId="0" xr:uid="{00000000-0006-0000-0300-0000DC010000}">
      <text>
        <r>
          <rPr>
            <sz val="10"/>
            <color rgb="FF000000"/>
            <rFont val="Arial"/>
            <scheme val="minor"/>
          </rPr>
          <t xml:space="preserve">50 LTR CUT </t>
        </r>
      </text>
    </comment>
    <comment ref="G774" authorId="0" shapeId="0" xr:uid="{00000000-0006-0000-0300-0000E101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74" authorId="0" shapeId="0" xr:uid="{00000000-0006-0000-0300-0000E3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V774" authorId="0" shapeId="0" xr:uid="{00000000-0006-0000-0300-0000E8010000}">
      <text>
        <r>
          <rPr>
            <sz val="10"/>
            <color rgb="FF000000"/>
            <rFont val="Arial"/>
            <scheme val="minor"/>
          </rPr>
          <t xml:space="preserve">50 LTR CUT </t>
        </r>
      </text>
    </comment>
    <comment ref="C780" authorId="0" shapeId="0" xr:uid="{00000000-0006-0000-0300-00000602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D780" authorId="0" shapeId="0" xr:uid="{00000000-0006-0000-0300-000007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80" authorId="0" shapeId="0" xr:uid="{00000000-0006-0000-0300-000008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G780" authorId="0" shapeId="0" xr:uid="{00000000-0006-0000-0300-00000A02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I780" authorId="0" shapeId="0" xr:uid="{00000000-0006-0000-0300-00000B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J780" authorId="0" shapeId="0" xr:uid="{00000000-0006-0000-0300-00000C02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K780" authorId="0" shapeId="0" xr:uid="{00000000-0006-0000-0300-00000D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L780" authorId="0" shapeId="0" xr:uid="{00000000-0006-0000-0300-00000E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M780" authorId="0" shapeId="0" xr:uid="{00000000-0006-0000-0300-00000F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N780" authorId="0" shapeId="0" xr:uid="{00000000-0006-0000-0300-000010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O780" authorId="0" shapeId="0" xr:uid="{00000000-0006-0000-0300-000011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P780" authorId="0" shapeId="0" xr:uid="{00000000-0006-0000-0300-00001302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Q780" authorId="0" shapeId="0" xr:uid="{00000000-0006-0000-0300-000014020000}">
      <text>
        <r>
          <rPr>
            <sz val="10"/>
            <color rgb="FF000000"/>
            <rFont val="Arial"/>
            <scheme val="minor"/>
          </rPr>
          <t xml:space="preserve">04 LTR CUT 
</t>
        </r>
      </text>
    </comment>
    <comment ref="R780" authorId="0" shapeId="0" xr:uid="{00000000-0006-0000-0300-000015020000}">
      <text>
        <r>
          <rPr>
            <sz val="10"/>
            <color rgb="FF000000"/>
            <rFont val="Arial"/>
            <scheme val="minor"/>
          </rPr>
          <t xml:space="preserve">50 LTR CUT </t>
        </r>
      </text>
    </comment>
    <comment ref="V780" authorId="0" shapeId="0" xr:uid="{00000000-0006-0000-0300-000016020000}">
      <text>
        <r>
          <rPr>
            <sz val="10"/>
            <color rgb="FF000000"/>
            <rFont val="Arial"/>
            <scheme val="minor"/>
          </rPr>
          <t xml:space="preserve">75 LTR CUT </t>
        </r>
      </text>
    </comment>
    <comment ref="C781" authorId="0" shapeId="0" xr:uid="{00000000-0006-0000-0300-000017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781" authorId="0" shapeId="0" xr:uid="{00000000-0006-0000-0300-000018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781" authorId="0" shapeId="0" xr:uid="{00000000-0006-0000-0300-000019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G781" authorId="0" shapeId="0" xr:uid="{00000000-0006-0000-0300-00001A02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81" authorId="0" shapeId="0" xr:uid="{00000000-0006-0000-0300-00001B020000}">
      <text>
        <r>
          <rPr>
            <sz val="10"/>
            <color rgb="FF000000"/>
            <rFont val="Arial"/>
            <scheme val="minor"/>
          </rPr>
          <t xml:space="preserve">07 LTR CUT </t>
        </r>
      </text>
    </comment>
    <comment ref="K781" authorId="0" shapeId="0" xr:uid="{00000000-0006-0000-0300-00001D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L781" authorId="0" shapeId="0" xr:uid="{00000000-0006-0000-0300-00001E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P781" authorId="0" shapeId="0" xr:uid="{00000000-0006-0000-0300-00002102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Q781" authorId="0" shapeId="0" xr:uid="{00000000-0006-0000-0300-000023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R781" authorId="0" shapeId="0" xr:uid="{00000000-0006-0000-0300-000024020000}">
      <text>
        <r>
          <rPr>
            <sz val="10"/>
            <color rgb="FF000000"/>
            <rFont val="Arial"/>
            <scheme val="minor"/>
          </rPr>
          <t xml:space="preserve">60 LTR CUT </t>
        </r>
      </text>
    </comment>
    <comment ref="U781" authorId="0" shapeId="0" xr:uid="{00000000-0006-0000-0300-000025020000}">
      <text>
        <r>
          <rPr>
            <sz val="10"/>
            <color rgb="FF000000"/>
            <rFont val="Arial"/>
            <scheme val="minor"/>
          </rPr>
          <t xml:space="preserve">75 LTR CUT </t>
        </r>
      </text>
    </comment>
    <comment ref="C782" authorId="0" shapeId="0" xr:uid="{00000000-0006-0000-0300-00002A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82" authorId="0" shapeId="0" xr:uid="{00000000-0006-0000-0300-00002B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G782" authorId="0" shapeId="0" xr:uid="{00000000-0006-0000-0300-00002D02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82" authorId="0" shapeId="0" xr:uid="{00000000-0006-0000-0300-00002E02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K782" authorId="0" shapeId="0" xr:uid="{00000000-0006-0000-0300-000030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L782" authorId="0" shapeId="0" xr:uid="{00000000-0006-0000-0300-000031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R782" authorId="0" shapeId="0" xr:uid="{00000000-0006-0000-0300-000036020000}">
      <text>
        <r>
          <rPr>
            <sz val="10"/>
            <color rgb="FF000000"/>
            <rFont val="Arial"/>
            <scheme val="minor"/>
          </rPr>
          <t xml:space="preserve">75 LTR CUT </t>
        </r>
      </text>
    </comment>
    <comment ref="G783" authorId="0" shapeId="0" xr:uid="{00000000-0006-0000-0300-00003802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I783" authorId="0" shapeId="0" xr:uid="{00000000-0006-0000-0300-000039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U783" authorId="0" shapeId="0" xr:uid="{00000000-0006-0000-0300-000040020000}">
      <text>
        <r>
          <rPr>
            <sz val="10"/>
            <color rgb="FF000000"/>
            <rFont val="Arial"/>
            <scheme val="minor"/>
          </rPr>
          <t xml:space="preserve">50 LTR CUT </t>
        </r>
      </text>
    </comment>
    <comment ref="D784" authorId="0" shapeId="0" xr:uid="{00000000-0006-0000-0300-000042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I784" authorId="0" shapeId="0" xr:uid="{00000000-0006-0000-0300-000043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J784" authorId="0" shapeId="0" xr:uid="{00000000-0006-0000-0300-00004502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K784" authorId="0" shapeId="0" xr:uid="{00000000-0006-0000-0300-000046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O784" authorId="0" shapeId="0" xr:uid="{00000000-0006-0000-0300-000049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R784" authorId="0" shapeId="0" xr:uid="{00000000-0006-0000-0300-00004B020000}">
      <text>
        <r>
          <rPr>
            <sz val="10"/>
            <color rgb="FF000000"/>
            <rFont val="Arial"/>
            <scheme val="minor"/>
          </rPr>
          <t xml:space="preserve">75 LTR CUT </t>
        </r>
      </text>
    </comment>
    <comment ref="T784" authorId="0" shapeId="0" xr:uid="{00000000-0006-0000-0300-00004C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V784" authorId="0" shapeId="0" xr:uid="{00000000-0006-0000-0300-00004D020000}">
      <text>
        <r>
          <rPr>
            <sz val="10"/>
            <color rgb="FF000000"/>
            <rFont val="Arial"/>
            <scheme val="minor"/>
          </rPr>
          <t xml:space="preserve">75 LTR CUT </t>
        </r>
      </text>
    </comment>
    <comment ref="D785" authorId="0" shapeId="0" xr:uid="{00000000-0006-0000-0300-00004F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785" authorId="0" shapeId="0" xr:uid="{00000000-0006-0000-0300-000050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785" authorId="0" shapeId="0" xr:uid="{00000000-0006-0000-0300-000051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J785" authorId="0" shapeId="0" xr:uid="{00000000-0006-0000-0300-000052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L785" authorId="0" shapeId="0" xr:uid="{00000000-0006-0000-0300-000053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U785" authorId="0" shapeId="0" xr:uid="{00000000-0006-0000-0300-000059020000}">
      <text>
        <r>
          <rPr>
            <sz val="10"/>
            <color rgb="FF000000"/>
            <rFont val="Arial"/>
            <scheme val="minor"/>
          </rPr>
          <t xml:space="preserve">30 LTR CUT </t>
        </r>
      </text>
    </comment>
    <comment ref="D786" authorId="0" shapeId="0" xr:uid="{00000000-0006-0000-0300-00005B02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E786" authorId="0" shapeId="0" xr:uid="{00000000-0006-0000-0300-00005C02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G786" authorId="0" shapeId="0" xr:uid="{00000000-0006-0000-0300-00005D02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I786" authorId="0" shapeId="0" xr:uid="{00000000-0006-0000-0300-00005E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786" authorId="0" shapeId="0" xr:uid="{00000000-0006-0000-0300-000060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L786" authorId="0" shapeId="0" xr:uid="{00000000-0006-0000-0300-000062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N786" authorId="0" shapeId="0" xr:uid="{00000000-0006-0000-0300-000065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O786" authorId="0" shapeId="0" xr:uid="{00000000-0006-0000-0300-000067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T786" authorId="0" shapeId="0" xr:uid="{00000000-0006-0000-0300-00006A02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D787" authorId="0" shapeId="0" xr:uid="{00000000-0006-0000-0300-00006C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I787" authorId="0" shapeId="0" xr:uid="{00000000-0006-0000-0300-00006E02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K787" authorId="0" shapeId="0" xr:uid="{00000000-0006-0000-0300-000070020000}">
      <text>
        <r>
          <rPr>
            <sz val="10"/>
            <color rgb="FF000000"/>
            <rFont val="Arial"/>
            <scheme val="minor"/>
          </rPr>
          <t xml:space="preserve">06 LTR CUT </t>
        </r>
      </text>
    </comment>
    <comment ref="U787" authorId="0" shapeId="0" xr:uid="{00000000-0006-0000-0300-000077020000}">
      <text>
        <r>
          <rPr>
            <sz val="10"/>
            <color rgb="FF000000"/>
            <rFont val="Arial"/>
            <scheme val="minor"/>
          </rPr>
          <t xml:space="preserve">25 LTR CUT </t>
        </r>
      </text>
    </comment>
    <comment ref="C788" authorId="0" shapeId="0" xr:uid="{00000000-0006-0000-0300-00007B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D788" authorId="0" shapeId="0" xr:uid="{00000000-0006-0000-0300-00007C02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E788" authorId="0" shapeId="0" xr:uid="{00000000-0006-0000-0300-00007D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H788" authorId="0" shapeId="0" xr:uid="{00000000-0006-0000-0300-00007F02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K788" authorId="0" shapeId="0" xr:uid="{00000000-0006-0000-0300-000082020000}">
      <text>
        <r>
          <rPr>
            <sz val="10"/>
            <color rgb="FF000000"/>
            <rFont val="Arial"/>
            <scheme val="minor"/>
          </rPr>
          <t>04  LTR CUT</t>
        </r>
      </text>
    </comment>
    <comment ref="L788" authorId="0" shapeId="0" xr:uid="{00000000-0006-0000-0300-000084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Q788" authorId="0" shapeId="0" xr:uid="{00000000-0006-0000-0300-00008A02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V791" authorId="0" shapeId="0" xr:uid="{00000000-0006-0000-0300-0000AF020000}">
      <text>
        <r>
          <rPr>
            <sz val="10"/>
            <color rgb="FF000000"/>
            <rFont val="Arial"/>
            <scheme val="minor"/>
          </rPr>
          <t xml:space="preserve">COLOSTRUM - 3.60 LTR </t>
        </r>
      </text>
    </comment>
    <comment ref="V792" authorId="0" shapeId="0" xr:uid="{00000000-0006-0000-0300-0000C1020000}">
      <text>
        <r>
          <rPr>
            <sz val="10"/>
            <color rgb="FF000000"/>
            <rFont val="Arial"/>
            <scheme val="minor"/>
          </rPr>
          <t xml:space="preserve">Rs - 360/- </t>
        </r>
      </text>
    </comment>
    <comment ref="C797" authorId="0" shapeId="0" xr:uid="{00000000-0006-0000-0300-0000F5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D797" authorId="0" shapeId="0" xr:uid="{00000000-0006-0000-0300-0000F6020000}">
      <text>
        <r>
          <rPr>
            <sz val="10"/>
            <color rgb="FF000000"/>
            <rFont val="Arial"/>
            <scheme val="minor"/>
          </rPr>
          <t xml:space="preserve">COLOSTRM 8.7 LTR </t>
        </r>
      </text>
    </comment>
    <comment ref="E797" authorId="0" shapeId="0" xr:uid="{00000000-0006-0000-0300-0000F7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G797" authorId="0" shapeId="0" xr:uid="{00000000-0006-0000-0300-0000F9020000}">
      <text>
        <r>
          <rPr>
            <sz val="10"/>
            <color rgb="FF000000"/>
            <rFont val="Arial"/>
            <scheme val="minor"/>
          </rPr>
          <t xml:space="preserve">COLOSTRM 2 LTR </t>
        </r>
      </text>
    </comment>
    <comment ref="I797" authorId="0" shapeId="0" xr:uid="{00000000-0006-0000-0300-0000FA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J797" authorId="0" shapeId="0" xr:uid="{00000000-0006-0000-0300-0000FC02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797" authorId="0" shapeId="0" xr:uid="{00000000-0006-0000-0300-0000FE02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M797" authorId="0" shapeId="0" xr:uid="{00000000-0006-0000-0300-00000103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N797" authorId="0" shapeId="0" xr:uid="{00000000-0006-0000-0300-00000203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O797" authorId="0" shapeId="0" xr:uid="{00000000-0006-0000-0300-000003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Q797" authorId="0" shapeId="0" xr:uid="{00000000-0006-0000-0300-00000703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V797" authorId="0" shapeId="0" xr:uid="{00000000-0006-0000-0300-000009030000}">
      <text>
        <r>
          <rPr>
            <sz val="10"/>
            <color rgb="FF000000"/>
            <rFont val="Arial"/>
            <scheme val="minor"/>
          </rPr>
          <t xml:space="preserve">75 LTR CUT </t>
        </r>
      </text>
    </comment>
    <comment ref="E798" authorId="0" shapeId="0" xr:uid="{00000000-0006-0000-0300-00000B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O798" authorId="0" shapeId="0" xr:uid="{00000000-0006-0000-0300-00001803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Q798" authorId="0" shapeId="0" xr:uid="{00000000-0006-0000-0300-00001C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R798" authorId="0" shapeId="0" xr:uid="{00000000-0006-0000-0300-00001D030000}">
      <text>
        <r>
          <rPr>
            <sz val="10"/>
            <color rgb="FF000000"/>
            <rFont val="Arial"/>
            <scheme val="minor"/>
          </rPr>
          <t xml:space="preserve">COLOSTRUM - 2.9 LTR </t>
        </r>
      </text>
    </comment>
    <comment ref="U798" authorId="0" shapeId="0" xr:uid="{00000000-0006-0000-0300-00001F030000}">
      <text>
        <r>
          <rPr>
            <sz val="10"/>
            <color rgb="FF000000"/>
            <rFont val="Arial"/>
            <scheme val="minor"/>
          </rPr>
          <t xml:space="preserve">200 LTR CUT , 
LOW FAT &amp; SNF </t>
        </r>
      </text>
    </comment>
    <comment ref="D800" authorId="0" shapeId="0" xr:uid="{00000000-0006-0000-0300-00003603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I800" authorId="0" shapeId="0" xr:uid="{00000000-0006-0000-0300-00003C03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J800" authorId="0" shapeId="0" xr:uid="{00000000-0006-0000-0300-00003E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O800" authorId="0" shapeId="0" xr:uid="{00000000-0006-0000-0300-00004403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U800" authorId="0" shapeId="0" xr:uid="{00000000-0006-0000-0300-000048030000}">
      <text>
        <r>
          <rPr>
            <sz val="10"/>
            <color rgb="FF000000"/>
            <rFont val="Arial"/>
            <scheme val="minor"/>
          </rPr>
          <t xml:space="preserve">100 LTR CUT </t>
        </r>
      </text>
    </comment>
    <comment ref="D802" authorId="0" shapeId="0" xr:uid="{00000000-0006-0000-0300-00005A03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G802" authorId="0" shapeId="0" xr:uid="{00000000-0006-0000-0300-00005B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I802" authorId="0" shapeId="0" xr:uid="{00000000-0006-0000-0300-00005C03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J802" authorId="0" shapeId="0" xr:uid="{00000000-0006-0000-0300-00005D03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O802" authorId="0" shapeId="0" xr:uid="{00000000-0006-0000-0300-00005E03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R802" authorId="0" shapeId="0" xr:uid="{00000000-0006-0000-0300-00005F030000}">
      <text>
        <r>
          <rPr>
            <sz val="10"/>
            <color rgb="FF000000"/>
            <rFont val="Arial"/>
            <scheme val="minor"/>
          </rPr>
          <t xml:space="preserve">80 LTR CUT </t>
        </r>
      </text>
    </comment>
    <comment ref="U802" authorId="0" shapeId="0" xr:uid="{00000000-0006-0000-0300-000060030000}">
      <text>
        <r>
          <rPr>
            <sz val="10"/>
            <color rgb="FF000000"/>
            <rFont val="Arial"/>
            <scheme val="minor"/>
          </rPr>
          <t xml:space="preserve">100 LTR CUT </t>
        </r>
      </text>
    </comment>
    <comment ref="C803" authorId="0" shapeId="0" xr:uid="{00000000-0006-0000-0300-00006303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D803" authorId="0" shapeId="0" xr:uid="{00000000-0006-0000-0300-00006403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803" authorId="0" shapeId="0" xr:uid="{00000000-0006-0000-0300-000065030000}">
      <text>
        <r>
          <rPr>
            <sz val="10"/>
            <color rgb="FF000000"/>
            <rFont val="Arial"/>
            <scheme val="minor"/>
          </rPr>
          <t xml:space="preserve">06 LTR CUT </t>
        </r>
      </text>
    </comment>
    <comment ref="G803" authorId="0" shapeId="0" xr:uid="{00000000-0006-0000-0300-000067030000}">
      <text>
        <r>
          <rPr>
            <sz val="10"/>
            <color rgb="FF000000"/>
            <rFont val="Arial"/>
            <scheme val="minor"/>
          </rPr>
          <t xml:space="preserve">03  LTR CUT </t>
        </r>
      </text>
    </comment>
    <comment ref="I803" authorId="0" shapeId="0" xr:uid="{00000000-0006-0000-0300-00006A03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803" authorId="0" shapeId="0" xr:uid="{00000000-0006-0000-0300-00006B03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L803" authorId="0" shapeId="0" xr:uid="{00000000-0006-0000-0300-00006D03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R803" authorId="0" shapeId="0" xr:uid="{00000000-0006-0000-0300-000003000000}">
      <text>
        <r>
          <rPr>
            <sz val="10"/>
            <color rgb="FF000000"/>
            <rFont val="Arial"/>
            <scheme val="minor"/>
          </rPr>
          <t xml:space="preserve">80 LTR CUT </t>
        </r>
      </text>
    </comment>
    <comment ref="V803" authorId="0" shapeId="0" xr:uid="{00000000-0006-0000-0300-000006000000}">
      <text>
        <r>
          <rPr>
            <sz val="10"/>
            <color rgb="FF000000"/>
            <rFont val="Arial"/>
            <scheme val="minor"/>
          </rPr>
          <t xml:space="preserve">100 LTR CUT </t>
        </r>
      </text>
    </comment>
    <comment ref="C807" authorId="0" shapeId="0" xr:uid="{00000000-0006-0000-0300-00001E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807" authorId="0" shapeId="0" xr:uid="{00000000-0006-0000-0300-00001F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E807" authorId="0" shapeId="0" xr:uid="{00000000-0006-0000-0300-000020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G807" authorId="0" shapeId="0" xr:uid="{00000000-0006-0000-0300-000022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H807" authorId="0" shapeId="0" xr:uid="{00000000-0006-0000-0300-000024000000}">
      <text>
        <r>
          <rPr>
            <sz val="10"/>
            <color rgb="FF000000"/>
            <rFont val="Arial"/>
            <scheme val="minor"/>
          </rPr>
          <t xml:space="preserve">03 LTR CUT
</t>
        </r>
      </text>
    </comment>
    <comment ref="I807" authorId="0" shapeId="0" xr:uid="{00000000-0006-0000-0300-000025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J807" authorId="0" shapeId="0" xr:uid="{00000000-0006-0000-0300-000026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807" authorId="0" shapeId="0" xr:uid="{00000000-0006-0000-0300-000027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O807" authorId="0" shapeId="0" xr:uid="{00000000-0006-0000-0300-00002B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P807" authorId="0" shapeId="0" xr:uid="{00000000-0006-0000-0300-00002C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Q807" authorId="0" shapeId="0" xr:uid="{00000000-0006-0000-0300-00002D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R807" authorId="0" shapeId="0" xr:uid="{00000000-0006-0000-0300-00002E000000}">
      <text>
        <r>
          <rPr>
            <sz val="10"/>
            <color rgb="FF000000"/>
            <rFont val="Arial"/>
            <scheme val="minor"/>
          </rPr>
          <t xml:space="preserve">30 LTR CUT </t>
        </r>
      </text>
    </comment>
    <comment ref="V807" authorId="0" shapeId="0" xr:uid="{00000000-0006-0000-0300-00002F000000}">
      <text>
        <r>
          <rPr>
            <sz val="10"/>
            <color rgb="FF000000"/>
            <rFont val="Arial"/>
            <scheme val="minor"/>
          </rPr>
          <t xml:space="preserve">50 LTR CUT </t>
        </r>
      </text>
    </comment>
    <comment ref="C808" authorId="0" shapeId="0" xr:uid="{00000000-0006-0000-0300-000032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G808" authorId="0" shapeId="0" xr:uid="{00000000-0006-0000-0300-000034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I808" authorId="0" shapeId="0" xr:uid="{00000000-0006-0000-0300-000036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808" authorId="0" shapeId="0" xr:uid="{00000000-0006-0000-0300-000037000000}">
      <text>
        <r>
          <rPr>
            <sz val="10"/>
            <color rgb="FF000000"/>
            <rFont val="Arial"/>
            <scheme val="minor"/>
          </rPr>
          <t xml:space="preserve">10 LTR CUT </t>
        </r>
      </text>
    </comment>
    <comment ref="O808" authorId="0" shapeId="0" xr:uid="{00000000-0006-0000-0300-00003D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P808" authorId="0" shapeId="0" xr:uid="{00000000-0006-0000-0300-000040000000}">
      <text>
        <r>
          <rPr>
            <sz val="10"/>
            <color rgb="FF000000"/>
            <rFont val="Arial"/>
            <scheme val="minor"/>
          </rPr>
          <t xml:space="preserve">01 LTR CUT </t>
        </r>
      </text>
    </comment>
    <comment ref="C809" authorId="0" shapeId="0" xr:uid="{00000000-0006-0000-0300-00004B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G809" authorId="0" shapeId="0" xr:uid="{00000000-0006-0000-0300-00004E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809" authorId="0" shapeId="0" xr:uid="{00000000-0006-0000-0300-000052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C811" authorId="0" shapeId="0" xr:uid="{00000000-0006-0000-0300-00006B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D811" authorId="0" shapeId="0" xr:uid="{00000000-0006-0000-0300-00006C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811" authorId="0" shapeId="0" xr:uid="{00000000-0006-0000-0300-00006E000000}">
      <text>
        <r>
          <rPr>
            <sz val="10"/>
            <color rgb="FF000000"/>
            <rFont val="Arial"/>
            <scheme val="minor"/>
          </rPr>
          <t xml:space="preserve">06 LTR CUT </t>
        </r>
      </text>
    </comment>
    <comment ref="G811" authorId="0" shapeId="0" xr:uid="{00000000-0006-0000-0300-000071000000}">
      <text>
        <r>
          <rPr>
            <sz val="10"/>
            <color rgb="FF000000"/>
            <rFont val="Arial"/>
            <scheme val="minor"/>
          </rPr>
          <t>COLOSTRUM 1.5 LTR 
04 LTR CUT</t>
        </r>
      </text>
    </comment>
    <comment ref="H811" authorId="0" shapeId="0" xr:uid="{00000000-0006-0000-0300-000073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I811" authorId="0" shapeId="0" xr:uid="{00000000-0006-0000-0300-000075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J811" authorId="0" shapeId="0" xr:uid="{00000000-0006-0000-0300-000076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811" authorId="0" shapeId="0" xr:uid="{00000000-0006-0000-0300-000078000000}">
      <text>
        <r>
          <rPr>
            <sz val="10"/>
            <color rgb="FF000000"/>
            <rFont val="Arial"/>
            <scheme val="minor"/>
          </rPr>
          <t xml:space="preserve">08 LTR CUT </t>
        </r>
      </text>
    </comment>
    <comment ref="N811" authorId="0" shapeId="0" xr:uid="{00000000-0006-0000-0300-00007B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O811" authorId="0" shapeId="0" xr:uid="{00000000-0006-0000-0300-00007D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Q811" authorId="0" shapeId="0" xr:uid="{00000000-0006-0000-0300-000080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R811" authorId="0" shapeId="0" xr:uid="{00000000-0006-0000-0300-000081000000}">
      <text>
        <r>
          <rPr>
            <sz val="10"/>
            <color rgb="FF000000"/>
            <rFont val="Arial"/>
            <scheme val="minor"/>
          </rPr>
          <t>180 LTR CUT</t>
        </r>
      </text>
    </comment>
    <comment ref="C812" authorId="0" shapeId="0" xr:uid="{00000000-0006-0000-0300-000088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D812" authorId="0" shapeId="0" xr:uid="{00000000-0006-0000-0300-000089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812" authorId="0" shapeId="0" xr:uid="{00000000-0006-0000-0300-00008B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G812" authorId="0" shapeId="0" xr:uid="{00000000-0006-0000-0300-00008C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I812" authorId="0" shapeId="0" xr:uid="{00000000-0006-0000-0300-00008F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J812" authorId="0" shapeId="0" xr:uid="{00000000-0006-0000-0300-000091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K812" authorId="0" shapeId="0" xr:uid="{00000000-0006-0000-0300-000094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L812" authorId="0" shapeId="0" xr:uid="{00000000-0006-0000-0300-000095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U812" authorId="0" shapeId="0" xr:uid="{00000000-0006-0000-0300-00009D000000}">
      <text>
        <r>
          <rPr>
            <sz val="10"/>
            <color rgb="FF000000"/>
            <rFont val="Arial"/>
            <scheme val="minor"/>
          </rPr>
          <t xml:space="preserve">
</t>
        </r>
      </text>
    </comment>
    <comment ref="C813" authorId="0" shapeId="0" xr:uid="{00000000-0006-0000-0300-0000A1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D813" authorId="0" shapeId="0" xr:uid="{00000000-0006-0000-0300-0000A2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E813" authorId="0" shapeId="0" xr:uid="{00000000-0006-0000-0300-0000A3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813" authorId="0" shapeId="0" xr:uid="{00000000-0006-0000-0300-0000A4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J813" authorId="0" shapeId="0" xr:uid="{00000000-0006-0000-0300-0000A6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813" authorId="0" shapeId="0" xr:uid="{00000000-0006-0000-0300-0000A9000000}">
      <text>
        <r>
          <rPr>
            <sz val="10"/>
            <color rgb="FF000000"/>
            <rFont val="Arial"/>
            <scheme val="minor"/>
          </rPr>
          <t xml:space="preserve">06 LTR CUT </t>
        </r>
      </text>
    </comment>
    <comment ref="O813" authorId="0" shapeId="0" xr:uid="{00000000-0006-0000-0300-0000AB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R813" authorId="0" shapeId="0" xr:uid="{00000000-0006-0000-0300-0000AE00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T813" authorId="0" shapeId="0" xr:uid="{00000000-0006-0000-0300-0000B1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V813" authorId="0" shapeId="0" xr:uid="{00000000-0006-0000-0300-0000B3000000}">
      <text>
        <r>
          <rPr>
            <sz val="10"/>
            <color rgb="FF000000"/>
            <rFont val="Arial"/>
            <scheme val="minor"/>
          </rPr>
          <t xml:space="preserve">100 LTR CUT </t>
        </r>
      </text>
    </comment>
    <comment ref="C814" authorId="0" shapeId="0" xr:uid="{00000000-0006-0000-0300-0000B5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D814" authorId="0" shapeId="0" xr:uid="{00000000-0006-0000-0300-0000B6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I814" authorId="0" shapeId="0" xr:uid="{00000000-0006-0000-0300-0000BB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J814" authorId="0" shapeId="0" xr:uid="{00000000-0006-0000-0300-0000BC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814" authorId="0" shapeId="0" xr:uid="{00000000-0006-0000-0300-0000BD00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L814" authorId="0" shapeId="0" xr:uid="{00000000-0006-0000-0300-0000BE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N814" authorId="0" shapeId="0" xr:uid="{00000000-0006-0000-0300-0000BF000000}">
      <text>
        <r>
          <rPr>
            <sz val="10"/>
            <color rgb="FF000000"/>
            <rFont val="Arial"/>
            <scheme val="minor"/>
          </rPr>
          <t>03  LTR CUT</t>
        </r>
      </text>
    </comment>
    <comment ref="R814" authorId="0" shapeId="0" xr:uid="{00000000-0006-0000-0300-0000C3000000}">
      <text>
        <r>
          <rPr>
            <sz val="10"/>
            <color rgb="FF000000"/>
            <rFont val="Arial"/>
            <scheme val="minor"/>
          </rPr>
          <t>60 LTR CUT</t>
        </r>
      </text>
    </comment>
    <comment ref="U814" authorId="0" shapeId="0" xr:uid="{00000000-0006-0000-0300-0000C6000000}">
      <text>
        <r>
          <rPr>
            <sz val="10"/>
            <color rgb="FF000000"/>
            <rFont val="Arial"/>
            <scheme val="minor"/>
          </rPr>
          <t>100 LTR CUT</t>
        </r>
      </text>
    </comment>
    <comment ref="C815" authorId="0" shapeId="0" xr:uid="{00000000-0006-0000-0300-0000C9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815" authorId="0" shapeId="0" xr:uid="{00000000-0006-0000-0300-0000CA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E815" authorId="0" shapeId="0" xr:uid="{00000000-0006-0000-0300-0000CC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I815" authorId="0" shapeId="0" xr:uid="{00000000-0006-0000-0300-0000D2000000}">
      <text>
        <r>
          <rPr>
            <sz val="10"/>
            <color rgb="FF000000"/>
            <rFont val="Arial"/>
            <scheme val="minor"/>
          </rPr>
          <t>05 LTR CUT</t>
        </r>
      </text>
    </comment>
    <comment ref="J815" authorId="0" shapeId="0" xr:uid="{00000000-0006-0000-0300-0000D4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815" authorId="0" shapeId="0" xr:uid="{00000000-0006-0000-0300-0000D6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M815" authorId="0" shapeId="0" xr:uid="{00000000-0006-0000-0300-0000D8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O815" authorId="0" shapeId="0" xr:uid="{00000000-0006-0000-0300-0000DC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P815" authorId="0" shapeId="0" xr:uid="{00000000-0006-0000-0300-0000DE000000}">
      <text>
        <r>
          <rPr>
            <sz val="10"/>
            <color rgb="FF000000"/>
            <rFont val="Arial"/>
            <scheme val="minor"/>
          </rPr>
          <t>02 LTR CUT</t>
        </r>
      </text>
    </comment>
    <comment ref="Q815" authorId="0" shapeId="0" xr:uid="{00000000-0006-0000-0300-0000E0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R815" authorId="0" shapeId="0" xr:uid="{00000000-0006-0000-0300-0000E1000000}">
      <text>
        <r>
          <rPr>
            <sz val="10"/>
            <color rgb="FF000000"/>
            <rFont val="Arial"/>
            <scheme val="minor"/>
          </rPr>
          <t xml:space="preserve">200 LTR </t>
        </r>
      </text>
    </comment>
    <comment ref="T815" authorId="0" shapeId="0" xr:uid="{00000000-0006-0000-0300-0000E500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V815" authorId="0" shapeId="0" xr:uid="{00000000-0006-0000-0300-0000E8000000}">
      <text>
        <r>
          <rPr>
            <sz val="10"/>
            <color rgb="FF000000"/>
            <rFont val="Arial"/>
            <scheme val="minor"/>
          </rPr>
          <t xml:space="preserve">100 LTR </t>
        </r>
      </text>
    </comment>
    <comment ref="C816" authorId="0" shapeId="0" xr:uid="{00000000-0006-0000-0300-0000EB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D816" authorId="0" shapeId="0" xr:uid="{00000000-0006-0000-0300-0000EC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E816" authorId="0" shapeId="0" xr:uid="{00000000-0006-0000-0300-0000ED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G816" authorId="0" shapeId="0" xr:uid="{00000000-0006-0000-0300-0000F0000000}">
      <text>
        <r>
          <rPr>
            <sz val="10"/>
            <color rgb="FF000000"/>
            <rFont val="Arial"/>
            <scheme val="minor"/>
          </rPr>
          <t>03 LTR</t>
        </r>
      </text>
    </comment>
    <comment ref="I816" authorId="0" shapeId="0" xr:uid="{00000000-0006-0000-0300-0000F1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J816" authorId="0" shapeId="0" xr:uid="{00000000-0006-0000-0300-0000F2000000}">
      <text>
        <r>
          <rPr>
            <sz val="10"/>
            <color rgb="FF000000"/>
            <rFont val="Arial"/>
            <scheme val="minor"/>
          </rPr>
          <t xml:space="preserve">03 LTR CUT </t>
        </r>
      </text>
    </comment>
    <comment ref="K816" authorId="0" shapeId="0" xr:uid="{00000000-0006-0000-0300-0000F4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L816" authorId="0" shapeId="0" xr:uid="{00000000-0006-0000-0300-0000F5000000}">
      <text>
        <r>
          <rPr>
            <sz val="10"/>
            <color rgb="FF000000"/>
            <rFont val="Arial"/>
            <scheme val="minor"/>
          </rPr>
          <t>03 LTR CUT</t>
        </r>
      </text>
    </comment>
    <comment ref="O816" authorId="0" shapeId="0" xr:uid="{00000000-0006-0000-0300-0000F9000000}">
      <text>
        <r>
          <rPr>
            <sz val="10"/>
            <color rgb="FF000000"/>
            <rFont val="Arial"/>
            <scheme val="minor"/>
          </rPr>
          <t xml:space="preserve">02 LTR CUT </t>
        </r>
      </text>
    </comment>
    <comment ref="R816" authorId="0" shapeId="0" xr:uid="{00000000-0006-0000-0300-0000FC000000}">
      <text>
        <r>
          <rPr>
            <sz val="10"/>
            <color rgb="FF000000"/>
            <rFont val="Arial"/>
            <scheme val="minor"/>
          </rPr>
          <t>COLOSTRUM - 1.4 LTR 
100 LTR CUT</t>
        </r>
      </text>
    </comment>
    <comment ref="T816" authorId="0" shapeId="0" xr:uid="{00000000-0006-0000-0300-0000FE00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U816" authorId="0" shapeId="0" xr:uid="{00000000-0006-0000-0300-0000FF000000}">
      <text>
        <r>
          <rPr>
            <sz val="10"/>
            <color rgb="FF000000"/>
            <rFont val="Arial"/>
            <scheme val="minor"/>
          </rPr>
          <t>125 LTR</t>
        </r>
      </text>
    </comment>
    <comment ref="C817" authorId="0" shapeId="0" xr:uid="{00000000-0006-0000-0300-000003010000}">
      <text>
        <r>
          <rPr>
            <sz val="10"/>
            <color rgb="FF000000"/>
            <rFont val="Arial"/>
            <scheme val="minor"/>
          </rPr>
          <t xml:space="preserve">03 LTR </t>
        </r>
      </text>
    </comment>
    <comment ref="D817" authorId="0" shapeId="0" xr:uid="{00000000-0006-0000-0300-000004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E817" authorId="0" shapeId="0" xr:uid="{00000000-0006-0000-0300-000006010000}">
      <text>
        <r>
          <rPr>
            <sz val="10"/>
            <color rgb="FF000000"/>
            <rFont val="Arial"/>
            <scheme val="minor"/>
          </rPr>
          <t>04 LTR CUT</t>
        </r>
      </text>
    </comment>
    <comment ref="I817" authorId="0" shapeId="0" xr:uid="{00000000-0006-0000-0300-00000A010000}">
      <text>
        <r>
          <rPr>
            <sz val="10"/>
            <color rgb="FF000000"/>
            <rFont val="Arial"/>
            <scheme val="minor"/>
          </rPr>
          <t xml:space="preserve">04 LTR CUT </t>
        </r>
      </text>
    </comment>
    <comment ref="K817" authorId="0" shapeId="0" xr:uid="{00000000-0006-0000-0300-00000E010000}">
      <text>
        <r>
          <rPr>
            <sz val="10"/>
            <color rgb="FF000000"/>
            <rFont val="Arial"/>
            <scheme val="minor"/>
          </rPr>
          <t xml:space="preserve">05 LTR CUT </t>
        </r>
      </text>
    </comment>
    <comment ref="D820" authorId="0" shapeId="0" xr:uid="{00000000-0006-0000-0300-000028010000}">
      <text>
        <r>
          <rPr>
            <sz val="10"/>
            <color rgb="FF000000"/>
            <rFont val="Arial"/>
            <scheme val="minor"/>
          </rPr>
          <t>COLOSTRUM 8.7 LTR</t>
        </r>
      </text>
    </comment>
    <comment ref="G820" authorId="0" shapeId="0" xr:uid="{00000000-0006-0000-0300-000029010000}">
      <text>
        <r>
          <rPr>
            <sz val="10"/>
            <color rgb="FF000000"/>
            <rFont val="Arial"/>
            <scheme val="minor"/>
          </rPr>
          <t>COLOSTRUM 2 LTR</t>
        </r>
      </text>
    </comment>
    <comment ref="R820" authorId="0" shapeId="0" xr:uid="{00000000-0006-0000-0300-00002F010000}">
      <text>
        <r>
          <rPr>
            <sz val="10"/>
            <color rgb="FF000000"/>
            <rFont val="Arial"/>
            <scheme val="minor"/>
          </rPr>
          <t xml:space="preserve">COLOSTRUM - 4.3 LTR </t>
        </r>
      </text>
    </comment>
    <comment ref="D848" authorId="0" shapeId="0" xr:uid="{00000000-0006-0000-0300-000029020000}">
      <text>
        <r>
          <rPr>
            <sz val="10"/>
            <color rgb="FF000000"/>
            <rFont val="Arial"/>
            <scheme val="minor"/>
          </rPr>
          <t>COLOSTRUM 8.7 LTR</t>
        </r>
      </text>
    </comment>
    <comment ref="G848" authorId="0" shapeId="0" xr:uid="{00000000-0006-0000-0300-00002C020000}">
      <text>
        <r>
          <rPr>
            <sz val="10"/>
            <color rgb="FF000000"/>
            <rFont val="Arial"/>
            <scheme val="minor"/>
          </rPr>
          <t>COLOSTRUM 2 LTR</t>
        </r>
      </text>
    </comment>
    <comment ref="R848" authorId="0" shapeId="0" xr:uid="{00000000-0006-0000-0300-000034020000}">
      <text>
        <r>
          <rPr>
            <sz val="10"/>
            <color rgb="FF000000"/>
            <rFont val="Arial"/>
            <scheme val="minor"/>
          </rPr>
          <t xml:space="preserve">COLOSTRUM - 4.3 LTR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tc={84dc5926-87ca-4d31-8b4e-fcd6c027b421}</author>
    <author>tc={3257f892-8ed3-46ce-99a3-83dd5dbae29c}</author>
    <author>tc={7cb6f064-6f2f-4e27-bbe9-14a25fb208b8}</author>
    <author>tc={08793165-59b7-4069-ad39-e4313833518a}</author>
    <author>tc={1f213e3c-156e-4c65-a16f-0e90fc725476}</author>
    <author>tc={d7c70ef8-ea3f-4c2d-b740-8cae8f6559ad}</author>
    <author>tc={b1f53c04-6ccc-45f5-9241-8f33ce04cc9b}</author>
    <author>tc={B697F579-4274-4764-96AB-FC02D1808751}</author>
    <author>tc={3EE1F626-C0E3-4205-87DF-AA5351E28A49}</author>
    <author>tc={8853EBE5-E573-498F-8B73-572386EB8304}</author>
    <author>tc={1CC8D0E4-9D41-41E6-B29E-7490B8C571F2}</author>
    <author>tc={FD21A98A-B196-4607-85D7-1D49C1B40020}</author>
    <author>tc={282CAFA7-A796-4421-ABBE-63C8830602DB}</author>
    <author>tc={C79D7BC5-5664-4745-AD9C-D7E4E7A2821C}</author>
    <author>tc={6EE7B032-145D-42D6-8A13-A60FFC954A56}</author>
    <author>tc={7B80F6B8-63D1-4F22-A1CD-D4771541115A}</author>
    <author>tc={C2E2C121-95DC-4428-8062-521949FB3D30}</author>
    <author>tc={3B8FD391-0756-4242-813D-55969A4EB7E7}</author>
    <author>tc={2E175243-5FCB-490D-9C96-3222FFC4A427}</author>
    <author>tc={B1FFA3CE-E76F-4E26-923F-C95F252618AB}</author>
    <author>tc={B8BF9A47-8784-4852-8D8B-04A377E22C8C}</author>
  </authors>
  <commentList>
    <comment ref="O2" authorId="0" shapeId="0" xr:uid="{00000000-0006-0000-0400-000009000000}">
      <text>
        <r>
          <rPr>
            <sz val="10"/>
            <color rgb="FF000000"/>
            <rFont val="Arial"/>
            <scheme val="minor"/>
          </rPr>
          <t>Milk For ghee means 10 ltr subtracted as gaily given to Ganesh Nangare</t>
        </r>
      </text>
    </comment>
    <comment ref="L26" authorId="0" shapeId="0" xr:uid="{00000000-0006-0000-0400-00000B000000}">
      <text>
        <r>
          <rPr>
            <sz val="10"/>
            <color rgb="FF000000"/>
            <rFont val="Arial"/>
            <scheme val="minor"/>
          </rPr>
          <t xml:space="preserve">BUTTER 5 KG FOR MUMBAI TRIP 
5*25 = 125 LTR </t>
        </r>
      </text>
    </comment>
    <comment ref="L40" authorId="0" shapeId="0" xr:uid="{00000000-0006-0000-0400-000003000000}">
      <text>
        <r>
          <rPr>
            <sz val="10"/>
            <color rgb="FF000000"/>
            <rFont val="Arial"/>
            <scheme val="minor"/>
          </rPr>
          <t>5 KG BUTTER FOR MUMBAI ORDER</t>
        </r>
      </text>
    </comment>
    <comment ref="L54" authorId="0" shapeId="0" xr:uid="{00000000-0006-0000-0400-00000E000000}">
      <text>
        <r>
          <rPr>
            <sz val="10"/>
            <color rgb="FF000000"/>
            <rFont val="Arial"/>
            <scheme val="minor"/>
          </rPr>
          <t xml:space="preserve">5 KG BUTTER FOR MUMBAI ORDER 
5KG = 25*5 = 125 LTR </t>
        </r>
      </text>
    </comment>
    <comment ref="L68" authorId="0" shapeId="0" xr:uid="{00000000-0006-0000-0400-000005000000}">
      <text>
        <r>
          <rPr>
            <sz val="10"/>
            <color rgb="FF000000"/>
            <rFont val="Arial"/>
            <scheme val="minor"/>
          </rPr>
          <t xml:space="preserve">BUTTER FOR MUMBAI ORDER 5 KG </t>
        </r>
      </text>
    </comment>
    <comment ref="L82" authorId="0" shapeId="0" xr:uid="{00000000-0006-0000-0400-000010000000}">
      <text>
        <r>
          <rPr>
            <sz val="10"/>
            <color rgb="FF000000"/>
            <rFont val="Arial"/>
            <scheme val="minor"/>
          </rPr>
          <t>6 KG BUTTER , MUMBAI ORDER</t>
        </r>
      </text>
    </comment>
    <comment ref="L96" authorId="0" shapeId="0" xr:uid="{00000000-0006-0000-0400-000007000000}">
      <text>
        <r>
          <rPr>
            <sz val="10"/>
            <color rgb="FF000000"/>
            <rFont val="Arial"/>
            <scheme val="minor"/>
          </rPr>
          <t xml:space="preserve">BUTTER FOR MUMBAI ORDER 4.5 KG </t>
        </r>
      </text>
    </comment>
    <comment ref="L110" authorId="0" shapeId="0" xr:uid="{00000000-0006-0000-0400-000012000000}">
      <text>
        <r>
          <rPr>
            <sz val="10"/>
            <color rgb="FF000000"/>
            <rFont val="Arial"/>
            <scheme val="minor"/>
          </rPr>
          <t xml:space="preserve">4.5 KG BUTTER FOR , MUMBAI ORDER </t>
        </r>
      </text>
    </comment>
    <comment ref="L138" authorId="0" shapeId="0" xr:uid="{00000000-0006-0000-0400-000001000000}">
      <text>
        <r>
          <rPr>
            <sz val="10"/>
            <color rgb="FF000000"/>
            <rFont val="Arial"/>
            <scheme val="minor"/>
          </rPr>
          <t xml:space="preserve">9.3 KG BUTTER FOR ORDER </t>
        </r>
      </text>
    </comment>
    <comment ref="L152" authorId="0" shapeId="0" xr:uid="{00000000-0006-0000-0400-00000C000000}">
      <text>
        <r>
          <rPr>
            <sz val="10"/>
            <color rgb="FF000000"/>
            <rFont val="Arial"/>
            <scheme val="minor"/>
          </rPr>
          <t xml:space="preserve">10 KG BUTTER FOR , MUMBAI ORDER </t>
        </r>
      </text>
    </comment>
    <comment ref="L180" authorId="0" shapeId="0" xr:uid="{00000000-0006-0000-0400-00000F000000}">
      <text>
        <r>
          <rPr>
            <sz val="10"/>
            <color rgb="FF000000"/>
            <rFont val="Arial"/>
            <scheme val="minor"/>
          </rPr>
          <t xml:space="preserve">6 KG BUTTER FOR - MUMBAI ORDER </t>
        </r>
      </text>
    </comment>
    <comment ref="L196" authorId="0" shapeId="0" xr:uid="{00000000-0006-0000-0400-000006000000}">
      <text>
        <r>
          <rPr>
            <sz val="10"/>
            <color rgb="FF000000"/>
            <rFont val="Arial"/>
            <scheme val="minor"/>
          </rPr>
          <t xml:space="preserve">6KG BUTTER FOR MUMBAI ORDER </t>
        </r>
      </text>
    </comment>
    <comment ref="L208" authorId="0" shapeId="0" xr:uid="{00000000-0006-0000-0400-000011000000}">
      <text>
        <r>
          <rPr>
            <sz val="10"/>
            <color rgb="FF000000"/>
            <rFont val="Arial"/>
            <scheme val="minor"/>
          </rPr>
          <t xml:space="preserve">3KG BUTTER FOR MUMBAI ORDER </t>
        </r>
      </text>
    </comment>
    <comment ref="L224" authorId="0" shapeId="0" xr:uid="{00000000-0006-0000-0400-000008000000}">
      <text>
        <r>
          <rPr>
            <sz val="10"/>
            <color rgb="FF000000"/>
            <rFont val="Arial"/>
            <scheme val="minor"/>
          </rPr>
          <t>6KG BUTTER FOR MUMBAI ORDER</t>
        </r>
      </text>
    </comment>
    <comment ref="L236" authorId="0" shapeId="0" xr:uid="{00000000-0006-0000-0400-000013000000}">
      <text>
        <r>
          <rPr>
            <sz val="10"/>
            <color rgb="FF000000"/>
            <rFont val="Arial"/>
            <scheme val="minor"/>
          </rPr>
          <t xml:space="preserve">6 KG BUTTER FOR MUMBAI ORDER </t>
        </r>
      </text>
    </comment>
    <comment ref="L252" authorId="0" shapeId="0" xr:uid="{00000000-0006-0000-0400-00000A000000}">
      <text>
        <r>
          <rPr>
            <sz val="10"/>
            <color rgb="FF000000"/>
            <rFont val="Arial"/>
            <scheme val="minor"/>
          </rPr>
          <t>5 KG BUTTER FOR MUMBAI ORDER</t>
        </r>
      </text>
    </comment>
    <comment ref="L264" authorId="0" shapeId="0" xr:uid="{00000000-0006-0000-0400-000004000000}">
      <text>
        <r>
          <rPr>
            <sz val="10"/>
            <color rgb="FF000000"/>
            <rFont val="Arial"/>
            <scheme val="minor"/>
          </rPr>
          <t>BUTTER 5 KG FOR MUMBAI ORDER</t>
        </r>
      </text>
    </comment>
    <comment ref="L280" authorId="0" shapeId="0" xr:uid="{00000000-0006-0000-0400-00000D000000}">
      <text>
        <r>
          <rPr>
            <sz val="10"/>
            <color rgb="FF000000"/>
            <rFont val="Arial"/>
            <scheme val="minor"/>
          </rPr>
          <t xml:space="preserve">5 KG BUTTER FOR MUMBAI ORDER </t>
        </r>
      </text>
    </comment>
    <comment ref="L298" authorId="0" shapeId="0" xr:uid="{00000000-0006-0000-0400-000002000000}">
      <text>
        <r>
          <rPr>
            <sz val="10"/>
            <color rgb="FF000000"/>
            <rFont val="Arial"/>
            <scheme val="minor"/>
          </rPr>
          <t>40 ltr milk used at Bhodni Wada For NPOP Audit</t>
        </r>
      </text>
    </comment>
    <comment ref="L308" authorId="1" shapeId="0" xr:uid="{84DC5926-87CA-4D31-8B4E-FCD6C027B421}">
      <text>
        <t>[Threaded comment]
Your version of Excel allows you to read this threaded comment; however, any edits to it will get removed if the file is opened in a newer version of Excel. Learn more: https://go.microsoft.com/fwlink/?linkid=870924
Comment:
    5KG Butter Mumbai Order</t>
      </text>
    </comment>
    <comment ref="L314" authorId="2" shapeId="0" xr:uid="{3257F892-8ED3-46CE-99A3-83DD5DBAE29C}">
      <text>
        <t>[Threaded comment]
Your version of Excel allows you to read this threaded comment; however, any edits to it will get removed if the file is opened in a newer version of Excel. Learn more: https://go.microsoft.com/fwlink/?linkid=870924
Comment:
    QC took 6 lit. of milk</t>
      </text>
    </comment>
    <comment ref="L320" authorId="3" shapeId="0" xr:uid="{7CB6F064-6F2F-4E27-BBE9-14A25FB208B8}">
      <text>
        <t>[Threaded comment]
Your version of Excel allows you to read this threaded comment; however, any edits to it will get removed if the file is opened in a newer version of Excel. Learn more: https://go.microsoft.com/fwlink/?linkid=870924
Comment:
    3.5KG Butter For Mumbai Order</t>
      </text>
    </comment>
    <comment ref="L334" authorId="4" shapeId="0" xr:uid="{08793165-59B7-4069-AD39-E4313833518A}">
      <text>
        <t>[Threaded comment]
Your version of Excel allows you to read this threaded comment; however, any edits to it will get removed if the file is opened in a newer version of Excel. Learn more: https://go.microsoft.com/fwlink/?linkid=870924
Comment:
    4.2KG BUTTER GIVEN TO MUMBAI ORDER</t>
      </text>
    </comment>
    <comment ref="L348" authorId="5" shapeId="0" xr:uid="{1F213E3C-156E-4C65-A16F-0E90FC725476}">
      <text>
        <t>[Threaded comment]
Your version of Excel allows you to read this threaded comment; however, any edits to it will get removed if the file is opened in a newer version of Excel. Learn more: https://go.microsoft.com/fwlink/?linkid=870924
Comment:
    5KG Butter given to Mumbai order</t>
      </text>
    </comment>
    <comment ref="L362" authorId="6" shapeId="0" xr:uid="{D7C70EF8-EA3F-4C2D-B740-8CAE8F6559AD}">
      <text>
        <t>[Threaded comment]
Your version of Excel allows you to read this threaded comment; however, any edits to it will get removed if the file is opened in a newer version of Excel. Learn more: https://go.microsoft.com/fwlink/?linkid=870924
Comment:
    4KG Butter given to Mumbai Order</t>
      </text>
    </comment>
    <comment ref="L376" authorId="7" shapeId="0" xr:uid="{B1F53C04-6CCC-45F5-9241-8F33CE04CC9B}">
      <text>
        <t>[Threaded comment]
Your version of Excel allows you to read this threaded comment; however, any edits to it will get removed if the file is opened in a newer version of Excel. Learn more: https://go.microsoft.com/fwlink/?linkid=870924
Comment:
    4KG Butter given to Mumbai Order</t>
      </text>
    </comment>
    <comment ref="L390" authorId="8" shapeId="0" xr:uid="{B697F579-4274-4764-96AB-FC02D1808751}">
      <text>
        <t>[Threaded comment]
Your version of Excel allows you to read this threaded comment; however, any edits to it will get removed if the file is opened in a newer version of Excel. Learn more: https://go.microsoft.com/fwlink/?linkid=870924
Comment:
    5KG Butter given to Mumbai Order</t>
      </text>
    </comment>
    <comment ref="L404" authorId="9" shapeId="0" xr:uid="{3EE1F626-C0E3-4205-87DF-AA5351E28A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4KG butter given to Mumbai order
</t>
      </text>
    </comment>
    <comment ref="L418" authorId="10" shapeId="0" xr:uid="{8853EBE5-E573-498F-8B73-572386EB83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3.5KG butter given to Mumbai order
</t>
      </text>
    </comment>
    <comment ref="L432" authorId="11" shapeId="0" xr:uid="{1CC8D0E4-9D41-41E6-B29E-7490B8C571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5kg butter given to mumbai order
</t>
      </text>
    </comment>
    <comment ref="L446" authorId="12" shapeId="0" xr:uid="{FD21A98A-B196-4607-85D7-1D49C1B40020}">
      <text>
        <t>[Threaded comment]
Your version of Excel allows you to read this threaded comment; however, any edits to it will get removed if the file is opened in a newer version of Excel. Learn more: https://go.microsoft.com/fwlink/?linkid=870924
Comment:
    6KG Butter given Mumbai Order</t>
      </text>
    </comment>
    <comment ref="L474" authorId="13" shapeId="0" xr:uid="{282CAFA7-A796-4421-ABBE-63C8830602DB}">
      <text>
        <t>[Threaded comment]
Your version of Excel allows you to read this threaded comment; however, any edits to it will get removed if the file is opened in a newer version of Excel. Learn more: https://go.microsoft.com/fwlink/?linkid=870924
Comment:
    5KG Butter given to Mumbai Order</t>
      </text>
    </comment>
    <comment ref="L490" authorId="14" shapeId="0" xr:uid="{C79D7BC5-5664-4745-AD9C-D7E4E7A2821C}">
      <text>
        <t>[Threaded comment]
Your version of Excel allows you to read this threaded comment; however, any edits to it will get removed if the file is opened in a newer version of Excel. Learn more: https://go.microsoft.com/fwlink/?linkid=870924
Comment:
    6.5KG Butter Given to Mumbai Order</t>
      </text>
    </comment>
    <comment ref="L494" authorId="15" shapeId="0" xr:uid="{6EE7B032-145D-42D6-8A13-A60FFC954A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150 ltr Milk given to ISCON Trust </t>
      </text>
    </comment>
    <comment ref="L502" authorId="16" shapeId="0" xr:uid="{7B80F6B8-63D1-4F22-A1CD-D4771541115A}">
      <text>
        <t>[Threaded comment]
Your version of Excel allows you to read this threaded comment; however, any edits to it will get removed if the file is opened in a newer version of Excel. Learn more: https://go.microsoft.com/fwlink/?linkid=870924
Comment:
    6.5KG Butter given to mumbai order</t>
      </text>
    </comment>
    <comment ref="L516" authorId="17" shapeId="0" xr:uid="{C2E2C121-95DC-4428-8062-521949FB3D30}">
      <text>
        <t>[Threaded comment]
Your version of Excel allows you to read this threaded comment; however, any edits to it will get removed if the file is opened in a newer version of Excel. Learn more: https://go.microsoft.com/fwlink/?linkid=870924
Comment:
    3.5KG Butter given to Mumbai Order</t>
      </text>
    </comment>
    <comment ref="L530" authorId="18" shapeId="0" xr:uid="{3B8FD391-0756-4242-813D-55969A4EB7E7}">
      <text>
        <t>[Threaded comment]
Your version of Excel allows you to read this threaded comment; however, any edits to it will get removed if the file is opened in a newer version of Excel. Learn more: https://go.microsoft.com/fwlink/?linkid=870924
Comment:
    5.5KG Butter given to Mumbai Order</t>
      </text>
    </comment>
    <comment ref="L536" authorId="19" shapeId="0" xr:uid="{2E175243-5FCB-490D-9C96-3222FFC4A427}">
      <text>
        <t>[Threaded comment]
Your version of Excel allows you to read this threaded comment; however, any edits to it will get removed if the file is opened in a newer version of Excel. Learn more: https://go.microsoft.com/fwlink/?linkid=870924
Comment:
    20 ltr Dahi given to Bhodni for Guest</t>
      </text>
    </comment>
    <comment ref="L544" authorId="20" shapeId="0" xr:uid="{B1FFA3CE-E76F-4E26-923F-C95F252618AB}">
      <text>
        <t>[Threaded comment]
Your version of Excel allows you to read this threaded comment; however, any edits to it will get removed if the file is opened in a newer version of Excel. Learn more: https://go.microsoft.com/fwlink/?linkid=870924
Comment:
    5KG Butter given to Mumbai Order</t>
      </text>
    </comment>
    <comment ref="L558" authorId="21" shapeId="0" xr:uid="{B8BF9A47-8784-4852-8D8B-04A377E22C8C}">
      <text>
        <t>[Threaded comment]
Your version of Excel allows you to read this threaded comment; however, any edits to it will get removed if the file is opened in a newer version of Excel. Learn more: https://go.microsoft.com/fwlink/?linkid=870924
Comment:
    5KG Butter given to Mumbai Order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<sst xmlns="http://schemas.openxmlformats.org/spreadsheetml/2006/main" count="4612" uniqueCount="747">
  <si>
    <t>GHEE PRODUCTION &amp; AVERAGE DASHBOARD</t>
  </si>
  <si>
    <t>Date</t>
  </si>
  <si>
    <t>Shift</t>
  </si>
  <si>
    <t>Nira Bhima</t>
  </si>
  <si>
    <t>Bhodani + Alephata + Jalgaon</t>
  </si>
  <si>
    <t>Gagargaon</t>
  </si>
  <si>
    <t>Indapur / Madha</t>
  </si>
  <si>
    <t>Kalewadi</t>
  </si>
  <si>
    <t>Total Milk</t>
  </si>
  <si>
    <t>FAT</t>
  </si>
  <si>
    <t>SNF</t>
  </si>
  <si>
    <t>Consumed Milk</t>
  </si>
  <si>
    <t>Waste</t>
  </si>
  <si>
    <t>Butter / Culture</t>
  </si>
  <si>
    <t>Milk for Ghee Process</t>
  </si>
  <si>
    <t>Ghee Produced</t>
  </si>
  <si>
    <t>Ghee Average</t>
  </si>
  <si>
    <t>Daily Milk</t>
  </si>
  <si>
    <t>M Milk</t>
  </si>
  <si>
    <t>E Milk</t>
  </si>
  <si>
    <t>Milk for Ghee</t>
  </si>
  <si>
    <t>Location</t>
  </si>
  <si>
    <t>Milk</t>
  </si>
  <si>
    <t>Month</t>
  </si>
  <si>
    <t>Avg Ghee Average</t>
  </si>
  <si>
    <t>M</t>
  </si>
  <si>
    <t>Start Date</t>
  </si>
  <si>
    <t>End Date</t>
  </si>
  <si>
    <t>Year</t>
  </si>
  <si>
    <t>Week</t>
  </si>
  <si>
    <t>Location View</t>
  </si>
  <si>
    <t>Source Through</t>
  </si>
  <si>
    <t>E</t>
  </si>
  <si>
    <t>All</t>
  </si>
  <si>
    <t>Total Milk Collected</t>
  </si>
  <si>
    <t>Nira Bhima Total</t>
  </si>
  <si>
    <t>Gagargaon Total</t>
  </si>
  <si>
    <t>litres</t>
  </si>
  <si>
    <t>Indapur / Madha Total</t>
  </si>
  <si>
    <t>Kalewadi Total</t>
  </si>
  <si>
    <t>Average Daily Milk</t>
  </si>
  <si>
    <t>Highest Daily Milk</t>
  </si>
  <si>
    <t>litres / day</t>
  </si>
  <si>
    <t>Process / Collected Ratio</t>
  </si>
  <si>
    <t>source values</t>
  </si>
  <si>
    <t>indicative</t>
  </si>
  <si>
    <t>Total Ghee Produced</t>
  </si>
  <si>
    <t>Average Ghee per Shift</t>
  </si>
  <si>
    <t>Average Ghee Average</t>
  </si>
  <si>
    <t>Highest Ghee Average</t>
  </si>
  <si>
    <t>kg</t>
  </si>
  <si>
    <t>kg / numeric record</t>
  </si>
  <si>
    <t>unweighted valid values</t>
  </si>
  <si>
    <t>valid average</t>
  </si>
  <si>
    <t>Lowest Ghee Average</t>
  </si>
  <si>
    <t>Valid Production Records</t>
  </si>
  <si>
    <t>Morning Ghee Produced</t>
  </si>
  <si>
    <t>Evening Ghee Produced</t>
  </si>
  <si>
    <t>numeric ghee values</t>
  </si>
  <si>
    <t>M − E Ghee Difference</t>
  </si>
  <si>
    <t>Selected Location Milk</t>
  </si>
  <si>
    <t>Filtered Shift Rows</t>
  </si>
  <si>
    <t>Milk Reconciliation Flags</t>
  </si>
  <si>
    <t>kg (M minus E)</t>
  </si>
  <si>
    <t>rows</t>
  </si>
  <si>
    <t>count</t>
  </si>
  <si>
    <t>OPERATIONAL INSIGHTS</t>
  </si>
  <si>
    <t>FILTERED PRODUCTION DETAIL</t>
  </si>
  <si>
    <t>DAILY SUMMARY</t>
  </si>
  <si>
    <t>WEEKLY SUMMARY (MONDAY START)</t>
  </si>
  <si>
    <t>MONTHLY SUMMARY</t>
  </si>
  <si>
    <t>M Ghee</t>
  </si>
  <si>
    <t>E Ghee</t>
  </si>
  <si>
    <t>M − E</t>
  </si>
  <si>
    <t>Week Start</t>
  </si>
  <si>
    <t>Week End</t>
  </si>
  <si>
    <t>Valid Records</t>
  </si>
  <si>
    <t>Highest Average</t>
  </si>
  <si>
    <t>Lowest Average</t>
  </si>
  <si>
    <t>Time</t>
  </si>
  <si>
    <t xml:space="preserve">Vitthal </t>
  </si>
  <si>
    <t xml:space="preserve">Gangaram </t>
  </si>
  <si>
    <t xml:space="preserve">Vijay </t>
  </si>
  <si>
    <t xml:space="preserve">Vikram </t>
  </si>
  <si>
    <t xml:space="preserve">Ganesh </t>
  </si>
  <si>
    <t>Gopal</t>
  </si>
  <si>
    <t>Total ( M/E)</t>
  </si>
  <si>
    <t>Total Milk 
( Liters)</t>
  </si>
  <si>
    <t>Qty</t>
  </si>
  <si>
    <t>Total Qty Milk (Liters)</t>
  </si>
  <si>
    <t>Total Rs Amount</t>
  </si>
  <si>
    <t>CUT</t>
  </si>
  <si>
    <t>PAY</t>
  </si>
  <si>
    <t>Alephata</t>
  </si>
  <si>
    <t xml:space="preserve">Jalgaon </t>
  </si>
  <si>
    <t>Shikrapur</t>
  </si>
  <si>
    <t>Raghu</t>
  </si>
  <si>
    <t>Bhaiyya</t>
  </si>
  <si>
    <t>Sanjay Mutke</t>
  </si>
  <si>
    <t>Raghu Mir</t>
  </si>
  <si>
    <t>Route</t>
  </si>
  <si>
    <t>Total (M/E)</t>
  </si>
  <si>
    <t>Morning</t>
  </si>
  <si>
    <t>Evening</t>
  </si>
  <si>
    <t>o</t>
  </si>
  <si>
    <t>Arjun</t>
  </si>
  <si>
    <t>Nagaji</t>
  </si>
  <si>
    <t>Mapha</t>
  </si>
  <si>
    <t>Govind</t>
  </si>
  <si>
    <t>Munna Mir (1)</t>
  </si>
  <si>
    <t>Munna jograna 
(2)</t>
  </si>
  <si>
    <t>Total(M/E)</t>
  </si>
  <si>
    <t xml:space="preserve">Total Milk </t>
  </si>
  <si>
    <t>Munna 1 &amp; 2 Milk Rejected</t>
  </si>
  <si>
    <t>59..5</t>
  </si>
  <si>
    <t xml:space="preserve"> </t>
  </si>
  <si>
    <t xml:space="preserve">INDAPUR </t>
  </si>
  <si>
    <t>Ram</t>
  </si>
  <si>
    <t>navghan</t>
  </si>
  <si>
    <t>Sham</t>
  </si>
  <si>
    <t>Sidhu</t>
  </si>
  <si>
    <t>Hari</t>
  </si>
  <si>
    <t>Govind Mir</t>
  </si>
  <si>
    <t>Sukhabhai</t>
  </si>
  <si>
    <t xml:space="preserve">Amar </t>
  </si>
  <si>
    <t>Bharat</t>
  </si>
  <si>
    <t>Lala</t>
  </si>
  <si>
    <t>Raju</t>
  </si>
  <si>
    <t>Vikram</t>
  </si>
  <si>
    <t>Devgan</t>
  </si>
  <si>
    <t>Kabu/Bhavani ngr</t>
  </si>
  <si>
    <t xml:space="preserve">Gopal/Kandr </t>
  </si>
  <si>
    <t>Nagji/Madha</t>
  </si>
  <si>
    <t>Krushna/Baramati</t>
  </si>
  <si>
    <t>Kanha/Baramati</t>
  </si>
  <si>
    <t>Vijay / Madha</t>
  </si>
  <si>
    <t xml:space="preserve">vijay/madha </t>
  </si>
  <si>
    <t>11 to 20 jan 26</t>
  </si>
  <si>
    <t>Total - 497</t>
  </si>
  <si>
    <t>21-31 jan 26</t>
  </si>
  <si>
    <t>vijay /madha</t>
  </si>
  <si>
    <t>Total - 605.2</t>
  </si>
  <si>
    <t>Jayram</t>
  </si>
  <si>
    <t>Babhabhai</t>
  </si>
  <si>
    <t>Munnabhai</t>
  </si>
  <si>
    <t>Lalabhai</t>
  </si>
  <si>
    <t>Bhodani + Alephata +Jalgaon</t>
  </si>
  <si>
    <t xml:space="preserve">Gagargaon </t>
  </si>
  <si>
    <t>Indapur /MadhaTotal</t>
  </si>
  <si>
    <t xml:space="preserve">Consumed Milk wada and Gotha/midc/ Butter for mumbai order </t>
  </si>
  <si>
    <t>Butter1kg-25ltr /Culture</t>
  </si>
  <si>
    <t>Ghee Outsource (liters)</t>
  </si>
  <si>
    <t>Rate/ liters</t>
  </si>
  <si>
    <t>Culture Addition</t>
  </si>
  <si>
    <t>Butter Produced</t>
  </si>
  <si>
    <t>Residue</t>
  </si>
  <si>
    <t>TWO BROTHERS ORGANIC FARM</t>
  </si>
  <si>
    <t>Bhodani Vakilwasti Road, Bhodani, Taluka-Indapur, District-Pune, Maharashtra-413103</t>
  </si>
  <si>
    <t>ICE PURCHASE</t>
  </si>
  <si>
    <t xml:space="preserve">Overall </t>
  </si>
  <si>
    <t xml:space="preserve">Sr No </t>
  </si>
  <si>
    <t xml:space="preserve">Date </t>
  </si>
  <si>
    <t xml:space="preserve">Received
ICE Qty </t>
  </si>
  <si>
    <t>Rate</t>
  </si>
  <si>
    <t>Amount</t>
  </si>
  <si>
    <t>Debited ICE
 Block (Quatity)</t>
  </si>
  <si>
    <t>18 Loose</t>
  </si>
  <si>
    <t>4 loose</t>
  </si>
  <si>
    <t>Total</t>
  </si>
  <si>
    <t>Milk quantity low</t>
  </si>
  <si>
    <t>2026.07.01</t>
  </si>
  <si>
    <t>2026.07.02</t>
  </si>
  <si>
    <t>2026.07.03</t>
  </si>
  <si>
    <t>2026.07.04</t>
  </si>
  <si>
    <t>2026.07.05</t>
  </si>
  <si>
    <t>2026.07.06</t>
  </si>
  <si>
    <t>2026.07.07</t>
  </si>
  <si>
    <t>2026.07.08</t>
  </si>
  <si>
    <t>2026.07.09</t>
  </si>
  <si>
    <t>2026.07.10</t>
  </si>
  <si>
    <t>2026.07.11</t>
  </si>
  <si>
    <t>2026.07.12</t>
  </si>
  <si>
    <t>2026.07.13</t>
  </si>
  <si>
    <t>2026.07.14</t>
  </si>
  <si>
    <t>2026.07.15</t>
  </si>
  <si>
    <t>2026.07.16</t>
  </si>
  <si>
    <t>2026.07.17</t>
  </si>
  <si>
    <t>2026.07.18</t>
  </si>
  <si>
    <t>2026.07.19</t>
  </si>
  <si>
    <t>2026.07.20</t>
  </si>
  <si>
    <t>2026.07.21</t>
  </si>
  <si>
    <t>2026.07.22</t>
  </si>
  <si>
    <t>2026.07.23</t>
  </si>
  <si>
    <t>2026.07.24</t>
  </si>
  <si>
    <t>2026.07.25</t>
  </si>
  <si>
    <t>2026.07.26</t>
  </si>
  <si>
    <t>2026.07.27</t>
  </si>
  <si>
    <t>2026.07.28</t>
  </si>
  <si>
    <t>2026.07.29</t>
  </si>
  <si>
    <t>2026.07.30</t>
  </si>
  <si>
    <t>2026.07.31</t>
  </si>
  <si>
    <t>26.06.01</t>
  </si>
  <si>
    <t>26.06.02</t>
  </si>
  <si>
    <t>26.06.03</t>
  </si>
  <si>
    <t>26.06.04</t>
  </si>
  <si>
    <t>26.06.05</t>
  </si>
  <si>
    <t>26.06.06</t>
  </si>
  <si>
    <t>26.06.07</t>
  </si>
  <si>
    <t>26.06.08</t>
  </si>
  <si>
    <t>26.06.09</t>
  </si>
  <si>
    <t>26.06.10</t>
  </si>
  <si>
    <t>26.06.11</t>
  </si>
  <si>
    <t>26.06.12</t>
  </si>
  <si>
    <t>26.06.13</t>
  </si>
  <si>
    <t>26.06.14</t>
  </si>
  <si>
    <t>26.06.15</t>
  </si>
  <si>
    <t>26.06.16</t>
  </si>
  <si>
    <t>26.06.17</t>
  </si>
  <si>
    <t>26.06.18</t>
  </si>
  <si>
    <t>26.06.19</t>
  </si>
  <si>
    <t>26.06.20</t>
  </si>
  <si>
    <t>26.06.21</t>
  </si>
  <si>
    <t>26.06.22</t>
  </si>
  <si>
    <t>26.06.23</t>
  </si>
  <si>
    <t>26.06.24</t>
  </si>
  <si>
    <t>26.06.25</t>
  </si>
  <si>
    <t>26.06.26</t>
  </si>
  <si>
    <t>26.06.27</t>
  </si>
  <si>
    <t>26.06.28</t>
  </si>
  <si>
    <t>26.06.29</t>
  </si>
  <si>
    <t>26.06.30</t>
  </si>
  <si>
    <t>26.05.01</t>
  </si>
  <si>
    <t>26.05.02</t>
  </si>
  <si>
    <t>26.05.03</t>
  </si>
  <si>
    <t>26.05.04</t>
  </si>
  <si>
    <t>26.05.05</t>
  </si>
  <si>
    <t>26.05.06</t>
  </si>
  <si>
    <t>26.05.07</t>
  </si>
  <si>
    <t>26.05.08</t>
  </si>
  <si>
    <t>26.05.09</t>
  </si>
  <si>
    <t>26.05.10</t>
  </si>
  <si>
    <t>26.05.11</t>
  </si>
  <si>
    <t>26.05.12</t>
  </si>
  <si>
    <t>26.05.13</t>
  </si>
  <si>
    <t>26.05.14</t>
  </si>
  <si>
    <t>26.05.15</t>
  </si>
  <si>
    <t>26.05.16</t>
  </si>
  <si>
    <t>26.05.17</t>
  </si>
  <si>
    <t>26.05.18</t>
  </si>
  <si>
    <t>26.05.19</t>
  </si>
  <si>
    <t>26.05.20</t>
  </si>
  <si>
    <t>26.05.21</t>
  </si>
  <si>
    <t>26.05.22</t>
  </si>
  <si>
    <t>26.05.23</t>
  </si>
  <si>
    <t>26.05.24</t>
  </si>
  <si>
    <t>26.05.25</t>
  </si>
  <si>
    <t>26.05.26</t>
  </si>
  <si>
    <t>26.05.27</t>
  </si>
  <si>
    <t>26.05.28</t>
  </si>
  <si>
    <t>26.05.29</t>
  </si>
  <si>
    <t>26.05.30</t>
  </si>
  <si>
    <t>26.05.31</t>
  </si>
  <si>
    <t>26.04.01</t>
  </si>
  <si>
    <t>26.04.02</t>
  </si>
  <si>
    <t>26.04.03</t>
  </si>
  <si>
    <t>26.04.04</t>
  </si>
  <si>
    <t>26.04.05</t>
  </si>
  <si>
    <t>26.04.06</t>
  </si>
  <si>
    <t>26.04.07</t>
  </si>
  <si>
    <t>26.04.08</t>
  </si>
  <si>
    <t>26.04.09</t>
  </si>
  <si>
    <t>26.04.10</t>
  </si>
  <si>
    <t>26.04.11</t>
  </si>
  <si>
    <t>26.04.12</t>
  </si>
  <si>
    <t>26.04.13</t>
  </si>
  <si>
    <t>26.04.14</t>
  </si>
  <si>
    <t>26.04.15</t>
  </si>
  <si>
    <t>26.04.16</t>
  </si>
  <si>
    <t>26.04.17</t>
  </si>
  <si>
    <t>26.04.18</t>
  </si>
  <si>
    <t>26.04.19</t>
  </si>
  <si>
    <t>26.04.20</t>
  </si>
  <si>
    <t>26.04.21</t>
  </si>
  <si>
    <t>26.04.22</t>
  </si>
  <si>
    <t>26.04.23</t>
  </si>
  <si>
    <t>26.04.24</t>
  </si>
  <si>
    <t>26.04.25</t>
  </si>
  <si>
    <t>26.04.26</t>
  </si>
  <si>
    <t>26.04.27</t>
  </si>
  <si>
    <t>26.04.28</t>
  </si>
  <si>
    <t>26.04.29</t>
  </si>
  <si>
    <t>26.04.30</t>
  </si>
  <si>
    <t>26.03.01</t>
  </si>
  <si>
    <t>26.03.02</t>
  </si>
  <si>
    <t>26.03.03</t>
  </si>
  <si>
    <t>26.03.04</t>
  </si>
  <si>
    <t>26.03.05</t>
  </si>
  <si>
    <t>26.03.06</t>
  </si>
  <si>
    <t>26.03.07</t>
  </si>
  <si>
    <t>26.03.08</t>
  </si>
  <si>
    <t>26.03.09</t>
  </si>
  <si>
    <t>26.03.10</t>
  </si>
  <si>
    <t>26.03.11</t>
  </si>
  <si>
    <t>26.03.12</t>
  </si>
  <si>
    <t>26.03.13</t>
  </si>
  <si>
    <t>26.03.14</t>
  </si>
  <si>
    <t>26.03.15</t>
  </si>
  <si>
    <t>26.03.16</t>
  </si>
  <si>
    <t>26.03.17</t>
  </si>
  <si>
    <t>26.03.18</t>
  </si>
  <si>
    <t>26.03.19</t>
  </si>
  <si>
    <t>26.03.20</t>
  </si>
  <si>
    <t>26.03.21</t>
  </si>
  <si>
    <t>26.03.22</t>
  </si>
  <si>
    <t>26.03.23</t>
  </si>
  <si>
    <t>26.03.24</t>
  </si>
  <si>
    <t>26.03.25</t>
  </si>
  <si>
    <t>26.03.26</t>
  </si>
  <si>
    <t>26.03.27</t>
  </si>
  <si>
    <t>26.03.28</t>
  </si>
  <si>
    <t>26.03.29</t>
  </si>
  <si>
    <t>26.03.30</t>
  </si>
  <si>
    <t>26.03.31</t>
  </si>
  <si>
    <t>26.02.01</t>
  </si>
  <si>
    <t>26.02.02</t>
  </si>
  <si>
    <t>26.02.03</t>
  </si>
  <si>
    <t>26.02.04</t>
  </si>
  <si>
    <t>26.02.05</t>
  </si>
  <si>
    <t>26.02.06</t>
  </si>
  <si>
    <t>26.02.07</t>
  </si>
  <si>
    <t>26.02.08</t>
  </si>
  <si>
    <t>26.02.09</t>
  </si>
  <si>
    <t>26.02.10</t>
  </si>
  <si>
    <t>26.02.11</t>
  </si>
  <si>
    <t>26.02.12</t>
  </si>
  <si>
    <t>26.02.13</t>
  </si>
  <si>
    <t>26.02.14</t>
  </si>
  <si>
    <t>26.02.15</t>
  </si>
  <si>
    <t>26.02.16</t>
  </si>
  <si>
    <t>26.02.17</t>
  </si>
  <si>
    <t>26.02.18</t>
  </si>
  <si>
    <t>26.02.19</t>
  </si>
  <si>
    <t>26.02.20</t>
  </si>
  <si>
    <t>26.02.21</t>
  </si>
  <si>
    <t>26.02.22</t>
  </si>
  <si>
    <t>26.02.23</t>
  </si>
  <si>
    <t>26.02.24</t>
  </si>
  <si>
    <t>26.02.25</t>
  </si>
  <si>
    <t>26.02.26</t>
  </si>
  <si>
    <t>26.02.27</t>
  </si>
  <si>
    <t>26.02.28</t>
  </si>
  <si>
    <t>26.01.01</t>
  </si>
  <si>
    <t>26.01.02</t>
  </si>
  <si>
    <t>26.01.03</t>
  </si>
  <si>
    <t>26.01.04</t>
  </si>
  <si>
    <t>26.01.05</t>
  </si>
  <si>
    <t>26.01.06</t>
  </si>
  <si>
    <t>26.01.07</t>
  </si>
  <si>
    <t>26.01.08</t>
  </si>
  <si>
    <t>26.01.09</t>
  </si>
  <si>
    <t>26.01.10</t>
  </si>
  <si>
    <t>26.01.11</t>
  </si>
  <si>
    <t>26.01.12</t>
  </si>
  <si>
    <t>26.01.13</t>
  </si>
  <si>
    <t>26.01.14</t>
  </si>
  <si>
    <t>26.01.15</t>
  </si>
  <si>
    <t>26.01.16</t>
  </si>
  <si>
    <t>26.01.17</t>
  </si>
  <si>
    <t>26.01.18</t>
  </si>
  <si>
    <t>26.01.19</t>
  </si>
  <si>
    <t>26.01.20</t>
  </si>
  <si>
    <t>26.01.21</t>
  </si>
  <si>
    <t>26.01.22</t>
  </si>
  <si>
    <t>26.01.23</t>
  </si>
  <si>
    <t>26.01.24</t>
  </si>
  <si>
    <t>26.01.25</t>
  </si>
  <si>
    <t>26.01.26</t>
  </si>
  <si>
    <t>26.01.27</t>
  </si>
  <si>
    <t>26.01.28</t>
  </si>
  <si>
    <t>26.01.29</t>
  </si>
  <si>
    <t>26.01.30</t>
  </si>
  <si>
    <t>26.01.31</t>
  </si>
  <si>
    <t>25.12.01</t>
  </si>
  <si>
    <t>25.12.02</t>
  </si>
  <si>
    <t>25.12.03</t>
  </si>
  <si>
    <t>25.12.04</t>
  </si>
  <si>
    <t>25.12.05</t>
  </si>
  <si>
    <t>25.12.06</t>
  </si>
  <si>
    <t>25.12.07</t>
  </si>
  <si>
    <t>25.12.08</t>
  </si>
  <si>
    <t>25.12.09</t>
  </si>
  <si>
    <t>25.12.10</t>
  </si>
  <si>
    <t>25.12.11</t>
  </si>
  <si>
    <t>25.12.12</t>
  </si>
  <si>
    <t>25.12.13</t>
  </si>
  <si>
    <t>25.12.14</t>
  </si>
  <si>
    <t>25.12.15</t>
  </si>
  <si>
    <t>25.12.16</t>
  </si>
  <si>
    <t>25.12.17</t>
  </si>
  <si>
    <t>25.12.18</t>
  </si>
  <si>
    <t>25.12.19</t>
  </si>
  <si>
    <t>25.12.20</t>
  </si>
  <si>
    <t>25.12.21</t>
  </si>
  <si>
    <t>25.12.22</t>
  </si>
  <si>
    <t>25.12.23</t>
  </si>
  <si>
    <t>25.12.24</t>
  </si>
  <si>
    <t>25.12.25</t>
  </si>
  <si>
    <t>25.12.26</t>
  </si>
  <si>
    <t>25.12.27</t>
  </si>
  <si>
    <t>25.12.28</t>
  </si>
  <si>
    <t>25.12.29</t>
  </si>
  <si>
    <t>25.12.30</t>
  </si>
  <si>
    <t>25.12.31</t>
  </si>
  <si>
    <t>25.11.01</t>
  </si>
  <si>
    <t>25.11.02</t>
  </si>
  <si>
    <t>25.11.03</t>
  </si>
  <si>
    <t>25.11.04</t>
  </si>
  <si>
    <t>25.11.05</t>
  </si>
  <si>
    <t>25.11.06</t>
  </si>
  <si>
    <t>25.11.07</t>
  </si>
  <si>
    <t>25.11.08</t>
  </si>
  <si>
    <t>25.11.09</t>
  </si>
  <si>
    <t>25.11.10</t>
  </si>
  <si>
    <t>25.11.11</t>
  </si>
  <si>
    <t>25.11.12</t>
  </si>
  <si>
    <t>25.11.13</t>
  </si>
  <si>
    <t>25.11.14</t>
  </si>
  <si>
    <t>25.11.15</t>
  </si>
  <si>
    <t>25.11.16</t>
  </si>
  <si>
    <t>25.11.17</t>
  </si>
  <si>
    <t>25.11.18</t>
  </si>
  <si>
    <t>25.11.19</t>
  </si>
  <si>
    <t>25.11.20</t>
  </si>
  <si>
    <t>25.11.21</t>
  </si>
  <si>
    <t>25.11.22</t>
  </si>
  <si>
    <t>25.11.23</t>
  </si>
  <si>
    <t>25.11.24</t>
  </si>
  <si>
    <t>25.11.25</t>
  </si>
  <si>
    <t>25.11.26</t>
  </si>
  <si>
    <t>25.11.27</t>
  </si>
  <si>
    <t>25.11.28</t>
  </si>
  <si>
    <t>25.11.29</t>
  </si>
  <si>
    <t>25.11.30</t>
  </si>
  <si>
    <t>25.10.01</t>
  </si>
  <si>
    <t>25.10.02</t>
  </si>
  <si>
    <t>25.10.03</t>
  </si>
  <si>
    <t>25.10.04</t>
  </si>
  <si>
    <t>25.10.05</t>
  </si>
  <si>
    <t>25.10.06</t>
  </si>
  <si>
    <t>25.10.07</t>
  </si>
  <si>
    <t>25.10.08</t>
  </si>
  <si>
    <t>25.10.09</t>
  </si>
  <si>
    <t>25.10.10</t>
  </si>
  <si>
    <t>25.10.11</t>
  </si>
  <si>
    <t>25.10.12</t>
  </si>
  <si>
    <t>25.10.13</t>
  </si>
  <si>
    <t>25.10.14</t>
  </si>
  <si>
    <t>25.10.15</t>
  </si>
  <si>
    <t>25.10.16</t>
  </si>
  <si>
    <t>25.10.17</t>
  </si>
  <si>
    <t>25.10.18</t>
  </si>
  <si>
    <t>25.10.19</t>
  </si>
  <si>
    <t>25.10.20</t>
  </si>
  <si>
    <t>25.10.21</t>
  </si>
  <si>
    <t>25.10.22</t>
  </si>
  <si>
    <t>25.10.23</t>
  </si>
  <si>
    <t>25.10.24</t>
  </si>
  <si>
    <t>25.10.25</t>
  </si>
  <si>
    <t>25.10.26</t>
  </si>
  <si>
    <t>25.10.27</t>
  </si>
  <si>
    <t>25.10.28</t>
  </si>
  <si>
    <t>25.10.29</t>
  </si>
  <si>
    <t>25.10.30</t>
  </si>
  <si>
    <t>25.10.31</t>
  </si>
  <si>
    <t>25.09.01</t>
  </si>
  <si>
    <t>25.09.02</t>
  </si>
  <si>
    <t>25.09.03</t>
  </si>
  <si>
    <t>25.09.04</t>
  </si>
  <si>
    <t>25.09.05</t>
  </si>
  <si>
    <t>25.09.06</t>
  </si>
  <si>
    <t>25.09.07</t>
  </si>
  <si>
    <t>25.09.08</t>
  </si>
  <si>
    <t>25.09.09</t>
  </si>
  <si>
    <t>25.09.10</t>
  </si>
  <si>
    <t>25.09.11</t>
  </si>
  <si>
    <t>25.09.12</t>
  </si>
  <si>
    <t>25.09.13</t>
  </si>
  <si>
    <t>25.09.14</t>
  </si>
  <si>
    <t>25.09.15</t>
  </si>
  <si>
    <t>25.09.16</t>
  </si>
  <si>
    <t>25.09.17</t>
  </si>
  <si>
    <t>25.09.18</t>
  </si>
  <si>
    <t>25.09.19</t>
  </si>
  <si>
    <t>25.09.20</t>
  </si>
  <si>
    <t>25.09.21</t>
  </si>
  <si>
    <t>25.09.22</t>
  </si>
  <si>
    <t>25.09.23</t>
  </si>
  <si>
    <t>25.09.24</t>
  </si>
  <si>
    <t>25.09.25</t>
  </si>
  <si>
    <t>25.09.26</t>
  </si>
  <si>
    <t>25.09.27</t>
  </si>
  <si>
    <t>25.09.28</t>
  </si>
  <si>
    <t>25.09.29</t>
  </si>
  <si>
    <t>25.09.30</t>
  </si>
  <si>
    <t>25.08.01</t>
  </si>
  <si>
    <t>25.08.02</t>
  </si>
  <si>
    <t>25.08.03</t>
  </si>
  <si>
    <t>25.08.04</t>
  </si>
  <si>
    <t>25.08.05</t>
  </si>
  <si>
    <t>25.08.06</t>
  </si>
  <si>
    <t>25.08.07</t>
  </si>
  <si>
    <t>25.08.08</t>
  </si>
  <si>
    <t>25.08.09</t>
  </si>
  <si>
    <t>25.08.10</t>
  </si>
  <si>
    <t>25.08.11</t>
  </si>
  <si>
    <t>25.08.12</t>
  </si>
  <si>
    <t>25.08.13</t>
  </si>
  <si>
    <t>25.08.14</t>
  </si>
  <si>
    <t>25.08.15</t>
  </si>
  <si>
    <t>25.08.16</t>
  </si>
  <si>
    <t>25.08.17</t>
  </si>
  <si>
    <t>25.08.18</t>
  </si>
  <si>
    <t>25.08.19</t>
  </si>
  <si>
    <t>25.08.20</t>
  </si>
  <si>
    <t>25.08.21</t>
  </si>
  <si>
    <t>25.08.22</t>
  </si>
  <si>
    <t>25.08.23</t>
  </si>
  <si>
    <t>25.08.24</t>
  </si>
  <si>
    <t>25.08.25</t>
  </si>
  <si>
    <t>25.08.26</t>
  </si>
  <si>
    <t>25.08.27</t>
  </si>
  <si>
    <t>25.08.28</t>
  </si>
  <si>
    <t>25.08.29</t>
  </si>
  <si>
    <t>25.08.30</t>
  </si>
  <si>
    <t>25.08.31</t>
  </si>
  <si>
    <t>25.07.01</t>
  </si>
  <si>
    <t>25.07.02</t>
  </si>
  <si>
    <t>25.07.03</t>
  </si>
  <si>
    <t>25.07.04</t>
  </si>
  <si>
    <t>25.07.05</t>
  </si>
  <si>
    <t>25.07.06</t>
  </si>
  <si>
    <t>25.07.07</t>
  </si>
  <si>
    <t>25.07.08</t>
  </si>
  <si>
    <t>25.07.09</t>
  </si>
  <si>
    <t>25.07.10</t>
  </si>
  <si>
    <t>25.07.11</t>
  </si>
  <si>
    <t>25.07.12</t>
  </si>
  <si>
    <t>25.07.13</t>
  </si>
  <si>
    <t>25.07.14</t>
  </si>
  <si>
    <t>25.07.15</t>
  </si>
  <si>
    <t>25.07.16</t>
  </si>
  <si>
    <t>25.07.17</t>
  </si>
  <si>
    <t>25.07.18</t>
  </si>
  <si>
    <t>25.07.19</t>
  </si>
  <si>
    <t>25.07.20</t>
  </si>
  <si>
    <t>25.07.21</t>
  </si>
  <si>
    <t>25.07.22</t>
  </si>
  <si>
    <t>25.07.23</t>
  </si>
  <si>
    <t>25.07.24</t>
  </si>
  <si>
    <t>25.07.25</t>
  </si>
  <si>
    <t>25.07.26</t>
  </si>
  <si>
    <t>25.07.27</t>
  </si>
  <si>
    <t>25.07.28</t>
  </si>
  <si>
    <t>25.07.29</t>
  </si>
  <si>
    <t>25.07.30</t>
  </si>
  <si>
    <t>25.07.31</t>
  </si>
  <si>
    <t>25.06.01</t>
  </si>
  <si>
    <t>25.06.02</t>
  </si>
  <si>
    <t>25.06.03</t>
  </si>
  <si>
    <t>25.06.04</t>
  </si>
  <si>
    <t>25.06.05</t>
  </si>
  <si>
    <t>25.06.06</t>
  </si>
  <si>
    <t>25.06.07</t>
  </si>
  <si>
    <t>25.06.08</t>
  </si>
  <si>
    <t>25.06.09</t>
  </si>
  <si>
    <t>25.06.10</t>
  </si>
  <si>
    <t>25.06.11</t>
  </si>
  <si>
    <t>25.06.12</t>
  </si>
  <si>
    <t>25.06.13</t>
  </si>
  <si>
    <t>25.06.14</t>
  </si>
  <si>
    <t>25.06.15</t>
  </si>
  <si>
    <t>25.06.16</t>
  </si>
  <si>
    <t>25.06.17</t>
  </si>
  <si>
    <t>25.06.18</t>
  </si>
  <si>
    <t>25.06.19</t>
  </si>
  <si>
    <t>25.06.20</t>
  </si>
  <si>
    <t>25.06.21</t>
  </si>
  <si>
    <t>25.06.22</t>
  </si>
  <si>
    <t>25.06.23</t>
  </si>
  <si>
    <t>25.06.24</t>
  </si>
  <si>
    <t>25.06.25</t>
  </si>
  <si>
    <t>25.06.26</t>
  </si>
  <si>
    <t>25.06.27</t>
  </si>
  <si>
    <t>25.06.28</t>
  </si>
  <si>
    <t>25.06.29</t>
  </si>
  <si>
    <t>25.06.30</t>
  </si>
  <si>
    <t>25.05.01</t>
  </si>
  <si>
    <t>25.05.02</t>
  </si>
  <si>
    <t>25.05.03</t>
  </si>
  <si>
    <t>25.05.04</t>
  </si>
  <si>
    <t>25.05.05</t>
  </si>
  <si>
    <t>25.05.06</t>
  </si>
  <si>
    <t>25.05.07</t>
  </si>
  <si>
    <t>25.05.08</t>
  </si>
  <si>
    <t>25.05.09</t>
  </si>
  <si>
    <t>25.05.10</t>
  </si>
  <si>
    <t>25.05.11</t>
  </si>
  <si>
    <t>25.05.12</t>
  </si>
  <si>
    <t>25.05.13</t>
  </si>
  <si>
    <t>25.05.14</t>
  </si>
  <si>
    <t>25.05.15</t>
  </si>
  <si>
    <t>25.05.16</t>
  </si>
  <si>
    <t>25.05.17</t>
  </si>
  <si>
    <t>25.05.18</t>
  </si>
  <si>
    <t>25.05.19</t>
  </si>
  <si>
    <t>25.05.20</t>
  </si>
  <si>
    <t>25.05.21</t>
  </si>
  <si>
    <t>25.05.22</t>
  </si>
  <si>
    <t>25.05.23</t>
  </si>
  <si>
    <t>25.05.24</t>
  </si>
  <si>
    <t>25.05.25</t>
  </si>
  <si>
    <t>25.05.26</t>
  </si>
  <si>
    <t>25.05.27</t>
  </si>
  <si>
    <t>25.05.28</t>
  </si>
  <si>
    <t>25.05.29</t>
  </si>
  <si>
    <t>25.05.30</t>
  </si>
  <si>
    <t>25.05.31</t>
  </si>
  <si>
    <t>25.04.01</t>
  </si>
  <si>
    <t>25.04.02</t>
  </si>
  <si>
    <t>25.04.03</t>
  </si>
  <si>
    <t>25.04.04</t>
  </si>
  <si>
    <t>25.04.05</t>
  </si>
  <si>
    <t>25.04.06</t>
  </si>
  <si>
    <t>25.04.07</t>
  </si>
  <si>
    <t>25.04.08</t>
  </si>
  <si>
    <t>25.04.09</t>
  </si>
  <si>
    <t>25.04.10</t>
  </si>
  <si>
    <t>25.04.11</t>
  </si>
  <si>
    <t>25.04.12</t>
  </si>
  <si>
    <t>25.04.13</t>
  </si>
  <si>
    <t>25.04.14</t>
  </si>
  <si>
    <t>25.04.15</t>
  </si>
  <si>
    <t>25.04.16</t>
  </si>
  <si>
    <t>25.04.17</t>
  </si>
  <si>
    <t>25.04.18</t>
  </si>
  <si>
    <t>25.04.19</t>
  </si>
  <si>
    <t>25.04.20</t>
  </si>
  <si>
    <t>25.04.21</t>
  </si>
  <si>
    <t>25.04.22</t>
  </si>
  <si>
    <t>25.04.23</t>
  </si>
  <si>
    <t>25.04.24</t>
  </si>
  <si>
    <t>25.04.25</t>
  </si>
  <si>
    <t>25.04.26</t>
  </si>
  <si>
    <t>25.04.27</t>
  </si>
  <si>
    <t>25.04.28</t>
  </si>
  <si>
    <t>25.04.29</t>
  </si>
  <si>
    <t>25.04.30</t>
  </si>
  <si>
    <t>25.03.01</t>
  </si>
  <si>
    <t>25.03.02</t>
  </si>
  <si>
    <t>25.03.03</t>
  </si>
  <si>
    <t>25.03.04</t>
  </si>
  <si>
    <t>25.03.05</t>
  </si>
  <si>
    <t>25.03.06</t>
  </si>
  <si>
    <t>25.03.07</t>
  </si>
  <si>
    <t>25.03.08</t>
  </si>
  <si>
    <t>25.03.09</t>
  </si>
  <si>
    <t>25.03.10</t>
  </si>
  <si>
    <t>25.03.11</t>
  </si>
  <si>
    <t>25.03.12</t>
  </si>
  <si>
    <t>25.03.13</t>
  </si>
  <si>
    <t>25.03.14</t>
  </si>
  <si>
    <t>25.03.15</t>
  </si>
  <si>
    <t>25.03.16</t>
  </si>
  <si>
    <t>25.03.17</t>
  </si>
  <si>
    <t>25.03.18</t>
  </si>
  <si>
    <t>25.03.19</t>
  </si>
  <si>
    <t>25.03.20</t>
  </si>
  <si>
    <t>25.03.21</t>
  </si>
  <si>
    <t>25.03.22</t>
  </si>
  <si>
    <t>25.03.23</t>
  </si>
  <si>
    <t>25.03.24</t>
  </si>
  <si>
    <t>25.03.25</t>
  </si>
  <si>
    <t>25.03.26</t>
  </si>
  <si>
    <t>25.03.27</t>
  </si>
  <si>
    <t>25.03.28</t>
  </si>
  <si>
    <t>25.03.29</t>
  </si>
  <si>
    <t>25.03.30</t>
  </si>
  <si>
    <t>25.03.31</t>
  </si>
  <si>
    <t>25.02.01</t>
  </si>
  <si>
    <t>25.02.02</t>
  </si>
  <si>
    <t>25.02.03</t>
  </si>
  <si>
    <t>25.02.04</t>
  </si>
  <si>
    <t>25.02.05</t>
  </si>
  <si>
    <t>25.02.06</t>
  </si>
  <si>
    <t>25.02.07</t>
  </si>
  <si>
    <t>25.02.08</t>
  </si>
  <si>
    <t>25.02.09</t>
  </si>
  <si>
    <t>25.02.10</t>
  </si>
  <si>
    <t>25.02.11</t>
  </si>
  <si>
    <t>25.02.12</t>
  </si>
  <si>
    <t>25.02.13</t>
  </si>
  <si>
    <t>25.02.14</t>
  </si>
  <si>
    <t>25.02.15</t>
  </si>
  <si>
    <t>25.02.16</t>
  </si>
  <si>
    <t>25.02.17</t>
  </si>
  <si>
    <t>25.02.18</t>
  </si>
  <si>
    <t>25.02.19</t>
  </si>
  <si>
    <t>25.02.20</t>
  </si>
  <si>
    <t>25.02.21</t>
  </si>
  <si>
    <t>25.02.22</t>
  </si>
  <si>
    <t>25.02.23</t>
  </si>
  <si>
    <t>25.02.24</t>
  </si>
  <si>
    <t>25.02.25</t>
  </si>
  <si>
    <t>25.02.26</t>
  </si>
  <si>
    <t>25.02.27</t>
  </si>
  <si>
    <t>25.02.28</t>
  </si>
  <si>
    <t>25.01.01</t>
  </si>
  <si>
    <t>25.01.02</t>
  </si>
  <si>
    <t>25.01.03</t>
  </si>
  <si>
    <t>25.01.04</t>
  </si>
  <si>
    <t>25.01.05</t>
  </si>
  <si>
    <t>25.01.06</t>
  </si>
  <si>
    <t>25.01.07</t>
  </si>
  <si>
    <t>25.01.08</t>
  </si>
  <si>
    <t>25.01.09</t>
  </si>
  <si>
    <t>25.01.10</t>
  </si>
  <si>
    <t>25.01.11</t>
  </si>
  <si>
    <t>25.01.12</t>
  </si>
  <si>
    <t>25.01.13</t>
  </si>
  <si>
    <t>25.01.14</t>
  </si>
  <si>
    <t>25.01.15</t>
  </si>
  <si>
    <t>25.01.16</t>
  </si>
  <si>
    <t>25.01.17</t>
  </si>
  <si>
    <t>25.01.18</t>
  </si>
  <si>
    <t>25.01.19</t>
  </si>
  <si>
    <t>25.01.20</t>
  </si>
  <si>
    <t>25.01.21</t>
  </si>
  <si>
    <t>25.01.22</t>
  </si>
  <si>
    <t>25.01.23</t>
  </si>
  <si>
    <t>25.01.24</t>
  </si>
  <si>
    <t>25.01.25</t>
  </si>
  <si>
    <t>25.01.26</t>
  </si>
  <si>
    <t>25.01.27</t>
  </si>
  <si>
    <t>25.01.28</t>
  </si>
  <si>
    <t>25.01.29</t>
  </si>
  <si>
    <t>25.01.30</t>
  </si>
  <si>
    <t>25.01.31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</si>
</sst>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m/d/yy"/>
    <numFmt numFmtId="165" formatCode="0.0"/>
    <numFmt numFmtId="166" formatCode="mmm\-d"/>
    <numFmt numFmtId="167" formatCode="_(* #,##0.0_);_(* \(#,##0.0\);_(* &quot;-&quot;??_);_(@_)"/>
    <numFmt numFmtId="168" formatCode="_(* #,##0.0_);_(* \(#,##0.0\);_(* &quot;-&quot;?_);_(@_)"/>
    <numFmt numFmtId="169" formatCode="dd\-mmm\-yyyy"/>
    <numFmt numFmtId="170" formatCode="#,##0.0"/>
    <numFmt numFmtId="171" formatCode="0.0%"/>
    <numFmt numFmtId="172" formatCode="mmm\ yyyy"/>
  </numFmts>
  <fonts count="63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434343"/>
      <name val="Arial"/>
    </font>
    <font>
      <sz val="10"/>
      <name val="Arial"/>
    </font>
    <font>
      <b/>
      <sz val="12"/>
      <color theme="1"/>
      <name val="Arial"/>
    </font>
    <font>
      <b/>
      <sz val="10"/>
      <color rgb="FFFF0000"/>
      <name val="Arial"/>
    </font>
    <font>
      <b/>
      <sz val="11"/>
      <color rgb="FF434343"/>
      <name val="Times New Roman"/>
    </font>
    <font>
      <sz val="10"/>
      <color theme="1"/>
      <name val="Arial"/>
      <scheme val="minor"/>
    </font>
    <font>
      <b/>
      <sz val="10"/>
      <color rgb="FFFF0000"/>
      <name val="Arial"/>
      <scheme val="minor"/>
    </font>
    <font>
      <sz val="12"/>
      <color theme="1"/>
      <name val="Arial"/>
    </font>
    <font>
      <sz val="13"/>
      <color theme="1"/>
      <name val="Arial"/>
    </font>
    <font>
      <sz val="15"/>
      <color theme="1"/>
      <name val="Arial"/>
    </font>
    <font>
      <sz val="12"/>
      <color theme="1"/>
      <name val="Arial"/>
      <scheme val="minor"/>
    </font>
    <font>
      <b/>
      <sz val="14"/>
      <color theme="1"/>
      <name val="Arial"/>
    </font>
    <font>
      <b/>
      <i/>
      <sz val="14"/>
      <color theme="1"/>
      <name val="Arial"/>
    </font>
    <font>
      <b/>
      <i/>
      <sz val="14"/>
      <color rgb="FF20124D"/>
      <name val="Arial"/>
    </font>
    <font>
      <b/>
      <sz val="12"/>
      <color rgb="FFFF0000"/>
      <name val="Arial"/>
    </font>
    <font>
      <b/>
      <sz val="12"/>
      <color rgb="FFFF0000"/>
      <name val="Arial"/>
      <scheme val="minor"/>
    </font>
    <font>
      <b/>
      <sz val="13"/>
      <color rgb="FFFF0000"/>
      <name val="Arial"/>
      <scheme val="minor"/>
    </font>
    <font>
      <b/>
      <sz val="15"/>
      <color rgb="FFFF0000"/>
      <name val="Arial"/>
    </font>
    <font>
      <sz val="12"/>
      <color rgb="FFFF0000"/>
      <name val="Arial"/>
      <scheme val="minor"/>
    </font>
    <font>
      <b/>
      <sz val="11"/>
      <color theme="1"/>
      <name val="Times New Roman"/>
    </font>
    <font>
      <b/>
      <sz val="10"/>
      <color theme="1"/>
      <name val="Times New Roman"/>
    </font>
    <font>
      <b/>
      <sz val="10"/>
      <color rgb="FFFF0000"/>
      <name val="Times New Roman"/>
    </font>
    <font>
      <sz val="13"/>
      <color rgb="FFFF0000"/>
      <name val="Arial"/>
    </font>
    <font>
      <sz val="10"/>
      <color rgb="FFFF0000"/>
      <name val="Arial"/>
    </font>
    <font>
      <sz val="11"/>
      <color rgb="FFFF0000"/>
      <name val="Arial"/>
    </font>
    <font>
      <sz val="10"/>
      <color rgb="FFFF0000"/>
      <name val="Arial"/>
      <charset val="1"/>
    </font>
    <font>
      <sz val="10"/>
      <color rgb="FF000000"/>
      <name val="Arial"/>
      <charset val="1"/>
    </font>
    <font>
      <sz val="11"/>
      <color theme="1"/>
      <name val="Arial"/>
      <scheme val="minor"/>
    </font>
    <font>
      <b/>
      <sz val="10"/>
      <color rgb="FF000000"/>
      <name val="Arial"/>
      <scheme val="minor"/>
    </font>
    <font>
      <b/>
      <sz val="12"/>
      <color theme="1"/>
      <name val="Arial"/>
      <scheme val="major"/>
    </font>
    <font>
      <b/>
      <sz val="15"/>
      <color rgb="FFFF0000"/>
      <name val="Arial"/>
      <scheme val="major"/>
    </font>
    <font>
      <b/>
      <sz val="10"/>
      <name val="Arial"/>
      <scheme val="major"/>
    </font>
    <font>
      <sz val="12"/>
      <color theme="1"/>
      <name val="Arial"/>
      <scheme val="major"/>
    </font>
    <font>
      <b/>
      <sz val="12"/>
      <color rgb="FF000000"/>
      <name val="Arial"/>
      <scheme val="major"/>
    </font>
    <font>
      <sz val="12"/>
      <color rgb="FF000000"/>
      <name val="Arial"/>
      <scheme val="major"/>
    </font>
    <font>
      <b/>
      <sz val="10"/>
      <color rgb="FF000000"/>
      <name val="Arial"/>
      <scheme val="major"/>
    </font>
    <font>
      <b/>
      <sz val="10"/>
      <color rgb="FFFF0000"/>
      <name val="Arial"/>
      <scheme val="major"/>
    </font>
    <font>
      <sz val="15"/>
      <color rgb="FFFF0000"/>
      <name val="Arial"/>
      <scheme val="major"/>
    </font>
    <font>
      <sz val="10"/>
      <name val="Arial"/>
      <scheme val="major"/>
    </font>
    <font>
      <sz val="10"/>
      <color rgb="FF172033"/>
      <name val="Aptos"/>
    </font>
    <font>
      <b/>
      <sz val="24"/>
      <color rgb="FFFFFFFF"/>
      <name val="Arial"/>
      <scheme val="minor"/>
    </font>
    <font>
      <b/>
      <sz val="10"/>
      <color rgb="FFFFFFFF"/>
      <name val="Arial"/>
      <scheme val="minor"/>
    </font>
    <font>
      <sz val="10"/>
      <color rgb="FF102A43"/>
      <name val="Arial"/>
      <scheme val="minor"/>
    </font>
    <font>
      <b/>
      <sz val="18"/>
      <color rgb="FF102A43"/>
      <name val="Arial"/>
      <scheme val="minor"/>
    </font>
    <font>
      <i/>
      <sz val="10"/>
      <color rgb="FF65758B"/>
      <name val="Arial"/>
      <scheme val="minor"/>
    </font>
    <font>
      <i/>
      <sz val="9"/>
      <color rgb="FF65758B"/>
      <name val="Arial"/>
      <scheme val="minor"/>
    </font>
    <font>
      <b/>
      <sz val="10"/>
      <color rgb="FFFFFFFF"/>
      <name val="Aptos"/>
    </font>
    <font>
      <b/>
      <sz val="18"/>
      <color rgb="FF102A43"/>
      <name val="Aptos"/>
    </font>
    <font>
      <b/>
      <sz val="18"/>
      <color rgb="FFB42318"/>
      <name val="Aptos"/>
    </font>
    <font>
      <sz val="14"/>
      <color rgb="FF000000"/>
      <name val="Arial"/>
      <scheme val="minor"/>
    </font>
    <font>
      <b/>
      <sz val="16"/>
      <color rgb="FFFFFFFF"/>
      <name val="Arial"/>
      <scheme val="minor"/>
    </font>
    <font>
      <sz val="16"/>
      <color rgb="FF000000"/>
      <name val="Arial"/>
      <scheme val="minor"/>
    </font>
    <font>
      <b/>
      <sz val="14"/>
      <color rgb="FF102A43"/>
      <name val="Arial"/>
      <scheme val="minor"/>
    </font>
    <font>
      <b/>
      <sz val="14"/>
      <color rgb="FF000000"/>
      <name val="Arial"/>
      <scheme val="minor"/>
    </font>
    <font>
      <b/>
      <sz val="14"/>
      <color rgb="FF1D4E5F"/>
      <name val="Arial"/>
      <scheme val="minor"/>
    </font>
    <font>
      <b/>
      <sz val="18"/>
      <color rgb="FF1D4E5F"/>
      <name val="Arial"/>
      <scheme val="minor"/>
    </font>
    <font>
      <sz val="18"/>
      <color rgb="FF000000"/>
      <name val="Arial"/>
      <scheme val="minor"/>
    </font>
    <font>
      <b/>
      <sz val="18"/>
      <color rgb="FF1D4E5F"/>
      <name val="Aptos"/>
    </font>
    <font>
      <b/>
      <sz val="18"/>
      <color rgb="FF000000"/>
      <name val="Arial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02A43"/>
        <bgColor indexed="64"/>
      </patternFill>
    </fill>
    <fill>
      <patternFill patternType="solid">
        <fgColor rgb="FF1D4E5F"/>
        <bgColor indexed="64"/>
      </patternFill>
    </fill>
    <fill>
      <patternFill patternType="solid">
        <fgColor rgb="FFDDEAF0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ck">
        <color rgb="FF20B2AA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ck">
        <color rgb="FF20B2A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58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/>
    <xf numFmtId="0" fontId="3" fillId="3" borderId="4" xfId="0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3" fillId="4" borderId="5" xfId="0" applyFont="1" applyFill="1" applyBorder="1"/>
    <xf numFmtId="0" fontId="4" fillId="4" borderId="0" xfId="0" applyFont="1" applyFill="1" applyAlignment="1">
      <alignment horizontal="center" wrapText="1"/>
    </xf>
    <xf numFmtId="164" fontId="6" fillId="3" borderId="5" xfId="0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wrapText="1"/>
    </xf>
    <xf numFmtId="0" fontId="3" fillId="5" borderId="6" xfId="0" applyFont="1" applyFill="1" applyBorder="1"/>
    <xf numFmtId="0" fontId="4" fillId="6" borderId="6" xfId="0" applyFont="1" applyFill="1" applyBorder="1" applyAlignment="1">
      <alignment horizontal="center" wrapText="1"/>
    </xf>
    <xf numFmtId="0" fontId="3" fillId="6" borderId="6" xfId="0" applyFont="1" applyFill="1" applyBorder="1"/>
    <xf numFmtId="164" fontId="6" fillId="4" borderId="5" xfId="0" applyNumberFormat="1" applyFont="1" applyFill="1" applyBorder="1" applyAlignment="1">
      <alignment horizontal="center"/>
    </xf>
    <xf numFmtId="0" fontId="9" fillId="0" borderId="0" xfId="0" applyFont="1"/>
    <xf numFmtId="0" fontId="9" fillId="3" borderId="0" xfId="0" applyFont="1" applyFill="1" applyAlignment="1">
      <alignment horizontal="center"/>
    </xf>
    <xf numFmtId="0" fontId="3" fillId="4" borderId="6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9" fillId="0" borderId="6" xfId="0" applyFont="1" applyBorder="1"/>
    <xf numFmtId="0" fontId="7" fillId="5" borderId="6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0" xfId="0" applyFont="1" applyFill="1"/>
    <xf numFmtId="0" fontId="2" fillId="7" borderId="5" xfId="0" applyFont="1" applyFill="1" applyBorder="1"/>
    <xf numFmtId="0" fontId="2" fillId="3" borderId="5" xfId="0" applyFont="1" applyFill="1" applyBorder="1" applyAlignment="1">
      <alignment horizontal="center"/>
    </xf>
    <xf numFmtId="0" fontId="9" fillId="4" borderId="6" xfId="0" applyFont="1" applyFill="1" applyBorder="1"/>
    <xf numFmtId="0" fontId="3" fillId="4" borderId="6" xfId="0" applyFont="1" applyFill="1" applyBorder="1"/>
    <xf numFmtId="0" fontId="2" fillId="3" borderId="5" xfId="0" applyFont="1" applyFill="1" applyBorder="1"/>
    <xf numFmtId="0" fontId="3" fillId="3" borderId="5" xfId="0" applyFont="1" applyFill="1" applyBorder="1"/>
    <xf numFmtId="164" fontId="6" fillId="3" borderId="6" xfId="0" applyNumberFormat="1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164" fontId="3" fillId="4" borderId="6" xfId="0" applyNumberFormat="1" applyFont="1" applyFill="1" applyBorder="1"/>
    <xf numFmtId="0" fontId="3" fillId="4" borderId="0" xfId="0" applyFont="1" applyFill="1"/>
    <xf numFmtId="0" fontId="3" fillId="0" borderId="0" xfId="0" applyFont="1"/>
    <xf numFmtId="164" fontId="3" fillId="3" borderId="6" xfId="0" applyNumberFormat="1" applyFont="1" applyFill="1" applyBorder="1"/>
    <xf numFmtId="0" fontId="3" fillId="3" borderId="6" xfId="0" applyFont="1" applyFill="1" applyBorder="1"/>
    <xf numFmtId="164" fontId="6" fillId="4" borderId="6" xfId="0" applyNumberFormat="1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9" fillId="3" borderId="6" xfId="0" applyFont="1" applyFill="1" applyBorder="1"/>
    <xf numFmtId="0" fontId="7" fillId="6" borderId="2" xfId="0" applyFont="1" applyFill="1" applyBorder="1" applyAlignment="1">
      <alignment horizontal="center"/>
    </xf>
    <xf numFmtId="0" fontId="3" fillId="6" borderId="2" xfId="0" applyFont="1" applyFill="1" applyBorder="1"/>
    <xf numFmtId="0" fontId="3" fillId="6" borderId="3" xfId="0" applyFont="1" applyFill="1" applyBorder="1"/>
    <xf numFmtId="0" fontId="3" fillId="5" borderId="5" xfId="0" applyFont="1" applyFill="1" applyBorder="1"/>
    <xf numFmtId="0" fontId="3" fillId="5" borderId="10" xfId="0" applyFont="1" applyFill="1" applyBorder="1"/>
    <xf numFmtId="0" fontId="7" fillId="0" borderId="6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4" fontId="3" fillId="3" borderId="5" xfId="0" applyNumberFormat="1" applyFont="1" applyFill="1" applyBorder="1"/>
    <xf numFmtId="0" fontId="7" fillId="3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64" fontId="11" fillId="3" borderId="6" xfId="0" applyNumberFormat="1" applyFont="1" applyFill="1" applyBorder="1" applyAlignment="1">
      <alignment horizontal="center"/>
    </xf>
    <xf numFmtId="0" fontId="3" fillId="8" borderId="6" xfId="0" applyFont="1" applyFill="1" applyBorder="1"/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3" fillId="0" borderId="6" xfId="0" applyFont="1" applyBorder="1"/>
    <xf numFmtId="0" fontId="2" fillId="10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6" borderId="5" xfId="0" applyFont="1" applyFill="1" applyBorder="1"/>
    <xf numFmtId="164" fontId="3" fillId="4" borderId="5" xfId="0" applyNumberFormat="1" applyFont="1" applyFill="1" applyBorder="1"/>
    <xf numFmtId="0" fontId="3" fillId="4" borderId="2" xfId="0" applyFont="1" applyFill="1" applyBorder="1"/>
    <xf numFmtId="164" fontId="3" fillId="3" borderId="6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64" fontId="3" fillId="4" borderId="6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vertical="center"/>
    </xf>
    <xf numFmtId="165" fontId="13" fillId="0" borderId="0" xfId="0" applyNumberFormat="1" applyFont="1"/>
    <xf numFmtId="0" fontId="11" fillId="0" borderId="0" xfId="0" applyFont="1" applyAlignment="1">
      <alignment horizontal="left"/>
    </xf>
    <xf numFmtId="0" fontId="14" fillId="0" borderId="0" xfId="0" applyFont="1"/>
    <xf numFmtId="14" fontId="15" fillId="11" borderId="6" xfId="0" applyNumberFormat="1" applyFont="1" applyFill="1" applyBorder="1" applyAlignment="1">
      <alignment horizontal="center" vertical="center" wrapText="1"/>
    </xf>
    <xf numFmtId="4" fontId="15" fillId="11" borderId="2" xfId="0" applyNumberFormat="1" applyFont="1" applyFill="1" applyBorder="1" applyAlignment="1">
      <alignment horizontal="center" vertical="center" wrapText="1"/>
    </xf>
    <xf numFmtId="4" fontId="16" fillId="11" borderId="2" xfId="0" applyNumberFormat="1" applyFont="1" applyFill="1" applyBorder="1" applyAlignment="1">
      <alignment horizontal="center" vertical="center" wrapText="1"/>
    </xf>
    <xf numFmtId="4" fontId="15" fillId="5" borderId="2" xfId="0" applyNumberFormat="1" applyFont="1" applyFill="1" applyBorder="1" applyAlignment="1">
      <alignment horizontal="center" vertical="center" wrapText="1"/>
    </xf>
    <xf numFmtId="4" fontId="17" fillId="11" borderId="2" xfId="0" applyNumberFormat="1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center"/>
    </xf>
    <xf numFmtId="0" fontId="19" fillId="8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7" borderId="0" xfId="0" applyFont="1" applyFill="1"/>
    <xf numFmtId="0" fontId="19" fillId="7" borderId="0" xfId="0" applyFont="1" applyFill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14" fillId="8" borderId="0" xfId="0" applyFont="1" applyFill="1"/>
    <xf numFmtId="0" fontId="19" fillId="12" borderId="0" xfId="0" applyFont="1" applyFill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14" fillId="12" borderId="0" xfId="0" applyFont="1" applyFill="1"/>
    <xf numFmtId="0" fontId="14" fillId="4" borderId="0" xfId="0" applyFont="1" applyFill="1"/>
    <xf numFmtId="0" fontId="19" fillId="4" borderId="0" xfId="0" applyFont="1" applyFill="1" applyAlignment="1">
      <alignment horizontal="center"/>
    </xf>
    <xf numFmtId="0" fontId="19" fillId="4" borderId="6" xfId="0" applyFont="1" applyFill="1" applyBorder="1" applyAlignment="1">
      <alignment horizontal="center"/>
    </xf>
    <xf numFmtId="0" fontId="20" fillId="4" borderId="6" xfId="0" applyFont="1" applyFill="1" applyBorder="1" applyAlignment="1">
      <alignment horizontal="center"/>
    </xf>
    <xf numFmtId="166" fontId="26" fillId="5" borderId="8" xfId="0" applyNumberFormat="1" applyFont="1" applyFill="1" applyBorder="1" applyAlignment="1">
      <alignment horizontal="center"/>
    </xf>
    <xf numFmtId="4" fontId="27" fillId="0" borderId="5" xfId="0" applyNumberFormat="1" applyFont="1" applyBorder="1" applyAlignment="1">
      <alignment horizontal="center"/>
    </xf>
    <xf numFmtId="4" fontId="27" fillId="0" borderId="0" xfId="0" applyNumberFormat="1" applyFont="1" applyAlignment="1">
      <alignment horizontal="center"/>
    </xf>
    <xf numFmtId="0" fontId="3" fillId="0" borderId="5" xfId="0" applyFont="1" applyBorder="1"/>
    <xf numFmtId="0" fontId="3" fillId="5" borderId="5" xfId="0" applyFont="1" applyFill="1" applyBorder="1" applyAlignment="1">
      <alignment horizontal="center"/>
    </xf>
    <xf numFmtId="4" fontId="27" fillId="5" borderId="5" xfId="0" applyNumberFormat="1" applyFont="1" applyFill="1" applyBorder="1" applyAlignment="1">
      <alignment horizontal="center"/>
    </xf>
    <xf numFmtId="4" fontId="27" fillId="5" borderId="0" xfId="0" applyNumberFormat="1" applyFont="1" applyFill="1" applyAlignment="1">
      <alignment horizontal="center"/>
    </xf>
    <xf numFmtId="4" fontId="28" fillId="5" borderId="8" xfId="0" applyNumberFormat="1" applyFont="1" applyFill="1" applyBorder="1" applyAlignment="1">
      <alignment horizontal="center"/>
    </xf>
    <xf numFmtId="166" fontId="26" fillId="13" borderId="8" xfId="0" applyNumberFormat="1" applyFont="1" applyFill="1" applyBorder="1" applyAlignment="1">
      <alignment horizontal="center"/>
    </xf>
    <xf numFmtId="0" fontId="27" fillId="13" borderId="5" xfId="0" applyFont="1" applyFill="1" applyBorder="1" applyAlignment="1">
      <alignment horizontal="center"/>
    </xf>
    <xf numFmtId="4" fontId="27" fillId="13" borderId="5" xfId="0" applyNumberFormat="1" applyFont="1" applyFill="1" applyBorder="1" applyAlignment="1">
      <alignment horizontal="center"/>
    </xf>
    <xf numFmtId="4" fontId="27" fillId="13" borderId="0" xfId="0" applyNumberFormat="1" applyFont="1" applyFill="1" applyAlignment="1">
      <alignment horizontal="center"/>
    </xf>
    <xf numFmtId="0" fontId="27" fillId="13" borderId="5" xfId="0" applyFont="1" applyFill="1" applyBorder="1"/>
    <xf numFmtId="0" fontId="3" fillId="13" borderId="5" xfId="0" applyFont="1" applyFill="1" applyBorder="1" applyAlignment="1">
      <alignment horizontal="center"/>
    </xf>
    <xf numFmtId="0" fontId="3" fillId="13" borderId="5" xfId="0" applyFont="1" applyFill="1" applyBorder="1"/>
    <xf numFmtId="166" fontId="12" fillId="5" borderId="8" xfId="0" applyNumberFormat="1" applyFont="1" applyFill="1" applyBorder="1" applyAlignment="1">
      <alignment horizontal="center"/>
    </xf>
    <xf numFmtId="166" fontId="12" fillId="13" borderId="8" xfId="0" applyNumberFormat="1" applyFont="1" applyFill="1" applyBorder="1" applyAlignment="1">
      <alignment horizontal="center"/>
    </xf>
    <xf numFmtId="166" fontId="11" fillId="5" borderId="8" xfId="0" applyNumberFormat="1" applyFont="1" applyFill="1" applyBorder="1" applyAlignment="1">
      <alignment horizontal="center"/>
    </xf>
    <xf numFmtId="166" fontId="11" fillId="13" borderId="8" xfId="0" applyNumberFormat="1" applyFont="1" applyFill="1" applyBorder="1" applyAlignment="1">
      <alignment horizontal="center"/>
    </xf>
    <xf numFmtId="166" fontId="3" fillId="5" borderId="8" xfId="0" applyNumberFormat="1" applyFont="1" applyFill="1" applyBorder="1"/>
    <xf numFmtId="4" fontId="3" fillId="0" borderId="5" xfId="0" applyNumberFormat="1" applyFont="1" applyBorder="1"/>
    <xf numFmtId="4" fontId="3" fillId="0" borderId="0" xfId="0" applyNumberFormat="1" applyFont="1"/>
    <xf numFmtId="166" fontId="3" fillId="13" borderId="8" xfId="0" applyNumberFormat="1" applyFont="1" applyFill="1" applyBorder="1"/>
    <xf numFmtId="4" fontId="3" fillId="13" borderId="5" xfId="0" applyNumberFormat="1" applyFont="1" applyFill="1" applyBorder="1"/>
    <xf numFmtId="4" fontId="3" fillId="13" borderId="0" xfId="0" applyNumberFormat="1" applyFont="1" applyFill="1"/>
    <xf numFmtId="0" fontId="10" fillId="6" borderId="5" xfId="0" applyFont="1" applyFill="1" applyBorder="1" applyAlignment="1">
      <alignment horizontal="center"/>
    </xf>
    <xf numFmtId="0" fontId="7" fillId="14" borderId="6" xfId="0" applyFont="1" applyFill="1" applyBorder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3" fillId="14" borderId="6" xfId="0" applyFont="1" applyFill="1" applyBorder="1"/>
    <xf numFmtId="0" fontId="3" fillId="14" borderId="5" xfId="0" applyFont="1" applyFill="1" applyBorder="1"/>
    <xf numFmtId="164" fontId="6" fillId="3" borderId="4" xfId="0" applyNumberFormat="1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5" fillId="4" borderId="5" xfId="0" applyFont="1" applyFill="1" applyBorder="1"/>
    <xf numFmtId="0" fontId="2" fillId="6" borderId="10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2" fillId="14" borderId="0" xfId="0" applyFont="1" applyFill="1" applyAlignment="1">
      <alignment horizontal="center"/>
    </xf>
    <xf numFmtId="0" fontId="5" fillId="14" borderId="2" xfId="0" applyFont="1" applyFill="1" applyBorder="1"/>
    <xf numFmtId="0" fontId="4" fillId="14" borderId="5" xfId="0" applyFont="1" applyFill="1" applyBorder="1" applyAlignment="1">
      <alignment horizontal="center" wrapText="1"/>
    </xf>
    <xf numFmtId="0" fontId="4" fillId="14" borderId="7" xfId="0" applyFont="1" applyFill="1" applyBorder="1" applyAlignment="1">
      <alignment horizontal="center" wrapText="1"/>
    </xf>
    <xf numFmtId="0" fontId="7" fillId="14" borderId="0" xfId="0" applyFont="1" applyFill="1" applyAlignment="1">
      <alignment horizontal="center"/>
    </xf>
    <xf numFmtId="0" fontId="0" fillId="14" borderId="0" xfId="0" applyFill="1"/>
    <xf numFmtId="0" fontId="7" fillId="3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164" fontId="3" fillId="4" borderId="8" xfId="0" applyNumberFormat="1" applyFont="1" applyFill="1" applyBorder="1"/>
    <xf numFmtId="0" fontId="3" fillId="4" borderId="8" xfId="0" applyFont="1" applyFill="1" applyBorder="1"/>
    <xf numFmtId="0" fontId="3" fillId="3" borderId="10" xfId="0" applyFont="1" applyFill="1" applyBorder="1"/>
    <xf numFmtId="0" fontId="5" fillId="3" borderId="8" xfId="0" applyFont="1" applyFill="1" applyBorder="1"/>
    <xf numFmtId="0" fontId="7" fillId="4" borderId="11" xfId="0" applyFont="1" applyFill="1" applyBorder="1"/>
    <xf numFmtId="164" fontId="6" fillId="4" borderId="6" xfId="0" applyNumberFormat="1" applyFont="1" applyFill="1" applyBorder="1"/>
    <xf numFmtId="0" fontId="29" fillId="0" borderId="6" xfId="0" applyFont="1" applyBorder="1" applyAlignment="1">
      <alignment readingOrder="1"/>
    </xf>
    <xf numFmtId="0" fontId="29" fillId="0" borderId="14" xfId="0" applyFont="1" applyBorder="1" applyAlignment="1">
      <alignment readingOrder="1"/>
    </xf>
    <xf numFmtId="0" fontId="30" fillId="15" borderId="14" xfId="0" applyFont="1" applyFill="1" applyBorder="1" applyAlignment="1">
      <alignment horizontal="center" readingOrder="1"/>
    </xf>
    <xf numFmtId="165" fontId="17" fillId="11" borderId="6" xfId="0" applyNumberFormat="1" applyFont="1" applyFill="1" applyBorder="1" applyAlignment="1">
      <alignment vertical="center" wrapText="1"/>
    </xf>
    <xf numFmtId="4" fontId="15" fillId="3" borderId="6" xfId="0" applyNumberFormat="1" applyFont="1" applyFill="1" applyBorder="1" applyAlignment="1">
      <alignment horizontal="center" vertical="center" wrapText="1"/>
    </xf>
    <xf numFmtId="4" fontId="17" fillId="11" borderId="3" xfId="0" applyNumberFormat="1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/>
    </xf>
    <xf numFmtId="0" fontId="5" fillId="4" borderId="8" xfId="0" applyFont="1" applyFill="1" applyBorder="1"/>
    <xf numFmtId="0" fontId="5" fillId="0" borderId="5" xfId="0" applyFont="1" applyBorder="1"/>
    <xf numFmtId="0" fontId="5" fillId="0" borderId="8" xfId="0" applyFont="1" applyBorder="1"/>
    <xf numFmtId="164" fontId="6" fillId="4" borderId="4" xfId="0" applyNumberFormat="1" applyFont="1" applyFill="1" applyBorder="1" applyAlignment="1">
      <alignment horizontal="center"/>
    </xf>
    <xf numFmtId="0" fontId="9" fillId="4" borderId="7" xfId="0" applyFont="1" applyFill="1" applyBorder="1"/>
    <xf numFmtId="0" fontId="3" fillId="4" borderId="7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5" fillId="4" borderId="11" xfId="0" applyFont="1" applyFill="1" applyBorder="1"/>
    <xf numFmtId="0" fontId="7" fillId="3" borderId="8" xfId="0" applyFont="1" applyFill="1" applyBorder="1" applyAlignment="1">
      <alignment horizontal="center"/>
    </xf>
    <xf numFmtId="0" fontId="19" fillId="7" borderId="9" xfId="0" applyFont="1" applyFill="1" applyBorder="1" applyAlignment="1">
      <alignment horizontal="center"/>
    </xf>
    <xf numFmtId="0" fontId="20" fillId="7" borderId="7" xfId="0" applyFont="1" applyFill="1" applyBorder="1" applyAlignment="1">
      <alignment horizontal="center"/>
    </xf>
    <xf numFmtId="0" fontId="5" fillId="14" borderId="8" xfId="0" applyFont="1" applyFill="1" applyBorder="1"/>
    <xf numFmtId="0" fontId="5" fillId="14" borderId="5" xfId="0" applyFont="1" applyFill="1" applyBorder="1"/>
    <xf numFmtId="0" fontId="2" fillId="14" borderId="5" xfId="0" applyFont="1" applyFill="1" applyBorder="1" applyAlignment="1">
      <alignment horizontal="center"/>
    </xf>
    <xf numFmtId="164" fontId="6" fillId="4" borderId="5" xfId="0" applyNumberFormat="1" applyFont="1" applyFill="1" applyBorder="1" applyAlignment="1">
      <alignment indent="2"/>
    </xf>
    <xf numFmtId="0" fontId="0" fillId="0" borderId="0" xfId="0" applyAlignment="1">
      <alignment horizontal="center" vertical="center"/>
    </xf>
    <xf numFmtId="14" fontId="7" fillId="4" borderId="6" xfId="0" applyNumberFormat="1" applyFont="1" applyFill="1" applyBorder="1" applyAlignment="1">
      <alignment horizontal="center"/>
    </xf>
    <xf numFmtId="14" fontId="7" fillId="4" borderId="5" xfId="0" applyNumberFormat="1" applyFont="1" applyFill="1" applyBorder="1" applyAlignment="1">
      <alignment horizontal="center"/>
    </xf>
    <xf numFmtId="0" fontId="7" fillId="16" borderId="6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3" fillId="2" borderId="18" xfId="0" applyFont="1" applyFill="1" applyBorder="1"/>
    <xf numFmtId="0" fontId="3" fillId="2" borderId="19" xfId="0" applyFont="1" applyFill="1" applyBorder="1"/>
    <xf numFmtId="0" fontId="3" fillId="2" borderId="20" xfId="0" applyFont="1" applyFill="1" applyBorder="1"/>
    <xf numFmtId="0" fontId="3" fillId="3" borderId="21" xfId="0" applyFont="1" applyFill="1" applyBorder="1"/>
    <xf numFmtId="0" fontId="3" fillId="4" borderId="23" xfId="0" applyFont="1" applyFill="1" applyBorder="1"/>
    <xf numFmtId="0" fontId="3" fillId="4" borderId="24" xfId="0" applyFont="1" applyFill="1" applyBorder="1"/>
    <xf numFmtId="0" fontId="4" fillId="4" borderId="24" xfId="0" applyFont="1" applyFill="1" applyBorder="1" applyAlignment="1">
      <alignment horizontal="center" wrapText="1"/>
    </xf>
    <xf numFmtId="164" fontId="2" fillId="3" borderId="9" xfId="0" applyNumberFormat="1" applyFont="1" applyFill="1" applyBorder="1" applyAlignment="1">
      <alignment horizontal="center"/>
    </xf>
    <xf numFmtId="0" fontId="5" fillId="0" borderId="11" xfId="0" applyFont="1" applyBorder="1"/>
    <xf numFmtId="0" fontId="5" fillId="0" borderId="4" xfId="0" applyFont="1" applyBorder="1"/>
    <xf numFmtId="164" fontId="2" fillId="3" borderId="2" xfId="0" applyNumberFormat="1" applyFont="1" applyFill="1" applyBorder="1" applyAlignment="1">
      <alignment horizontal="center"/>
    </xf>
    <xf numFmtId="0" fontId="3" fillId="14" borderId="0" xfId="0" applyFont="1" applyFill="1"/>
    <xf numFmtId="0" fontId="7" fillId="5" borderId="10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19" fillId="7" borderId="13" xfId="0" applyFont="1" applyFill="1" applyBorder="1" applyAlignment="1">
      <alignment horizontal="center"/>
    </xf>
    <xf numFmtId="0" fontId="0" fillId="16" borderId="6" xfId="0" applyFill="1" applyBorder="1"/>
    <xf numFmtId="0" fontId="20" fillId="7" borderId="9" xfId="0" applyFont="1" applyFill="1" applyBorder="1" applyAlignment="1">
      <alignment horizontal="center"/>
    </xf>
    <xf numFmtId="0" fontId="31" fillId="0" borderId="0" xfId="0" applyFont="1"/>
    <xf numFmtId="0" fontId="31" fillId="0" borderId="6" xfId="0" applyFont="1" applyBorder="1" applyAlignment="1">
      <alignment horizontal="center"/>
    </xf>
    <xf numFmtId="0" fontId="31" fillId="0" borderId="6" xfId="0" applyFont="1" applyBorder="1"/>
    <xf numFmtId="0" fontId="14" fillId="0" borderId="6" xfId="0" applyFont="1" applyBorder="1"/>
    <xf numFmtId="0" fontId="20" fillId="7" borderId="13" xfId="0" applyFont="1" applyFill="1" applyBorder="1" applyAlignment="1">
      <alignment horizontal="center"/>
    </xf>
    <xf numFmtId="0" fontId="31" fillId="0" borderId="2" xfId="0" applyFont="1" applyBorder="1" applyAlignment="1">
      <alignment horizontal="center"/>
    </xf>
    <xf numFmtId="166" fontId="26" fillId="5" borderId="6" xfId="0" applyNumberFormat="1" applyFont="1" applyFill="1" applyBorder="1" applyAlignment="1">
      <alignment horizontal="center"/>
    </xf>
    <xf numFmtId="0" fontId="30" fillId="15" borderId="8" xfId="0" applyFont="1" applyFill="1" applyBorder="1" applyAlignment="1">
      <alignment horizontal="center" readingOrder="1"/>
    </xf>
    <xf numFmtId="0" fontId="2" fillId="14" borderId="6" xfId="0" applyFont="1" applyFill="1" applyBorder="1"/>
    <xf numFmtId="166" fontId="26" fillId="14" borderId="6" xfId="0" applyNumberFormat="1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4" fontId="27" fillId="14" borderId="6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166" fontId="26" fillId="17" borderId="6" xfId="0" applyNumberFormat="1" applyFont="1" applyFill="1" applyBorder="1" applyAlignment="1">
      <alignment horizontal="center"/>
    </xf>
    <xf numFmtId="4" fontId="27" fillId="17" borderId="6" xfId="0" applyNumberFormat="1" applyFont="1" applyFill="1" applyBorder="1" applyAlignment="1">
      <alignment horizontal="center"/>
    </xf>
    <xf numFmtId="0" fontId="3" fillId="17" borderId="6" xfId="0" applyFont="1" applyFill="1" applyBorder="1"/>
    <xf numFmtId="4" fontId="27" fillId="18" borderId="5" xfId="0" applyNumberFormat="1" applyFont="1" applyFill="1" applyBorder="1" applyAlignment="1">
      <alignment horizontal="center"/>
    </xf>
    <xf numFmtId="4" fontId="0" fillId="0" borderId="0" xfId="0" applyNumberFormat="1"/>
    <xf numFmtId="4" fontId="7" fillId="17" borderId="6" xfId="0" applyNumberFormat="1" applyFont="1" applyFill="1" applyBorder="1" applyAlignment="1">
      <alignment horizontal="center"/>
    </xf>
    <xf numFmtId="0" fontId="7" fillId="17" borderId="5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 vertical="center"/>
    </xf>
    <xf numFmtId="4" fontId="2" fillId="17" borderId="6" xfId="0" applyNumberFormat="1" applyFont="1" applyFill="1" applyBorder="1" applyAlignment="1">
      <alignment horizontal="center"/>
    </xf>
    <xf numFmtId="14" fontId="7" fillId="4" borderId="0" xfId="0" applyNumberFormat="1" applyFont="1" applyFill="1" applyAlignment="1">
      <alignment horizontal="center"/>
    </xf>
    <xf numFmtId="0" fontId="39" fillId="0" borderId="6" xfId="0" applyFont="1" applyBorder="1" applyAlignment="1">
      <alignment horizontal="center"/>
    </xf>
    <xf numFmtId="4" fontId="40" fillId="0" borderId="5" xfId="0" applyNumberFormat="1" applyFont="1" applyBorder="1" applyAlignment="1">
      <alignment horizontal="center" wrapText="1"/>
    </xf>
    <xf numFmtId="4" fontId="40" fillId="0" borderId="5" xfId="0" applyNumberFormat="1" applyFont="1" applyBorder="1" applyAlignment="1">
      <alignment horizontal="center"/>
    </xf>
    <xf numFmtId="166" fontId="40" fillId="5" borderId="6" xfId="0" applyNumberFormat="1" applyFont="1" applyFill="1" applyBorder="1" applyAlignment="1">
      <alignment horizontal="center"/>
    </xf>
    <xf numFmtId="166" fontId="27" fillId="5" borderId="6" xfId="0" applyNumberFormat="1" applyFont="1" applyFill="1" applyBorder="1" applyAlignment="1">
      <alignment horizontal="center"/>
    </xf>
    <xf numFmtId="0" fontId="2" fillId="17" borderId="6" xfId="0" applyFont="1" applyFill="1" applyBorder="1"/>
    <xf numFmtId="0" fontId="27" fillId="4" borderId="6" xfId="0" applyFont="1" applyFill="1" applyBorder="1" applyAlignment="1">
      <alignment horizontal="center"/>
    </xf>
    <xf numFmtId="0" fontId="43" fillId="19" borderId="0" xfId="0" applyFont="1" applyFill="1"/>
    <xf numFmtId="0" fontId="50" fillId="21" borderId="0" xfId="0" applyFont="1" applyFill="1" applyAlignment="1">
      <alignment wrapText="1"/>
    </xf>
    <xf numFmtId="169" fontId="43" fillId="19" borderId="0" xfId="0" applyNumberFormat="1" applyFont="1" applyFill="1"/>
    <xf numFmtId="4" fontId="43" fillId="19" borderId="0" xfId="0" applyNumberFormat="1" applyFont="1" applyFill="1"/>
    <xf numFmtId="2" fontId="43" fillId="19" borderId="0" xfId="0" applyNumberFormat="1" applyFont="1" applyFill="1"/>
    <xf numFmtId="169" fontId="0" fillId="0" borderId="0" xfId="0" applyNumberFormat="1"/>
    <xf numFmtId="0" fontId="45" fillId="20" borderId="0" xfId="0" applyFont="1" applyFill="1" applyAlignment="1">
      <alignment horizontal="center"/>
    </xf>
    <xf numFmtId="0" fontId="44" fillId="20" borderId="0" xfId="0" applyFont="1" applyFill="1" applyAlignment="1">
      <alignment horizontal="center" vertical="center"/>
    </xf>
    <xf numFmtId="0" fontId="47" fillId="15" borderId="26" xfId="0" applyFont="1" applyFill="1" applyBorder="1" applyAlignment="1">
      <alignment horizontal="center" vertical="center"/>
    </xf>
    <xf numFmtId="170" fontId="47" fillId="15" borderId="26" xfId="0" applyNumberFormat="1" applyFont="1" applyFill="1" applyBorder="1" applyAlignment="1">
      <alignment horizontal="center" vertical="center"/>
    </xf>
    <xf numFmtId="0" fontId="48" fillId="15" borderId="0" xfId="0" applyFont="1" applyFill="1" applyAlignment="1">
      <alignment horizontal="center"/>
    </xf>
    <xf numFmtId="164" fontId="6" fillId="4" borderId="4" xfId="0" applyNumberFormat="1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4" fontId="6" fillId="4" borderId="5" xfId="0" applyNumberFormat="1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0" fontId="7" fillId="14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 wrapText="1"/>
    </xf>
    <xf numFmtId="164" fontId="6" fillId="3" borderId="7" xfId="0" applyNumberFormat="1" applyFont="1" applyFill="1" applyBorder="1" applyAlignment="1">
      <alignment horizontal="center"/>
    </xf>
    <xf numFmtId="164" fontId="6" fillId="4" borderId="6" xfId="0" applyNumberFormat="1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164" fontId="6" fillId="4" borderId="4" xfId="0" applyNumberFormat="1" applyFont="1" applyFill="1" applyBorder="1" applyAlignment="1">
      <alignment indent="2"/>
    </xf>
    <xf numFmtId="0" fontId="5" fillId="3" borderId="5" xfId="0" applyFont="1" applyFill="1" applyBorder="1" applyAlignment="1">
      <alignment indent="2"/>
    </xf>
    <xf numFmtId="0" fontId="8" fillId="5" borderId="9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wrapText="1"/>
    </xf>
    <xf numFmtId="164" fontId="6" fillId="4" borderId="7" xfId="0" applyNumberFormat="1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32" fillId="17" borderId="15" xfId="0" applyFont="1" applyFill="1" applyBorder="1" applyAlignment="1">
      <alignment horizontal="center"/>
    </xf>
    <xf numFmtId="0" fontId="32" fillId="17" borderId="0" xfId="0" applyFont="1" applyFill="1" applyAlignment="1">
      <alignment horizontal="center"/>
    </xf>
    <xf numFmtId="164" fontId="8" fillId="4" borderId="9" xfId="0" applyNumberFormat="1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center"/>
    </xf>
    <xf numFmtId="164" fontId="2" fillId="3" borderId="9" xfId="0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6" fillId="4" borderId="5" xfId="0" applyNumberFormat="1" applyFont="1" applyFill="1" applyBorder="1" applyAlignment="1">
      <alignment indent="2"/>
    </xf>
    <xf numFmtId="0" fontId="7" fillId="4" borderId="8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indent="2"/>
    </xf>
    <xf numFmtId="0" fontId="10" fillId="0" borderId="0" xfId="0" applyFont="1" applyAlignment="1">
      <alignment horizontal="center"/>
    </xf>
    <xf numFmtId="0" fontId="7" fillId="10" borderId="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2" fillId="10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19" fillId="7" borderId="7" xfId="0" applyFont="1" applyFill="1" applyBorder="1" applyAlignment="1">
      <alignment horizontal="center"/>
    </xf>
    <xf numFmtId="0" fontId="22" fillId="7" borderId="7" xfId="0" applyFont="1" applyFill="1" applyBorder="1" applyAlignment="1">
      <alignment horizontal="center"/>
    </xf>
    <xf numFmtId="167" fontId="19" fillId="7" borderId="7" xfId="0" applyNumberFormat="1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165" fontId="21" fillId="7" borderId="1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164" fontId="18" fillId="4" borderId="4" xfId="0" applyNumberFormat="1" applyFont="1" applyFill="1" applyBorder="1" applyAlignment="1">
      <alignment horizontal="center" vertical="center" indent="2"/>
    </xf>
    <xf numFmtId="0" fontId="27" fillId="3" borderId="5" xfId="0" applyFont="1" applyFill="1" applyBorder="1" applyAlignment="1">
      <alignment horizontal="center" vertical="center" indent="2"/>
    </xf>
    <xf numFmtId="0" fontId="19" fillId="7" borderId="8" xfId="0" applyFont="1" applyFill="1" applyBorder="1" applyAlignment="1">
      <alignment horizontal="center"/>
    </xf>
    <xf numFmtId="167" fontId="19" fillId="8" borderId="7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center"/>
    </xf>
    <xf numFmtId="165" fontId="21" fillId="8" borderId="11" xfId="0" applyNumberFormat="1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horizontal="center"/>
    </xf>
    <xf numFmtId="0" fontId="22" fillId="8" borderId="7" xfId="0" applyFont="1" applyFill="1" applyBorder="1" applyAlignment="1">
      <alignment horizontal="center"/>
    </xf>
    <xf numFmtId="0" fontId="22" fillId="12" borderId="7" xfId="0" applyFont="1" applyFill="1" applyBorder="1" applyAlignment="1">
      <alignment horizontal="center"/>
    </xf>
    <xf numFmtId="0" fontId="18" fillId="12" borderId="7" xfId="0" applyFont="1" applyFill="1" applyBorder="1" applyAlignment="1">
      <alignment horizontal="center" vertical="center"/>
    </xf>
    <xf numFmtId="167" fontId="19" fillId="12" borderId="7" xfId="0" applyNumberFormat="1" applyFont="1" applyFill="1" applyBorder="1" applyAlignment="1">
      <alignment horizontal="center" vertical="center"/>
    </xf>
    <xf numFmtId="165" fontId="21" fillId="12" borderId="11" xfId="0" applyNumberFormat="1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/>
    </xf>
    <xf numFmtId="14" fontId="18" fillId="8" borderId="0" xfId="0" applyNumberFormat="1" applyFont="1" applyFill="1" applyAlignment="1">
      <alignment horizontal="center" vertical="center"/>
    </xf>
    <xf numFmtId="0" fontId="18" fillId="8" borderId="7" xfId="0" applyFont="1" applyFill="1" applyBorder="1" applyAlignment="1">
      <alignment horizontal="center"/>
    </xf>
    <xf numFmtId="0" fontId="19" fillId="8" borderId="7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14" fontId="18" fillId="7" borderId="0" xfId="0" applyNumberFormat="1" applyFont="1" applyFill="1" applyAlignment="1">
      <alignment horizontal="center" vertical="center"/>
    </xf>
    <xf numFmtId="14" fontId="18" fillId="12" borderId="0" xfId="0" applyNumberFormat="1" applyFont="1" applyFill="1" applyAlignment="1">
      <alignment horizontal="center" vertical="center"/>
    </xf>
    <xf numFmtId="167" fontId="19" fillId="4" borderId="7" xfId="0" applyNumberFormat="1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/>
    </xf>
    <xf numFmtId="165" fontId="21" fillId="4" borderId="11" xfId="0" applyNumberFormat="1" applyFont="1" applyFill="1" applyBorder="1" applyAlignment="1">
      <alignment horizontal="center" vertical="center"/>
    </xf>
    <xf numFmtId="0" fontId="22" fillId="4" borderId="7" xfId="0" applyFont="1" applyFill="1" applyBorder="1" applyAlignment="1">
      <alignment horizontal="center"/>
    </xf>
    <xf numFmtId="14" fontId="18" fillId="4" borderId="0" xfId="0" applyNumberFormat="1" applyFont="1" applyFill="1" applyAlignment="1">
      <alignment horizontal="center" vertical="center"/>
    </xf>
    <xf numFmtId="164" fontId="18" fillId="7" borderId="7" xfId="0" applyNumberFormat="1" applyFont="1" applyFill="1" applyBorder="1" applyAlignment="1">
      <alignment horizontal="center" vertical="center"/>
    </xf>
    <xf numFmtId="164" fontId="18" fillId="4" borderId="0" xfId="0" applyNumberFormat="1" applyFont="1" applyFill="1" applyAlignment="1">
      <alignment horizontal="center" vertical="center" indent="2"/>
    </xf>
    <xf numFmtId="0" fontId="27" fillId="3" borderId="10" xfId="0" applyFont="1" applyFill="1" applyBorder="1" applyAlignment="1">
      <alignment horizontal="center" vertical="center" indent="2"/>
    </xf>
    <xf numFmtId="0" fontId="5" fillId="0" borderId="5" xfId="0" applyFont="1" applyBorder="1" applyAlignment="1">
      <alignment horizontal="center"/>
    </xf>
    <xf numFmtId="168" fontId="22" fillId="7" borderId="7" xfId="0" applyNumberFormat="1" applyFont="1" applyFill="1" applyBorder="1" applyAlignment="1">
      <alignment horizontal="center"/>
    </xf>
    <xf numFmtId="2" fontId="6" fillId="7" borderId="11" xfId="0" applyNumberFormat="1" applyFont="1" applyFill="1" applyBorder="1" applyAlignment="1">
      <alignment horizontal="center" vertical="center"/>
    </xf>
    <xf numFmtId="2" fontId="37" fillId="7" borderId="11" xfId="0" applyNumberFormat="1" applyFont="1" applyFill="1" applyBorder="1" applyAlignment="1">
      <alignment horizontal="center" vertical="center"/>
    </xf>
    <xf numFmtId="2" fontId="33" fillId="7" borderId="11" xfId="0" applyNumberFormat="1" applyFont="1" applyFill="1" applyBorder="1" applyAlignment="1">
      <alignment horizontal="center" vertical="center"/>
    </xf>
    <xf numFmtId="165" fontId="6" fillId="7" borderId="11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2" fontId="38" fillId="7" borderId="11" xfId="0" applyNumberFormat="1" applyFont="1" applyFill="1" applyBorder="1" applyAlignment="1">
      <alignment horizontal="center" vertical="center"/>
    </xf>
    <xf numFmtId="2" fontId="41" fillId="7" borderId="11" xfId="0" applyNumberFormat="1" applyFont="1" applyFill="1" applyBorder="1" applyAlignment="1">
      <alignment horizontal="center" vertical="center"/>
    </xf>
    <xf numFmtId="165" fontId="41" fillId="7" borderId="11" xfId="0" applyNumberFormat="1" applyFont="1" applyFill="1" applyBorder="1" applyAlignment="1">
      <alignment horizontal="center" vertical="center"/>
    </xf>
    <xf numFmtId="2" fontId="34" fillId="7" borderId="11" xfId="0" applyNumberFormat="1" applyFont="1" applyFill="1" applyBorder="1" applyAlignment="1">
      <alignment horizontal="center" vertical="center"/>
    </xf>
    <xf numFmtId="165" fontId="34" fillId="7" borderId="11" xfId="0" applyNumberFormat="1" applyFont="1" applyFill="1" applyBorder="1" applyAlignment="1">
      <alignment horizontal="center" vertical="center"/>
    </xf>
    <xf numFmtId="0" fontId="45" fillId="21" borderId="0" xfId="0" applyFont="1" applyFill="1" applyAlignment="1">
      <alignment horizontal="center" wrapText="1"/>
    </xf>
    <xf numFmtId="172" fontId="0" fillId="0" borderId="0" xfId="0" applyNumberFormat="1"/>
    <xf numFmtId="170" fontId="0" fillId="0" borderId="0" xfId="0" applyNumberFormat="1"/>
    <xf numFmtId="2" fontId="0" fillId="0" borderId="0" xfId="0" applyNumberFormat="1"/>
    <xf numFmtId="1" fontId="0" fillId="0" borderId="0" xfId="0" applyNumberFormat="1"/>
    <xf numFmtId="0" fontId="56" fillId="15" borderId="26" xfId="0" applyFont="1" applyFill="1" applyBorder="1" applyAlignment="1">
      <alignment horizontal="center" vertical="center"/>
    </xf>
    <xf numFmtId="0" fontId="54" fillId="21" borderId="27" xfId="0" applyFont="1" applyFill="1" applyBorder="1" applyAlignment="1">
      <alignment horizontal="center"/>
    </xf>
    <xf numFmtId="169" fontId="56" fillId="15" borderId="28" xfId="0" applyNumberFormat="1" applyFont="1" applyFill="1" applyBorder="1" applyAlignment="1">
      <alignment horizontal="center" vertical="center"/>
    </xf>
    <xf numFmtId="0" fontId="56" fillId="15" borderId="28" xfId="0" applyFont="1" applyFill="1" applyBorder="1" applyAlignment="1">
      <alignment horizontal="center" vertical="center"/>
    </xf>
    <xf numFmtId="169" fontId="57" fillId="15" borderId="30" xfId="0" applyNumberFormat="1" applyFont="1" applyFill="1" applyBorder="1" applyAlignment="1">
      <alignment horizontal="center" vertical="center"/>
    </xf>
    <xf numFmtId="0" fontId="54" fillId="21" borderId="31" xfId="0" applyFont="1" applyFill="1" applyBorder="1" applyAlignment="1">
      <alignment horizontal="center"/>
    </xf>
    <xf numFmtId="0" fontId="59" fillId="22" borderId="0" xfId="0" applyFont="1" applyFill="1" applyAlignment="1">
      <alignment horizontal="center"/>
    </xf>
    <xf numFmtId="0" fontId="0" fillId="0" borderId="0" xfId="0" applyAlignment="1"/>
    <xf numFmtId="0" fontId="48" fillId="15" borderId="0" xfId="0" applyFont="1" applyFill="1" applyAlignment="1"/>
    <xf numFmtId="0" fontId="0" fillId="0" borderId="0" xfId="0" applyAlignment="1"/>
    <xf numFmtId="0" fontId="51" fillId="15" borderId="0" xfId="0" applyFont="1" applyFill="1" applyBorder="1" applyAlignment="1">
      <alignment horizontal="center" vertical="center"/>
    </xf>
    <xf numFmtId="2" fontId="51" fillId="15" borderId="0" xfId="0" applyNumberFormat="1" applyFont="1" applyFill="1" applyBorder="1" applyAlignment="1">
      <alignment horizontal="center" vertical="center"/>
    </xf>
    <xf numFmtId="0" fontId="52" fillId="15" borderId="0" xfId="0" applyFont="1" applyFill="1" applyBorder="1" applyAlignment="1">
      <alignment horizontal="center" vertical="center"/>
    </xf>
    <xf numFmtId="0" fontId="59" fillId="22" borderId="27" xfId="0" applyFont="1" applyFill="1" applyBorder="1" applyAlignment="1">
      <alignment horizontal="center"/>
    </xf>
    <xf numFmtId="0" fontId="47" fillId="15" borderId="28" xfId="0" applyFont="1" applyFill="1" applyBorder="1" applyAlignment="1">
      <alignment horizontal="center" vertical="center"/>
    </xf>
    <xf numFmtId="0" fontId="49" fillId="15" borderId="29" xfId="0" applyFont="1" applyFill="1" applyBorder="1" applyAlignment="1">
      <alignment horizontal="center"/>
    </xf>
    <xf numFmtId="0" fontId="59" fillId="22" borderId="31" xfId="0" applyFont="1" applyFill="1" applyBorder="1" applyAlignment="1">
      <alignment horizontal="center"/>
    </xf>
    <xf numFmtId="170" fontId="47" fillId="15" borderId="28" xfId="0" applyNumberFormat="1" applyFont="1" applyFill="1" applyBorder="1" applyAlignment="1">
      <alignment horizontal="center" vertical="center"/>
    </xf>
    <xf numFmtId="171" fontId="47" fillId="15" borderId="28" xfId="0" applyNumberFormat="1" applyFont="1" applyFill="1" applyBorder="1" applyAlignment="1">
      <alignment horizontal="center" vertical="center"/>
    </xf>
    <xf numFmtId="2" fontId="47" fillId="15" borderId="28" xfId="0" applyNumberFormat="1" applyFont="1" applyFill="1" applyBorder="1" applyAlignment="1">
      <alignment horizontal="center" vertical="center"/>
    </xf>
    <xf numFmtId="0" fontId="61" fillId="22" borderId="27" xfId="0" applyFont="1" applyFill="1" applyBorder="1" applyAlignment="1">
      <alignment horizontal="center"/>
    </xf>
    <xf numFmtId="0" fontId="61" fillId="22" borderId="31" xfId="0" applyFont="1" applyFill="1" applyBorder="1" applyAlignment="1">
      <alignment horizontal="center"/>
    </xf>
    <xf numFmtId="0" fontId="61" fillId="22" borderId="20" xfId="0" applyFont="1" applyFill="1" applyBorder="1" applyAlignment="1">
      <alignment horizontal="center"/>
    </xf>
    <xf numFmtId="0" fontId="51" fillId="15" borderId="30" xfId="0" applyFont="1" applyFill="1" applyBorder="1" applyAlignment="1">
      <alignment horizontal="center" vertical="center"/>
    </xf>
    <xf numFmtId="0" fontId="51" fillId="15" borderId="22" xfId="0" applyFont="1" applyFill="1" applyBorder="1" applyAlignment="1">
      <alignment horizontal="center" vertical="center"/>
    </xf>
    <xf numFmtId="0" fontId="43" fillId="19" borderId="29" xfId="0" applyFont="1" applyFill="1" applyBorder="1" applyAlignment="1">
      <alignment horizontal="center" vertical="center"/>
    </xf>
    <xf numFmtId="0" fontId="43" fillId="19" borderId="32" xfId="0" applyFont="1" applyFill="1" applyBorder="1" applyAlignment="1">
      <alignment horizontal="center" vertical="center"/>
    </xf>
    <xf numFmtId="0" fontId="43" fillId="19" borderId="25" xfId="0" applyFont="1" applyFill="1" applyBorder="1" applyAlignment="1">
      <alignment horizontal="center" vertical="center"/>
    </xf>
    <xf numFmtId="0" fontId="52" fillId="15" borderId="30" xfId="0" applyFont="1" applyFill="1" applyBorder="1" applyAlignment="1">
      <alignment horizontal="center" vertical="center"/>
    </xf>
    <xf numFmtId="0" fontId="43" fillId="19" borderId="29" xfId="0" applyFont="1" applyFill="1" applyBorder="1" applyAlignment="1">
      <alignment horizontal="center"/>
    </xf>
    <xf numFmtId="0" fontId="43" fillId="19" borderId="32" xfId="0" applyFont="1" applyFill="1" applyBorder="1" applyAlignment="1">
      <alignment horizontal="center"/>
    </xf>
    <xf numFmtId="0" fontId="43" fillId="19" borderId="25" xfId="0" applyFont="1" applyFill="1" applyBorder="1" applyAlignment="1">
      <alignment horizontal="center"/>
    </xf>
    <xf numFmtId="0" fontId="49" fillId="15" borderId="30" xfId="0" applyFont="1" applyFill="1" applyBorder="1" applyAlignment="1">
      <alignment horizontal="center"/>
    </xf>
    <xf numFmtId="2" fontId="51" fillId="15" borderId="30" xfId="0" applyNumberFormat="1" applyFont="1" applyFill="1" applyBorder="1" applyAlignment="1">
      <alignment horizontal="center" vertical="center"/>
    </xf>
    <xf numFmtId="2" fontId="51" fillId="15" borderId="22" xfId="0" applyNumberFormat="1" applyFont="1" applyFill="1" applyBorder="1" applyAlignment="1">
      <alignment horizontal="center" vertical="center"/>
    </xf>
    <xf numFmtId="0" fontId="48" fillId="15" borderId="32" xfId="0" applyFont="1" applyFill="1" applyBorder="1" applyAlignment="1">
      <alignment horizontal="center"/>
    </xf>
    <xf numFmtId="0" fontId="48" fillId="15" borderId="30" xfId="0" applyFont="1" applyFill="1" applyBorder="1" applyAlignment="1">
      <alignment horizontal="center"/>
    </xf>
    <xf numFmtId="0" fontId="59" fillId="22" borderId="30" xfId="0" applyFont="1" applyFill="1" applyBorder="1" applyAlignment="1">
      <alignment horizontal="center"/>
    </xf>
    <xf numFmtId="2" fontId="62" fillId="0" borderId="30" xfId="0" applyNumberFormat="1" applyFont="1" applyBorder="1" applyAlignment="1">
      <alignment horizontal="center" vertical="center"/>
    </xf>
    <xf numFmtId="2" fontId="62" fillId="0" borderId="0" xfId="0" applyNumberFormat="1" applyFont="1" applyBorder="1" applyAlignment="1">
      <alignment horizontal="center" vertical="center"/>
    </xf>
    <xf numFmtId="2" fontId="62" fillId="0" borderId="22" xfId="0" applyNumberFormat="1" applyFont="1" applyBorder="1" applyAlignment="1">
      <alignment horizontal="center" vertical="center"/>
    </xf>
    <xf numFmtId="0" fontId="49" fillId="15" borderId="0" xfId="0" applyFont="1" applyFill="1" applyBorder="1" applyAlignment="1">
      <alignment horizontal="center"/>
    </xf>
    <xf numFmtId="0" fontId="61" fillId="22" borderId="0" xfId="0" applyFont="1" applyFill="1" applyBorder="1" applyAlignment="1">
      <alignment horizontal="center"/>
    </xf>
    <xf numFmtId="0" fontId="61" fillId="22" borderId="22" xfId="0" applyFont="1" applyFill="1" applyBorder="1" applyAlignment="1">
      <alignment horizontal="center"/>
    </xf>
    <xf numFmtId="0" fontId="58" fillId="15" borderId="0" xfId="0" applyFont="1" applyFill="1" applyAlignment="1">
      <alignment wrapText="1"/>
    </xf>
    <xf numFmtId="0" fontId="55" fillId="0" borderId="31" xfId="0" applyFont="1" applyBorder="1" applyAlignment="1"/>
    <xf numFmtId="0" fontId="55" fillId="0" borderId="20" xfId="0" applyFont="1" applyBorder="1" applyAlignment="1"/>
    <xf numFmtId="169" fontId="53" fillId="0" borderId="0" xfId="0" applyNumberFormat="1" applyFont="1" applyBorder="1" applyAlignment="1"/>
    <xf numFmtId="169" fontId="53" fillId="0" borderId="22" xfId="0" applyNumberFormat="1" applyFont="1" applyBorder="1" applyAlignment="1"/>
    <xf numFmtId="0" fontId="53" fillId="0" borderId="0" xfId="0" applyFont="1" applyBorder="1" applyAlignment="1"/>
    <xf numFmtId="0" fontId="53" fillId="0" borderId="22" xfId="0" applyFont="1" applyBorder="1" applyAlignment="1"/>
    <xf numFmtId="0" fontId="53" fillId="0" borderId="29" xfId="0" applyFont="1" applyBorder="1" applyAlignment="1"/>
    <xf numFmtId="0" fontId="53" fillId="0" borderId="32" xfId="0" applyFont="1" applyBorder="1" applyAlignment="1"/>
    <xf numFmtId="0" fontId="53" fillId="0" borderId="25" xfId="0" applyFont="1" applyBorder="1" applyAlignment="1"/>
    <xf numFmtId="0" fontId="60" fillId="0" borderId="31" xfId="0" applyFont="1" applyBorder="1" applyAlignment="1"/>
    <xf numFmtId="0" fontId="60" fillId="0" borderId="20" xfId="0" applyFont="1" applyBorder="1" applyAlignment="1"/>
    <xf numFmtId="0" fontId="0" fillId="0" borderId="0" xfId="0" applyBorder="1" applyAlignment="1"/>
    <xf numFmtId="0" fontId="0" fillId="0" borderId="22" xfId="0" applyBorder="1" applyAlignment="1"/>
    <xf numFmtId="0" fontId="0" fillId="0" borderId="30" xfId="0" applyBorder="1" applyAlignment="1"/>
    <xf numFmtId="0" fontId="0" fillId="0" borderId="32" xfId="0" applyBorder="1" applyAlignment="1"/>
    <xf numFmtId="0" fontId="60" fillId="0" borderId="0" xfId="0" applyFont="1" applyAlignment="1"/>
    <xf numFmtId="0" fontId="49" fillId="15" borderId="0" xfId="0" applyFont="1" applyFill="1" applyAlignment="1"/>
    <xf numFmtId="0" fontId="0" fillId="0" borderId="25" xfId="0" applyBorder="1" applyAlignment="1"/>
    <xf numFmtId="0" fontId="60" fillId="0" borderId="0" xfId="0" applyFont="1" applyBorder="1" applyAlignment="1"/>
    <xf numFmtId="0" fontId="60" fillId="0" borderId="22" xfId="0" applyFont="1" applyBorder="1" applyAlignment="1"/>
    <xf numFmtId="0" fontId="46" fillId="15" borderId="30" xfId="0" applyFont="1" applyFill="1" applyBorder="1" applyAlignment="1"/>
    <xf numFmtId="0" fontId="0" fillId="0" borderId="29" xfId="0" applyBorder="1" applyAlignment="1"/>
    <xf numFmtId="0" fontId="3" fillId="3" borderId="4" xfId="0" applyFont="1" applyFill="1" applyBorder="1" applyAlignment="1"/>
    <xf numFmtId="0" fontId="5" fillId="4" borderId="24" xfId="0" applyFont="1" applyFill="1" applyBorder="1" applyAlignment="1"/>
    <xf numFmtId="0" fontId="5" fillId="3" borderId="5" xfId="0" applyFont="1" applyFill="1" applyBorder="1" applyAlignment="1"/>
    <xf numFmtId="0" fontId="5" fillId="3" borderId="8" xfId="0" applyFont="1" applyFill="1" applyBorder="1" applyAlignment="1"/>
    <xf numFmtId="0" fontId="5" fillId="4" borderId="2" xfId="0" applyFont="1" applyFill="1" applyBorder="1" applyAlignment="1"/>
    <xf numFmtId="0" fontId="5" fillId="3" borderId="2" xfId="0" applyFont="1" applyFill="1" applyBorder="1" applyAlignment="1"/>
    <xf numFmtId="0" fontId="5" fillId="3" borderId="11" xfId="0" applyFont="1" applyFill="1" applyBorder="1" applyAlignment="1"/>
    <xf numFmtId="0" fontId="5" fillId="4" borderId="5" xfId="0" applyFont="1" applyFill="1" applyBorder="1" applyAlignment="1"/>
    <xf numFmtId="0" fontId="5" fillId="14" borderId="8" xfId="0" applyFont="1" applyFill="1" applyBorder="1" applyAlignment="1"/>
    <xf numFmtId="0" fontId="0" fillId="0" borderId="9" xfId="0" applyBorder="1" applyAlignment="1"/>
    <xf numFmtId="0" fontId="5" fillId="3" borderId="10" xfId="0" applyFont="1" applyFill="1" applyBorder="1" applyAlignment="1"/>
    <xf numFmtId="0" fontId="5" fillId="4" borderId="8" xfId="0" applyFont="1" applyFill="1" applyBorder="1" applyAlignment="1"/>
    <xf numFmtId="0" fontId="5" fillId="0" borderId="5" xfId="0" applyFont="1" applyBorder="1" applyAlignment="1"/>
    <xf numFmtId="0" fontId="5" fillId="0" borderId="8" xfId="0" applyFont="1" applyBorder="1" applyAlignment="1"/>
    <xf numFmtId="0" fontId="5" fillId="3" borderId="6" xfId="0" applyFont="1" applyFill="1" applyBorder="1" applyAlignment="1"/>
    <xf numFmtId="0" fontId="0" fillId="0" borderId="6" xfId="0" applyBorder="1" applyAlignment="1"/>
    <xf numFmtId="0" fontId="5" fillId="4" borderId="6" xfId="0" applyFont="1" applyFill="1" applyBorder="1" applyAlignment="1"/>
    <xf numFmtId="0" fontId="5" fillId="4" borderId="1" xfId="0" applyFont="1" applyFill="1" applyBorder="1" applyAlignment="1"/>
    <xf numFmtId="0" fontId="5" fillId="0" borderId="11" xfId="0" applyFont="1" applyBorder="1" applyAlignment="1"/>
    <xf numFmtId="0" fontId="5" fillId="0" borderId="4" xfId="0" applyFont="1" applyBorder="1" applyAlignment="1"/>
    <xf numFmtId="0" fontId="5" fillId="0" borderId="2" xfId="0" applyFont="1" applyBorder="1" applyAlignment="1"/>
    <xf numFmtId="167" fontId="5" fillId="0" borderId="11" xfId="0" applyNumberFormat="1" applyFont="1" applyBorder="1" applyAlignment="1"/>
    <xf numFmtId="167" fontId="5" fillId="0" borderId="8" xfId="0" applyNumberFormat="1" applyFont="1" applyBorder="1" applyAlignment="1"/>
    <xf numFmtId="0" fontId="11" fillId="0" borderId="8" xfId="0" applyFont="1" applyBorder="1" applyAlignment="1"/>
    <xf numFmtId="2" fontId="11" fillId="0" borderId="8" xfId="0" applyNumberFormat="1" applyFont="1" applyBorder="1" applyAlignment="1"/>
    <xf numFmtId="2" fontId="36" fillId="0" borderId="8" xfId="0" applyNumberFormat="1" applyFont="1" applyBorder="1" applyAlignment="1"/>
    <xf numFmtId="2" fontId="33" fillId="0" borderId="8" xfId="0" applyNumberFormat="1" applyFont="1" applyBorder="1" applyAlignment="1"/>
    <xf numFmtId="2" fontId="37" fillId="0" borderId="8" xfId="0" applyNumberFormat="1" applyFont="1" applyBorder="1" applyAlignment="1"/>
    <xf numFmtId="2" fontId="38" fillId="0" borderId="8" xfId="0" applyNumberFormat="1" applyFont="1" applyBorder="1" applyAlignment="1"/>
    <xf numFmtId="2" fontId="42" fillId="0" borderId="8" xfId="0" applyNumberFormat="1" applyFont="1" applyBorder="1" applyAlignment="1"/>
    <xf numFmtId="0" fontId="42" fillId="0" borderId="8" xfId="0" applyFont="1" applyBorder="1" applyAlignment="1"/>
    <xf numFmtId="2" fontId="35" fillId="0" borderId="8" xfId="0" applyNumberFormat="1" applyFont="1" applyBorder="1" applyAlignment="1"/>
    <xf numFmtId="0" fontId="35" fillId="0" borderId="8" xfId="0" applyFont="1" applyBorder="1" applyAlignment="1"/>
    <xf numFmtId="0" fontId="3" fillId="0" borderId="7" xfId="0" applyFont="1" applyBorder="1" applyAlignment="1"/>
    <xf numFmtId="0" fontId="23" fillId="3" borderId="3" xfId="0" applyFont="1" applyFill="1" applyBorder="1" applyAlignment="1"/>
    <xf numFmtId="0" fontId="5" fillId="0" borderId="3" xfId="0" applyFont="1" applyBorder="1" applyAlignment="1"/>
    <xf numFmtId="0" fontId="24" fillId="3" borderId="10" xfId="0" applyFont="1" applyFill="1" applyBorder="1" applyAlignment="1"/>
    <xf numFmtId="0" fontId="5" fillId="0" borderId="10" xfId="0" applyFont="1" applyBorder="1" applyAlignment="1"/>
    <xf numFmtId="0" fontId="25" fillId="3" borderId="10" xfId="0" applyFont="1" applyFill="1" applyBorder="1" applyAlignment="1"/>
    <xf numFmtId="0" fontId="25" fillId="3" borderId="0" xfId="0" applyFont="1" applyFill="1" applyAlignment="1"/>
    <xf numFmtId="0" fontId="5" fillId="0" borderId="0" xfId="0" applyFont="1" applyAlignment="1"/>
  </cellXfs>
  <cellStyles count="1">
    <cellStyle name="Normal" xfId="0" builtinId="0"/>
  </cellStyles>
  <dxfs count="53">
    <dxf>
      <font>
        <color rgb="FFB42318"/>
      </font>
      <fill>
        <patternFill patternType="solid">
          <fgColor indexed="64"/>
          <bgColor rgb="FFFDE2E1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4">
    <tableStyle name="Gagargaon -style" pivot="0" count="2" xr9:uid="{00000000-0011-0000-FFFF-FFFF00000000}">
      <tableStyleElement type="firstRowStripe" dxfId="52"/>
      <tableStyleElement type="secondRowStripe" dxfId="51"/>
    </tableStyle>
    <tableStyle name="Gagargaon -style 2" pivot="0" count="2" xr9:uid="{00000000-0011-0000-FFFF-FFFF01000000}">
      <tableStyleElement type="firstRowStripe" dxfId="50"/>
      <tableStyleElement type="secondRowStripe" dxfId="49"/>
    </tableStyle>
    <tableStyle name="Gagargaon -style 3" pivot="0" count="2" xr9:uid="{00000000-0011-0000-FFFF-FFFF02000000}">
      <tableStyleElement type="firstRowStripe" dxfId="48"/>
      <tableStyleElement type="secondRowStripe" dxfId="47"/>
    </tableStyle>
    <tableStyle name="Gagargaon -style 4" pivot="0" count="2" xr9:uid="{00000000-0011-0000-FFFF-FFFF03000000}">
      <tableStyleElement type="firstRowStripe" dxfId="46"/>
      <tableStyleElement type="secondRowStripe" dxfId="45"/>
    </tableStyle>
    <tableStyle name="Gagargaon -style 5" pivot="0" count="3" xr9:uid="{00000000-0011-0000-FFFF-FFFF04000000}">
      <tableStyleElement type="headerRow" dxfId="44"/>
      <tableStyleElement type="firstRowStripe" dxfId="43"/>
      <tableStyleElement type="secondRowStripe" dxfId="42"/>
    </tableStyle>
    <tableStyle name="Gagargaon -style 6" pivot="0" count="2" xr9:uid="{00000000-0011-0000-FFFF-FFFF05000000}">
      <tableStyleElement type="firstRowStripe" dxfId="41"/>
      <tableStyleElement type="secondRowStripe" dxfId="40"/>
    </tableStyle>
    <tableStyle name="Gagargaon -style 7" pivot="0" count="2" xr9:uid="{00000000-0011-0000-FFFF-FFFF06000000}">
      <tableStyleElement type="firstRowStripe" dxfId="39"/>
      <tableStyleElement type="secondRowStripe" dxfId="38"/>
    </tableStyle>
    <tableStyle name="Gagargaon -style 8" pivot="0" count="2" xr9:uid="{00000000-0011-0000-FFFF-FFFF07000000}">
      <tableStyleElement type="firstRowStripe" dxfId="37"/>
      <tableStyleElement type="secondRowStripe" dxfId="36"/>
    </tableStyle>
    <tableStyle name="Gagargaon -style 9" pivot="0" count="2" xr9:uid="{00000000-0011-0000-FFFF-FFFF08000000}">
      <tableStyleElement type="firstRowStripe" dxfId="35"/>
      <tableStyleElement type="secondRowStripe" dxfId="34"/>
    </tableStyle>
    <tableStyle name="Gagargaon -style 10" pivot="0" count="2" xr9:uid="{00000000-0011-0000-FFFF-FFFF09000000}">
      <tableStyleElement type="firstRowStripe" dxfId="33"/>
      <tableStyleElement type="secondRowStripe" dxfId="32"/>
    </tableStyle>
    <tableStyle name="Gagargaon -style 11" pivot="0" count="2" xr9:uid="{00000000-0011-0000-FFFF-FFFF0A000000}">
      <tableStyleElement type="firstRowStripe" dxfId="31"/>
      <tableStyleElement type="secondRowStripe" dxfId="30"/>
    </tableStyle>
    <tableStyle name="Gagargaon -style 12" pivot="0" count="2" xr9:uid="{00000000-0011-0000-FFFF-FFFF0B000000}">
      <tableStyleElement type="firstRowStripe" dxfId="29"/>
      <tableStyleElement type="secondRowStripe" dxfId="28"/>
    </tableStyle>
    <tableStyle name="Gagargaon -style 13" pivot="0" count="3" xr9:uid="{00000000-0011-0000-FFFF-FFFF0C000000}">
      <tableStyleElement type="headerRow" dxfId="27"/>
      <tableStyleElement type="firstRowStripe" dxfId="26"/>
      <tableStyleElement type="secondRowStripe" dxfId="25"/>
    </tableStyle>
    <tableStyle name="IndapurMadhaKandharBaramati-style" pivot="0" count="2" xr9:uid="{00000000-0011-0000-FFFF-FFFF0D000000}">
      <tableStyleElement type="firstRowStripe" dxfId="24"/>
      <tableStyleElement type="secondRowStripe" dxfId="23"/>
    </tableStyle>
    <tableStyle name="IndapurMadhaKandharBaramati-style 2" pivot="0" count="2" xr9:uid="{00000000-0011-0000-FFFF-FFFF0E000000}">
      <tableStyleElement type="firstRowStripe" dxfId="22"/>
      <tableStyleElement type="secondRowStripe" dxfId="21"/>
    </tableStyle>
    <tableStyle name="IndapurMadhaKandharBaramati-style 3" pivot="0" count="2" xr9:uid="{00000000-0011-0000-FFFF-FFFF0F000000}">
      <tableStyleElement type="firstRowStripe" dxfId="20"/>
      <tableStyleElement type="secondRowStripe" dxfId="19"/>
    </tableStyle>
    <tableStyle name="IndapurMadhaKandharBaramati-style 4" pivot="0" count="2" xr9:uid="{00000000-0011-0000-FFFF-FFFF10000000}">
      <tableStyleElement type="firstRowStripe" dxfId="18"/>
      <tableStyleElement type="secondRowStripe" dxfId="17"/>
    </tableStyle>
    <tableStyle name="IndapurMadhaKandharBaramati-style 5" pivot="0" count="2" xr9:uid="{00000000-0011-0000-FFFF-FFFF11000000}">
      <tableStyleElement type="firstRowStripe" dxfId="16"/>
      <tableStyleElement type="secondRowStripe" dxfId="15"/>
    </tableStyle>
    <tableStyle name="IndapurMadhaKandharBaramati-style 6" pivot="0" count="2" xr9:uid="{00000000-0011-0000-FFFF-FFFF12000000}">
      <tableStyleElement type="firstRowStripe" dxfId="14"/>
      <tableStyleElement type="secondRowStripe" dxfId="13"/>
    </tableStyle>
    <tableStyle name="IndapurMadhaKandharBaramati-style 7" pivot="0" count="2" xr9:uid="{00000000-0011-0000-FFFF-FFFF13000000}">
      <tableStyleElement type="firstRowStripe" dxfId="12"/>
      <tableStyleElement type="secondRowStripe" dxfId="11"/>
    </tableStyle>
    <tableStyle name="IndapurMadhaKandharBaramati-style 8" pivot="0" count="2" xr9:uid="{00000000-0011-0000-FFFF-FFFF14000000}">
      <tableStyleElement type="firstRowStripe" dxfId="10"/>
      <tableStyleElement type="secondRowStripe" dxfId="9"/>
    </tableStyle>
    <tableStyle name="IndapurMadhaKandharBaramati-style 9" pivot="0" count="2" xr9:uid="{00000000-0011-0000-FFFF-FFFF15000000}">
      <tableStyleElement type="firstRowStripe" dxfId="8"/>
      <tableStyleElement type="secondRowStripe" dxfId="7"/>
    </tableStyle>
    <tableStyle name="IndapurMadhaKandharBaramati-style 10" pivot="0" count="2" xr9:uid="{00000000-0011-0000-FFFF-FFFF16000000}">
      <tableStyleElement type="firstRowStripe" dxfId="6"/>
      <tableStyleElement type="secondRowStripe" dxfId="5"/>
    </tableStyle>
    <tableStyle name="Ghee Avarage-style" pivot="0" count="2" xr9:uid="{00000000-0011-0000-FFFF-FFFF17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Location-Wise Milk Collection (L)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Dashboard!$FA$2</c:f>
              <c:strCache>
                <c:ptCount val="1"/>
                <c:pt idx="0">
                  <c:v>Milk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Dashboard!$EZ$3:$EZ$7</c:f>
              <c:strCache>
                <c:ptCount val="5"/>
                <c:pt idx="0">
                  <c:v>Nira Bhima</c:v>
                </c:pt>
                <c:pt idx="1">
                  <c:v>Bhodani + Alephata + Jalgaon</c:v>
                </c:pt>
                <c:pt idx="2">
                  <c:v>Gagargaon</c:v>
                </c:pt>
                <c:pt idx="3">
                  <c:v>Indapur / Madha</c:v>
                </c:pt>
                <c:pt idx="4">
                  <c:v>Kalewadi</c:v>
                </c:pt>
              </c:strCache>
            </c:strRef>
          </c:cat>
          <c:val>
            <c:numRef>
              <c:f>Dashboard!$FA$3:$FA$7</c:f>
              <c:numCache>
                <c:formatCode>General</c:formatCode>
                <c:ptCount val="5"/>
                <c:pt idx="0">
                  <c:v>145525.70000000007</c:v>
                </c:pt>
                <c:pt idx="1">
                  <c:v>1443550.5999999996</c:v>
                </c:pt>
                <c:pt idx="2">
                  <c:v>240764.61000000016</c:v>
                </c:pt>
                <c:pt idx="3">
                  <c:v>728807.21999999986</c:v>
                </c:pt>
                <c:pt idx="4">
                  <c:v>2444.7000000000003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30-4209-A256-DA701CF73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6188552"/>
        <c:axId val="1246190600"/>
      </c:barChart>
      <c:catAx>
        <c:axId val="1246188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190600"/>
        <c:crosses val="autoZero"/>
        <c:auto val="1"/>
        <c:lblAlgn val="ctr"/>
        <c:lblOffset val="100"/>
        <c:noMultiLvlLbl val="0"/>
      </c:catAx>
      <c:valAx>
        <c:axId val="1246190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18855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Shift-Wise Ghee Production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Dashboard!$FD$2</c:f>
              <c:strCache>
                <c:ptCount val="1"/>
                <c:pt idx="0">
                  <c:v>Ghee Produced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Dashboard!$FC$3:$FC$4</c:f>
              <c:strCache>
                <c:ptCount val="2"/>
                <c:pt idx="0">
                  <c:v>M</c:v>
                </c:pt>
                <c:pt idx="1">
                  <c:v>E</c:v>
                </c:pt>
              </c:strCache>
            </c:strRef>
          </c:cat>
          <c:val>
            <c:numRef>
              <c:f>Dashboard!$FD$3:$FD$4</c:f>
              <c:numCache>
                <c:formatCode>General</c:formatCode>
                <c:ptCount val="2"/>
                <c:pt idx="0">
                  <c:v>19156.95</c:v>
                </c:pt>
                <c:pt idx="1">
                  <c:v>82866.250000000029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63-4E19-8219-1DDE4BEBC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2285448"/>
        <c:axId val="1252287496"/>
      </c:barChart>
      <c:catAx>
        <c:axId val="125228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87496"/>
        <c:crosses val="autoZero"/>
        <c:auto val="1"/>
        <c:lblAlgn val="ctr"/>
        <c:lblOffset val="100"/>
        <c:noMultiLvlLbl val="0"/>
      </c:catAx>
      <c:valAx>
        <c:axId val="125228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28544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4" name="Location-Wise Milk Collection">
          <a:extLst>
            <a:ext uri="{FF2B5EF4-FFF2-40B4-BE49-F238E27FC236}">
              <a16:creationId xmlns:a16="http://schemas.microsoft.com/office/drawing/2014/main" id="{D5B5C2F7-258F-96A6-AFF2-96095E46EDBA}"/>
            </a:ext>
            <a:ext uri="{147F2762-F138-4A5C-976F-8EAC2B608ADB}">
              <a16:predDERef xmlns:a16="http://schemas.microsoft.com/office/drawing/2014/main" pred="{01CA7FE1-E3F3-C2BD-A378-4DA58C33B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9" name="Shift-Wise Ghee Production">
          <a:extLst>
            <a:ext uri="{FF2B5EF4-FFF2-40B4-BE49-F238E27FC236}">
              <a16:creationId xmlns:a16="http://schemas.microsoft.com/office/drawing/2014/main" id="{03FE3228-8AF1-3804-8B25-2E18FA737BC9}"/>
            </a:ext>
            <a:ext uri="{147F2762-F138-4A5C-976F-8EAC2B608ADB}">
              <a16:predDERef xmlns:a16="http://schemas.microsoft.com/office/drawing/2014/main" pred="{D5B5C2F7-258F-96A6-AFF2-96095E46E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yal Gaikwad" id="{1C99226A-1D95-4C78-A5E2-BE92222370CB}" userId="" providerId="google-sheets"/>
  <person displayName="Govind Pagadle" id="{1C364B42-346D-4888-BF5D-965B3AEF694E}" userId="" providerId="google-sheets"/>
  <person displayName="Govind Pagadle" id="{287C20B7-EF71-43D2-8904-A797C1F90C6A}" userId="S::govind.pagadle@twobrothersindia.com::9e8276f8-55d6-4687-9e3c-25891dc485cf" providerId="AD"/>
  <person displayName="Samarth Sancheti" id="{2BA9D92C-7DB5-A14D-A2CF-EBBEFFF920DA}" userId="S::samarth.sancheti@twobrothersindia.com::2b31e043-5416-46d4-aaf6-a3fef90c4d9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J275:K276" headerRowCount="0">
  <tableColumns count="2">
    <tableColumn id="1" xr3:uid="{00000000-0010-0000-0000-000001000000}" name="Column1"/>
    <tableColumn id="2" xr3:uid="{00000000-0010-0000-0000-000002000000}" name="Column2"/>
  </tableColumns>
  <tableStyleInfo name="Gagargaon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J303:K304" headerRowCount="0">
  <tableColumns count="2">
    <tableColumn id="1" xr3:uid="{00000000-0010-0000-0100-000001000000}" name="Column1"/>
    <tableColumn id="2" xr3:uid="{00000000-0010-0000-0100-000002000000}" name="Column2"/>
  </tableColumns>
  <tableStyleInfo name="Gagargaon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J360:K361" headerRowCount="0">
  <tableColumns count="2">
    <tableColumn id="1" xr3:uid="{00000000-0010-0000-0200-000001000000}" name="Column1"/>
    <tableColumn id="2" xr3:uid="{00000000-0010-0000-0200-000002000000}" name="Column2"/>
  </tableColumns>
  <tableStyleInfo name="Gagargaon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420:D420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Gagargaon 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20:K420" headerRowCount="0">
  <tableColumns count="2">
    <tableColumn id="1" xr3:uid="{00000000-0010-0000-0400-000001000000}" name="Column1"/>
    <tableColumn id="2" xr3:uid="{00000000-0010-0000-0400-000002000000}" name="Column2"/>
  </tableColumns>
  <tableStyleInfo name="Gagargaon -style 5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446:I447" headerRowCount="0">
  <tableColumns count="8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</tableColumns>
  <tableStyleInfo name="Gagargaon 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473:I494" headerRowCount="0">
  <tableColumns count="8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</tableColumns>
  <tableStyleInfo name="Gagargaon 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529:I530" headerRowCount="0">
  <tableColumns count="8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</tableColumns>
  <tableStyleInfo name="Gagargaon 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556:I557" headerRowCount="0">
  <tableColumns count="8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</tableColumns>
  <tableStyleInfo name="Gagargaon 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610:I611" headerRowCount="0">
  <tableColumns count="8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</tableColumns>
  <tableStyleInfo name="Gagargaon 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637:I638" headerRowCount="0">
  <tableColumns count="8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</tableColumns>
  <tableStyleInfo name="Gagargaon 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720:I721" headerRowCount="0">
  <tableColumns count="8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</tableColumns>
  <tableStyleInfo name="Gagargaon 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743:I744" headerRowCount="0">
  <tableColumns count="8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</tableColumns>
  <tableStyleInfo name="Gagargaon -style 1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614722B-36DD-4BCB-A51C-6F8090DB574B}" name="Table_126" displayName="Table_126" ref="J247:K248" headerRowCount="0">
  <tableColumns count="2">
    <tableColumn id="1" xr3:uid="{E1797D11-8280-4DD6-9559-A4E3A7BD5B05}" name="Column1"/>
    <tableColumn id="2" xr3:uid="{3F276F5D-78E9-4AC7-BC82-DB019FE6CA41}" name="Column2"/>
  </tableColumns>
  <tableStyleInfo name="Gagargaon 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C8EEF2B-2268-473D-98DC-3F0D12C9695A}" name="Table_12627" displayName="Table_12627" ref="J220:K221" headerRowCount="0">
  <tableColumns count="2">
    <tableColumn id="1" xr3:uid="{8DFDDF3D-C2D4-4599-9083-668A71E735CE}" name="Column1"/>
    <tableColumn id="2" xr3:uid="{EF49D94A-608F-4E1D-AE18-0E5AE56C6106}" name="Column2"/>
  </tableColumns>
  <tableStyleInfo name="Gagargaon 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4B72609-4DA8-4427-A075-0A17E0CB5379}" name="Table_1262728" displayName="Table_1262728" ref="J193:K194" headerRowCount="0">
  <tableColumns count="2">
    <tableColumn id="1" xr3:uid="{0BEBDB4B-C27B-413D-B27B-7668342684B1}" name="Column1"/>
    <tableColumn id="2" xr3:uid="{93B72A97-8772-46EC-AA29-88DDC02354A6}" name="Column2"/>
  </tableColumns>
  <tableStyleInfo name="Gagargaon 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51FF3A2-CCF8-43DC-A1C6-ECDE80A8B0A2}" name="Table_12629" displayName="Table_12629" ref="J165:K166" headerRowCount="0">
  <tableColumns count="2">
    <tableColumn id="1" xr3:uid="{4D6CD483-8BB8-43CF-8FEC-15BAE19A96A1}" name="Column1"/>
    <tableColumn id="2" xr3:uid="{B0BF5AF3-725F-4F08-80F7-FB8FBBD6BEA4}" name="Column2"/>
  </tableColumns>
  <tableStyleInfo name="Gagargaon 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7FCC586-2273-4594-8DF6-2813EBFEF9A4}" name="Table_1262730" displayName="Table_1262730" ref="J138:K139" headerRowCount="0">
  <tableColumns count="2">
    <tableColumn id="1" xr3:uid="{3C9FB2BC-333E-4962-A3A3-FEE1E276EB1B}" name="Column1"/>
    <tableColumn id="2" xr3:uid="{7626EB27-E00A-4C6A-A806-0174AB72F23A}" name="Column2"/>
  </tableColumns>
  <tableStyleInfo name="Gagargaon 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08B18A0-F78F-4D56-AB9B-A0EEF3DCE8FE}" name="Table_126272831" displayName="Table_126272831" ref="J111:K112" headerRowCount="0">
  <tableColumns count="2">
    <tableColumn id="1" xr3:uid="{0AFD10A4-CA65-4B73-BDCE-A3DDB33FD299}" name="Column1"/>
    <tableColumn id="2" xr3:uid="{380B9CDF-8D88-4157-91D3-0BCF6DE75103}" name="Column2"/>
  </tableColumns>
  <tableStyleInfo name="Gagargaon 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DBEBE7A-4DC4-4797-B9A5-10F3F75BDBDE}" name="Table_1262932" displayName="Table_1262932" ref="J85:K86" headerRowCount="0">
  <tableColumns count="2">
    <tableColumn id="1" xr3:uid="{23E7B0C6-1E46-4961-8C51-871209B5E757}" name="Column1"/>
    <tableColumn id="2" xr3:uid="{02FAFD85-EFF3-4B81-B930-FD4BDAB66C3E}" name="Column2"/>
  </tableColumns>
  <tableStyleInfo name="Gagargaon 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0B05321-E914-4FAD-8BD2-9586C643C6DF}" name="Table_126273033" displayName="Table_126273033" ref="J58:K59" headerRowCount="0">
  <tableColumns count="2">
    <tableColumn id="1" xr3:uid="{4F382DF8-8603-4FD8-A266-1E62B20532E1}" name="Column1"/>
    <tableColumn id="2" xr3:uid="{7E91AC5C-FE81-474E-A1D7-12ACDEBA9686}" name="Column2"/>
  </tableColumns>
  <tableStyleInfo name="Gagargaon 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B853A3B-A23A-4D9A-8AEE-34CE8A9706FC}" name="Table_12627283134" displayName="Table_12627283134" ref="J31:K32" headerRowCount="0">
  <tableColumns count="2">
    <tableColumn id="1" xr3:uid="{D23A9E88-5B77-42BF-B5D8-49579DDEA103}" name="Column1"/>
    <tableColumn id="2" xr3:uid="{4D820FAB-B23D-4201-86A5-BDF553B8548D}" name="Column2"/>
  </tableColumns>
  <tableStyleInfo name="Gagargaon 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446:W447" headerRowCount="0">
  <tableColumns count="22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</tableColumns>
  <tableStyleInfo name="IndapurMadhaKandharBaramati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B473:H474" headerRowCount="0">
  <tableColumns count="7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</tableColumns>
  <tableStyleInfo name="IndapurMadhaKandharBaramati-style 2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529:W530" headerRowCount="0">
  <tableColumns count="22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  <tableColumn id="18" xr3:uid="{00000000-0010-0000-0F00-000012000000}" name="Column18"/>
    <tableColumn id="19" xr3:uid="{00000000-0010-0000-0F00-000013000000}" name="Column19"/>
    <tableColumn id="20" xr3:uid="{00000000-0010-0000-0F00-000014000000}" name="Column20"/>
    <tableColumn id="21" xr3:uid="{00000000-0010-0000-0F00-000015000000}" name="Column21"/>
    <tableColumn id="22" xr3:uid="{00000000-0010-0000-0F00-000016000000}" name="Column22"/>
  </tableColumns>
  <tableStyleInfo name="IndapurMadhaKandharBaramati-style 3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B610:P611" headerRowCount="0">
  <tableColumns count="15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</tableColumns>
  <tableStyleInfo name="IndapurMadhaKandharBaramati-style 4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637:N638" headerRowCount="0">
  <tableColumns count="13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</tableColumns>
  <tableStyleInfo name="IndapurMadhaKandharBaramati-style 5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B720:H721" headerRowCount="0">
  <tableColumns count="7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</tableColumns>
  <tableStyleInfo name="IndapurMadhaKandharBaramati-style 6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743:U762" headerRowCount="0">
  <tableColumns count="20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  <tableColumn id="20" xr3:uid="{00000000-0010-0000-1300-000014000000}" name="Column20"/>
  </tableColumns>
  <tableStyleInfo name="IndapurMadhaKandharBaramati-style 7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E770:AE790" headerRowCount="0">
  <tableColumns count="1">
    <tableColumn id="1" xr3:uid="{00000000-0010-0000-1400-000001000000}" name="Column1"/>
  </tableColumns>
  <tableStyleInfo name="IndapurMadhaKandharBaramati-style 8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A797:AA798" headerRowCount="0">
  <tableColumns count="1">
    <tableColumn id="1" xr3:uid="{00000000-0010-0000-1500-000001000000}" name="Column1"/>
  </tableColumns>
  <tableStyleInfo name="IndapurMadhaKandharBaramati-style 9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E797:AE798" headerRowCount="0">
  <tableColumns count="1">
    <tableColumn id="1" xr3:uid="{00000000-0010-0000-1600-000001000000}" name="Column1"/>
  </tableColumns>
  <tableStyleInfo name="IndapurMadhaKandharBaramati-style 10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H345:H364" headerRowCount="0">
  <tableColumns count="1">
    <tableColumn id="1" xr3:uid="{00000000-0010-0000-1700-000001000000}" name="Column1"/>
  </tableColumns>
  <tableStyleInfo name="Ghee Avarag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9" dT="2026-09-10T19:01:22.03" personId="{2BA9D92C-7DB5-A14D-A2CF-EBBEFFF920DA}" id="{7902DB24-13A5-4C57-A56A-47892CF6C37F}">
    <text>5.1 lit Colostrum Milk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308" dT="2026-06-04T06:44:59.00" personId="{1C364B42-346D-4888-BF5D-965B3AEF694E}" id="{84DC5926-87CA-4D31-8B4E-FCD6C027B421}">
    <text>5KG Butter Mumbai Order</text>
  </threadedComment>
  <threadedComment ref="L314" dT="2026-06-06T06:49:38.00" personId="{1C99226A-1D95-4C78-A5E2-BE92222370CB}" id="{3257F892-8ED3-46CE-99A3-83DD5DBAE29C}">
    <text>QC took 6 lit. of milk</text>
  </threadedComment>
  <threadedComment ref="L320" dT="2026-06-10T15:21:55.00" personId="{1C364B42-346D-4888-BF5D-965B3AEF694E}" id="{7CB6F064-6F2F-4E27-BBE9-14A25FB208B8}">
    <text>3.5KG Butter For Mumbai Order</text>
  </threadedComment>
  <threadedComment ref="L334" dT="2026-06-18T06:01:35.00" personId="{1C364B42-346D-4888-BF5D-965B3AEF694E}" id="{08793165-59B7-4069-AD39-E4313833518A}">
    <text>4.2KG BUTTER GIVEN TO MUMBAI ORDER</text>
  </threadedComment>
  <threadedComment ref="L348" dT="2026-06-24T14:22:09.00" personId="{1C364B42-346D-4888-BF5D-965B3AEF694E}" id="{1F213E3C-156E-4C65-A16F-0E90FC725476}">
    <text>5KG Butter given to Mumbai order</text>
  </threadedComment>
  <threadedComment ref="L362" dT="2026-07-02T04:38:39.00" personId="{1C364B42-346D-4888-BF5D-965B3AEF694E}" id="{D7C70EF8-EA3F-4C2D-B740-8CAE8F6559AD}">
    <text>4KG Butter given to Mumbai Order</text>
  </threadedComment>
  <threadedComment ref="L376" dT="2026-07-08T14:28:13.00" personId="{1C364B42-346D-4888-BF5D-965B3AEF694E}" id="{B1F53C04-6CCC-45F5-9241-8F33CE04CC9B}">
    <text>4KG Butter given to Mumbai Order</text>
  </threadedComment>
  <threadedComment ref="L390" dT="2026-07-16T12:05:05.25" personId="{287C20B7-EF71-43D2-8904-A797C1F90C6A}" id="{B697F579-4274-4764-96AB-FC02D1808751}">
    <text>5KG Butter given to Mumbai Order</text>
  </threadedComment>
  <threadedComment ref="L404" dT="2026-07-23T08:31:37.60" personId="{287C20B7-EF71-43D2-8904-A797C1F90C6A}" id="{3EE1F626-C0E3-4205-87DF-AA5351E28A49}">
    <text xml:space="preserve">4KG butter given to Mumbai order
</text>
  </threadedComment>
  <threadedComment ref="L418" dT="2026-07-30T04:43:02.28" personId="{287C20B7-EF71-43D2-8904-A797C1F90C6A}" id="{8853EBE5-E573-498F-8B73-572386EB8304}">
    <text xml:space="preserve">3.5KG butter given to Mumbai order
</text>
  </threadedComment>
  <threadedComment ref="L432" dT="2026-08-05T14:52:41.51" personId="{287C20B7-EF71-43D2-8904-A797C1F90C6A}" id="{1CC8D0E4-9D41-41E6-B29E-7490B8C571F2}">
    <text xml:space="preserve">5kg butter given to mumbai order
</text>
  </threadedComment>
  <threadedComment ref="L446" dT="2026-08-12T07:30:49.69" personId="{287C20B7-EF71-43D2-8904-A797C1F90C6A}" id="{FD21A98A-B196-4607-85D7-1D49C1B40020}">
    <text>6KG Butter given Mumbai Order</text>
  </threadedComment>
  <threadedComment ref="L474" dT="2026-08-26T05:10:01.80" personId="{287C20B7-EF71-43D2-8904-A797C1F90C6A}" id="{282CAFA7-A796-4421-ABBE-63C8830602DB}">
    <text>5KG Butter given to Mumbai Order</text>
  </threadedComment>
  <threadedComment ref="L490" dT="2026-09-03T04:44:38.19" personId="{287C20B7-EF71-43D2-8904-A797C1F90C6A}" id="{C79D7BC5-5664-4745-AD9C-D7E4E7A2821C}">
    <text>6.5KG Butter Given to Mumbai Order</text>
  </threadedComment>
  <threadedComment ref="L494" dT="2026-09-04T04:01:21.10" personId="{287C20B7-EF71-43D2-8904-A797C1F90C6A}" id="{6EE7B032-145D-42D6-8A13-A60FFC954A56}">
    <text xml:space="preserve">150 ltr Milk given to ISCON Trust </text>
  </threadedComment>
  <threadedComment ref="L502" dT="2026-09-09T14:35:36.53" personId="{287C20B7-EF71-43D2-8904-A797C1F90C6A}" id="{7B80F6B8-63D1-4F22-A1CD-D4771541115A}">
    <text>6.5KG Butter given to mumbai order</text>
  </threadedComment>
  <threadedComment ref="L516" dT="2026-09-16T11:45:01.50" personId="{287C20B7-EF71-43D2-8904-A797C1F90C6A}" id="{C2E2C121-95DC-4428-8062-521949FB3D30}">
    <text>3.5KG Butter given to Mumbai Order</text>
  </threadedComment>
  <threadedComment ref="L530" dT="2026-09-23T13:52:01.33" personId="{287C20B7-EF71-43D2-8904-A797C1F90C6A}" id="{3B8FD391-0756-4242-813D-55969A4EB7E7}">
    <text>5.5KG Butter given to Mumbai Order</text>
  </threadedComment>
  <threadedComment ref="L536" dT="2026-09-25T14:01:59.55" personId="{287C20B7-EF71-43D2-8904-A797C1F90C6A}" id="{2E175243-5FCB-490D-9C96-3222FFC4A427}">
    <text>20 ltr Dahi given to Bhodni for Guest</text>
  </threadedComment>
  <threadedComment ref="L544" dT="2026-10-01T03:27:32.61" personId="{287C20B7-EF71-43D2-8904-A797C1F90C6A}" id="{B1FFA3CE-E76F-4E26-923F-C95F252618AB}">
    <text>5KG Butter given to Mumbai Order</text>
  </threadedComment>
  <threadedComment ref="L558" dT="2026-10-08T07:44:06.34" personId="{287C20B7-EF71-43D2-8904-A797C1F90C6A}" id="{B8BF9A47-8784-4852-8D8B-04A377E22C8C}">
    <text>5KG Butter given to Mumbai Order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comments" Target="../comments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9.xml"/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12" Type="http://schemas.openxmlformats.org/officeDocument/2006/relationships/comments" Target="../comments4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4.vml"/><Relationship Id="rId6" Type="http://schemas.openxmlformats.org/officeDocument/2006/relationships/table" Target="../tables/table27.xml"/><Relationship Id="rId11" Type="http://schemas.openxmlformats.org/officeDocument/2006/relationships/table" Target="../tables/table32.xml"/><Relationship Id="rId5" Type="http://schemas.openxmlformats.org/officeDocument/2006/relationships/table" Target="../tables/table26.xml"/><Relationship Id="rId10" Type="http://schemas.openxmlformats.org/officeDocument/2006/relationships/table" Target="../tables/table31.xml"/><Relationship Id="rId4" Type="http://schemas.openxmlformats.org/officeDocument/2006/relationships/table" Target="../tables/table25.xml"/><Relationship Id="rId9" Type="http://schemas.openxmlformats.org/officeDocument/2006/relationships/table" Target="../tables/table3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33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5606-0DE5-408D-AB4B-A801B222651A}">
  <sheetPr>
    <tabColor rgb="FF7030A0"/>
  </sheetPr>
  <dimension ref="A1:FM4938"/>
  <sheetViews>
    <sheetView showGridLines="0" tabSelected="1" workbookViewId="0">
      <selection activeCell="W27" sqref="W27"/>
    </sheetView>
  </sheetViews>
  <sheetFormatPr defaultRowHeight="12.75"/>
  <cols>
    <col min="1" max="1" width="12.140625" bestFit="1" customWidth="1"/>
    <col min="2" max="2" width="4.7109375" bestFit="1" customWidth="1"/>
    <col min="3" max="3" width="10" bestFit="1" customWidth="1"/>
    <col min="4" max="4" width="27.5703125" customWidth="1"/>
    <col min="5" max="5" width="18.42578125" bestFit="1" customWidth="1"/>
    <col min="6" max="6" width="14.42578125" bestFit="1" customWidth="1"/>
    <col min="7" max="7" width="8.42578125" bestFit="1" customWidth="1"/>
    <col min="8" max="8" width="9.140625" bestFit="1" customWidth="1"/>
    <col min="9" max="9" width="16.5703125" bestFit="1" customWidth="1"/>
    <col min="10" max="10" width="4.7109375" bestFit="1" customWidth="1"/>
    <col min="11" max="15" width="20" customWidth="1"/>
    <col min="16" max="16" width="12.28515625" bestFit="1" customWidth="1"/>
    <col min="18" max="18" width="12.140625" bestFit="1" customWidth="1"/>
    <col min="27" max="28" width="12.140625" bestFit="1" customWidth="1"/>
    <col min="35" max="35" width="9.28515625" bestFit="1" customWidth="1"/>
    <col min="36" max="37" width="9.42578125" bestFit="1" customWidth="1"/>
    <col min="53" max="169" width="9.140625" customWidth="1"/>
  </cols>
  <sheetData>
    <row r="1" spans="1:169">
      <c r="A1" s="247" t="s">
        <v>0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57"/>
      <c r="P1" s="357"/>
    </row>
    <row r="2" spans="1:169">
      <c r="A2" s="357"/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357"/>
      <c r="O2" s="357"/>
      <c r="P2" s="357"/>
      <c r="BA2" t="s">
        <v>1</v>
      </c>
      <c r="BB2" t="s">
        <v>2</v>
      </c>
      <c r="BC2" t="s">
        <v>3</v>
      </c>
      <c r="BD2" t="s">
        <v>4</v>
      </c>
      <c r="BE2" t="s">
        <v>5</v>
      </c>
      <c r="BF2" t="s">
        <v>6</v>
      </c>
      <c r="BG2" t="s">
        <v>7</v>
      </c>
      <c r="BH2" t="s">
        <v>8</v>
      </c>
      <c r="BI2" t="s">
        <v>9</v>
      </c>
      <c r="BJ2" t="s">
        <v>10</v>
      </c>
      <c r="BK2" t="s">
        <v>11</v>
      </c>
      <c r="BL2" t="s">
        <v>12</v>
      </c>
      <c r="BM2" t="s">
        <v>13</v>
      </c>
      <c r="BN2" t="s">
        <v>14</v>
      </c>
      <c r="BO2" t="s">
        <v>15</v>
      </c>
      <c r="BP2" t="s">
        <v>16</v>
      </c>
      <c r="BR2" t="s">
        <v>1</v>
      </c>
      <c r="BS2" t="s">
        <v>2</v>
      </c>
      <c r="BT2" t="s">
        <v>3</v>
      </c>
      <c r="BU2" t="s">
        <v>4</v>
      </c>
      <c r="BV2" t="s">
        <v>5</v>
      </c>
      <c r="BW2" t="s">
        <v>6</v>
      </c>
      <c r="BX2" t="s">
        <v>7</v>
      </c>
      <c r="BY2" t="s">
        <v>8</v>
      </c>
      <c r="BZ2" t="s">
        <v>9</v>
      </c>
      <c r="CA2" t="s">
        <v>10</v>
      </c>
      <c r="CB2" t="s">
        <v>11</v>
      </c>
      <c r="CC2" t="s">
        <v>12</v>
      </c>
      <c r="CD2" t="s">
        <v>13</v>
      </c>
      <c r="CE2" t="s">
        <v>14</v>
      </c>
      <c r="CF2" t="s">
        <v>15</v>
      </c>
      <c r="CG2" t="s">
        <v>16</v>
      </c>
      <c r="EI2" t="s">
        <v>1</v>
      </c>
      <c r="EJ2" t="s">
        <v>17</v>
      </c>
      <c r="EL2" t="s">
        <v>1</v>
      </c>
      <c r="EM2" t="s">
        <v>18</v>
      </c>
      <c r="EN2" t="s">
        <v>19</v>
      </c>
      <c r="EP2" t="s">
        <v>1</v>
      </c>
      <c r="EQ2" t="s">
        <v>15</v>
      </c>
      <c r="ES2" t="s">
        <v>1</v>
      </c>
      <c r="ET2" t="s">
        <v>16</v>
      </c>
      <c r="EV2" t="s">
        <v>1</v>
      </c>
      <c r="EW2" t="s">
        <v>20</v>
      </c>
      <c r="EX2" t="s">
        <v>15</v>
      </c>
      <c r="EZ2" t="s">
        <v>21</v>
      </c>
      <c r="FA2" t="s">
        <v>22</v>
      </c>
      <c r="FC2" t="s">
        <v>2</v>
      </c>
      <c r="FD2" t="s">
        <v>15</v>
      </c>
      <c r="FF2" t="s">
        <v>23</v>
      </c>
      <c r="FG2" t="s">
        <v>8</v>
      </c>
      <c r="FI2" t="s">
        <v>23</v>
      </c>
      <c r="FJ2" t="s">
        <v>15</v>
      </c>
      <c r="FL2" t="s">
        <v>23</v>
      </c>
      <c r="FM2" t="s">
        <v>24</v>
      </c>
    </row>
    <row r="3" spans="1:169" ht="13.5">
      <c r="A3" s="240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BA3" cm="1">
        <f t="array" aca="1" ref="BA3:BP574" ca="1">_xlfn.LET(_xlpm.lr,MAX(_xlfn.XMATCH(TRUE,'Ghee Avarage'!A:A&lt;&gt;"",0,-1),_xlfn.XMATCH(TRUE,'Ghee Avarage'!B:B&lt;&gt;"",0,-1),_xlfn.XMATCH(TRUE,'Ghee Avarage'!P:P&lt;&gt;"",0,-1)),_xlpm.src,'Ghee Avarage'!A3:INDEX('Ghee Avarage'!Q:Q,_xlpm.lr),_xlpm.rd,_xlfn.CHOOSECOLS(_xlpm.src,1),_xlpm.sh,UPPER(TRIM(_xlfn.CHOOSECOLS(_xlpm.src,2)&amp;"")),_xlpm.dt,_xlfn.SCAN("",_xlpm.rd,_xlfn.LAMBDA(_xlpm.a,_xlpm.x,IF(ISNUMBER(_xlpm.x),_xlpm.x,_xlpm.a))),_xlpm.core,_xlfn.CHOOSECOLS(_xlpm.src,3,4,5,6,7,8,9,10,12,13,14,15,16,17),_xlpm.cl,IF(ISBLANK(_xlpm.core),"",IFERROR(_xlpm.core,"")),_xlpm.ok,IFERROR(ISNUMBER(_xlpm.dt)*(_xlpm.dt&gt;30000)*ISNUMBER(_xlfn.XMATCH(_xlpm.sh,{"M","E"}))*_xlfn.BYROW(_xlpm.cl,_xlfn.LAMBDA(_xlpm.r,SUM(--ISNUMBER(_xlpm.r)*--IFERROR(_xlpm.r&lt;&gt;0,FALSE))&gt;0)),FALSE),_xlfn._xlws.FILTER(_xlfn.HSTACK(_xlpm.dt,_xlpm.sh,_xlpm.cl),_xlpm.ok))</f>
        <v>46023</v>
      </c>
      <c r="BB3" t="str">
        <f ca="1"/>
        <v>M</v>
      </c>
      <c r="BC3">
        <f ca="1"/>
        <v>232.6</v>
      </c>
      <c r="BD3">
        <f ca="1"/>
        <v>1446.1</v>
      </c>
      <c r="BE3">
        <f ca="1"/>
        <v>424.19999999999993</v>
      </c>
      <c r="BF3">
        <f ca="1"/>
        <v>2307.3000000000002</v>
      </c>
      <c r="BG3" t="str">
        <f ca="1"/>
        <v/>
      </c>
      <c r="BH3">
        <f ca="1"/>
        <v>4410.2</v>
      </c>
      <c r="BI3" t="str">
        <f ca="1"/>
        <v/>
      </c>
      <c r="BJ3" t="str">
        <f ca="1"/>
        <v/>
      </c>
      <c r="BK3">
        <f ca="1"/>
        <v>15</v>
      </c>
      <c r="BL3" t="str">
        <f ca="1"/>
        <v/>
      </c>
      <c r="BM3" t="str">
        <f ca="1"/>
        <v/>
      </c>
      <c r="BN3">
        <f ca="1"/>
        <v>14084.7</v>
      </c>
      <c r="BO3">
        <f ca="1"/>
        <v>573.55999999999995</v>
      </c>
      <c r="BP3">
        <f ca="1"/>
        <v>24.556628774670482</v>
      </c>
      <c r="BR3" cm="1">
        <f t="array" aca="1" ref="BR3:CG574" ca="1">_xlfn.LET(_xlpm.x,_xlfn.ANCHORARRAY($BA$3),_xlpm.dt,_xlfn.CHOOSECOLS(_xlpm.x,1),_xlpm.sh,_xlfn.CHOOSECOLS(_xlpm.x,2),_xlpm.keep,(_xlpm.dt&gt;=$A$5)*(_xlpm.dt&lt;=$C$5)*IF($E$5="All",1,YEAR(_xlpm.dt)=--$E$5)*IF($G$5="All",1,TEXT(_xlpm.dt,"mmm")=$G$5)*IF($I$5="All",1,WEEKNUM(_xlpm.dt,2)=--$I$5)*IF($K$5="All",1,_xlpm.sh=$K$5),_xlfn._xlws.FILTER(_xlpm.x,_xlpm.keep,_xlfn.EXPAND("",1,16,"")))</f>
        <v>46023</v>
      </c>
      <c r="BS3" t="str">
        <f ca="1"/>
        <v>M</v>
      </c>
      <c r="BT3">
        <f ca="1"/>
        <v>232.6</v>
      </c>
      <c r="BU3">
        <f ca="1"/>
        <v>1446.1</v>
      </c>
      <c r="BV3">
        <f ca="1"/>
        <v>424.19999999999993</v>
      </c>
      <c r="BW3">
        <f ca="1"/>
        <v>2307.3000000000002</v>
      </c>
      <c r="BX3" t="str">
        <f ca="1"/>
        <v/>
      </c>
      <c r="BY3">
        <f ca="1"/>
        <v>4410.2</v>
      </c>
      <c r="BZ3" t="str">
        <f ca="1"/>
        <v/>
      </c>
      <c r="CA3" t="str">
        <f ca="1"/>
        <v/>
      </c>
      <c r="CB3">
        <f ca="1"/>
        <v>15</v>
      </c>
      <c r="CC3" t="str">
        <f ca="1"/>
        <v/>
      </c>
      <c r="CD3" t="str">
        <f ca="1"/>
        <v/>
      </c>
      <c r="CE3">
        <f ca="1"/>
        <v>14084.7</v>
      </c>
      <c r="CF3">
        <f ca="1"/>
        <v>573.55999999999995</v>
      </c>
      <c r="CG3">
        <f ca="1"/>
        <v>24.556628774670482</v>
      </c>
      <c r="EI3" cm="1">
        <f t="array" aca="1" ref="EI3:EJ288" ca="1">_xlfn.CHOOSECOLS(_xlfn.ANCHORARRAY($R$61),1,2)</f>
        <v>46023</v>
      </c>
      <c r="EJ3">
        <f ca="1"/>
        <v>9426.2000000000007</v>
      </c>
      <c r="EL3" cm="1">
        <f t="array" aca="1" ref="EL3:EN288" ca="1">_xlfn.LET(_xlpm.v,_xlfn.ANCHORARRAY($BR$3),_xlpm.dt,_xlfn.CHOOSECOLS(_xlpm.v,1),_xlpm.sh,_xlfn.CHOOSECOLS(_xlpm.v,2),_xlpm.m,_xlfn.CHOOSECOLS(_xlpm.v,8),_xlpm.u,_xlfn._xlws.SORT(_xlfn.UNIQUE(_xlfn._xlws.FILTER(_xlpm.dt,_xlpm.dt&gt;0))),_xlfn.HSTACK(_xlpm.u,_xlfn.MAP(_xlpm.u,_xlfn.LAMBDA(_xlpm.x,SUM(_xlfn._xlws.FILTER(_xlpm.m,(_xlpm.dt=_xlpm.x)*(_xlpm.sh="M"),0)))),_xlfn.MAP(_xlpm.u,_xlfn.LAMBDA(_xlpm.x,SUM(_xlfn._xlws.FILTER(_xlpm.m,(_xlpm.dt=_xlpm.x)*(_xlpm.sh="E"),0))))))</f>
        <v>46023</v>
      </c>
      <c r="EM3">
        <f ca="1"/>
        <v>4410.2</v>
      </c>
      <c r="EN3">
        <f ca="1"/>
        <v>5016</v>
      </c>
      <c r="EP3" cm="1">
        <f t="array" aca="1" ref="EP3:EQ288" ca="1">_xlfn.CHOOSECOLS(_xlfn.ANCHORARRAY($R$61),1,4)</f>
        <v>46023</v>
      </c>
      <c r="EQ3">
        <f ca="1"/>
        <v>573.55999999999995</v>
      </c>
      <c r="ES3" cm="1">
        <f t="array" aca="1" ref="ES3:ET288" ca="1">_xlfn.CHOOSECOLS(_xlfn.ANCHORARRAY($R$61),1,5)</f>
        <v>46023</v>
      </c>
      <c r="ET3">
        <f ca="1"/>
        <v>24.556628774670482</v>
      </c>
      <c r="EV3" cm="1">
        <f t="array" aca="1" ref="EV3:EX288" ca="1">_xlfn.CHOOSECOLS(_xlfn.ANCHORARRAY($R$61),1,3,4)</f>
        <v>46023</v>
      </c>
      <c r="EW3">
        <f ca="1"/>
        <v>14084.7</v>
      </c>
      <c r="EX3">
        <f ca="1"/>
        <v>573.55999999999995</v>
      </c>
      <c r="EZ3" t="s">
        <v>3</v>
      </c>
      <c r="FA3">
        <f ca="1">$E$10</f>
        <v>145525.70000000007</v>
      </c>
      <c r="FC3" t="s">
        <v>25</v>
      </c>
      <c r="FD3">
        <f ca="1">$I$26</f>
        <v>19156.95</v>
      </c>
      <c r="FF3" cm="1">
        <f t="array" aca="1" ref="FF3:FG12" ca="1">_xlfn.CHOOSECOLS(_xlfn.ANCHORARRAY($AI$61),1,2)</f>
        <v>46023</v>
      </c>
      <c r="FG3">
        <f ca="1"/>
        <v>309600.20000000007</v>
      </c>
      <c r="FI3" cm="1">
        <f t="array" aca="1" ref="FI3:FJ12" ca="1">_xlfn.CHOOSECOLS(_xlfn.ANCHORARRAY($AI$61),1,4)</f>
        <v>46023</v>
      </c>
      <c r="FJ3">
        <f ca="1"/>
        <v>12732.839999999998</v>
      </c>
      <c r="FL3" cm="1">
        <f t="array" aca="1" ref="FL3:FM12" ca="1">_xlfn.CHOOSECOLS(_xlfn.ANCHORARRAY($AI$61),1,5)</f>
        <v>46023</v>
      </c>
      <c r="FM3">
        <f ca="1"/>
        <v>24.635239047490263</v>
      </c>
    </row>
    <row r="4" spans="1:169" ht="20.25">
      <c r="A4" s="351" t="s">
        <v>26</v>
      </c>
      <c r="B4" s="395"/>
      <c r="C4" s="351" t="s">
        <v>27</v>
      </c>
      <c r="D4" s="396"/>
      <c r="E4" s="355" t="s">
        <v>28</v>
      </c>
      <c r="F4" s="395"/>
      <c r="G4" s="351" t="s">
        <v>23</v>
      </c>
      <c r="H4" s="396"/>
      <c r="I4" s="355" t="s">
        <v>29</v>
      </c>
      <c r="J4" s="395"/>
      <c r="K4" s="351" t="s">
        <v>2</v>
      </c>
      <c r="L4" s="396"/>
      <c r="M4" s="355" t="s">
        <v>30</v>
      </c>
      <c r="N4" s="395"/>
      <c r="O4" s="351" t="s">
        <v>31</v>
      </c>
      <c r="P4" s="396"/>
      <c r="BA4">
        <f ca="1"/>
        <v>46023</v>
      </c>
      <c r="BB4" t="str">
        <f ca="1"/>
        <v>E</v>
      </c>
      <c r="BC4">
        <f ca="1"/>
        <v>196</v>
      </c>
      <c r="BD4">
        <f ca="1"/>
        <v>1915.6</v>
      </c>
      <c r="BE4">
        <f ca="1"/>
        <v>361.59999999999997</v>
      </c>
      <c r="BF4">
        <f ca="1"/>
        <v>2542.7999999999997</v>
      </c>
      <c r="BG4" t="str">
        <f ca="1"/>
        <v/>
      </c>
      <c r="BH4">
        <f ca="1"/>
        <v>5016</v>
      </c>
      <c r="BI4" t="str">
        <f ca="1"/>
        <v/>
      </c>
      <c r="BJ4" t="str">
        <f ca="1"/>
        <v/>
      </c>
      <c r="BK4" t="str">
        <f ca="1"/>
        <v/>
      </c>
      <c r="BL4" t="str">
        <f ca="1"/>
        <v/>
      </c>
      <c r="BM4" t="str">
        <f ca="1"/>
        <v/>
      </c>
      <c r="BN4" t="str">
        <f ca="1"/>
        <v/>
      </c>
      <c r="BO4" t="str">
        <f ca="1"/>
        <v/>
      </c>
      <c r="BP4" t="str">
        <f ca="1"/>
        <v/>
      </c>
      <c r="BR4">
        <f ca="1"/>
        <v>46023</v>
      </c>
      <c r="BS4" t="str">
        <f ca="1"/>
        <v>E</v>
      </c>
      <c r="BT4">
        <f ca="1"/>
        <v>196</v>
      </c>
      <c r="BU4">
        <f ca="1"/>
        <v>1915.6</v>
      </c>
      <c r="BV4">
        <f ca="1"/>
        <v>361.59999999999997</v>
      </c>
      <c r="BW4">
        <f ca="1"/>
        <v>2542.7999999999997</v>
      </c>
      <c r="BX4" t="str">
        <f ca="1"/>
        <v/>
      </c>
      <c r="BY4">
        <f ca="1"/>
        <v>5016</v>
      </c>
      <c r="BZ4" t="str">
        <f ca="1"/>
        <v/>
      </c>
      <c r="CA4" t="str">
        <f ca="1"/>
        <v/>
      </c>
      <c r="CB4" t="str">
        <f ca="1"/>
        <v/>
      </c>
      <c r="CC4" t="str">
        <f ca="1"/>
        <v/>
      </c>
      <c r="CD4" t="str">
        <f ca="1"/>
        <v/>
      </c>
      <c r="CE4" t="str">
        <f ca="1"/>
        <v/>
      </c>
      <c r="CF4" t="str">
        <f ca="1"/>
        <v/>
      </c>
      <c r="CG4" t="str">
        <f ca="1"/>
        <v/>
      </c>
      <c r="EI4">
        <f ca="1"/>
        <v>46024</v>
      </c>
      <c r="EJ4">
        <f ca="1"/>
        <v>9217.6</v>
      </c>
      <c r="EL4">
        <f ca="1"/>
        <v>46024</v>
      </c>
      <c r="EM4">
        <f ca="1"/>
        <v>4673.5</v>
      </c>
      <c r="EN4">
        <f ca="1"/>
        <v>4544.1000000000004</v>
      </c>
      <c r="EP4">
        <f ca="1"/>
        <v>46024</v>
      </c>
      <c r="EQ4">
        <f ca="1"/>
        <v>376.88</v>
      </c>
      <c r="ES4">
        <f ca="1"/>
        <v>46024</v>
      </c>
      <c r="ET4">
        <f ca="1"/>
        <v>24.510984928889833</v>
      </c>
      <c r="EV4">
        <f ca="1"/>
        <v>46024</v>
      </c>
      <c r="EW4">
        <f ca="1"/>
        <v>9237.7000000000007</v>
      </c>
      <c r="EX4">
        <f ca="1"/>
        <v>376.88</v>
      </c>
      <c r="EZ4" t="s">
        <v>4</v>
      </c>
      <c r="FA4">
        <f ca="1">$I$10</f>
        <v>1443550.5999999996</v>
      </c>
      <c r="FC4" t="s">
        <v>32</v>
      </c>
      <c r="FD4">
        <f ca="1">$M$26</f>
        <v>82866.250000000029</v>
      </c>
      <c r="FF4">
        <f ca="1"/>
        <v>46054</v>
      </c>
      <c r="FG4">
        <f ca="1"/>
        <v>261219.00000000006</v>
      </c>
      <c r="FI4">
        <f ca="1"/>
        <v>46054</v>
      </c>
      <c r="FJ4">
        <f ca="1"/>
        <v>10161.629999999997</v>
      </c>
      <c r="FL4">
        <f ca="1"/>
        <v>46054</v>
      </c>
      <c r="FM4">
        <f ca="1"/>
        <v>25.26187920729971</v>
      </c>
    </row>
    <row r="5" spans="1:169">
      <c r="A5" s="352">
        <f ca="1">MIN(_xlfn.TAKE(_xlfn.ANCHORARRAY($BA$3),,1))</f>
        <v>46023</v>
      </c>
      <c r="B5" s="397"/>
      <c r="C5" s="352">
        <f ca="1">MAX(_xlfn.TAKE(_xlfn.ANCHORARRAY($BA$3),,1))</f>
        <v>46308</v>
      </c>
      <c r="D5" s="398"/>
      <c r="E5" s="350">
        <v>2026</v>
      </c>
      <c r="F5" s="399"/>
      <c r="G5" s="353" t="s">
        <v>33</v>
      </c>
      <c r="H5" s="400"/>
      <c r="I5" s="350" t="s">
        <v>33</v>
      </c>
      <c r="J5" s="399"/>
      <c r="K5" s="353" t="s">
        <v>33</v>
      </c>
      <c r="L5" s="400"/>
      <c r="M5" s="350" t="s">
        <v>33</v>
      </c>
      <c r="N5" s="399"/>
      <c r="O5" s="354">
        <f ca="1">MAX(_xlfn.TAKE(_xlfn.ANCHORARRAY($BA$3),,1))</f>
        <v>46308</v>
      </c>
      <c r="P5" s="400"/>
      <c r="BA5">
        <f ca="1"/>
        <v>46024</v>
      </c>
      <c r="BB5" t="str">
        <f ca="1"/>
        <v>M</v>
      </c>
      <c r="BC5">
        <f ca="1"/>
        <v>232.1</v>
      </c>
      <c r="BD5">
        <f ca="1"/>
        <v>1679.7</v>
      </c>
      <c r="BE5">
        <f ca="1"/>
        <v>434.40000000000009</v>
      </c>
      <c r="BF5">
        <f ca="1"/>
        <v>2327.2999999999997</v>
      </c>
      <c r="BG5" t="str">
        <f ca="1"/>
        <v/>
      </c>
      <c r="BH5">
        <f ca="1"/>
        <v>4673.5</v>
      </c>
      <c r="BI5" t="str">
        <f ca="1"/>
        <v/>
      </c>
      <c r="BJ5" t="str">
        <f ca="1"/>
        <v/>
      </c>
      <c r="BK5" t="str">
        <f ca="1"/>
        <v/>
      </c>
      <c r="BL5" t="str">
        <f ca="1"/>
        <v/>
      </c>
      <c r="BM5" t="str">
        <f ca="1"/>
        <v/>
      </c>
      <c r="BN5" t="str">
        <f ca="1"/>
        <v/>
      </c>
      <c r="BO5" t="str">
        <f ca="1"/>
        <v/>
      </c>
      <c r="BP5" t="str">
        <f ca="1"/>
        <v/>
      </c>
      <c r="BR5">
        <f ca="1"/>
        <v>46024</v>
      </c>
      <c r="BS5" t="str">
        <f ca="1"/>
        <v>M</v>
      </c>
      <c r="BT5">
        <f ca="1"/>
        <v>232.1</v>
      </c>
      <c r="BU5">
        <f ca="1"/>
        <v>1679.7</v>
      </c>
      <c r="BV5">
        <f ca="1"/>
        <v>434.40000000000009</v>
      </c>
      <c r="BW5">
        <f ca="1"/>
        <v>2327.2999999999997</v>
      </c>
      <c r="BX5" t="str">
        <f ca="1"/>
        <v/>
      </c>
      <c r="BY5">
        <f ca="1"/>
        <v>4673.5</v>
      </c>
      <c r="BZ5" t="str">
        <f ca="1"/>
        <v/>
      </c>
      <c r="CA5" t="str">
        <f ca="1"/>
        <v/>
      </c>
      <c r="CB5" t="str">
        <f ca="1"/>
        <v/>
      </c>
      <c r="CC5" t="str">
        <f ca="1"/>
        <v/>
      </c>
      <c r="CD5" t="str">
        <f ca="1"/>
        <v/>
      </c>
      <c r="CE5" t="str">
        <f ca="1"/>
        <v/>
      </c>
      <c r="CF5" t="str">
        <f ca="1"/>
        <v/>
      </c>
      <c r="CG5" t="str">
        <f ca="1"/>
        <v/>
      </c>
      <c r="EI5">
        <f ca="1"/>
        <v>46025</v>
      </c>
      <c r="EJ5">
        <f ca="1"/>
        <v>9542.3000000000011</v>
      </c>
      <c r="EL5">
        <f ca="1"/>
        <v>46025</v>
      </c>
      <c r="EM5">
        <f ca="1"/>
        <v>4708.6000000000004</v>
      </c>
      <c r="EN5">
        <f ca="1"/>
        <v>4833.7000000000007</v>
      </c>
      <c r="EP5">
        <f ca="1"/>
        <v>46025</v>
      </c>
      <c r="EQ5">
        <f ca="1"/>
        <v>380.93</v>
      </c>
      <c r="ES5">
        <f ca="1"/>
        <v>46025</v>
      </c>
      <c r="ET5">
        <f ca="1"/>
        <v>24.602945423043604</v>
      </c>
      <c r="EV5">
        <f ca="1"/>
        <v>46025</v>
      </c>
      <c r="EW5">
        <f ca="1"/>
        <v>9372</v>
      </c>
      <c r="EX5">
        <f ca="1"/>
        <v>380.93</v>
      </c>
      <c r="EZ5" t="s">
        <v>5</v>
      </c>
      <c r="FA5">
        <f ca="1">$M$10</f>
        <v>240764.61000000016</v>
      </c>
      <c r="FF5">
        <f ca="1"/>
        <v>46082</v>
      </c>
      <c r="FG5">
        <f ca="1"/>
        <v>211282.19999999992</v>
      </c>
      <c r="FI5">
        <f ca="1"/>
        <v>46082</v>
      </c>
      <c r="FJ5">
        <f ca="1"/>
        <v>8123.76</v>
      </c>
      <c r="FL5">
        <f ca="1"/>
        <v>46082</v>
      </c>
      <c r="FM5">
        <f ca="1"/>
        <v>26.0155697559853</v>
      </c>
    </row>
    <row r="6" spans="1:169">
      <c r="A6" s="401"/>
      <c r="B6" s="402"/>
      <c r="C6" s="401"/>
      <c r="D6" s="403"/>
      <c r="E6" s="402"/>
      <c r="F6" s="402"/>
      <c r="G6" s="401"/>
      <c r="H6" s="403"/>
      <c r="I6" s="402"/>
      <c r="J6" s="402"/>
      <c r="K6" s="401"/>
      <c r="L6" s="403"/>
      <c r="M6" s="402"/>
      <c r="N6" s="402"/>
      <c r="O6" s="401"/>
      <c r="P6" s="403"/>
      <c r="BA6">
        <f ca="1"/>
        <v>46024</v>
      </c>
      <c r="BB6" t="str">
        <f ca="1"/>
        <v>E</v>
      </c>
      <c r="BC6">
        <f ca="1"/>
        <v>204.39999999999998</v>
      </c>
      <c r="BD6">
        <f ca="1"/>
        <v>1516.6</v>
      </c>
      <c r="BE6">
        <f ca="1"/>
        <v>342.79999999999995</v>
      </c>
      <c r="BF6">
        <f ca="1"/>
        <v>2480.3000000000002</v>
      </c>
      <c r="BG6" t="str">
        <f ca="1"/>
        <v/>
      </c>
      <c r="BH6">
        <f ca="1"/>
        <v>4544.1000000000004</v>
      </c>
      <c r="BI6" t="str">
        <f ca="1"/>
        <v/>
      </c>
      <c r="BJ6" t="str">
        <f ca="1"/>
        <v/>
      </c>
      <c r="BK6">
        <f ca="1"/>
        <v>15</v>
      </c>
      <c r="BL6" t="str">
        <f ca="1"/>
        <v/>
      </c>
      <c r="BM6" t="str">
        <f ca="1"/>
        <v/>
      </c>
      <c r="BN6">
        <f ca="1"/>
        <v>9237.7000000000007</v>
      </c>
      <c r="BO6">
        <f ca="1"/>
        <v>376.88</v>
      </c>
      <c r="BP6">
        <f ca="1"/>
        <v>24.510984928889833</v>
      </c>
      <c r="BR6">
        <f ca="1"/>
        <v>46024</v>
      </c>
      <c r="BS6" t="str">
        <f ca="1"/>
        <v>E</v>
      </c>
      <c r="BT6">
        <f ca="1"/>
        <v>204.39999999999998</v>
      </c>
      <c r="BU6">
        <f ca="1"/>
        <v>1516.6</v>
      </c>
      <c r="BV6">
        <f ca="1"/>
        <v>342.79999999999995</v>
      </c>
      <c r="BW6">
        <f ca="1"/>
        <v>2480.3000000000002</v>
      </c>
      <c r="BX6" t="str">
        <f ca="1"/>
        <v/>
      </c>
      <c r="BY6">
        <f ca="1"/>
        <v>4544.1000000000004</v>
      </c>
      <c r="BZ6" t="str">
        <f ca="1"/>
        <v/>
      </c>
      <c r="CA6" t="str">
        <f ca="1"/>
        <v/>
      </c>
      <c r="CB6">
        <f ca="1"/>
        <v>15</v>
      </c>
      <c r="CC6" t="str">
        <f ca="1"/>
        <v/>
      </c>
      <c r="CD6" t="str">
        <f ca="1"/>
        <v/>
      </c>
      <c r="CE6">
        <f ca="1"/>
        <v>9237.7000000000007</v>
      </c>
      <c r="CF6">
        <f ca="1"/>
        <v>376.88</v>
      </c>
      <c r="CG6">
        <f ca="1"/>
        <v>24.510984928889833</v>
      </c>
      <c r="EI6">
        <f ca="1"/>
        <v>46026</v>
      </c>
      <c r="EJ6">
        <f ca="1"/>
        <v>9316.9000000000015</v>
      </c>
      <c r="EL6">
        <f ca="1"/>
        <v>46026</v>
      </c>
      <c r="EM6">
        <f ca="1"/>
        <v>4553.3</v>
      </c>
      <c r="EN6">
        <f ca="1"/>
        <v>4763.6000000000004</v>
      </c>
      <c r="EP6">
        <f ca="1"/>
        <v>46026</v>
      </c>
      <c r="EQ6">
        <f ca="1"/>
        <v>389.3</v>
      </c>
      <c r="ES6">
        <f ca="1"/>
        <v>46026</v>
      </c>
      <c r="ET6">
        <f ca="1"/>
        <v>24.700488055484204</v>
      </c>
      <c r="EV6">
        <f ca="1"/>
        <v>46026</v>
      </c>
      <c r="EW6">
        <f ca="1"/>
        <v>9615.9000000000015</v>
      </c>
      <c r="EX6">
        <f ca="1"/>
        <v>389.3</v>
      </c>
      <c r="EZ6" t="s">
        <v>6</v>
      </c>
      <c r="FA6">
        <f ca="1">$A$14</f>
        <v>728807.21999999986</v>
      </c>
      <c r="FF6">
        <f ca="1"/>
        <v>46113</v>
      </c>
      <c r="FG6">
        <f ca="1"/>
        <v>309089.90000000008</v>
      </c>
      <c r="FI6">
        <f ca="1"/>
        <v>46113</v>
      </c>
      <c r="FJ6">
        <f ca="1"/>
        <v>11952.949999999999</v>
      </c>
      <c r="FL6">
        <f ca="1"/>
        <v>46113</v>
      </c>
      <c r="FM6">
        <f ca="1"/>
        <v>25.749330723905508</v>
      </c>
    </row>
    <row r="7" spans="1:169" ht="13.5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BA7">
        <f ca="1"/>
        <v>46025</v>
      </c>
      <c r="BB7" t="str">
        <f ca="1"/>
        <v>M</v>
      </c>
      <c r="BC7">
        <f ca="1"/>
        <v>223</v>
      </c>
      <c r="BD7">
        <f ca="1"/>
        <v>1765.4</v>
      </c>
      <c r="BE7">
        <f ca="1"/>
        <v>434.40000000000003</v>
      </c>
      <c r="BF7">
        <f ca="1"/>
        <v>2285.8000000000002</v>
      </c>
      <c r="BG7" t="str">
        <f ca="1"/>
        <v/>
      </c>
      <c r="BH7">
        <f ca="1"/>
        <v>4708.6000000000004</v>
      </c>
      <c r="BI7" t="str">
        <f ca="1"/>
        <v/>
      </c>
      <c r="BJ7" t="str">
        <f ca="1"/>
        <v/>
      </c>
      <c r="BK7" t="str">
        <f ca="1"/>
        <v/>
      </c>
      <c r="BL7" t="str">
        <f ca="1"/>
        <v/>
      </c>
      <c r="BM7" t="str">
        <f ca="1"/>
        <v/>
      </c>
      <c r="BN7" t="str">
        <f ca="1"/>
        <v/>
      </c>
      <c r="BO7" t="str">
        <f ca="1"/>
        <v/>
      </c>
      <c r="BP7" t="str">
        <f ca="1"/>
        <v/>
      </c>
      <c r="BR7">
        <f ca="1"/>
        <v>46025</v>
      </c>
      <c r="BS7" t="str">
        <f ca="1"/>
        <v>M</v>
      </c>
      <c r="BT7">
        <f ca="1"/>
        <v>223</v>
      </c>
      <c r="BU7">
        <f ca="1"/>
        <v>1765.4</v>
      </c>
      <c r="BV7">
        <f ca="1"/>
        <v>434.40000000000003</v>
      </c>
      <c r="BW7">
        <f ca="1"/>
        <v>2285.8000000000002</v>
      </c>
      <c r="BX7" t="str">
        <f ca="1"/>
        <v/>
      </c>
      <c r="BY7">
        <f ca="1"/>
        <v>4708.6000000000004</v>
      </c>
      <c r="BZ7" t="str">
        <f ca="1"/>
        <v/>
      </c>
      <c r="CA7" t="str">
        <f ca="1"/>
        <v/>
      </c>
      <c r="CB7" t="str">
        <f ca="1"/>
        <v/>
      </c>
      <c r="CC7" t="str">
        <f ca="1"/>
        <v/>
      </c>
      <c r="CD7" t="str">
        <f ca="1"/>
        <v/>
      </c>
      <c r="CE7" t="str">
        <f ca="1"/>
        <v/>
      </c>
      <c r="CF7" t="str">
        <f ca="1"/>
        <v/>
      </c>
      <c r="CG7" t="str">
        <f ca="1"/>
        <v/>
      </c>
      <c r="EI7">
        <f ca="1"/>
        <v>46027</v>
      </c>
      <c r="EJ7">
        <f ca="1"/>
        <v>9544.4000000000015</v>
      </c>
      <c r="EL7">
        <f ca="1"/>
        <v>46027</v>
      </c>
      <c r="EM7">
        <f ca="1"/>
        <v>4867.3</v>
      </c>
      <c r="EN7">
        <f ca="1"/>
        <v>4677.1000000000004</v>
      </c>
      <c r="EP7">
        <f ca="1"/>
        <v>46027</v>
      </c>
      <c r="EQ7">
        <f ca="1"/>
        <v>387.93</v>
      </c>
      <c r="ES7">
        <f ca="1"/>
        <v>46027</v>
      </c>
      <c r="ET7">
        <f ca="1"/>
        <v>24.627123450106978</v>
      </c>
      <c r="EV7">
        <f ca="1"/>
        <v>46027</v>
      </c>
      <c r="EW7">
        <f ca="1"/>
        <v>9553.6</v>
      </c>
      <c r="EX7">
        <f ca="1"/>
        <v>387.93</v>
      </c>
      <c r="EZ7" t="s">
        <v>7</v>
      </c>
      <c r="FA7">
        <f ca="1">$E$14</f>
        <v>2444.7000000000003</v>
      </c>
      <c r="FF7">
        <f ca="1"/>
        <v>46143</v>
      </c>
      <c r="FG7">
        <f ca="1"/>
        <v>282429.22000000003</v>
      </c>
      <c r="FI7">
        <f ca="1"/>
        <v>46143</v>
      </c>
      <c r="FJ7">
        <f ca="1"/>
        <v>11175.729999999996</v>
      </c>
      <c r="FL7">
        <f ca="1"/>
        <v>46143</v>
      </c>
      <c r="FM7">
        <f ca="1"/>
        <v>25.699135991836943</v>
      </c>
    </row>
    <row r="8" spans="1:169" ht="13.5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BA8">
        <f ca="1"/>
        <v>46025</v>
      </c>
      <c r="BB8" t="str">
        <f ca="1"/>
        <v>E</v>
      </c>
      <c r="BC8">
        <f ca="1"/>
        <v>203.60000000000002</v>
      </c>
      <c r="BD8">
        <f ca="1"/>
        <v>1641.7</v>
      </c>
      <c r="BE8">
        <f ca="1"/>
        <v>361.5</v>
      </c>
      <c r="BF8">
        <f ca="1"/>
        <v>2626.9</v>
      </c>
      <c r="BG8" t="str">
        <f ca="1"/>
        <v/>
      </c>
      <c r="BH8">
        <f ca="1"/>
        <v>4833.7000000000007</v>
      </c>
      <c r="BI8" t="str">
        <f ca="1"/>
        <v/>
      </c>
      <c r="BJ8" t="str">
        <f ca="1"/>
        <v/>
      </c>
      <c r="BK8">
        <f ca="1"/>
        <v>15</v>
      </c>
      <c r="BL8" t="str">
        <f ca="1"/>
        <v/>
      </c>
      <c r="BM8" t="str">
        <f ca="1"/>
        <v/>
      </c>
      <c r="BN8">
        <f ca="1"/>
        <v>9372</v>
      </c>
      <c r="BO8">
        <f ca="1"/>
        <v>380.93</v>
      </c>
      <c r="BP8">
        <f ca="1"/>
        <v>24.602945423043604</v>
      </c>
      <c r="BR8">
        <f ca="1"/>
        <v>46025</v>
      </c>
      <c r="BS8" t="str">
        <f ca="1"/>
        <v>E</v>
      </c>
      <c r="BT8">
        <f ca="1"/>
        <v>203.60000000000002</v>
      </c>
      <c r="BU8">
        <f ca="1"/>
        <v>1641.7</v>
      </c>
      <c r="BV8">
        <f ca="1"/>
        <v>361.5</v>
      </c>
      <c r="BW8">
        <f ca="1"/>
        <v>2626.9</v>
      </c>
      <c r="BX8" t="str">
        <f ca="1"/>
        <v/>
      </c>
      <c r="BY8">
        <f ca="1"/>
        <v>4833.7000000000007</v>
      </c>
      <c r="BZ8" t="str">
        <f ca="1"/>
        <v/>
      </c>
      <c r="CA8" t="str">
        <f ca="1"/>
        <v/>
      </c>
      <c r="CB8">
        <f ca="1"/>
        <v>15</v>
      </c>
      <c r="CC8" t="str">
        <f ca="1"/>
        <v/>
      </c>
      <c r="CD8" t="str">
        <f ca="1"/>
        <v/>
      </c>
      <c r="CE8">
        <f ca="1"/>
        <v>9372</v>
      </c>
      <c r="CF8">
        <f ca="1"/>
        <v>380.93</v>
      </c>
      <c r="CG8">
        <f ca="1"/>
        <v>24.602945423043604</v>
      </c>
      <c r="EI8">
        <f ca="1"/>
        <v>46028</v>
      </c>
      <c r="EJ8">
        <f ca="1"/>
        <v>9623.9</v>
      </c>
      <c r="EL8">
        <f ca="1"/>
        <v>46028</v>
      </c>
      <c r="EM8">
        <f ca="1"/>
        <v>4891.5</v>
      </c>
      <c r="EN8">
        <f ca="1"/>
        <v>4732.3999999999996</v>
      </c>
      <c r="EP8">
        <f ca="1"/>
        <v>46028</v>
      </c>
      <c r="EQ8">
        <f ca="1"/>
        <v>616.75</v>
      </c>
      <c r="ES8">
        <f ca="1"/>
        <v>46028</v>
      </c>
      <c r="ET8">
        <f ca="1"/>
        <v>24.505066882853665</v>
      </c>
      <c r="EV8">
        <f ca="1"/>
        <v>46028</v>
      </c>
      <c r="EW8">
        <f ca="1"/>
        <v>15113.499999999998</v>
      </c>
      <c r="EX8">
        <f ca="1"/>
        <v>616.75</v>
      </c>
      <c r="FF8">
        <f ca="1"/>
        <v>46174</v>
      </c>
      <c r="FG8">
        <f ca="1"/>
        <v>252306.61</v>
      </c>
      <c r="FI8">
        <f ca="1"/>
        <v>46174</v>
      </c>
      <c r="FJ8">
        <f ca="1"/>
        <v>9798.86</v>
      </c>
      <c r="FL8">
        <f ca="1"/>
        <v>46174</v>
      </c>
      <c r="FM8">
        <f ca="1"/>
        <v>25.727897821065632</v>
      </c>
    </row>
    <row r="9" spans="1:169" ht="23.25">
      <c r="A9" s="363" t="s">
        <v>34</v>
      </c>
      <c r="B9" s="404"/>
      <c r="C9" s="404"/>
      <c r="D9" s="404"/>
      <c r="E9" s="363" t="s">
        <v>35</v>
      </c>
      <c r="F9" s="404"/>
      <c r="G9" s="404"/>
      <c r="H9" s="404"/>
      <c r="I9" s="363" t="s">
        <v>4</v>
      </c>
      <c r="J9" s="404"/>
      <c r="K9" s="404"/>
      <c r="L9" s="405"/>
      <c r="M9" s="366" t="s">
        <v>36</v>
      </c>
      <c r="N9" s="404"/>
      <c r="O9" s="404"/>
      <c r="P9" s="405"/>
      <c r="BA9">
        <f ca="1"/>
        <v>46026</v>
      </c>
      <c r="BB9" t="str">
        <f ca="1"/>
        <v>M</v>
      </c>
      <c r="BC9">
        <f ca="1"/>
        <v>210.99999999999997</v>
      </c>
      <c r="BD9">
        <f ca="1"/>
        <v>1682.9</v>
      </c>
      <c r="BE9">
        <f ca="1"/>
        <v>432.49999999999994</v>
      </c>
      <c r="BF9">
        <f ca="1"/>
        <v>2226.9</v>
      </c>
      <c r="BG9" t="str">
        <f ca="1"/>
        <v/>
      </c>
      <c r="BH9">
        <f ca="1"/>
        <v>4553.3</v>
      </c>
      <c r="BI9" t="str">
        <f ca="1"/>
        <v/>
      </c>
      <c r="BJ9" t="str">
        <f ca="1"/>
        <v/>
      </c>
      <c r="BK9" t="str">
        <f ca="1"/>
        <v/>
      </c>
      <c r="BL9" t="str">
        <f ca="1"/>
        <v/>
      </c>
      <c r="BM9" t="str">
        <f ca="1"/>
        <v/>
      </c>
      <c r="BN9" t="str">
        <f ca="1"/>
        <v/>
      </c>
      <c r="BO9" t="str">
        <f ca="1"/>
        <v/>
      </c>
      <c r="BP9" t="str">
        <f ca="1"/>
        <v/>
      </c>
      <c r="BR9">
        <f ca="1"/>
        <v>46026</v>
      </c>
      <c r="BS9" t="str">
        <f ca="1"/>
        <v>M</v>
      </c>
      <c r="BT9">
        <f ca="1"/>
        <v>210.99999999999997</v>
      </c>
      <c r="BU9">
        <f ca="1"/>
        <v>1682.9</v>
      </c>
      <c r="BV9">
        <f ca="1"/>
        <v>432.49999999999994</v>
      </c>
      <c r="BW9">
        <f ca="1"/>
        <v>2226.9</v>
      </c>
      <c r="BX9" t="str">
        <f ca="1"/>
        <v/>
      </c>
      <c r="BY9">
        <f ca="1"/>
        <v>4553.3</v>
      </c>
      <c r="BZ9" t="str">
        <f ca="1"/>
        <v/>
      </c>
      <c r="CA9" t="str">
        <f ca="1"/>
        <v/>
      </c>
      <c r="CB9" t="str">
        <f ca="1"/>
        <v/>
      </c>
      <c r="CC9" t="str">
        <f ca="1"/>
        <v/>
      </c>
      <c r="CD9" t="str">
        <f ca="1"/>
        <v/>
      </c>
      <c r="CE9" t="str">
        <f ca="1"/>
        <v/>
      </c>
      <c r="CF9" t="str">
        <f ca="1"/>
        <v/>
      </c>
      <c r="CG9" t="str">
        <f ca="1"/>
        <v/>
      </c>
      <c r="EI9">
        <f ca="1"/>
        <v>46029</v>
      </c>
      <c r="EJ9">
        <f ca="1"/>
        <v>15199.3</v>
      </c>
      <c r="EL9">
        <f ca="1"/>
        <v>46029</v>
      </c>
      <c r="EM9">
        <f ca="1"/>
        <v>10396.099999999999</v>
      </c>
      <c r="EN9">
        <f ca="1"/>
        <v>4803.2000000000007</v>
      </c>
      <c r="EP9">
        <f ca="1"/>
        <v>46029</v>
      </c>
      <c r="EQ9">
        <f ca="1"/>
        <v>395.94</v>
      </c>
      <c r="ES9">
        <f ca="1"/>
        <v>46029</v>
      </c>
      <c r="ET9">
        <f ca="1"/>
        <v>24.511037025811994</v>
      </c>
      <c r="EV9">
        <f ca="1"/>
        <v>46029</v>
      </c>
      <c r="EW9">
        <f ca="1"/>
        <v>9704.9000000000015</v>
      </c>
      <c r="EX9">
        <f ca="1"/>
        <v>395.94</v>
      </c>
      <c r="FF9">
        <f ca="1"/>
        <v>46204</v>
      </c>
      <c r="FG9">
        <f ca="1"/>
        <v>251546.70000000004</v>
      </c>
      <c r="FI9">
        <f ca="1"/>
        <v>46204</v>
      </c>
      <c r="FJ9">
        <f ca="1"/>
        <v>10334.869999999995</v>
      </c>
      <c r="FL9">
        <f ca="1"/>
        <v>46204</v>
      </c>
      <c r="FM9">
        <f ca="1"/>
        <v>24.167149358906936</v>
      </c>
    </row>
    <row r="10" spans="1:169">
      <c r="A10" s="364">
        <f ca="1">SUM(_xlfn.CHOOSECOLS(_xlfn.ANCHORARRAY($BR$3),8))</f>
        <v>2554374.1299999994</v>
      </c>
      <c r="B10" s="406"/>
      <c r="C10" s="406"/>
      <c r="D10" s="406"/>
      <c r="E10" s="364">
        <f ca="1">SUM(_xlfn.CHOOSECOLS(_xlfn.ANCHORARRAY($BR$3),3))</f>
        <v>145525.70000000007</v>
      </c>
      <c r="F10" s="406"/>
      <c r="G10" s="406"/>
      <c r="H10" s="406"/>
      <c r="I10" s="364">
        <f ca="1">SUM(_xlfn.CHOOSECOLS(_xlfn.ANCHORARRAY($BR$3),4))</f>
        <v>1443550.5999999996</v>
      </c>
      <c r="J10" s="406"/>
      <c r="K10" s="406"/>
      <c r="L10" s="407"/>
      <c r="M10" s="248">
        <f ca="1">SUM(_xlfn.CHOOSECOLS(_xlfn.ANCHORARRAY($BR$3),5))</f>
        <v>240764.61000000016</v>
      </c>
      <c r="N10" s="406"/>
      <c r="O10" s="406"/>
      <c r="P10" s="407"/>
      <c r="BA10">
        <f ca="1"/>
        <v>46026</v>
      </c>
      <c r="BB10" t="str">
        <f ca="1"/>
        <v>E</v>
      </c>
      <c r="BC10">
        <f ca="1"/>
        <v>208.10000000000002</v>
      </c>
      <c r="BD10">
        <f ca="1"/>
        <v>1644.3</v>
      </c>
      <c r="BE10">
        <f ca="1"/>
        <v>349</v>
      </c>
      <c r="BF10">
        <f ca="1"/>
        <v>2562.1999999999998</v>
      </c>
      <c r="BG10" t="str">
        <f ca="1"/>
        <v/>
      </c>
      <c r="BH10">
        <f ca="1"/>
        <v>4763.6000000000004</v>
      </c>
      <c r="BI10" t="str">
        <f ca="1"/>
        <v/>
      </c>
      <c r="BJ10" t="str">
        <f ca="1"/>
        <v/>
      </c>
      <c r="BK10">
        <f ca="1"/>
        <v>15</v>
      </c>
      <c r="BL10" t="str">
        <f ca="1"/>
        <v/>
      </c>
      <c r="BM10" t="str">
        <f ca="1"/>
        <v/>
      </c>
      <c r="BN10">
        <f ca="1"/>
        <v>9615.9000000000015</v>
      </c>
      <c r="BO10">
        <f ca="1"/>
        <v>389.3</v>
      </c>
      <c r="BP10">
        <f ca="1"/>
        <v>24.700488055484204</v>
      </c>
      <c r="BR10">
        <f ca="1"/>
        <v>46026</v>
      </c>
      <c r="BS10" t="str">
        <f ca="1"/>
        <v>E</v>
      </c>
      <c r="BT10">
        <f ca="1"/>
        <v>208.10000000000002</v>
      </c>
      <c r="BU10">
        <f ca="1"/>
        <v>1644.3</v>
      </c>
      <c r="BV10">
        <f ca="1"/>
        <v>349</v>
      </c>
      <c r="BW10">
        <f ca="1"/>
        <v>2562.1999999999998</v>
      </c>
      <c r="BX10" t="str">
        <f ca="1"/>
        <v/>
      </c>
      <c r="BY10">
        <f ca="1"/>
        <v>4763.6000000000004</v>
      </c>
      <c r="BZ10" t="str">
        <f ca="1"/>
        <v/>
      </c>
      <c r="CA10" t="str">
        <f ca="1"/>
        <v/>
      </c>
      <c r="CB10">
        <f ca="1"/>
        <v>15</v>
      </c>
      <c r="CC10" t="str">
        <f ca="1"/>
        <v/>
      </c>
      <c r="CD10" t="str">
        <f ca="1"/>
        <v/>
      </c>
      <c r="CE10">
        <f ca="1"/>
        <v>9615.9000000000015</v>
      </c>
      <c r="CF10">
        <f ca="1"/>
        <v>389.3</v>
      </c>
      <c r="CG10">
        <f ca="1"/>
        <v>24.700488055484204</v>
      </c>
      <c r="EI10">
        <f ca="1"/>
        <v>46030</v>
      </c>
      <c r="EJ10">
        <f ca="1"/>
        <v>9581.2000000000007</v>
      </c>
      <c r="EL10">
        <f ca="1"/>
        <v>46030</v>
      </c>
      <c r="EM10">
        <f ca="1"/>
        <v>4916.7000000000007</v>
      </c>
      <c r="EN10">
        <f ca="1"/>
        <v>4664.5</v>
      </c>
      <c r="EP10">
        <f ca="1"/>
        <v>46030</v>
      </c>
      <c r="EQ10">
        <f ca="1"/>
        <v>396.2</v>
      </c>
      <c r="ES10">
        <f ca="1"/>
        <v>46030</v>
      </c>
      <c r="ET10">
        <f ca="1"/>
        <v>24.385916203937409</v>
      </c>
      <c r="EV10">
        <f ca="1"/>
        <v>46030</v>
      </c>
      <c r="EW10">
        <f ca="1"/>
        <v>9661.7000000000007</v>
      </c>
      <c r="EX10">
        <f ca="1"/>
        <v>396.2</v>
      </c>
      <c r="FF10">
        <f ca="1"/>
        <v>46235</v>
      </c>
      <c r="FG10">
        <f ca="1"/>
        <v>283470.30000000005</v>
      </c>
      <c r="FI10">
        <f ca="1"/>
        <v>46235</v>
      </c>
      <c r="FJ10">
        <f ca="1"/>
        <v>12180.260000000002</v>
      </c>
      <c r="FL10">
        <f ca="1"/>
        <v>46235</v>
      </c>
      <c r="FM10">
        <f ca="1"/>
        <v>23.143154585373289</v>
      </c>
    </row>
    <row r="11" spans="1:169">
      <c r="A11" s="408"/>
      <c r="B11" s="406"/>
      <c r="C11" s="406"/>
      <c r="D11" s="406"/>
      <c r="E11" s="408"/>
      <c r="F11" s="406"/>
      <c r="G11" s="406"/>
      <c r="H11" s="406"/>
      <c r="I11" s="408"/>
      <c r="J11" s="406"/>
      <c r="K11" s="406"/>
      <c r="L11" s="407"/>
      <c r="M11" s="406"/>
      <c r="N11" s="406"/>
      <c r="O11" s="406"/>
      <c r="P11" s="407"/>
      <c r="BA11">
        <f ca="1"/>
        <v>46027</v>
      </c>
      <c r="BB11" t="str">
        <f ca="1"/>
        <v>M</v>
      </c>
      <c r="BC11">
        <f ca="1"/>
        <v>219.8</v>
      </c>
      <c r="BD11">
        <f ca="1"/>
        <v>1766</v>
      </c>
      <c r="BE11">
        <f ca="1"/>
        <v>441.29999999999995</v>
      </c>
      <c r="BF11">
        <f ca="1"/>
        <v>2440.2000000000003</v>
      </c>
      <c r="BG11" t="str">
        <f ca="1"/>
        <v/>
      </c>
      <c r="BH11">
        <f ca="1"/>
        <v>4867.3</v>
      </c>
      <c r="BI11" t="str">
        <f ca="1"/>
        <v/>
      </c>
      <c r="BJ11" t="str">
        <f ca="1"/>
        <v/>
      </c>
      <c r="BK11" t="str">
        <f ca="1"/>
        <v/>
      </c>
      <c r="BL11" t="str">
        <f ca="1"/>
        <v/>
      </c>
      <c r="BM11" t="str">
        <f ca="1"/>
        <v/>
      </c>
      <c r="BN11" t="str">
        <f ca="1"/>
        <v/>
      </c>
      <c r="BO11" t="str">
        <f ca="1"/>
        <v/>
      </c>
      <c r="BP11" t="str">
        <f ca="1"/>
        <v/>
      </c>
      <c r="BR11">
        <f ca="1"/>
        <v>46027</v>
      </c>
      <c r="BS11" t="str">
        <f ca="1"/>
        <v>M</v>
      </c>
      <c r="BT11">
        <f ca="1"/>
        <v>219.8</v>
      </c>
      <c r="BU11">
        <f ca="1"/>
        <v>1766</v>
      </c>
      <c r="BV11">
        <f ca="1"/>
        <v>441.29999999999995</v>
      </c>
      <c r="BW11">
        <f ca="1"/>
        <v>2440.2000000000003</v>
      </c>
      <c r="BX11" t="str">
        <f ca="1"/>
        <v/>
      </c>
      <c r="BY11">
        <f ca="1"/>
        <v>4867.3</v>
      </c>
      <c r="BZ11" t="str">
        <f ca="1"/>
        <v/>
      </c>
      <c r="CA11" t="str">
        <f ca="1"/>
        <v/>
      </c>
      <c r="CB11" t="str">
        <f ca="1"/>
        <v/>
      </c>
      <c r="CC11" t="str">
        <f ca="1"/>
        <v/>
      </c>
      <c r="CD11" t="str">
        <f ca="1"/>
        <v/>
      </c>
      <c r="CE11" t="str">
        <f ca="1"/>
        <v/>
      </c>
      <c r="CF11" t="str">
        <f ca="1"/>
        <v/>
      </c>
      <c r="CG11" t="str">
        <f ca="1"/>
        <v/>
      </c>
      <c r="EI11">
        <f ca="1"/>
        <v>46031</v>
      </c>
      <c r="EJ11">
        <f ca="1"/>
        <v>9895.2000000000007</v>
      </c>
      <c r="EL11">
        <f ca="1"/>
        <v>46031</v>
      </c>
      <c r="EM11">
        <f ca="1"/>
        <v>5012.2000000000007</v>
      </c>
      <c r="EN11">
        <f ca="1"/>
        <v>4883</v>
      </c>
      <c r="EP11">
        <f ca="1"/>
        <v>46031</v>
      </c>
      <c r="EQ11">
        <f ca="1"/>
        <v>392.19</v>
      </c>
      <c r="ES11">
        <f ca="1"/>
        <v>46031</v>
      </c>
      <c r="ET11">
        <f ca="1"/>
        <v>24.736479767459649</v>
      </c>
      <c r="EV11">
        <f ca="1"/>
        <v>46031</v>
      </c>
      <c r="EW11">
        <f ca="1"/>
        <v>9701.4</v>
      </c>
      <c r="EX11">
        <f ca="1"/>
        <v>392.19</v>
      </c>
      <c r="FF11">
        <f ca="1"/>
        <v>46266</v>
      </c>
      <c r="FG11">
        <f ca="1"/>
        <v>263972.09999999998</v>
      </c>
      <c r="FI11">
        <f ca="1"/>
        <v>46266</v>
      </c>
      <c r="FJ11">
        <f ca="1"/>
        <v>11773.440000000002</v>
      </c>
      <c r="FL11">
        <f ca="1"/>
        <v>46266</v>
      </c>
      <c r="FM11">
        <f ca="1"/>
        <v>23.13376190850126</v>
      </c>
    </row>
    <row r="12" spans="1:169">
      <c r="A12" s="382" t="s">
        <v>37</v>
      </c>
      <c r="B12" s="406"/>
      <c r="C12" s="406"/>
      <c r="D12" s="406"/>
      <c r="E12" s="365" t="s">
        <v>37</v>
      </c>
      <c r="F12" s="409"/>
      <c r="G12" s="409"/>
      <c r="H12" s="409"/>
      <c r="I12" s="382" t="s">
        <v>37</v>
      </c>
      <c r="J12" s="406"/>
      <c r="K12" s="406"/>
      <c r="L12" s="407"/>
      <c r="M12" s="391" t="s">
        <v>37</v>
      </c>
      <c r="N12" s="406"/>
      <c r="O12" s="406"/>
      <c r="P12" s="407"/>
      <c r="BA12">
        <f ca="1"/>
        <v>46027</v>
      </c>
      <c r="BB12" t="str">
        <f ca="1"/>
        <v>E</v>
      </c>
      <c r="BC12">
        <f ca="1"/>
        <v>228.3</v>
      </c>
      <c r="BD12">
        <f ca="1"/>
        <v>1518.5</v>
      </c>
      <c r="BE12">
        <f ca="1"/>
        <v>373.29999999999995</v>
      </c>
      <c r="BF12">
        <f ca="1"/>
        <v>2557</v>
      </c>
      <c r="BG12" t="str">
        <f ca="1"/>
        <v/>
      </c>
      <c r="BH12">
        <f ca="1"/>
        <v>4677.1000000000004</v>
      </c>
      <c r="BI12" t="str">
        <f ca="1"/>
        <v/>
      </c>
      <c r="BJ12" t="str">
        <f ca="1"/>
        <v/>
      </c>
      <c r="BK12">
        <f ca="1"/>
        <v>15</v>
      </c>
      <c r="BL12" t="str">
        <f ca="1"/>
        <v/>
      </c>
      <c r="BM12" t="str">
        <f ca="1"/>
        <v/>
      </c>
      <c r="BN12">
        <f ca="1"/>
        <v>9553.6</v>
      </c>
      <c r="BO12">
        <f ca="1"/>
        <v>387.93</v>
      </c>
      <c r="BP12">
        <f ca="1"/>
        <v>24.627123450106978</v>
      </c>
      <c r="BR12">
        <f ca="1"/>
        <v>46027</v>
      </c>
      <c r="BS12" t="str">
        <f ca="1"/>
        <v>E</v>
      </c>
      <c r="BT12">
        <f ca="1"/>
        <v>228.3</v>
      </c>
      <c r="BU12">
        <f ca="1"/>
        <v>1518.5</v>
      </c>
      <c r="BV12">
        <f ca="1"/>
        <v>373.29999999999995</v>
      </c>
      <c r="BW12">
        <f ca="1"/>
        <v>2557</v>
      </c>
      <c r="BX12" t="str">
        <f ca="1"/>
        <v/>
      </c>
      <c r="BY12">
        <f ca="1"/>
        <v>4677.1000000000004</v>
      </c>
      <c r="BZ12" t="str">
        <f ca="1"/>
        <v/>
      </c>
      <c r="CA12" t="str">
        <f ca="1"/>
        <v/>
      </c>
      <c r="CB12">
        <f ca="1"/>
        <v>15</v>
      </c>
      <c r="CC12" t="str">
        <f ca="1"/>
        <v/>
      </c>
      <c r="CD12" t="str">
        <f ca="1"/>
        <v/>
      </c>
      <c r="CE12">
        <f ca="1"/>
        <v>9553.6</v>
      </c>
      <c r="CF12">
        <f ca="1"/>
        <v>387.93</v>
      </c>
      <c r="CG12">
        <f ca="1"/>
        <v>24.627123450106978</v>
      </c>
      <c r="EI12">
        <f ca="1"/>
        <v>46032</v>
      </c>
      <c r="EJ12">
        <f ca="1"/>
        <v>9615.2999999999993</v>
      </c>
      <c r="EL12">
        <f ca="1"/>
        <v>46032</v>
      </c>
      <c r="EM12">
        <f ca="1"/>
        <v>4833.3999999999996</v>
      </c>
      <c r="EN12">
        <f ca="1"/>
        <v>4781.8999999999996</v>
      </c>
      <c r="EP12">
        <f ca="1"/>
        <v>46032</v>
      </c>
      <c r="EQ12">
        <f ca="1"/>
        <v>401.4</v>
      </c>
      <c r="ES12">
        <f ca="1"/>
        <v>46032</v>
      </c>
      <c r="ET12">
        <f ca="1"/>
        <v>24.50049825610364</v>
      </c>
      <c r="EV12">
        <f ca="1"/>
        <v>46032</v>
      </c>
      <c r="EW12">
        <f ca="1"/>
        <v>9834.5</v>
      </c>
      <c r="EX12">
        <f ca="1"/>
        <v>401.4</v>
      </c>
      <c r="FF12">
        <f ca="1"/>
        <v>46296</v>
      </c>
      <c r="FG12">
        <f ca="1"/>
        <v>129457.89999999998</v>
      </c>
      <c r="FI12">
        <f ca="1"/>
        <v>46296</v>
      </c>
      <c r="FJ12">
        <f ca="1"/>
        <v>3788.8599999999997</v>
      </c>
      <c r="FL12">
        <f ca="1"/>
        <v>46296</v>
      </c>
      <c r="FM12">
        <f ca="1"/>
        <v>22.751131519988729</v>
      </c>
    </row>
    <row r="13" spans="1:169" ht="23.25">
      <c r="A13" s="363" t="s">
        <v>38</v>
      </c>
      <c r="B13" s="404"/>
      <c r="C13" s="404"/>
      <c r="D13" s="405"/>
      <c r="E13" s="356" t="s">
        <v>39</v>
      </c>
      <c r="F13" s="410"/>
      <c r="G13" s="410"/>
      <c r="H13" s="410"/>
      <c r="I13" s="363" t="s">
        <v>40</v>
      </c>
      <c r="J13" s="404"/>
      <c r="K13" s="404"/>
      <c r="L13" s="404"/>
      <c r="M13" s="363" t="s">
        <v>41</v>
      </c>
      <c r="N13" s="404"/>
      <c r="O13" s="404"/>
      <c r="P13" s="405"/>
      <c r="BA13">
        <f ca="1"/>
        <v>46028</v>
      </c>
      <c r="BB13" t="str">
        <f ca="1"/>
        <v>M</v>
      </c>
      <c r="BC13">
        <f ca="1"/>
        <v>238.3</v>
      </c>
      <c r="BD13">
        <f ca="1"/>
        <v>1724.6</v>
      </c>
      <c r="BE13">
        <f ca="1"/>
        <v>468</v>
      </c>
      <c r="BF13">
        <f ca="1"/>
        <v>2460.6000000000004</v>
      </c>
      <c r="BG13" t="str">
        <f ca="1"/>
        <v/>
      </c>
      <c r="BH13">
        <f ca="1"/>
        <v>4891.5</v>
      </c>
      <c r="BI13" t="str">
        <f ca="1"/>
        <v/>
      </c>
      <c r="BJ13" t="str">
        <f ca="1"/>
        <v/>
      </c>
      <c r="BK13" t="str">
        <f ca="1"/>
        <v/>
      </c>
      <c r="BL13" t="str">
        <f ca="1"/>
        <v/>
      </c>
      <c r="BM13" t="str">
        <f ca="1"/>
        <v/>
      </c>
      <c r="BN13" t="str">
        <f ca="1"/>
        <v/>
      </c>
      <c r="BO13" t="str">
        <f ca="1"/>
        <v/>
      </c>
      <c r="BP13" t="str">
        <f ca="1"/>
        <v/>
      </c>
      <c r="BR13">
        <f ca="1"/>
        <v>46028</v>
      </c>
      <c r="BS13" t="str">
        <f ca="1"/>
        <v>M</v>
      </c>
      <c r="BT13">
        <f ca="1"/>
        <v>238.3</v>
      </c>
      <c r="BU13">
        <f ca="1"/>
        <v>1724.6</v>
      </c>
      <c r="BV13">
        <f ca="1"/>
        <v>468</v>
      </c>
      <c r="BW13">
        <f ca="1"/>
        <v>2460.6000000000004</v>
      </c>
      <c r="BX13" t="str">
        <f ca="1"/>
        <v/>
      </c>
      <c r="BY13">
        <f ca="1"/>
        <v>4891.5</v>
      </c>
      <c r="BZ13" t="str">
        <f ca="1"/>
        <v/>
      </c>
      <c r="CA13" t="str">
        <f ca="1"/>
        <v/>
      </c>
      <c r="CB13" t="str">
        <f ca="1"/>
        <v/>
      </c>
      <c r="CC13" t="str">
        <f ca="1"/>
        <v/>
      </c>
      <c r="CD13" t="str">
        <f ca="1"/>
        <v/>
      </c>
      <c r="CE13" t="str">
        <f ca="1"/>
        <v/>
      </c>
      <c r="CF13" t="str">
        <f ca="1"/>
        <v/>
      </c>
      <c r="CG13" t="str">
        <f ca="1"/>
        <v/>
      </c>
      <c r="EI13">
        <f ca="1"/>
        <v>46033</v>
      </c>
      <c r="EJ13">
        <f ca="1"/>
        <v>9962.4000000000015</v>
      </c>
      <c r="EL13">
        <f ca="1"/>
        <v>46033</v>
      </c>
      <c r="EM13">
        <f ca="1"/>
        <v>9962.4000000000015</v>
      </c>
      <c r="EN13">
        <f ca="1"/>
        <v>0</v>
      </c>
      <c r="EP13">
        <f ca="1"/>
        <v>46033</v>
      </c>
      <c r="EQ13">
        <f ca="1"/>
        <v>404.67</v>
      </c>
      <c r="ES13">
        <f ca="1"/>
        <v>46033</v>
      </c>
      <c r="ET13">
        <f ca="1"/>
        <v>24.600538710554279</v>
      </c>
      <c r="EV13">
        <f ca="1"/>
        <v>46033</v>
      </c>
      <c r="EW13">
        <f ca="1"/>
        <v>9955.1</v>
      </c>
      <c r="EX13">
        <f ca="1"/>
        <v>404.67</v>
      </c>
    </row>
    <row r="14" spans="1:169">
      <c r="A14" s="364">
        <f ca="1">SUM(_xlfn.CHOOSECOLS(_xlfn.ANCHORARRAY($BR$3),6))</f>
        <v>728807.21999999986</v>
      </c>
      <c r="B14" s="406"/>
      <c r="C14" s="406"/>
      <c r="D14" s="407"/>
      <c r="E14" s="248">
        <f ca="1">SUM(_xlfn.CHOOSECOLS(_xlfn.ANCHORARRAY($BR$3),7))</f>
        <v>2444.7000000000003</v>
      </c>
      <c r="F14" s="357"/>
      <c r="G14" s="357"/>
      <c r="H14" s="357"/>
      <c r="I14" s="364">
        <f ca="1">IFERROR(AVERAGE(_xlfn.CHOOSECOLS(_xlfn.ANCHORARRAY($R$61),2)),0)</f>
        <v>8931.3780769230762</v>
      </c>
      <c r="J14" s="406"/>
      <c r="K14" s="406"/>
      <c r="L14" s="406"/>
      <c r="M14" s="364">
        <f ca="1">IFERROR(MAX(_xlfn.CHOOSECOLS(_xlfn.ANCHORARRAY($R$61),2)),0)</f>
        <v>19638.800000000003</v>
      </c>
      <c r="N14" s="406"/>
      <c r="O14" s="406"/>
      <c r="P14" s="407"/>
      <c r="BA14">
        <f ca="1"/>
        <v>46028</v>
      </c>
      <c r="BB14" t="str">
        <f ca="1"/>
        <v>E</v>
      </c>
      <c r="BC14">
        <f ca="1"/>
        <v>215.1</v>
      </c>
      <c r="BD14">
        <f ca="1"/>
        <v>1629.9</v>
      </c>
      <c r="BE14">
        <f ca="1"/>
        <v>359.2</v>
      </c>
      <c r="BF14">
        <f ca="1"/>
        <v>2528.1999999999998</v>
      </c>
      <c r="BG14" t="str">
        <f ca="1"/>
        <v/>
      </c>
      <c r="BH14">
        <f ca="1"/>
        <v>4732.3999999999996</v>
      </c>
      <c r="BI14" t="str">
        <f ca="1"/>
        <v/>
      </c>
      <c r="BJ14" t="str">
        <f ca="1"/>
        <v/>
      </c>
      <c r="BK14">
        <f ca="1"/>
        <v>15</v>
      </c>
      <c r="BL14" t="str">
        <f ca="1"/>
        <v/>
      </c>
      <c r="BM14" t="str">
        <f ca="1"/>
        <v/>
      </c>
      <c r="BN14">
        <f ca="1"/>
        <v>15113.499999999998</v>
      </c>
      <c r="BO14">
        <f ca="1"/>
        <v>616.75</v>
      </c>
      <c r="BP14">
        <f ca="1"/>
        <v>24.505066882853665</v>
      </c>
      <c r="BR14">
        <f ca="1"/>
        <v>46028</v>
      </c>
      <c r="BS14" t="str">
        <f ca="1"/>
        <v>E</v>
      </c>
      <c r="BT14">
        <f ca="1"/>
        <v>215.1</v>
      </c>
      <c r="BU14">
        <f ca="1"/>
        <v>1629.9</v>
      </c>
      <c r="BV14">
        <f ca="1"/>
        <v>359.2</v>
      </c>
      <c r="BW14">
        <f ca="1"/>
        <v>2528.1999999999998</v>
      </c>
      <c r="BX14" t="str">
        <f ca="1"/>
        <v/>
      </c>
      <c r="BY14">
        <f ca="1"/>
        <v>4732.3999999999996</v>
      </c>
      <c r="BZ14" t="str">
        <f ca="1"/>
        <v/>
      </c>
      <c r="CA14" t="str">
        <f ca="1"/>
        <v/>
      </c>
      <c r="CB14">
        <f ca="1"/>
        <v>15</v>
      </c>
      <c r="CC14" t="str">
        <f ca="1"/>
        <v/>
      </c>
      <c r="CD14" t="str">
        <f ca="1"/>
        <v/>
      </c>
      <c r="CE14">
        <f ca="1"/>
        <v>15113.499999999998</v>
      </c>
      <c r="CF14">
        <f ca="1"/>
        <v>616.75</v>
      </c>
      <c r="CG14">
        <f ca="1"/>
        <v>24.505066882853665</v>
      </c>
      <c r="EI14">
        <f ca="1"/>
        <v>46034</v>
      </c>
      <c r="EJ14">
        <f ca="1"/>
        <v>9915</v>
      </c>
      <c r="EL14">
        <f ca="1"/>
        <v>46034</v>
      </c>
      <c r="EM14">
        <f ca="1"/>
        <v>4839.7</v>
      </c>
      <c r="EN14">
        <f ca="1"/>
        <v>5075.3</v>
      </c>
      <c r="EP14">
        <f ca="1"/>
        <v>46034</v>
      </c>
      <c r="EQ14">
        <f ca="1"/>
        <v>397</v>
      </c>
      <c r="ES14">
        <f ca="1"/>
        <v>46034</v>
      </c>
      <c r="ET14">
        <f ca="1"/>
        <v>24.603778337531487</v>
      </c>
      <c r="EV14">
        <f ca="1"/>
        <v>46034</v>
      </c>
      <c r="EW14">
        <f ca="1"/>
        <v>9767.7000000000007</v>
      </c>
      <c r="EX14">
        <f ca="1"/>
        <v>397</v>
      </c>
    </row>
    <row r="15" spans="1:169">
      <c r="A15" s="408"/>
      <c r="B15" s="406"/>
      <c r="C15" s="406"/>
      <c r="D15" s="407"/>
      <c r="E15" s="357"/>
      <c r="F15" s="357"/>
      <c r="G15" s="357"/>
      <c r="H15" s="357"/>
      <c r="I15" s="408"/>
      <c r="J15" s="406"/>
      <c r="K15" s="406"/>
      <c r="L15" s="406"/>
      <c r="M15" s="408"/>
      <c r="N15" s="406"/>
      <c r="O15" s="406"/>
      <c r="P15" s="407"/>
      <c r="BA15">
        <f ca="1"/>
        <v>46029</v>
      </c>
      <c r="BB15" t="str">
        <f ca="1"/>
        <v>M</v>
      </c>
      <c r="BC15">
        <f ca="1"/>
        <v>233.2</v>
      </c>
      <c r="BD15">
        <f ca="1"/>
        <v>7532.4</v>
      </c>
      <c r="BE15">
        <f ca="1"/>
        <v>459.70000000000005</v>
      </c>
      <c r="BF15">
        <f ca="1"/>
        <v>2170.8000000000002</v>
      </c>
      <c r="BG15" t="str">
        <f ca="1"/>
        <v/>
      </c>
      <c r="BH15">
        <f ca="1"/>
        <v>10396.099999999999</v>
      </c>
      <c r="BI15" t="str">
        <f ca="1"/>
        <v/>
      </c>
      <c r="BJ15" t="str">
        <f ca="1"/>
        <v/>
      </c>
      <c r="BK15" t="str">
        <f ca="1"/>
        <v/>
      </c>
      <c r="BL15" t="str">
        <f ca="1"/>
        <v/>
      </c>
      <c r="BM15" t="str">
        <f ca="1"/>
        <v/>
      </c>
      <c r="BN15" t="str">
        <f ca="1"/>
        <v/>
      </c>
      <c r="BO15" t="str">
        <f ca="1"/>
        <v/>
      </c>
      <c r="BP15" t="str">
        <f ca="1"/>
        <v/>
      </c>
      <c r="BR15">
        <f ca="1"/>
        <v>46029</v>
      </c>
      <c r="BS15" t="str">
        <f ca="1"/>
        <v>M</v>
      </c>
      <c r="BT15">
        <f ca="1"/>
        <v>233.2</v>
      </c>
      <c r="BU15">
        <f ca="1"/>
        <v>7532.4</v>
      </c>
      <c r="BV15">
        <f ca="1"/>
        <v>459.70000000000005</v>
      </c>
      <c r="BW15">
        <f ca="1"/>
        <v>2170.8000000000002</v>
      </c>
      <c r="BX15" t="str">
        <f ca="1"/>
        <v/>
      </c>
      <c r="BY15">
        <f ca="1"/>
        <v>10396.099999999999</v>
      </c>
      <c r="BZ15" t="str">
        <f ca="1"/>
        <v/>
      </c>
      <c r="CA15" t="str">
        <f ca="1"/>
        <v/>
      </c>
      <c r="CB15" t="str">
        <f ca="1"/>
        <v/>
      </c>
      <c r="CC15" t="str">
        <f ca="1"/>
        <v/>
      </c>
      <c r="CD15" t="str">
        <f ca="1"/>
        <v/>
      </c>
      <c r="CE15" t="str">
        <f ca="1"/>
        <v/>
      </c>
      <c r="CF15" t="str">
        <f ca="1"/>
        <v/>
      </c>
      <c r="CG15" t="str">
        <f ca="1"/>
        <v/>
      </c>
      <c r="EI15">
        <f ca="1"/>
        <v>46035</v>
      </c>
      <c r="EJ15">
        <f ca="1"/>
        <v>9966.1</v>
      </c>
      <c r="EL15">
        <f ca="1"/>
        <v>46035</v>
      </c>
      <c r="EM15">
        <f ca="1"/>
        <v>4898.1000000000004</v>
      </c>
      <c r="EN15">
        <f ca="1"/>
        <v>5068</v>
      </c>
      <c r="EP15">
        <f ca="1"/>
        <v>46035</v>
      </c>
      <c r="EQ15">
        <f ca="1"/>
        <v>401.4</v>
      </c>
      <c r="ES15">
        <f ca="1"/>
        <v>46035</v>
      </c>
      <c r="ET15">
        <f ca="1"/>
        <v>24.701793721973097</v>
      </c>
      <c r="EV15">
        <f ca="1"/>
        <v>46035</v>
      </c>
      <c r="EW15">
        <f ca="1"/>
        <v>9915.3000000000011</v>
      </c>
      <c r="EX15">
        <f ca="1"/>
        <v>401.4</v>
      </c>
    </row>
    <row r="16" spans="1:169">
      <c r="A16" s="382" t="s">
        <v>37</v>
      </c>
      <c r="B16" s="406"/>
      <c r="C16" s="406"/>
      <c r="D16" s="407"/>
      <c r="E16" s="411" t="s">
        <v>37</v>
      </c>
      <c r="F16" s="357"/>
      <c r="G16" s="357"/>
      <c r="H16" s="357"/>
      <c r="I16" s="365" t="s">
        <v>42</v>
      </c>
      <c r="J16" s="409"/>
      <c r="K16" s="409"/>
      <c r="L16" s="409"/>
      <c r="M16" s="365" t="s">
        <v>42</v>
      </c>
      <c r="N16" s="409"/>
      <c r="O16" s="409"/>
      <c r="P16" s="412"/>
      <c r="BA16">
        <f ca="1"/>
        <v>46029</v>
      </c>
      <c r="BB16" t="str">
        <f ca="1"/>
        <v>E</v>
      </c>
      <c r="BC16">
        <f ca="1"/>
        <v>222.2</v>
      </c>
      <c r="BD16">
        <f ca="1"/>
        <v>1746.2</v>
      </c>
      <c r="BE16">
        <f ca="1"/>
        <v>377.3</v>
      </c>
      <c r="BF16">
        <f ca="1"/>
        <v>2457.5</v>
      </c>
      <c r="BG16" t="str">
        <f ca="1"/>
        <v/>
      </c>
      <c r="BH16">
        <f ca="1"/>
        <v>4803.2000000000007</v>
      </c>
      <c r="BI16" t="str">
        <f ca="1"/>
        <v/>
      </c>
      <c r="BJ16" t="str">
        <f ca="1"/>
        <v/>
      </c>
      <c r="BK16">
        <f ca="1"/>
        <v>15</v>
      </c>
      <c r="BL16" t="str">
        <f ca="1"/>
        <v/>
      </c>
      <c r="BM16" t="str">
        <f ca="1"/>
        <v/>
      </c>
      <c r="BN16">
        <f ca="1"/>
        <v>9704.9000000000015</v>
      </c>
      <c r="BO16">
        <f ca="1"/>
        <v>395.94</v>
      </c>
      <c r="BP16">
        <f ca="1"/>
        <v>24.511037025811994</v>
      </c>
      <c r="BR16">
        <f ca="1"/>
        <v>46029</v>
      </c>
      <c r="BS16" t="str">
        <f ca="1"/>
        <v>E</v>
      </c>
      <c r="BT16">
        <f ca="1"/>
        <v>222.2</v>
      </c>
      <c r="BU16">
        <f ca="1"/>
        <v>1746.2</v>
      </c>
      <c r="BV16">
        <f ca="1"/>
        <v>377.3</v>
      </c>
      <c r="BW16">
        <f ca="1"/>
        <v>2457.5</v>
      </c>
      <c r="BX16" t="str">
        <f ca="1"/>
        <v/>
      </c>
      <c r="BY16">
        <f ca="1"/>
        <v>4803.2000000000007</v>
      </c>
      <c r="BZ16" t="str">
        <f ca="1"/>
        <v/>
      </c>
      <c r="CA16" t="str">
        <f ca="1"/>
        <v/>
      </c>
      <c r="CB16">
        <f ca="1"/>
        <v>15</v>
      </c>
      <c r="CC16" t="str">
        <f ca="1"/>
        <v/>
      </c>
      <c r="CD16" t="str">
        <f ca="1"/>
        <v/>
      </c>
      <c r="CE16">
        <f ca="1"/>
        <v>9704.9000000000015</v>
      </c>
      <c r="CF16">
        <f ca="1"/>
        <v>395.94</v>
      </c>
      <c r="CG16">
        <f ca="1"/>
        <v>24.511037025811994</v>
      </c>
      <c r="EI16">
        <f ca="1"/>
        <v>46036</v>
      </c>
      <c r="EJ16">
        <f ca="1"/>
        <v>10070.900000000001</v>
      </c>
      <c r="EL16">
        <f ca="1"/>
        <v>46036</v>
      </c>
      <c r="EM16">
        <f ca="1"/>
        <v>5038.7</v>
      </c>
      <c r="EN16">
        <f ca="1"/>
        <v>5032.2000000000007</v>
      </c>
      <c r="EP16">
        <f ca="1"/>
        <v>46036</v>
      </c>
      <c r="EQ16">
        <f ca="1"/>
        <v>404.48</v>
      </c>
      <c r="ES16">
        <f ca="1"/>
        <v>46036</v>
      </c>
      <c r="ET16">
        <f ca="1"/>
        <v>24.700108781645572</v>
      </c>
      <c r="EV16">
        <f ca="1"/>
        <v>46036</v>
      </c>
      <c r="EW16">
        <f ca="1"/>
        <v>9990.7000000000007</v>
      </c>
      <c r="EX16">
        <f ca="1"/>
        <v>404.48</v>
      </c>
    </row>
    <row r="17" spans="1:154" ht="23.25">
      <c r="A17" s="363" t="s">
        <v>11</v>
      </c>
      <c r="B17" s="404"/>
      <c r="C17" s="404"/>
      <c r="D17" s="405"/>
      <c r="E17" s="366" t="s">
        <v>12</v>
      </c>
      <c r="F17" s="404"/>
      <c r="G17" s="404"/>
      <c r="H17" s="405"/>
      <c r="I17" s="356" t="s">
        <v>14</v>
      </c>
      <c r="J17" s="410"/>
      <c r="K17" s="410"/>
      <c r="L17" s="410"/>
      <c r="M17" s="387" t="s">
        <v>43</v>
      </c>
      <c r="N17" s="413"/>
      <c r="O17" s="413"/>
      <c r="P17" s="414"/>
      <c r="BA17">
        <f ca="1"/>
        <v>46030</v>
      </c>
      <c r="BB17" t="str">
        <f ca="1"/>
        <v>M</v>
      </c>
      <c r="BC17">
        <f ca="1"/>
        <v>239.8</v>
      </c>
      <c r="BD17">
        <f ca="1"/>
        <v>1761.4</v>
      </c>
      <c r="BE17">
        <f ca="1"/>
        <v>480.4</v>
      </c>
      <c r="BF17">
        <f ca="1"/>
        <v>2435.1000000000004</v>
      </c>
      <c r="BG17" t="str">
        <f ca="1"/>
        <v/>
      </c>
      <c r="BH17">
        <f ca="1"/>
        <v>4916.7000000000007</v>
      </c>
      <c r="BI17" t="str">
        <f ca="1"/>
        <v/>
      </c>
      <c r="BJ17" t="str">
        <f ca="1"/>
        <v/>
      </c>
      <c r="BK17" t="str">
        <f ca="1"/>
        <v/>
      </c>
      <c r="BL17" t="str">
        <f ca="1"/>
        <v/>
      </c>
      <c r="BM17" t="str">
        <f ca="1"/>
        <v/>
      </c>
      <c r="BN17" t="str">
        <f ca="1"/>
        <v/>
      </c>
      <c r="BO17" t="str">
        <f ca="1"/>
        <v/>
      </c>
      <c r="BP17" t="str">
        <f ca="1"/>
        <v/>
      </c>
      <c r="BR17">
        <f ca="1"/>
        <v>46030</v>
      </c>
      <c r="BS17" t="str">
        <f ca="1"/>
        <v>M</v>
      </c>
      <c r="BT17">
        <f ca="1"/>
        <v>239.8</v>
      </c>
      <c r="BU17">
        <f ca="1"/>
        <v>1761.4</v>
      </c>
      <c r="BV17">
        <f ca="1"/>
        <v>480.4</v>
      </c>
      <c r="BW17">
        <f ca="1"/>
        <v>2435.1000000000004</v>
      </c>
      <c r="BX17" t="str">
        <f ca="1"/>
        <v/>
      </c>
      <c r="BY17">
        <f ca="1"/>
        <v>4916.7000000000007</v>
      </c>
      <c r="BZ17" t="str">
        <f ca="1"/>
        <v/>
      </c>
      <c r="CA17" t="str">
        <f ca="1"/>
        <v/>
      </c>
      <c r="CB17" t="str">
        <f ca="1"/>
        <v/>
      </c>
      <c r="CC17" t="str">
        <f ca="1"/>
        <v/>
      </c>
      <c r="CD17" t="str">
        <f ca="1"/>
        <v/>
      </c>
      <c r="CE17" t="str">
        <f ca="1"/>
        <v/>
      </c>
      <c r="CF17" t="str">
        <f ca="1"/>
        <v/>
      </c>
      <c r="CG17" t="str">
        <f ca="1"/>
        <v/>
      </c>
      <c r="EI17">
        <f ca="1"/>
        <v>46037</v>
      </c>
      <c r="EJ17">
        <f ca="1"/>
        <v>10049.6</v>
      </c>
      <c r="EL17">
        <f ca="1"/>
        <v>46037</v>
      </c>
      <c r="EM17">
        <f ca="1"/>
        <v>5082.6000000000004</v>
      </c>
      <c r="EN17">
        <f ca="1"/>
        <v>4967</v>
      </c>
      <c r="EP17">
        <f ca="1"/>
        <v>46037</v>
      </c>
      <c r="EQ17">
        <f ca="1"/>
        <v>403.41</v>
      </c>
      <c r="ES17">
        <f ca="1"/>
        <v>46037</v>
      </c>
      <c r="ET17">
        <f ca="1"/>
        <v>24.600530477677797</v>
      </c>
      <c r="EV17">
        <f ca="1"/>
        <v>46037</v>
      </c>
      <c r="EW17">
        <f ca="1"/>
        <v>9924.1</v>
      </c>
      <c r="EX17">
        <f ca="1"/>
        <v>403.41</v>
      </c>
    </row>
    <row r="18" spans="1:154">
      <c r="A18" s="415">
        <f ca="1">SUM(_xlfn.CHOOSECOLS(_xlfn.ANCHORARRAY($BR$3),11))</f>
        <v>9883.6</v>
      </c>
      <c r="B18" s="406"/>
      <c r="C18" s="406"/>
      <c r="D18" s="407"/>
      <c r="E18" s="249" t="str" cm="1">
        <f t="array" aca="1" ref="E18" ca="1">_xlfn.LET(_xlpm.w,_xlfn.CHOOSECOLS(_xlfn.ANCHORARRAY($BR$3),12),IF(COUNT(_xlpm.w)=0,"No valid data",SUM(_xlpm.w)))</f>
        <v>No valid data</v>
      </c>
      <c r="F18" s="406"/>
      <c r="G18" s="406"/>
      <c r="H18" s="407"/>
      <c r="I18" s="249">
        <f ca="1">SUM(_xlfn.CHOOSECOLS(_xlfn.ANCHORARRAY($BR$3),14))</f>
        <v>2541271.0299999979</v>
      </c>
      <c r="J18" s="357"/>
      <c r="K18" s="357"/>
      <c r="L18" s="357"/>
      <c r="M18" s="368">
        <f ca="1">IFERROR(SUM(_xlfn.CHOOSECOLS(_xlfn.ANCHORARRAY($BR$3),14))/SUM(_xlfn.CHOOSECOLS(_xlfn.ANCHORARRAY($BR$3),8)),0)</f>
        <v>0.99487032856850866</v>
      </c>
      <c r="N18" s="406"/>
      <c r="O18" s="406"/>
      <c r="P18" s="407"/>
      <c r="BA18">
        <f ca="1"/>
        <v>46030</v>
      </c>
      <c r="BB18" t="str">
        <f ca="1"/>
        <v>E</v>
      </c>
      <c r="BC18">
        <f ca="1"/>
        <v>230.1</v>
      </c>
      <c r="BD18">
        <f ca="1"/>
        <v>1491.8</v>
      </c>
      <c r="BE18">
        <f ca="1"/>
        <v>390.99999999999994</v>
      </c>
      <c r="BF18">
        <f ca="1"/>
        <v>2551.6000000000004</v>
      </c>
      <c r="BG18" t="str">
        <f ca="1"/>
        <v/>
      </c>
      <c r="BH18">
        <f ca="1"/>
        <v>4664.5</v>
      </c>
      <c r="BI18" t="str">
        <f ca="1"/>
        <v/>
      </c>
      <c r="BJ18" t="str">
        <f ca="1"/>
        <v/>
      </c>
      <c r="BK18">
        <f ca="1"/>
        <v>15</v>
      </c>
      <c r="BL18" t="str">
        <f ca="1"/>
        <v/>
      </c>
      <c r="BM18" t="str">
        <f ca="1"/>
        <v/>
      </c>
      <c r="BN18">
        <f ca="1"/>
        <v>9661.7000000000007</v>
      </c>
      <c r="BO18">
        <f ca="1"/>
        <v>396.2</v>
      </c>
      <c r="BP18">
        <f ca="1"/>
        <v>24.385916203937409</v>
      </c>
      <c r="BR18">
        <f ca="1"/>
        <v>46030</v>
      </c>
      <c r="BS18" t="str">
        <f ca="1"/>
        <v>E</v>
      </c>
      <c r="BT18">
        <f ca="1"/>
        <v>230.1</v>
      </c>
      <c r="BU18">
        <f ca="1"/>
        <v>1491.8</v>
      </c>
      <c r="BV18">
        <f ca="1"/>
        <v>390.99999999999994</v>
      </c>
      <c r="BW18">
        <f ca="1"/>
        <v>2551.6000000000004</v>
      </c>
      <c r="BX18" t="str">
        <f ca="1"/>
        <v/>
      </c>
      <c r="BY18">
        <f ca="1"/>
        <v>4664.5</v>
      </c>
      <c r="BZ18" t="str">
        <f ca="1"/>
        <v/>
      </c>
      <c r="CA18" t="str">
        <f ca="1"/>
        <v/>
      </c>
      <c r="CB18">
        <f ca="1"/>
        <v>15</v>
      </c>
      <c r="CC18" t="str">
        <f ca="1"/>
        <v/>
      </c>
      <c r="CD18" t="str">
        <f ca="1"/>
        <v/>
      </c>
      <c r="CE18">
        <f ca="1"/>
        <v>9661.7000000000007</v>
      </c>
      <c r="CF18">
        <f ca="1"/>
        <v>396.2</v>
      </c>
      <c r="CG18">
        <f ca="1"/>
        <v>24.385916203937409</v>
      </c>
      <c r="EI18">
        <f ca="1"/>
        <v>46038</v>
      </c>
      <c r="EJ18">
        <f ca="1"/>
        <v>9517.1</v>
      </c>
      <c r="EL18">
        <f ca="1"/>
        <v>46038</v>
      </c>
      <c r="EM18">
        <f ca="1"/>
        <v>4660.6000000000004</v>
      </c>
      <c r="EN18">
        <f ca="1"/>
        <v>4856.5</v>
      </c>
      <c r="EP18">
        <f ca="1"/>
        <v>46038</v>
      </c>
      <c r="EQ18">
        <f ca="1"/>
        <v>388.43</v>
      </c>
      <c r="ES18">
        <f ca="1"/>
        <v>46038</v>
      </c>
      <c r="ET18">
        <f ca="1"/>
        <v>24.700460829493085</v>
      </c>
      <c r="EV18">
        <f ca="1"/>
        <v>46038</v>
      </c>
      <c r="EW18">
        <f ca="1"/>
        <v>9594.4</v>
      </c>
      <c r="EX18">
        <f ca="1"/>
        <v>388.43</v>
      </c>
    </row>
    <row r="19" spans="1:154">
      <c r="A19" s="408"/>
      <c r="B19" s="406"/>
      <c r="C19" s="406"/>
      <c r="D19" s="407"/>
      <c r="E19" s="406"/>
      <c r="F19" s="406"/>
      <c r="G19" s="406"/>
      <c r="H19" s="407"/>
      <c r="I19" s="357"/>
      <c r="J19" s="357"/>
      <c r="K19" s="357"/>
      <c r="L19" s="357"/>
      <c r="M19" s="408"/>
      <c r="N19" s="406"/>
      <c r="O19" s="406"/>
      <c r="P19" s="407"/>
      <c r="BA19">
        <f ca="1"/>
        <v>46031</v>
      </c>
      <c r="BB19" t="str">
        <f ca="1"/>
        <v>M</v>
      </c>
      <c r="BC19">
        <f ca="1"/>
        <v>263</v>
      </c>
      <c r="BD19">
        <f ca="1"/>
        <v>1763.8000000000002</v>
      </c>
      <c r="BE19">
        <f ca="1"/>
        <v>486.8</v>
      </c>
      <c r="BF19">
        <f ca="1"/>
        <v>2498.6</v>
      </c>
      <c r="BG19" t="str">
        <f ca="1"/>
        <v/>
      </c>
      <c r="BH19">
        <f ca="1"/>
        <v>5012.2000000000007</v>
      </c>
      <c r="BI19" t="str">
        <f ca="1"/>
        <v/>
      </c>
      <c r="BJ19" t="str">
        <f ca="1"/>
        <v/>
      </c>
      <c r="BK19" t="str">
        <f ca="1"/>
        <v/>
      </c>
      <c r="BL19" t="str">
        <f ca="1"/>
        <v/>
      </c>
      <c r="BM19" t="str">
        <f ca="1"/>
        <v/>
      </c>
      <c r="BN19" t="str">
        <f ca="1"/>
        <v/>
      </c>
      <c r="BO19" t="str">
        <f ca="1"/>
        <v/>
      </c>
      <c r="BP19" t="str">
        <f ca="1"/>
        <v/>
      </c>
      <c r="BR19">
        <f ca="1"/>
        <v>46031</v>
      </c>
      <c r="BS19" t="str">
        <f ca="1"/>
        <v>M</v>
      </c>
      <c r="BT19">
        <f ca="1"/>
        <v>263</v>
      </c>
      <c r="BU19">
        <f ca="1"/>
        <v>1763.8000000000002</v>
      </c>
      <c r="BV19">
        <f ca="1"/>
        <v>486.8</v>
      </c>
      <c r="BW19">
        <f ca="1"/>
        <v>2498.6</v>
      </c>
      <c r="BX19" t="str">
        <f ca="1"/>
        <v/>
      </c>
      <c r="BY19">
        <f ca="1"/>
        <v>5012.2000000000007</v>
      </c>
      <c r="BZ19" t="str">
        <f ca="1"/>
        <v/>
      </c>
      <c r="CA19" t="str">
        <f ca="1"/>
        <v/>
      </c>
      <c r="CB19" t="str">
        <f ca="1"/>
        <v/>
      </c>
      <c r="CC19" t="str">
        <f ca="1"/>
        <v/>
      </c>
      <c r="CD19" t="str">
        <f ca="1"/>
        <v/>
      </c>
      <c r="CE19" t="str">
        <f ca="1"/>
        <v/>
      </c>
      <c r="CF19" t="str">
        <f ca="1"/>
        <v/>
      </c>
      <c r="CG19" t="str">
        <f ca="1"/>
        <v/>
      </c>
      <c r="EI19">
        <f ca="1"/>
        <v>46039</v>
      </c>
      <c r="EJ19">
        <f ca="1"/>
        <v>9916.7999999999993</v>
      </c>
      <c r="EL19">
        <f ca="1"/>
        <v>46039</v>
      </c>
      <c r="EM19">
        <f ca="1"/>
        <v>4968</v>
      </c>
      <c r="EN19">
        <f ca="1"/>
        <v>4948.7999999999993</v>
      </c>
      <c r="EP19">
        <f ca="1"/>
        <v>46039</v>
      </c>
      <c r="EQ19">
        <f ca="1"/>
        <v>397.37</v>
      </c>
      <c r="ES19">
        <f ca="1"/>
        <v>46039</v>
      </c>
      <c r="ET19">
        <f ca="1"/>
        <v>24.600498276165791</v>
      </c>
      <c r="EV19">
        <f ca="1"/>
        <v>46039</v>
      </c>
      <c r="EW19">
        <f ca="1"/>
        <v>9775.5</v>
      </c>
      <c r="EX19">
        <f ca="1"/>
        <v>397.37</v>
      </c>
    </row>
    <row r="20" spans="1:154">
      <c r="A20" s="416" t="s">
        <v>37</v>
      </c>
      <c r="B20" s="409"/>
      <c r="C20" s="409"/>
      <c r="D20" s="412"/>
      <c r="E20" s="385" t="s">
        <v>44</v>
      </c>
      <c r="F20" s="409"/>
      <c r="G20" s="409"/>
      <c r="H20" s="412"/>
      <c r="I20" s="250" t="s">
        <v>37</v>
      </c>
      <c r="J20" s="357"/>
      <c r="K20" s="357"/>
      <c r="L20" s="357"/>
      <c r="M20" s="386" t="s">
        <v>45</v>
      </c>
      <c r="N20" s="406"/>
      <c r="O20" s="406"/>
      <c r="P20" s="407"/>
      <c r="BA20">
        <f ca="1"/>
        <v>46031</v>
      </c>
      <c r="BB20" t="str">
        <f ca="1"/>
        <v>E</v>
      </c>
      <c r="BC20">
        <f ca="1"/>
        <v>215.7</v>
      </c>
      <c r="BD20">
        <f ca="1"/>
        <v>1653.1000000000001</v>
      </c>
      <c r="BE20">
        <f ca="1"/>
        <v>389.70000000000005</v>
      </c>
      <c r="BF20">
        <f ca="1"/>
        <v>2624.5</v>
      </c>
      <c r="BG20" t="str">
        <f ca="1"/>
        <v/>
      </c>
      <c r="BH20">
        <f ca="1"/>
        <v>4883</v>
      </c>
      <c r="BI20" t="str">
        <f ca="1"/>
        <v/>
      </c>
      <c r="BJ20" t="str">
        <f ca="1"/>
        <v/>
      </c>
      <c r="BK20">
        <f ca="1"/>
        <v>15</v>
      </c>
      <c r="BL20" t="str">
        <f ca="1"/>
        <v/>
      </c>
      <c r="BM20" t="str">
        <f ca="1"/>
        <v/>
      </c>
      <c r="BN20">
        <f ca="1"/>
        <v>9701.4</v>
      </c>
      <c r="BO20">
        <f ca="1"/>
        <v>392.19</v>
      </c>
      <c r="BP20">
        <f ca="1"/>
        <v>24.736479767459649</v>
      </c>
      <c r="BR20">
        <f ca="1"/>
        <v>46031</v>
      </c>
      <c r="BS20" t="str">
        <f ca="1"/>
        <v>E</v>
      </c>
      <c r="BT20">
        <f ca="1"/>
        <v>215.7</v>
      </c>
      <c r="BU20">
        <f ca="1"/>
        <v>1653.1000000000001</v>
      </c>
      <c r="BV20">
        <f ca="1"/>
        <v>389.70000000000005</v>
      </c>
      <c r="BW20">
        <f ca="1"/>
        <v>2624.5</v>
      </c>
      <c r="BX20" t="str">
        <f ca="1"/>
        <v/>
      </c>
      <c r="BY20">
        <f ca="1"/>
        <v>4883</v>
      </c>
      <c r="BZ20" t="str">
        <f ca="1"/>
        <v/>
      </c>
      <c r="CA20" t="str">
        <f ca="1"/>
        <v/>
      </c>
      <c r="CB20">
        <f ca="1"/>
        <v>15</v>
      </c>
      <c r="CC20" t="str">
        <f ca="1"/>
        <v/>
      </c>
      <c r="CD20" t="str">
        <f ca="1"/>
        <v/>
      </c>
      <c r="CE20">
        <f ca="1"/>
        <v>9701.4</v>
      </c>
      <c r="CF20">
        <f ca="1"/>
        <v>392.19</v>
      </c>
      <c r="CG20">
        <f ca="1"/>
        <v>24.736479767459649</v>
      </c>
      <c r="EI20">
        <f ca="1"/>
        <v>46040</v>
      </c>
      <c r="EJ20">
        <f ca="1"/>
        <v>9863.7999999999993</v>
      </c>
      <c r="EL20">
        <f ca="1"/>
        <v>46040</v>
      </c>
      <c r="EM20">
        <f ca="1"/>
        <v>5041.3</v>
      </c>
      <c r="EN20">
        <f ca="1"/>
        <v>4822.5</v>
      </c>
      <c r="EP20">
        <f ca="1"/>
        <v>46040</v>
      </c>
      <c r="EQ20">
        <f ca="1"/>
        <v>409.13</v>
      </c>
      <c r="ES20">
        <f ca="1"/>
        <v>46040</v>
      </c>
      <c r="ET20">
        <f ca="1"/>
        <v>24.700461955857552</v>
      </c>
      <c r="EV20">
        <f ca="1"/>
        <v>46040</v>
      </c>
      <c r="EW20">
        <f ca="1"/>
        <v>10105.700000000001</v>
      </c>
      <c r="EX20">
        <f ca="1"/>
        <v>409.13</v>
      </c>
    </row>
    <row r="21" spans="1:154" ht="23.25">
      <c r="A21" s="387" t="s">
        <v>46</v>
      </c>
      <c r="B21" s="413"/>
      <c r="C21" s="413"/>
      <c r="D21" s="414"/>
      <c r="E21" s="356" t="s">
        <v>47</v>
      </c>
      <c r="F21" s="410"/>
      <c r="G21" s="410"/>
      <c r="H21" s="410"/>
      <c r="I21" s="363" t="s">
        <v>48</v>
      </c>
      <c r="J21" s="404"/>
      <c r="K21" s="404"/>
      <c r="L21" s="404"/>
      <c r="M21" s="363" t="s">
        <v>49</v>
      </c>
      <c r="N21" s="404"/>
      <c r="O21" s="404"/>
      <c r="P21" s="405"/>
      <c r="BA21">
        <f ca="1"/>
        <v>46032</v>
      </c>
      <c r="BB21" t="str">
        <f ca="1"/>
        <v>M</v>
      </c>
      <c r="BC21">
        <f ca="1"/>
        <v>248.9</v>
      </c>
      <c r="BD21">
        <f ca="1"/>
        <v>1687.7</v>
      </c>
      <c r="BE21">
        <f ca="1"/>
        <v>487.29999999999995</v>
      </c>
      <c r="BF21">
        <f ca="1"/>
        <v>2409.5</v>
      </c>
      <c r="BG21" t="str">
        <f ca="1"/>
        <v/>
      </c>
      <c r="BH21">
        <f ca="1"/>
        <v>4833.3999999999996</v>
      </c>
      <c r="BI21" t="str">
        <f ca="1"/>
        <v/>
      </c>
      <c r="BJ21" t="str">
        <f ca="1"/>
        <v/>
      </c>
      <c r="BK21" t="str">
        <f ca="1"/>
        <v/>
      </c>
      <c r="BL21" t="str">
        <f ca="1"/>
        <v/>
      </c>
      <c r="BM21" t="str">
        <f ca="1"/>
        <v/>
      </c>
      <c r="BN21" t="str">
        <f ca="1"/>
        <v/>
      </c>
      <c r="BO21" t="str">
        <f ca="1"/>
        <v/>
      </c>
      <c r="BP21" t="str">
        <f ca="1"/>
        <v/>
      </c>
      <c r="BR21">
        <f ca="1"/>
        <v>46032</v>
      </c>
      <c r="BS21" t="str">
        <f ca="1"/>
        <v>M</v>
      </c>
      <c r="BT21">
        <f ca="1"/>
        <v>248.9</v>
      </c>
      <c r="BU21">
        <f ca="1"/>
        <v>1687.7</v>
      </c>
      <c r="BV21">
        <f ca="1"/>
        <v>487.29999999999995</v>
      </c>
      <c r="BW21">
        <f ca="1"/>
        <v>2409.5</v>
      </c>
      <c r="BX21" t="str">
        <f ca="1"/>
        <v/>
      </c>
      <c r="BY21">
        <f ca="1"/>
        <v>4833.3999999999996</v>
      </c>
      <c r="BZ21" t="str">
        <f ca="1"/>
        <v/>
      </c>
      <c r="CA21" t="str">
        <f ca="1"/>
        <v/>
      </c>
      <c r="CB21" t="str">
        <f ca="1"/>
        <v/>
      </c>
      <c r="CC21" t="str">
        <f ca="1"/>
        <v/>
      </c>
      <c r="CD21" t="str">
        <f ca="1"/>
        <v/>
      </c>
      <c r="CE21" t="str">
        <f ca="1"/>
        <v/>
      </c>
      <c r="CF21" t="str">
        <f ca="1"/>
        <v/>
      </c>
      <c r="CG21" t="str">
        <f ca="1"/>
        <v/>
      </c>
      <c r="EI21">
        <f ca="1"/>
        <v>46041</v>
      </c>
      <c r="EJ21">
        <f ca="1"/>
        <v>10138.599999999999</v>
      </c>
      <c r="EL21">
        <f ca="1"/>
        <v>46041</v>
      </c>
      <c r="EM21">
        <f ca="1"/>
        <v>5059.2</v>
      </c>
      <c r="EN21">
        <f ca="1"/>
        <v>5079.3999999999996</v>
      </c>
      <c r="EP21">
        <f ca="1"/>
        <v>46041</v>
      </c>
      <c r="EQ21">
        <f ca="1"/>
        <v>405.69</v>
      </c>
      <c r="ES21">
        <f ca="1"/>
        <v>46041</v>
      </c>
      <c r="ET21">
        <f ca="1"/>
        <v>24.600557075599596</v>
      </c>
      <c r="EV21">
        <f ca="1"/>
        <v>46041</v>
      </c>
      <c r="EW21">
        <f ca="1"/>
        <v>9980.2000000000007</v>
      </c>
      <c r="EX21">
        <f ca="1"/>
        <v>405.69</v>
      </c>
    </row>
    <row r="22" spans="1:154" ht="12.75" customHeight="1">
      <c r="A22" s="367">
        <f ca="1">SUM(_xlfn.CHOOSECOLS(_xlfn.ANCHORARRAY($BR$3),15))</f>
        <v>102023.19999999997</v>
      </c>
      <c r="B22" s="406"/>
      <c r="C22" s="406"/>
      <c r="D22" s="407"/>
      <c r="E22" s="249" cm="1">
        <f t="array" aca="1" ref="E22" ca="1">_xlfn.LET(_xlpm.g,_xlfn.CHOOSECOLS(_xlfn.ANCHORARRAY($BR$3),15),IFERROR(AVERAGE(_xlfn._xlws.FILTER(_xlpm.g,ISNUMBER(_xlpm.g))),0))</f>
        <v>361.78439716312045</v>
      </c>
      <c r="F22" s="357"/>
      <c r="G22" s="357"/>
      <c r="H22" s="357"/>
      <c r="I22" s="369" cm="1">
        <f t="array" aca="1" ref="I22" ca="1">_xlfn.LET(_xlpm.g,_xlfn.CHOOSECOLS(_xlfn.ANCHORARRAY($BR$3),16),IFERROR(AVERAGE(_xlfn._xlws.FILTER(_xlpm.g,ISNUMBER(_xlpm.g))),0))</f>
        <v>24.76224587197154</v>
      </c>
      <c r="J22" s="406"/>
      <c r="K22" s="406"/>
      <c r="L22" s="406"/>
      <c r="M22" s="388" cm="1">
        <f t="array" aca="1" ref="M22" ca="1">_xlfn.LET(_xlpm.g,_xlfn.CHOOSECOLS(_xlfn.ANCHORARRAY($BR$3),16),IFERROR(MAX(_xlfn._xlws.FILTER(_xlpm.g,ISNUMBER(_xlpm.g))),0))</f>
        <v>27.160466651992074</v>
      </c>
      <c r="N22" s="389"/>
      <c r="O22" s="389"/>
      <c r="P22" s="390"/>
      <c r="BA22">
        <f ca="1"/>
        <v>46032</v>
      </c>
      <c r="BB22" t="str">
        <f ca="1"/>
        <v>E</v>
      </c>
      <c r="BC22">
        <f ca="1"/>
        <v>213.4</v>
      </c>
      <c r="BD22">
        <f ca="1"/>
        <v>1646.6</v>
      </c>
      <c r="BE22">
        <f ca="1"/>
        <v>393.7</v>
      </c>
      <c r="BF22">
        <f ca="1"/>
        <v>2528.1999999999998</v>
      </c>
      <c r="BG22" t="str">
        <f ca="1"/>
        <v/>
      </c>
      <c r="BH22">
        <f ca="1"/>
        <v>4781.8999999999996</v>
      </c>
      <c r="BI22" t="str">
        <f ca="1"/>
        <v/>
      </c>
      <c r="BJ22" t="str">
        <f ca="1"/>
        <v/>
      </c>
      <c r="BK22">
        <f ca="1"/>
        <v>15</v>
      </c>
      <c r="BL22" t="str">
        <f ca="1"/>
        <v/>
      </c>
      <c r="BM22" t="str">
        <f ca="1"/>
        <v/>
      </c>
      <c r="BN22">
        <f ca="1"/>
        <v>9834.5</v>
      </c>
      <c r="BO22">
        <f ca="1"/>
        <v>401.4</v>
      </c>
      <c r="BP22">
        <f ca="1"/>
        <v>24.50049825610364</v>
      </c>
      <c r="BR22">
        <f ca="1"/>
        <v>46032</v>
      </c>
      <c r="BS22" t="str">
        <f ca="1"/>
        <v>E</v>
      </c>
      <c r="BT22">
        <f ca="1"/>
        <v>213.4</v>
      </c>
      <c r="BU22">
        <f ca="1"/>
        <v>1646.6</v>
      </c>
      <c r="BV22">
        <f ca="1"/>
        <v>393.7</v>
      </c>
      <c r="BW22">
        <f ca="1"/>
        <v>2528.1999999999998</v>
      </c>
      <c r="BX22" t="str">
        <f ca="1"/>
        <v/>
      </c>
      <c r="BY22">
        <f ca="1"/>
        <v>4781.8999999999996</v>
      </c>
      <c r="BZ22" t="str">
        <f ca="1"/>
        <v/>
      </c>
      <c r="CA22" t="str">
        <f ca="1"/>
        <v/>
      </c>
      <c r="CB22">
        <f ca="1"/>
        <v>15</v>
      </c>
      <c r="CC22" t="str">
        <f ca="1"/>
        <v/>
      </c>
      <c r="CD22" t="str">
        <f ca="1"/>
        <v/>
      </c>
      <c r="CE22">
        <f ca="1"/>
        <v>9834.5</v>
      </c>
      <c r="CF22">
        <f ca="1"/>
        <v>401.4</v>
      </c>
      <c r="CG22">
        <f ca="1"/>
        <v>24.50049825610364</v>
      </c>
      <c r="EI22">
        <f ca="1"/>
        <v>46042</v>
      </c>
      <c r="EJ22">
        <f ca="1"/>
        <v>7000.1</v>
      </c>
      <c r="EL22">
        <f ca="1"/>
        <v>46042</v>
      </c>
      <c r="EM22">
        <f ca="1"/>
        <v>1939.1</v>
      </c>
      <c r="EN22">
        <f ca="1"/>
        <v>5061</v>
      </c>
      <c r="EP22">
        <f ca="1"/>
        <v>46042</v>
      </c>
      <c r="EQ22">
        <f ca="1"/>
        <v>284.79000000000002</v>
      </c>
      <c r="ES22">
        <f ca="1"/>
        <v>46042</v>
      </c>
      <c r="ET22">
        <f ca="1"/>
        <v>24.500860283015555</v>
      </c>
      <c r="EV22">
        <f ca="1"/>
        <v>46042</v>
      </c>
      <c r="EW22">
        <f ca="1"/>
        <v>6977.6</v>
      </c>
      <c r="EX22">
        <f ca="1"/>
        <v>284.79000000000002</v>
      </c>
    </row>
    <row r="23" spans="1:154" ht="12.75" customHeight="1">
      <c r="A23" s="408"/>
      <c r="B23" s="406"/>
      <c r="C23" s="406"/>
      <c r="D23" s="407"/>
      <c r="E23" s="357"/>
      <c r="F23" s="357"/>
      <c r="G23" s="357"/>
      <c r="H23" s="357"/>
      <c r="I23" s="408"/>
      <c r="J23" s="406"/>
      <c r="K23" s="406"/>
      <c r="L23" s="406"/>
      <c r="M23" s="388"/>
      <c r="N23" s="389"/>
      <c r="O23" s="389"/>
      <c r="P23" s="390"/>
      <c r="BA23">
        <f ca="1"/>
        <v>46033</v>
      </c>
      <c r="BB23" t="str">
        <f ca="1"/>
        <v>M</v>
      </c>
      <c r="BC23">
        <f ca="1"/>
        <v>245.8</v>
      </c>
      <c r="BD23">
        <f ca="1"/>
        <v>1882</v>
      </c>
      <c r="BE23">
        <f ca="1"/>
        <v>475.09999999999997</v>
      </c>
      <c r="BF23">
        <f ca="1"/>
        <v>2464.7000000000003</v>
      </c>
      <c r="BG23" t="str">
        <f ca="1"/>
        <v/>
      </c>
      <c r="BH23">
        <f ca="1"/>
        <v>5067.6000000000004</v>
      </c>
      <c r="BI23" t="str">
        <f ca="1"/>
        <v/>
      </c>
      <c r="BJ23" t="str">
        <f ca="1"/>
        <v/>
      </c>
      <c r="BK23" t="str">
        <f ca="1"/>
        <v/>
      </c>
      <c r="BL23" t="str">
        <f ca="1"/>
        <v/>
      </c>
      <c r="BM23" t="str">
        <f ca="1"/>
        <v/>
      </c>
      <c r="BN23" t="str">
        <f ca="1"/>
        <v/>
      </c>
      <c r="BO23" t="str">
        <f ca="1"/>
        <v/>
      </c>
      <c r="BP23" t="str">
        <f ca="1"/>
        <v/>
      </c>
      <c r="BR23">
        <f ca="1"/>
        <v>46033</v>
      </c>
      <c r="BS23" t="str">
        <f ca="1"/>
        <v>M</v>
      </c>
      <c r="BT23">
        <f ca="1"/>
        <v>245.8</v>
      </c>
      <c r="BU23">
        <f ca="1"/>
        <v>1882</v>
      </c>
      <c r="BV23">
        <f ca="1"/>
        <v>475.09999999999997</v>
      </c>
      <c r="BW23">
        <f ca="1"/>
        <v>2464.7000000000003</v>
      </c>
      <c r="BX23" t="str">
        <f ca="1"/>
        <v/>
      </c>
      <c r="BY23">
        <f ca="1"/>
        <v>5067.6000000000004</v>
      </c>
      <c r="BZ23" t="str">
        <f ca="1"/>
        <v/>
      </c>
      <c r="CA23" t="str">
        <f ca="1"/>
        <v/>
      </c>
      <c r="CB23" t="str">
        <f ca="1"/>
        <v/>
      </c>
      <c r="CC23" t="str">
        <f ca="1"/>
        <v/>
      </c>
      <c r="CD23" t="str">
        <f ca="1"/>
        <v/>
      </c>
      <c r="CE23" t="str">
        <f ca="1"/>
        <v/>
      </c>
      <c r="CF23" t="str">
        <f ca="1"/>
        <v/>
      </c>
      <c r="CG23" t="str">
        <f ca="1"/>
        <v/>
      </c>
      <c r="EI23">
        <f ca="1"/>
        <v>46043</v>
      </c>
      <c r="EJ23">
        <f ca="1"/>
        <v>9829.7000000000007</v>
      </c>
      <c r="EL23">
        <f ca="1"/>
        <v>46043</v>
      </c>
      <c r="EM23">
        <f ca="1"/>
        <v>9829.7000000000007</v>
      </c>
      <c r="EN23">
        <f ca="1"/>
        <v>0</v>
      </c>
      <c r="EP23">
        <f ca="1"/>
        <v>46043</v>
      </c>
      <c r="EQ23">
        <f ca="1"/>
        <v>397</v>
      </c>
      <c r="ES23">
        <f ca="1"/>
        <v>46043</v>
      </c>
      <c r="ET23">
        <f ca="1"/>
        <v>24.575566750629722</v>
      </c>
      <c r="EV23">
        <f ca="1"/>
        <v>46043</v>
      </c>
      <c r="EW23">
        <f ca="1"/>
        <v>9756.5</v>
      </c>
      <c r="EX23">
        <f ca="1"/>
        <v>397</v>
      </c>
    </row>
    <row r="24" spans="1:154" ht="13.5">
      <c r="A24" s="386" t="s">
        <v>50</v>
      </c>
      <c r="B24" s="406"/>
      <c r="C24" s="406"/>
      <c r="D24" s="407"/>
      <c r="E24" s="358" t="s">
        <v>51</v>
      </c>
      <c r="F24" s="359"/>
      <c r="G24" s="359"/>
      <c r="H24" s="359"/>
      <c r="I24" s="386" t="s">
        <v>52</v>
      </c>
      <c r="J24" s="406"/>
      <c r="K24" s="406"/>
      <c r="L24" s="406"/>
      <c r="M24" s="375" t="s">
        <v>53</v>
      </c>
      <c r="N24" s="376"/>
      <c r="O24" s="376"/>
      <c r="P24" s="377"/>
      <c r="BA24">
        <f ca="1"/>
        <v>46033</v>
      </c>
      <c r="BB24" t="str">
        <f ca="1"/>
        <v>M</v>
      </c>
      <c r="BC24">
        <f ca="1"/>
        <v>248.40000000000003</v>
      </c>
      <c r="BD24">
        <f ca="1"/>
        <v>1599.4</v>
      </c>
      <c r="BE24">
        <f ca="1"/>
        <v>398.7</v>
      </c>
      <c r="BF24">
        <f ca="1"/>
        <v>2648.3</v>
      </c>
      <c r="BG24" t="str">
        <f ca="1"/>
        <v/>
      </c>
      <c r="BH24">
        <f ca="1"/>
        <v>4894.8</v>
      </c>
      <c r="BI24" t="str">
        <f ca="1"/>
        <v/>
      </c>
      <c r="BJ24" t="str">
        <f ca="1"/>
        <v/>
      </c>
      <c r="BK24">
        <f ca="1"/>
        <v>15</v>
      </c>
      <c r="BL24" t="str">
        <f ca="1"/>
        <v/>
      </c>
      <c r="BM24" t="str">
        <f ca="1"/>
        <v/>
      </c>
      <c r="BN24">
        <f ca="1"/>
        <v>9955.1</v>
      </c>
      <c r="BO24">
        <f ca="1"/>
        <v>404.67</v>
      </c>
      <c r="BP24">
        <f ca="1"/>
        <v>24.600538710554279</v>
      </c>
      <c r="BR24">
        <f ca="1"/>
        <v>46033</v>
      </c>
      <c r="BS24" t="str">
        <f ca="1"/>
        <v>M</v>
      </c>
      <c r="BT24">
        <f ca="1"/>
        <v>248.40000000000003</v>
      </c>
      <c r="BU24">
        <f ca="1"/>
        <v>1599.4</v>
      </c>
      <c r="BV24">
        <f ca="1"/>
        <v>398.7</v>
      </c>
      <c r="BW24">
        <f ca="1"/>
        <v>2648.3</v>
      </c>
      <c r="BX24" t="str">
        <f ca="1"/>
        <v/>
      </c>
      <c r="BY24">
        <f ca="1"/>
        <v>4894.8</v>
      </c>
      <c r="BZ24" t="str">
        <f ca="1"/>
        <v/>
      </c>
      <c r="CA24" t="str">
        <f ca="1"/>
        <v/>
      </c>
      <c r="CB24">
        <f ca="1"/>
        <v>15</v>
      </c>
      <c r="CC24" t="str">
        <f ca="1"/>
        <v/>
      </c>
      <c r="CD24" t="str">
        <f ca="1"/>
        <v/>
      </c>
      <c r="CE24">
        <f ca="1"/>
        <v>9955.1</v>
      </c>
      <c r="CF24">
        <f ca="1"/>
        <v>404.67</v>
      </c>
      <c r="CG24">
        <f ca="1"/>
        <v>24.600538710554279</v>
      </c>
      <c r="EI24">
        <f ca="1"/>
        <v>46044</v>
      </c>
      <c r="EJ24">
        <f ca="1"/>
        <v>9931.0000000000018</v>
      </c>
      <c r="EL24">
        <f ca="1"/>
        <v>46044</v>
      </c>
      <c r="EM24">
        <f ca="1"/>
        <v>4935.7000000000007</v>
      </c>
      <c r="EN24">
        <f ca="1"/>
        <v>4995.3000000000011</v>
      </c>
      <c r="EP24">
        <f ca="1"/>
        <v>46044</v>
      </c>
      <c r="EQ24">
        <f ca="1"/>
        <v>402.63</v>
      </c>
      <c r="ES24">
        <f ca="1"/>
        <v>46044</v>
      </c>
      <c r="ET24">
        <f ca="1"/>
        <v>24.500409805528651</v>
      </c>
      <c r="EV24">
        <f ca="1"/>
        <v>46044</v>
      </c>
      <c r="EW24">
        <f ca="1"/>
        <v>9864.6</v>
      </c>
      <c r="EX24">
        <f ca="1"/>
        <v>402.63</v>
      </c>
    </row>
    <row r="25" spans="1:154" ht="24">
      <c r="A25" s="370" t="s">
        <v>54</v>
      </c>
      <c r="B25" s="371"/>
      <c r="C25" s="371"/>
      <c r="D25" s="372"/>
      <c r="E25" s="371" t="s">
        <v>55</v>
      </c>
      <c r="F25" s="371"/>
      <c r="G25" s="371"/>
      <c r="H25" s="371"/>
      <c r="I25" s="370" t="s">
        <v>56</v>
      </c>
      <c r="J25" s="371"/>
      <c r="K25" s="371"/>
      <c r="L25" s="372"/>
      <c r="M25" s="392" t="s">
        <v>57</v>
      </c>
      <c r="N25" s="392"/>
      <c r="O25" s="392"/>
      <c r="P25" s="393"/>
      <c r="BA25">
        <f ca="1"/>
        <v>46034</v>
      </c>
      <c r="BB25" t="str">
        <f ca="1"/>
        <v>E</v>
      </c>
      <c r="BC25">
        <f ca="1"/>
        <v>242.9</v>
      </c>
      <c r="BD25">
        <f ca="1"/>
        <v>1777.8</v>
      </c>
      <c r="BE25">
        <f ca="1"/>
        <v>534.6</v>
      </c>
      <c r="BF25">
        <f ca="1"/>
        <v>2520</v>
      </c>
      <c r="BG25" t="str">
        <f ca="1"/>
        <v/>
      </c>
      <c r="BH25">
        <f ca="1"/>
        <v>5075.3</v>
      </c>
      <c r="BI25" t="str">
        <f ca="1"/>
        <v/>
      </c>
      <c r="BJ25" t="str">
        <f ca="1"/>
        <v/>
      </c>
      <c r="BK25" t="str">
        <f ca="1"/>
        <v/>
      </c>
      <c r="BL25" t="str">
        <f ca="1"/>
        <v/>
      </c>
      <c r="BM25" t="str">
        <f ca="1"/>
        <v/>
      </c>
      <c r="BN25" t="str">
        <f ca="1"/>
        <v/>
      </c>
      <c r="BO25" t="str">
        <f ca="1"/>
        <v/>
      </c>
      <c r="BP25" t="str">
        <f ca="1"/>
        <v/>
      </c>
      <c r="BR25">
        <f ca="1"/>
        <v>46034</v>
      </c>
      <c r="BS25" t="str">
        <f ca="1"/>
        <v>E</v>
      </c>
      <c r="BT25">
        <f ca="1"/>
        <v>242.9</v>
      </c>
      <c r="BU25">
        <f ca="1"/>
        <v>1777.8</v>
      </c>
      <c r="BV25">
        <f ca="1"/>
        <v>534.6</v>
      </c>
      <c r="BW25">
        <f ca="1"/>
        <v>2520</v>
      </c>
      <c r="BX25" t="str">
        <f ca="1"/>
        <v/>
      </c>
      <c r="BY25">
        <f ca="1"/>
        <v>5075.3</v>
      </c>
      <c r="BZ25" t="str">
        <f ca="1"/>
        <v/>
      </c>
      <c r="CA25" t="str">
        <f ca="1"/>
        <v/>
      </c>
      <c r="CB25" t="str">
        <f ca="1"/>
        <v/>
      </c>
      <c r="CC25" t="str">
        <f ca="1"/>
        <v/>
      </c>
      <c r="CD25" t="str">
        <f ca="1"/>
        <v/>
      </c>
      <c r="CE25" t="str">
        <f ca="1"/>
        <v/>
      </c>
      <c r="CF25" t="str">
        <f ca="1"/>
        <v/>
      </c>
      <c r="CG25" t="str">
        <f ca="1"/>
        <v/>
      </c>
      <c r="EI25">
        <f ca="1"/>
        <v>46045</v>
      </c>
      <c r="EJ25">
        <f ca="1"/>
        <v>9937.7999999999993</v>
      </c>
      <c r="EL25">
        <f ca="1"/>
        <v>46045</v>
      </c>
      <c r="EM25">
        <f ca="1"/>
        <v>4993.8999999999996</v>
      </c>
      <c r="EN25">
        <f ca="1"/>
        <v>4943.8999999999996</v>
      </c>
      <c r="EP25">
        <f ca="1"/>
        <v>46045</v>
      </c>
      <c r="EQ25">
        <f ca="1"/>
        <v>392.13</v>
      </c>
      <c r="ES25">
        <f ca="1"/>
        <v>46045</v>
      </c>
      <c r="ET25">
        <f ca="1"/>
        <v>24.600515135286763</v>
      </c>
      <c r="EV25">
        <f ca="1"/>
        <v>46045</v>
      </c>
      <c r="EW25">
        <f ca="1"/>
        <v>9646.5999999999985</v>
      </c>
      <c r="EX25">
        <f ca="1"/>
        <v>392.13</v>
      </c>
    </row>
    <row r="26" spans="1:154" ht="24">
      <c r="A26" s="383" cm="1">
        <f t="array" aca="1" ref="A26" ca="1">_xlfn.LET(_xlpm.g,_xlfn.CHOOSECOLS(_xlfn.ANCHORARRAY($BR$3),16),IFERROR(MIN(_xlfn._xlws.FILTER(_xlpm.g,ISNUMBER(_xlpm.g))),0))</f>
        <v>21.891517086189754</v>
      </c>
      <c r="B26" s="361"/>
      <c r="C26" s="361"/>
      <c r="D26" s="384"/>
      <c r="E26" s="360">
        <f ca="1">COUNT(_xlfn.CHOOSECOLS(_xlfn.ANCHORARRAY($BR$3),15))</f>
        <v>282</v>
      </c>
      <c r="F26" s="360"/>
      <c r="G26" s="360"/>
      <c r="H26" s="360"/>
      <c r="I26" s="373" cm="1">
        <f t="array" aca="1" ref="I26" ca="1">SUM(_xlfn._xlws.FILTER(_xlfn.CHOOSECOLS(_xlfn.ANCHORARRAY($BR$3),15),_xlfn.CHOOSECOLS(_xlfn.ANCHORARRAY($BR$3),2)="M",0))</f>
        <v>19156.95</v>
      </c>
      <c r="J26" s="360"/>
      <c r="K26" s="360"/>
      <c r="L26" s="374"/>
      <c r="M26" s="360" cm="1">
        <f t="array" aca="1" ref="M26" ca="1">SUM(_xlfn._xlws.FILTER(_xlfn.CHOOSECOLS(_xlfn.ANCHORARRAY($BR$3),15),_xlfn.CHOOSECOLS(_xlfn.ANCHORARRAY($BR$3),2)="E",0))</f>
        <v>82866.250000000029</v>
      </c>
      <c r="N26" s="360"/>
      <c r="O26" s="360"/>
      <c r="P26" s="374"/>
      <c r="BA26">
        <f ca="1"/>
        <v>46034</v>
      </c>
      <c r="BB26" t="str">
        <f ca="1"/>
        <v>M</v>
      </c>
      <c r="BC26">
        <f ca="1"/>
        <v>231.8</v>
      </c>
      <c r="BD26">
        <f ca="1"/>
        <v>1700.2</v>
      </c>
      <c r="BE26">
        <f ca="1"/>
        <v>401.70000000000005</v>
      </c>
      <c r="BF26">
        <f ca="1"/>
        <v>2506</v>
      </c>
      <c r="BG26" t="str">
        <f ca="1"/>
        <v/>
      </c>
      <c r="BH26">
        <f ca="1"/>
        <v>4839.7</v>
      </c>
      <c r="BI26" t="str">
        <f ca="1"/>
        <v/>
      </c>
      <c r="BJ26" t="str">
        <f ca="1"/>
        <v/>
      </c>
      <c r="BK26">
        <f ca="1"/>
        <v>140</v>
      </c>
      <c r="BL26" t="str">
        <f ca="1"/>
        <v/>
      </c>
      <c r="BM26" t="str">
        <f ca="1"/>
        <v/>
      </c>
      <c r="BN26">
        <f ca="1"/>
        <v>9767.7000000000007</v>
      </c>
      <c r="BO26">
        <f ca="1"/>
        <v>397</v>
      </c>
      <c r="BP26">
        <f ca="1"/>
        <v>24.603778337531487</v>
      </c>
      <c r="BR26">
        <f ca="1"/>
        <v>46034</v>
      </c>
      <c r="BS26" t="str">
        <f ca="1"/>
        <v>M</v>
      </c>
      <c r="BT26">
        <f ca="1"/>
        <v>231.8</v>
      </c>
      <c r="BU26">
        <f ca="1"/>
        <v>1700.2</v>
      </c>
      <c r="BV26">
        <f ca="1"/>
        <v>401.70000000000005</v>
      </c>
      <c r="BW26">
        <f ca="1"/>
        <v>2506</v>
      </c>
      <c r="BX26" t="str">
        <f ca="1"/>
        <v/>
      </c>
      <c r="BY26">
        <f ca="1"/>
        <v>4839.7</v>
      </c>
      <c r="BZ26" t="str">
        <f ca="1"/>
        <v/>
      </c>
      <c r="CA26" t="str">
        <f ca="1"/>
        <v/>
      </c>
      <c r="CB26">
        <f ca="1"/>
        <v>140</v>
      </c>
      <c r="CC26" t="str">
        <f ca="1"/>
        <v/>
      </c>
      <c r="CD26" t="str">
        <f ca="1"/>
        <v/>
      </c>
      <c r="CE26">
        <f ca="1"/>
        <v>9767.7000000000007</v>
      </c>
      <c r="CF26">
        <f ca="1"/>
        <v>397</v>
      </c>
      <c r="CG26">
        <f ca="1"/>
        <v>24.603778337531487</v>
      </c>
      <c r="EI26">
        <f ca="1"/>
        <v>46046</v>
      </c>
      <c r="EJ26">
        <f ca="1"/>
        <v>9784.9000000000015</v>
      </c>
      <c r="EL26">
        <f ca="1"/>
        <v>46046</v>
      </c>
      <c r="EM26">
        <f ca="1"/>
        <v>5117.2000000000007</v>
      </c>
      <c r="EN26">
        <f ca="1"/>
        <v>4667.7</v>
      </c>
      <c r="EP26">
        <f ca="1"/>
        <v>46046</v>
      </c>
      <c r="EQ26">
        <f ca="1"/>
        <v>408.54</v>
      </c>
      <c r="ES26">
        <f ca="1"/>
        <v>46046</v>
      </c>
      <c r="ET26">
        <f ca="1"/>
        <v>24.600039163851765</v>
      </c>
      <c r="EV26">
        <f ca="1"/>
        <v>46046</v>
      </c>
      <c r="EW26">
        <f ca="1"/>
        <v>10050.1</v>
      </c>
      <c r="EX26">
        <f ca="1"/>
        <v>408.54</v>
      </c>
    </row>
    <row r="27" spans="1:154" ht="13.5">
      <c r="A27" s="375" t="s">
        <v>53</v>
      </c>
      <c r="B27" s="376"/>
      <c r="C27" s="376"/>
      <c r="D27" s="377"/>
      <c r="E27" s="376" t="s">
        <v>58</v>
      </c>
      <c r="F27" s="376"/>
      <c r="G27" s="376"/>
      <c r="H27" s="376"/>
      <c r="I27" s="375" t="s">
        <v>50</v>
      </c>
      <c r="J27" s="376"/>
      <c r="K27" s="376"/>
      <c r="L27" s="377"/>
      <c r="M27" s="376" t="s">
        <v>50</v>
      </c>
      <c r="N27" s="376"/>
      <c r="O27" s="376"/>
      <c r="P27" s="377"/>
      <c r="BA27">
        <f ca="1"/>
        <v>46035</v>
      </c>
      <c r="BB27" t="str">
        <f ca="1"/>
        <v>E</v>
      </c>
      <c r="BC27">
        <f ca="1"/>
        <v>261</v>
      </c>
      <c r="BD27">
        <f ca="1"/>
        <v>1795.2</v>
      </c>
      <c r="BE27">
        <f ca="1"/>
        <v>523.9</v>
      </c>
      <c r="BF27">
        <f ca="1"/>
        <v>2487.8999999999996</v>
      </c>
      <c r="BG27" t="str">
        <f ca="1"/>
        <v/>
      </c>
      <c r="BH27">
        <f ca="1"/>
        <v>5068</v>
      </c>
      <c r="BI27" t="str">
        <f ca="1"/>
        <v/>
      </c>
      <c r="BJ27" t="str">
        <f ca="1"/>
        <v/>
      </c>
      <c r="BK27" t="str">
        <f ca="1"/>
        <v/>
      </c>
      <c r="BL27" t="str">
        <f ca="1"/>
        <v/>
      </c>
      <c r="BM27" t="str">
        <f ca="1"/>
        <v/>
      </c>
      <c r="BN27" t="str">
        <f ca="1"/>
        <v/>
      </c>
      <c r="BO27" t="str">
        <f ca="1"/>
        <v/>
      </c>
      <c r="BP27" t="str">
        <f ca="1"/>
        <v/>
      </c>
      <c r="BR27">
        <f ca="1"/>
        <v>46035</v>
      </c>
      <c r="BS27" t="str">
        <f ca="1"/>
        <v>E</v>
      </c>
      <c r="BT27">
        <f ca="1"/>
        <v>261</v>
      </c>
      <c r="BU27">
        <f ca="1"/>
        <v>1795.2</v>
      </c>
      <c r="BV27">
        <f ca="1"/>
        <v>523.9</v>
      </c>
      <c r="BW27">
        <f ca="1"/>
        <v>2487.8999999999996</v>
      </c>
      <c r="BX27" t="str">
        <f ca="1"/>
        <v/>
      </c>
      <c r="BY27">
        <f ca="1"/>
        <v>5068</v>
      </c>
      <c r="BZ27" t="str">
        <f ca="1"/>
        <v/>
      </c>
      <c r="CA27" t="str">
        <f ca="1"/>
        <v/>
      </c>
      <c r="CB27" t="str">
        <f ca="1"/>
        <v/>
      </c>
      <c r="CC27" t="str">
        <f ca="1"/>
        <v/>
      </c>
      <c r="CD27" t="str">
        <f ca="1"/>
        <v/>
      </c>
      <c r="CE27" t="str">
        <f ca="1"/>
        <v/>
      </c>
      <c r="CF27" t="str">
        <f ca="1"/>
        <v/>
      </c>
      <c r="CG27" t="str">
        <f ca="1"/>
        <v/>
      </c>
      <c r="EI27">
        <f ca="1"/>
        <v>46047</v>
      </c>
      <c r="EJ27">
        <f ca="1"/>
        <v>10170.199999999999</v>
      </c>
      <c r="EL27">
        <f ca="1"/>
        <v>46047</v>
      </c>
      <c r="EM27">
        <f ca="1"/>
        <v>5222.2999999999993</v>
      </c>
      <c r="EN27">
        <f ca="1"/>
        <v>4947.8999999999996</v>
      </c>
      <c r="EP27">
        <f ca="1"/>
        <v>46047</v>
      </c>
      <c r="EQ27">
        <f ca="1"/>
        <v>414.96</v>
      </c>
      <c r="ES27">
        <f ca="1"/>
        <v>46047</v>
      </c>
      <c r="ET27">
        <f ca="1"/>
        <v>24.800221708116442</v>
      </c>
      <c r="EV27">
        <f ca="1"/>
        <v>46047</v>
      </c>
      <c r="EW27">
        <f ca="1"/>
        <v>10291.099999999999</v>
      </c>
      <c r="EX27">
        <f ca="1"/>
        <v>414.96</v>
      </c>
    </row>
    <row r="28" spans="1:154" ht="13.5">
      <c r="P28" s="240"/>
      <c r="BA28">
        <f ca="1"/>
        <v>46035</v>
      </c>
      <c r="BB28" t="str">
        <f ca="1"/>
        <v>M</v>
      </c>
      <c r="BC28">
        <f ca="1"/>
        <v>238.3</v>
      </c>
      <c r="BD28">
        <f ca="1"/>
        <v>1577.2</v>
      </c>
      <c r="BE28">
        <f ca="1"/>
        <v>442.5</v>
      </c>
      <c r="BF28">
        <f ca="1"/>
        <v>2640.1000000000004</v>
      </c>
      <c r="BG28" t="str">
        <f ca="1"/>
        <v/>
      </c>
      <c r="BH28">
        <f ca="1"/>
        <v>4898.1000000000004</v>
      </c>
      <c r="BI28" t="str">
        <f ca="1"/>
        <v/>
      </c>
      <c r="BJ28" t="str">
        <f ca="1"/>
        <v/>
      </c>
      <c r="BK28">
        <f ca="1"/>
        <v>15</v>
      </c>
      <c r="BL28" t="str">
        <f ca="1"/>
        <v/>
      </c>
      <c r="BM28" t="str">
        <f ca="1"/>
        <v/>
      </c>
      <c r="BN28">
        <f ca="1"/>
        <v>9915.3000000000011</v>
      </c>
      <c r="BO28">
        <f ca="1"/>
        <v>401.4</v>
      </c>
      <c r="BP28">
        <f ca="1"/>
        <v>24.701793721973097</v>
      </c>
      <c r="BR28">
        <f ca="1"/>
        <v>46035</v>
      </c>
      <c r="BS28" t="str">
        <f ca="1"/>
        <v>M</v>
      </c>
      <c r="BT28">
        <f ca="1"/>
        <v>238.3</v>
      </c>
      <c r="BU28">
        <f ca="1"/>
        <v>1577.2</v>
      </c>
      <c r="BV28">
        <f ca="1"/>
        <v>442.5</v>
      </c>
      <c r="BW28">
        <f ca="1"/>
        <v>2640.1000000000004</v>
      </c>
      <c r="BX28" t="str">
        <f ca="1"/>
        <v/>
      </c>
      <c r="BY28">
        <f ca="1"/>
        <v>4898.1000000000004</v>
      </c>
      <c r="BZ28" t="str">
        <f ca="1"/>
        <v/>
      </c>
      <c r="CA28" t="str">
        <f ca="1"/>
        <v/>
      </c>
      <c r="CB28">
        <f ca="1"/>
        <v>15</v>
      </c>
      <c r="CC28" t="str">
        <f ca="1"/>
        <v/>
      </c>
      <c r="CD28" t="str">
        <f ca="1"/>
        <v/>
      </c>
      <c r="CE28">
        <f ca="1"/>
        <v>9915.3000000000011</v>
      </c>
      <c r="CF28">
        <f ca="1"/>
        <v>401.4</v>
      </c>
      <c r="CG28">
        <f ca="1"/>
        <v>24.701793721973097</v>
      </c>
      <c r="EI28">
        <f ca="1"/>
        <v>46048</v>
      </c>
      <c r="EJ28">
        <f ca="1"/>
        <v>10221.200000000001</v>
      </c>
      <c r="EL28">
        <f ca="1"/>
        <v>46048</v>
      </c>
      <c r="EM28">
        <f ca="1"/>
        <v>5137.3999999999996</v>
      </c>
      <c r="EN28">
        <f ca="1"/>
        <v>5083.8</v>
      </c>
      <c r="EP28">
        <f ca="1"/>
        <v>46048</v>
      </c>
      <c r="EQ28">
        <f ca="1"/>
        <v>405.55</v>
      </c>
      <c r="ES28">
        <f ca="1"/>
        <v>46048</v>
      </c>
      <c r="ET28">
        <f ca="1"/>
        <v>24.70053014424855</v>
      </c>
      <c r="EV28">
        <f ca="1"/>
        <v>46048</v>
      </c>
      <c r="EW28">
        <f ca="1"/>
        <v>10017.299999999999</v>
      </c>
      <c r="EX28">
        <f ca="1"/>
        <v>405.55</v>
      </c>
    </row>
    <row r="29" spans="1:154" ht="24">
      <c r="A29" s="370" t="s">
        <v>59</v>
      </c>
      <c r="B29" s="371"/>
      <c r="C29" s="371"/>
      <c r="D29" s="371"/>
      <c r="E29" s="370" t="s">
        <v>60</v>
      </c>
      <c r="F29" s="371"/>
      <c r="G29" s="371"/>
      <c r="H29" s="372"/>
      <c r="I29" s="371" t="s">
        <v>61</v>
      </c>
      <c r="J29" s="371"/>
      <c r="K29" s="371"/>
      <c r="L29" s="371"/>
      <c r="M29" s="370" t="s">
        <v>62</v>
      </c>
      <c r="N29" s="371"/>
      <c r="O29" s="371"/>
      <c r="P29" s="372"/>
      <c r="BA29">
        <f ca="1"/>
        <v>46036</v>
      </c>
      <c r="BB29" t="str">
        <f ca="1"/>
        <v>E</v>
      </c>
      <c r="BC29">
        <f ca="1"/>
        <v>255.4</v>
      </c>
      <c r="BD29">
        <f ca="1"/>
        <v>1788.9</v>
      </c>
      <c r="BE29">
        <f ca="1"/>
        <v>553.29999999999995</v>
      </c>
      <c r="BF29">
        <f ca="1"/>
        <v>2434.6000000000004</v>
      </c>
      <c r="BG29" t="str">
        <f ca="1"/>
        <v/>
      </c>
      <c r="BH29">
        <f ca="1"/>
        <v>5032.2000000000007</v>
      </c>
      <c r="BI29" t="str">
        <f ca="1"/>
        <v/>
      </c>
      <c r="BJ29" t="str">
        <f ca="1"/>
        <v/>
      </c>
      <c r="BK29" t="str">
        <f ca="1"/>
        <v/>
      </c>
      <c r="BL29" t="str">
        <f ca="1"/>
        <v/>
      </c>
      <c r="BM29" t="str">
        <f ca="1"/>
        <v/>
      </c>
      <c r="BN29" t="str">
        <f ca="1"/>
        <v/>
      </c>
      <c r="BO29" t="str">
        <f ca="1"/>
        <v/>
      </c>
      <c r="BP29" t="str">
        <f ca="1"/>
        <v/>
      </c>
      <c r="BR29">
        <f ca="1"/>
        <v>46036</v>
      </c>
      <c r="BS29" t="str">
        <f ca="1"/>
        <v>E</v>
      </c>
      <c r="BT29">
        <f ca="1"/>
        <v>255.4</v>
      </c>
      <c r="BU29">
        <f ca="1"/>
        <v>1788.9</v>
      </c>
      <c r="BV29">
        <f ca="1"/>
        <v>553.29999999999995</v>
      </c>
      <c r="BW29">
        <f ca="1"/>
        <v>2434.6000000000004</v>
      </c>
      <c r="BX29" t="str">
        <f ca="1"/>
        <v/>
      </c>
      <c r="BY29">
        <f ca="1"/>
        <v>5032.2000000000007</v>
      </c>
      <c r="BZ29" t="str">
        <f ca="1"/>
        <v/>
      </c>
      <c r="CA29" t="str">
        <f ca="1"/>
        <v/>
      </c>
      <c r="CB29" t="str">
        <f ca="1"/>
        <v/>
      </c>
      <c r="CC29" t="str">
        <f ca="1"/>
        <v/>
      </c>
      <c r="CD29" t="str">
        <f ca="1"/>
        <v/>
      </c>
      <c r="CE29" t="str">
        <f ca="1"/>
        <v/>
      </c>
      <c r="CF29" t="str">
        <f ca="1"/>
        <v/>
      </c>
      <c r="CG29" t="str">
        <f ca="1"/>
        <v/>
      </c>
      <c r="EI29">
        <f ca="1"/>
        <v>46049</v>
      </c>
      <c r="EJ29">
        <f ca="1"/>
        <v>10340.699999999999</v>
      </c>
      <c r="EL29">
        <f ca="1"/>
        <v>46049</v>
      </c>
      <c r="EM29">
        <f ca="1"/>
        <v>5320.7999999999993</v>
      </c>
      <c r="EN29">
        <f ca="1"/>
        <v>5019.8999999999996</v>
      </c>
      <c r="EP29">
        <f ca="1"/>
        <v>46049</v>
      </c>
      <c r="EQ29">
        <f ca="1"/>
        <v>423</v>
      </c>
      <c r="ES29">
        <f ca="1"/>
        <v>46049</v>
      </c>
      <c r="ET29">
        <f ca="1"/>
        <v>24.70851063829787</v>
      </c>
      <c r="EV29">
        <f ca="1"/>
        <v>46049</v>
      </c>
      <c r="EW29">
        <f ca="1"/>
        <v>10451.699999999999</v>
      </c>
      <c r="EX29">
        <f ca="1"/>
        <v>423</v>
      </c>
    </row>
    <row r="30" spans="1:154" ht="24">
      <c r="A30" s="378">
        <f ca="1">I26-M26</f>
        <v>-63709.300000000032</v>
      </c>
      <c r="B30" s="362"/>
      <c r="C30" s="362"/>
      <c r="D30" s="362"/>
      <c r="E30" s="373" cm="1">
        <f t="array" aca="1" ref="E30" ca="1">_xlfn.LET(_xlpm.v,_xlfn.ANCHORARRAY($BR$3),_xlpm.n,$M$5,_xlpm.c,_xlfn.SWITCH(_xlpm.n,"Nira Bhima",3,"Bhodani + Alephata + Jalgaon",4,"Gagargaon",5,"Indapur / Madha",6,"Kalewadi",7,8),SUM(_xlfn.CHOOSECOLS(_xlpm.v,_xlpm.c)))</f>
        <v>2554374.1299999994</v>
      </c>
      <c r="F30" s="360"/>
      <c r="G30" s="360"/>
      <c r="H30" s="374"/>
      <c r="I30" s="360">
        <f ca="1">ROWS(_xlfn.ANCHORARRAY($BR$3))</f>
        <v>572</v>
      </c>
      <c r="J30" s="360"/>
      <c r="K30" s="360"/>
      <c r="L30" s="360"/>
      <c r="M30" s="373" cm="1">
        <f t="array" aca="1" ref="M30" ca="1">_xlfn.LET(_xlpm.v,_xlfn.ANCHORARRAY($BR$3),_xlpm.tot,IFERROR(--_xlfn.CHOOSECOLS(_xlpm.v,8),0),_xlpm.cmp,IFERROR(--_xlfn.CHOOSECOLS(_xlpm.v,3),0)+IFERROR(--_xlfn.CHOOSECOLS(_xlpm.v,4),0)+IFERROR(--_xlfn.CHOOSECOLS(_xlpm.v,5),0)+IFERROR(--_xlfn.CHOOSECOLS(_xlpm.v,6),0)+IFERROR(--_xlfn.CHOOSECOLS(_xlpm.v,7),0),SUM(--(ABS(_xlpm.tot-_xlpm.cmp)&gt;0.11)))</f>
        <v>1</v>
      </c>
      <c r="N30" s="360"/>
      <c r="O30" s="360"/>
      <c r="P30" s="374"/>
      <c r="BA30">
        <f ca="1"/>
        <v>46036</v>
      </c>
      <c r="BB30" t="str">
        <f ca="1"/>
        <v>M</v>
      </c>
      <c r="BC30">
        <f ca="1"/>
        <v>247.20000000000002</v>
      </c>
      <c r="BD30">
        <f ca="1"/>
        <v>1677.9</v>
      </c>
      <c r="BE30">
        <f ca="1"/>
        <v>434.9</v>
      </c>
      <c r="BF30">
        <f ca="1"/>
        <v>2678.7</v>
      </c>
      <c r="BG30" t="str">
        <f ca="1"/>
        <v/>
      </c>
      <c r="BH30">
        <f ca="1"/>
        <v>5038.7</v>
      </c>
      <c r="BI30" t="str">
        <f ca="1"/>
        <v/>
      </c>
      <c r="BJ30" t="str">
        <f ca="1"/>
        <v/>
      </c>
      <c r="BK30">
        <f ca="1"/>
        <v>15</v>
      </c>
      <c r="BL30" t="str">
        <f ca="1"/>
        <v/>
      </c>
      <c r="BM30" t="str">
        <f ca="1"/>
        <v/>
      </c>
      <c r="BN30">
        <f ca="1"/>
        <v>9990.7000000000007</v>
      </c>
      <c r="BO30">
        <f ca="1"/>
        <v>404.48</v>
      </c>
      <c r="BP30">
        <f ca="1"/>
        <v>24.700108781645572</v>
      </c>
      <c r="BR30">
        <f ca="1"/>
        <v>46036</v>
      </c>
      <c r="BS30" t="str">
        <f ca="1"/>
        <v>M</v>
      </c>
      <c r="BT30">
        <f ca="1"/>
        <v>247.20000000000002</v>
      </c>
      <c r="BU30">
        <f ca="1"/>
        <v>1677.9</v>
      </c>
      <c r="BV30">
        <f ca="1"/>
        <v>434.9</v>
      </c>
      <c r="BW30">
        <f ca="1"/>
        <v>2678.7</v>
      </c>
      <c r="BX30" t="str">
        <f ca="1"/>
        <v/>
      </c>
      <c r="BY30">
        <f ca="1"/>
        <v>5038.7</v>
      </c>
      <c r="BZ30" t="str">
        <f ca="1"/>
        <v/>
      </c>
      <c r="CA30" t="str">
        <f ca="1"/>
        <v/>
      </c>
      <c r="CB30">
        <f ca="1"/>
        <v>15</v>
      </c>
      <c r="CC30" t="str">
        <f ca="1"/>
        <v/>
      </c>
      <c r="CD30" t="str">
        <f ca="1"/>
        <v/>
      </c>
      <c r="CE30">
        <f ca="1"/>
        <v>9990.7000000000007</v>
      </c>
      <c r="CF30">
        <f ca="1"/>
        <v>404.48</v>
      </c>
      <c r="CG30">
        <f ca="1"/>
        <v>24.700108781645572</v>
      </c>
      <c r="EI30">
        <f ca="1"/>
        <v>46050</v>
      </c>
      <c r="EJ30">
        <f ca="1"/>
        <v>10376.099999999999</v>
      </c>
      <c r="EL30">
        <f ca="1"/>
        <v>46050</v>
      </c>
      <c r="EM30">
        <f ca="1"/>
        <v>5230.2</v>
      </c>
      <c r="EN30">
        <f ca="1"/>
        <v>5145.8999999999996</v>
      </c>
      <c r="EP30">
        <f ca="1"/>
        <v>46050</v>
      </c>
      <c r="EQ30">
        <f ca="1"/>
        <v>422.61</v>
      </c>
      <c r="ES30">
        <f ca="1"/>
        <v>46050</v>
      </c>
      <c r="ET30">
        <f ca="1"/>
        <v>24.958472350393976</v>
      </c>
      <c r="EV30">
        <f ca="1"/>
        <v>46050</v>
      </c>
      <c r="EW30">
        <f ca="1"/>
        <v>10547.699999999999</v>
      </c>
      <c r="EX30">
        <f ca="1"/>
        <v>422.61</v>
      </c>
    </row>
    <row r="31" spans="1:154" ht="13.5">
      <c r="A31" s="379" t="s">
        <v>63</v>
      </c>
      <c r="B31" s="380"/>
      <c r="C31" s="380"/>
      <c r="D31" s="380"/>
      <c r="E31" s="379" t="s">
        <v>37</v>
      </c>
      <c r="F31" s="380"/>
      <c r="G31" s="380"/>
      <c r="H31" s="381"/>
      <c r="I31" s="380" t="s">
        <v>64</v>
      </c>
      <c r="J31" s="380"/>
      <c r="K31" s="380"/>
      <c r="L31" s="380"/>
      <c r="M31" s="379" t="s">
        <v>65</v>
      </c>
      <c r="N31" s="380"/>
      <c r="O31" s="380"/>
      <c r="P31" s="381"/>
      <c r="BA31">
        <f ca="1"/>
        <v>46037</v>
      </c>
      <c r="BB31" t="str">
        <f ca="1"/>
        <v>E</v>
      </c>
      <c r="BC31">
        <f ca="1"/>
        <v>277</v>
      </c>
      <c r="BD31">
        <f ca="1"/>
        <v>1799</v>
      </c>
      <c r="BE31">
        <f ca="1"/>
        <v>544.70000000000005</v>
      </c>
      <c r="BF31">
        <f ca="1"/>
        <v>2346.3000000000002</v>
      </c>
      <c r="BG31" t="str">
        <f ca="1"/>
        <v/>
      </c>
      <c r="BH31">
        <f ca="1"/>
        <v>4967</v>
      </c>
      <c r="BI31" t="str">
        <f ca="1"/>
        <v/>
      </c>
      <c r="BJ31" t="str">
        <f ca="1"/>
        <v/>
      </c>
      <c r="BK31" t="str">
        <f ca="1"/>
        <v/>
      </c>
      <c r="BL31" t="str">
        <f ca="1"/>
        <v/>
      </c>
      <c r="BM31" t="str">
        <f ca="1"/>
        <v/>
      </c>
      <c r="BN31" t="str">
        <f ca="1"/>
        <v/>
      </c>
      <c r="BO31" t="str">
        <f ca="1"/>
        <v/>
      </c>
      <c r="BP31" t="str">
        <f ca="1"/>
        <v/>
      </c>
      <c r="BR31">
        <f ca="1"/>
        <v>46037</v>
      </c>
      <c r="BS31" t="str">
        <f ca="1"/>
        <v>E</v>
      </c>
      <c r="BT31">
        <f ca="1"/>
        <v>277</v>
      </c>
      <c r="BU31">
        <f ca="1"/>
        <v>1799</v>
      </c>
      <c r="BV31">
        <f ca="1"/>
        <v>544.70000000000005</v>
      </c>
      <c r="BW31">
        <f ca="1"/>
        <v>2346.3000000000002</v>
      </c>
      <c r="BX31" t="str">
        <f ca="1"/>
        <v/>
      </c>
      <c r="BY31">
        <f ca="1"/>
        <v>4967</v>
      </c>
      <c r="BZ31" t="str">
        <f ca="1"/>
        <v/>
      </c>
      <c r="CA31" t="str">
        <f ca="1"/>
        <v/>
      </c>
      <c r="CB31" t="str">
        <f ca="1"/>
        <v/>
      </c>
      <c r="CC31" t="str">
        <f ca="1"/>
        <v/>
      </c>
      <c r="CD31" t="str">
        <f ca="1"/>
        <v/>
      </c>
      <c r="CE31" t="str">
        <f ca="1"/>
        <v/>
      </c>
      <c r="CF31" t="str">
        <f ca="1"/>
        <v/>
      </c>
      <c r="CG31" t="str">
        <f ca="1"/>
        <v/>
      </c>
      <c r="EI31">
        <f ca="1"/>
        <v>46051</v>
      </c>
      <c r="EJ31">
        <f ca="1"/>
        <v>10354.399999999998</v>
      </c>
      <c r="EL31">
        <f ca="1"/>
        <v>46051</v>
      </c>
      <c r="EM31">
        <f ca="1"/>
        <v>5021.8999999999996</v>
      </c>
      <c r="EN31">
        <f ca="1"/>
        <v>5332.4999999999991</v>
      </c>
      <c r="EP31">
        <f ca="1"/>
        <v>46051</v>
      </c>
      <c r="EQ31">
        <f ca="1"/>
        <v>398.5</v>
      </c>
      <c r="ES31">
        <f ca="1"/>
        <v>46051</v>
      </c>
      <c r="ET31">
        <f ca="1"/>
        <v>24.601254705144292</v>
      </c>
      <c r="EV31">
        <f ca="1"/>
        <v>46051</v>
      </c>
      <c r="EW31">
        <f ca="1"/>
        <v>9803.6</v>
      </c>
      <c r="EX31">
        <f ca="1"/>
        <v>398.5</v>
      </c>
    </row>
    <row r="32" spans="1:154">
      <c r="BA32">
        <f ca="1"/>
        <v>46037</v>
      </c>
      <c r="BB32" t="str">
        <f ca="1"/>
        <v>M</v>
      </c>
      <c r="BC32">
        <f ca="1"/>
        <v>242.9</v>
      </c>
      <c r="BD32">
        <f ca="1"/>
        <v>1740.7</v>
      </c>
      <c r="BE32">
        <f ca="1"/>
        <v>450.5</v>
      </c>
      <c r="BF32">
        <f ca="1"/>
        <v>2648.5</v>
      </c>
      <c r="BG32" t="str">
        <f ca="1"/>
        <v/>
      </c>
      <c r="BH32">
        <f ca="1"/>
        <v>5082.6000000000004</v>
      </c>
      <c r="BI32" t="str">
        <f ca="1"/>
        <v/>
      </c>
      <c r="BJ32" t="str">
        <f ca="1"/>
        <v/>
      </c>
      <c r="BK32">
        <f ca="1"/>
        <v>15</v>
      </c>
      <c r="BL32" t="str">
        <f ca="1"/>
        <v/>
      </c>
      <c r="BM32" t="str">
        <f ca="1"/>
        <v/>
      </c>
      <c r="BN32">
        <f ca="1"/>
        <v>9924.1</v>
      </c>
      <c r="BO32">
        <f ca="1"/>
        <v>403.41</v>
      </c>
      <c r="BP32">
        <f ca="1"/>
        <v>24.600530477677797</v>
      </c>
      <c r="BR32">
        <f ca="1"/>
        <v>46037</v>
      </c>
      <c r="BS32" t="str">
        <f ca="1"/>
        <v>M</v>
      </c>
      <c r="BT32">
        <f ca="1"/>
        <v>242.9</v>
      </c>
      <c r="BU32">
        <f ca="1"/>
        <v>1740.7</v>
      </c>
      <c r="BV32">
        <f ca="1"/>
        <v>450.5</v>
      </c>
      <c r="BW32">
        <f ca="1"/>
        <v>2648.5</v>
      </c>
      <c r="BX32" t="str">
        <f ca="1"/>
        <v/>
      </c>
      <c r="BY32">
        <f ca="1"/>
        <v>5082.6000000000004</v>
      </c>
      <c r="BZ32" t="str">
        <f ca="1"/>
        <v/>
      </c>
      <c r="CA32" t="str">
        <f ca="1"/>
        <v/>
      </c>
      <c r="CB32">
        <f ca="1"/>
        <v>15</v>
      </c>
      <c r="CC32" t="str">
        <f ca="1"/>
        <v/>
      </c>
      <c r="CD32" t="str">
        <f ca="1"/>
        <v/>
      </c>
      <c r="CE32">
        <f ca="1"/>
        <v>9924.1</v>
      </c>
      <c r="CF32">
        <f ca="1"/>
        <v>403.41</v>
      </c>
      <c r="CG32">
        <f ca="1"/>
        <v>24.600530477677797</v>
      </c>
      <c r="EI32">
        <f ca="1"/>
        <v>46052</v>
      </c>
      <c r="EJ32">
        <f ca="1"/>
        <v>9824</v>
      </c>
      <c r="EL32">
        <f ca="1"/>
        <v>46052</v>
      </c>
      <c r="EM32">
        <f ca="1"/>
        <v>5027.3</v>
      </c>
      <c r="EN32">
        <f ca="1"/>
        <v>4796.7000000000007</v>
      </c>
      <c r="EP32">
        <f ca="1"/>
        <v>46052</v>
      </c>
      <c r="EQ32">
        <f ca="1"/>
        <v>421.36</v>
      </c>
      <c r="ES32">
        <f ca="1"/>
        <v>46052</v>
      </c>
      <c r="ET32">
        <f ca="1"/>
        <v>24.700018986140119</v>
      </c>
      <c r="EV32">
        <f ca="1"/>
        <v>46052</v>
      </c>
      <c r="EW32">
        <f ca="1"/>
        <v>10407.6</v>
      </c>
      <c r="EX32">
        <f ca="1"/>
        <v>421.36</v>
      </c>
    </row>
    <row r="33" spans="1:154" ht="13.5">
      <c r="A33" s="240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BA33">
        <f ca="1"/>
        <v>46038</v>
      </c>
      <c r="BB33" t="str">
        <f ca="1"/>
        <v>E</v>
      </c>
      <c r="BC33">
        <f ca="1"/>
        <v>255</v>
      </c>
      <c r="BD33">
        <f ca="1"/>
        <v>1790</v>
      </c>
      <c r="BE33">
        <f ca="1"/>
        <v>491.20000000000005</v>
      </c>
      <c r="BF33">
        <f ca="1"/>
        <v>2320.3000000000002</v>
      </c>
      <c r="BG33" t="str">
        <f ca="1"/>
        <v/>
      </c>
      <c r="BH33">
        <f ca="1"/>
        <v>4856.5</v>
      </c>
      <c r="BI33" t="str">
        <f ca="1"/>
        <v/>
      </c>
      <c r="BJ33" t="str">
        <f ca="1"/>
        <v/>
      </c>
      <c r="BK33" t="str">
        <f ca="1"/>
        <v/>
      </c>
      <c r="BL33" t="str">
        <f ca="1"/>
        <v/>
      </c>
      <c r="BM33" t="str">
        <f ca="1"/>
        <v/>
      </c>
      <c r="BN33" t="str">
        <f ca="1"/>
        <v/>
      </c>
      <c r="BO33" t="str">
        <f ca="1"/>
        <v/>
      </c>
      <c r="BP33" t="str">
        <f ca="1"/>
        <v/>
      </c>
      <c r="BR33">
        <f ca="1"/>
        <v>46038</v>
      </c>
      <c r="BS33" t="str">
        <f ca="1"/>
        <v>E</v>
      </c>
      <c r="BT33">
        <f ca="1"/>
        <v>255</v>
      </c>
      <c r="BU33">
        <f ca="1"/>
        <v>1790</v>
      </c>
      <c r="BV33">
        <f ca="1"/>
        <v>491.20000000000005</v>
      </c>
      <c r="BW33">
        <f ca="1"/>
        <v>2320.3000000000002</v>
      </c>
      <c r="BX33" t="str">
        <f ca="1"/>
        <v/>
      </c>
      <c r="BY33">
        <f ca="1"/>
        <v>4856.5</v>
      </c>
      <c r="BZ33" t="str">
        <f ca="1"/>
        <v/>
      </c>
      <c r="CA33" t="str">
        <f ca="1"/>
        <v/>
      </c>
      <c r="CB33" t="str">
        <f ca="1"/>
        <v/>
      </c>
      <c r="CC33" t="str">
        <f ca="1"/>
        <v/>
      </c>
      <c r="CD33" t="str">
        <f ca="1"/>
        <v/>
      </c>
      <c r="CE33" t="str">
        <f ca="1"/>
        <v/>
      </c>
      <c r="CF33" t="str">
        <f ca="1"/>
        <v/>
      </c>
      <c r="CG33" t="str">
        <f ca="1"/>
        <v/>
      </c>
      <c r="EI33">
        <f ca="1"/>
        <v>46053</v>
      </c>
      <c r="EJ33">
        <f ca="1"/>
        <v>11467.5</v>
      </c>
      <c r="EL33">
        <f ca="1"/>
        <v>46053</v>
      </c>
      <c r="EM33">
        <f ca="1"/>
        <v>5985.6</v>
      </c>
      <c r="EN33">
        <f ca="1"/>
        <v>5481.9</v>
      </c>
      <c r="EP33">
        <f ca="1"/>
        <v>46053</v>
      </c>
      <c r="EQ33">
        <f ca="1"/>
        <v>439.11</v>
      </c>
      <c r="ES33">
        <f ca="1"/>
        <v>46053</v>
      </c>
      <c r="ET33">
        <f ca="1"/>
        <v>25.000113866684888</v>
      </c>
      <c r="EV33">
        <f ca="1"/>
        <v>46053</v>
      </c>
      <c r="EW33">
        <f ca="1"/>
        <v>10977.800000000001</v>
      </c>
      <c r="EX33">
        <f ca="1"/>
        <v>439.11</v>
      </c>
    </row>
    <row r="34" spans="1:154" ht="13.5">
      <c r="A34" s="240"/>
      <c r="B34" s="240"/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BA34">
        <f ca="1"/>
        <v>46038</v>
      </c>
      <c r="BB34" t="str">
        <f ca="1"/>
        <v>M</v>
      </c>
      <c r="BC34">
        <f ca="1"/>
        <v>231.1</v>
      </c>
      <c r="BD34">
        <f ca="1"/>
        <v>1569.6999999999998</v>
      </c>
      <c r="BE34">
        <f ca="1"/>
        <v>380.8</v>
      </c>
      <c r="BF34">
        <f ca="1"/>
        <v>2479</v>
      </c>
      <c r="BG34" t="str">
        <f ca="1"/>
        <v/>
      </c>
      <c r="BH34">
        <f ca="1"/>
        <v>4660.6000000000004</v>
      </c>
      <c r="BI34" t="str">
        <f ca="1"/>
        <v/>
      </c>
      <c r="BJ34" t="str">
        <f ca="1"/>
        <v/>
      </c>
      <c r="BK34">
        <f ca="1"/>
        <v>15</v>
      </c>
      <c r="BL34" t="str">
        <f ca="1"/>
        <v/>
      </c>
      <c r="BM34" t="str">
        <f ca="1"/>
        <v/>
      </c>
      <c r="BN34">
        <f ca="1"/>
        <v>9594.4</v>
      </c>
      <c r="BO34">
        <f ca="1"/>
        <v>388.43</v>
      </c>
      <c r="BP34">
        <f ca="1"/>
        <v>24.700460829493085</v>
      </c>
      <c r="BR34">
        <f ca="1"/>
        <v>46038</v>
      </c>
      <c r="BS34" t="str">
        <f ca="1"/>
        <v>M</v>
      </c>
      <c r="BT34">
        <f ca="1"/>
        <v>231.1</v>
      </c>
      <c r="BU34">
        <f ca="1"/>
        <v>1569.6999999999998</v>
      </c>
      <c r="BV34">
        <f ca="1"/>
        <v>380.8</v>
      </c>
      <c r="BW34">
        <f ca="1"/>
        <v>2479</v>
      </c>
      <c r="BX34" t="str">
        <f ca="1"/>
        <v/>
      </c>
      <c r="BY34">
        <f ca="1"/>
        <v>4660.6000000000004</v>
      </c>
      <c r="BZ34" t="str">
        <f ca="1"/>
        <v/>
      </c>
      <c r="CA34" t="str">
        <f ca="1"/>
        <v/>
      </c>
      <c r="CB34">
        <f ca="1"/>
        <v>15</v>
      </c>
      <c r="CC34" t="str">
        <f ca="1"/>
        <v/>
      </c>
      <c r="CD34" t="str">
        <f ca="1"/>
        <v/>
      </c>
      <c r="CE34">
        <f ca="1"/>
        <v>9594.4</v>
      </c>
      <c r="CF34">
        <f ca="1"/>
        <v>388.43</v>
      </c>
      <c r="CG34">
        <f ca="1"/>
        <v>24.700460829493085</v>
      </c>
      <c r="EI34">
        <f ca="1"/>
        <v>46054</v>
      </c>
      <c r="EJ34">
        <f ca="1"/>
        <v>10216.300000000001</v>
      </c>
      <c r="EL34">
        <f ca="1"/>
        <v>46054</v>
      </c>
      <c r="EM34">
        <f ca="1"/>
        <v>10216.300000000001</v>
      </c>
      <c r="EN34">
        <f ca="1"/>
        <v>0</v>
      </c>
      <c r="EP34">
        <f ca="1"/>
        <v>46054</v>
      </c>
      <c r="EQ34">
        <f ca="1"/>
        <v>411.7</v>
      </c>
      <c r="ES34">
        <f ca="1"/>
        <v>46054</v>
      </c>
      <c r="ET34">
        <f ca="1"/>
        <v>24.904299247024532</v>
      </c>
      <c r="EV34">
        <f ca="1"/>
        <v>46054</v>
      </c>
      <c r="EW34">
        <f ca="1"/>
        <v>10253.1</v>
      </c>
      <c r="EX34">
        <f ca="1"/>
        <v>411.7</v>
      </c>
    </row>
    <row r="35" spans="1:154" ht="13.5">
      <c r="A35" s="240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BA35">
        <f ca="1"/>
        <v>46039</v>
      </c>
      <c r="BB35" t="str">
        <f ca="1"/>
        <v>E</v>
      </c>
      <c r="BC35">
        <f ca="1"/>
        <v>259.7</v>
      </c>
      <c r="BD35">
        <f ca="1"/>
        <v>1759.8</v>
      </c>
      <c r="BE35">
        <f ca="1"/>
        <v>505.4</v>
      </c>
      <c r="BF35">
        <f ca="1"/>
        <v>2423.8999999999996</v>
      </c>
      <c r="BG35" t="str">
        <f ca="1"/>
        <v/>
      </c>
      <c r="BH35">
        <f ca="1"/>
        <v>4948.7999999999993</v>
      </c>
      <c r="BI35" t="str">
        <f ca="1"/>
        <v/>
      </c>
      <c r="BJ35" t="str">
        <f ca="1"/>
        <v/>
      </c>
      <c r="BK35" t="str">
        <f ca="1"/>
        <v/>
      </c>
      <c r="BL35" t="str">
        <f ca="1"/>
        <v/>
      </c>
      <c r="BM35" t="str">
        <f ca="1"/>
        <v/>
      </c>
      <c r="BN35" t="str">
        <f ca="1"/>
        <v/>
      </c>
      <c r="BO35" t="str">
        <f ca="1"/>
        <v/>
      </c>
      <c r="BP35" t="str">
        <f ca="1"/>
        <v/>
      </c>
      <c r="BR35">
        <f ca="1"/>
        <v>46039</v>
      </c>
      <c r="BS35" t="str">
        <f ca="1"/>
        <v>E</v>
      </c>
      <c r="BT35">
        <f ca="1"/>
        <v>259.7</v>
      </c>
      <c r="BU35">
        <f ca="1"/>
        <v>1759.8</v>
      </c>
      <c r="BV35">
        <f ca="1"/>
        <v>505.4</v>
      </c>
      <c r="BW35">
        <f ca="1"/>
        <v>2423.8999999999996</v>
      </c>
      <c r="BX35" t="str">
        <f ca="1"/>
        <v/>
      </c>
      <c r="BY35">
        <f ca="1"/>
        <v>4948.7999999999993</v>
      </c>
      <c r="BZ35" t="str">
        <f ca="1"/>
        <v/>
      </c>
      <c r="CA35" t="str">
        <f ca="1"/>
        <v/>
      </c>
      <c r="CB35" t="str">
        <f ca="1"/>
        <v/>
      </c>
      <c r="CC35" t="str">
        <f ca="1"/>
        <v/>
      </c>
      <c r="CD35" t="str">
        <f ca="1"/>
        <v/>
      </c>
      <c r="CE35" t="str">
        <f ca="1"/>
        <v/>
      </c>
      <c r="CF35" t="str">
        <f ca="1"/>
        <v/>
      </c>
      <c r="CG35" t="str">
        <f ca="1"/>
        <v/>
      </c>
      <c r="EI35">
        <f ca="1"/>
        <v>46055</v>
      </c>
      <c r="EJ35">
        <f ca="1"/>
        <v>10108.799999999999</v>
      </c>
      <c r="EL35">
        <f ca="1"/>
        <v>46055</v>
      </c>
      <c r="EM35">
        <f ca="1"/>
        <v>5049.8</v>
      </c>
      <c r="EN35">
        <f ca="1"/>
        <v>5059</v>
      </c>
      <c r="EP35">
        <f ca="1"/>
        <v>46055</v>
      </c>
      <c r="EQ35">
        <f ca="1"/>
        <v>405.74</v>
      </c>
      <c r="ES35">
        <f ca="1"/>
        <v>46055</v>
      </c>
      <c r="ET35">
        <f ca="1"/>
        <v>24.756001380194213</v>
      </c>
      <c r="EV35">
        <f ca="1"/>
        <v>46055</v>
      </c>
      <c r="EW35">
        <f ca="1"/>
        <v>10044.5</v>
      </c>
      <c r="EX35">
        <f ca="1"/>
        <v>405.74</v>
      </c>
    </row>
    <row r="36" spans="1:154" ht="13.5">
      <c r="A36" s="240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BA36">
        <f ca="1"/>
        <v>46039</v>
      </c>
      <c r="BB36" t="str">
        <f ca="1"/>
        <v>M</v>
      </c>
      <c r="BC36">
        <f ca="1"/>
        <v>235.39999999999998</v>
      </c>
      <c r="BD36">
        <f ca="1"/>
        <v>1679.3000000000002</v>
      </c>
      <c r="BE36">
        <f ca="1"/>
        <v>441.6</v>
      </c>
      <c r="BF36">
        <f ca="1"/>
        <v>2611.6999999999998</v>
      </c>
      <c r="BG36" t="str">
        <f ca="1"/>
        <v/>
      </c>
      <c r="BH36">
        <f ca="1"/>
        <v>4968</v>
      </c>
      <c r="BI36" t="str">
        <f ca="1"/>
        <v/>
      </c>
      <c r="BJ36" t="str">
        <f ca="1"/>
        <v/>
      </c>
      <c r="BK36">
        <f ca="1"/>
        <v>15</v>
      </c>
      <c r="BL36" t="str">
        <f ca="1"/>
        <v/>
      </c>
      <c r="BM36" t="str">
        <f ca="1"/>
        <v/>
      </c>
      <c r="BN36">
        <f ca="1"/>
        <v>9775.5</v>
      </c>
      <c r="BO36">
        <f ca="1"/>
        <v>397.37</v>
      </c>
      <c r="BP36">
        <f ca="1"/>
        <v>24.600498276165791</v>
      </c>
      <c r="BR36">
        <f ca="1"/>
        <v>46039</v>
      </c>
      <c r="BS36" t="str">
        <f ca="1"/>
        <v>M</v>
      </c>
      <c r="BT36">
        <f ca="1"/>
        <v>235.39999999999998</v>
      </c>
      <c r="BU36">
        <f ca="1"/>
        <v>1679.3000000000002</v>
      </c>
      <c r="BV36">
        <f ca="1"/>
        <v>441.6</v>
      </c>
      <c r="BW36">
        <f ca="1"/>
        <v>2611.6999999999998</v>
      </c>
      <c r="BX36" t="str">
        <f ca="1"/>
        <v/>
      </c>
      <c r="BY36">
        <f ca="1"/>
        <v>4968</v>
      </c>
      <c r="BZ36" t="str">
        <f ca="1"/>
        <v/>
      </c>
      <c r="CA36" t="str">
        <f ca="1"/>
        <v/>
      </c>
      <c r="CB36">
        <f ca="1"/>
        <v>15</v>
      </c>
      <c r="CC36" t="str">
        <f ca="1"/>
        <v/>
      </c>
      <c r="CD36" t="str">
        <f ca="1"/>
        <v/>
      </c>
      <c r="CE36">
        <f ca="1"/>
        <v>9775.5</v>
      </c>
      <c r="CF36">
        <f ca="1"/>
        <v>397.37</v>
      </c>
      <c r="CG36">
        <f ca="1"/>
        <v>24.600498276165791</v>
      </c>
      <c r="EI36">
        <f ca="1"/>
        <v>46056</v>
      </c>
      <c r="EJ36">
        <f ca="1"/>
        <v>10170.700000000001</v>
      </c>
      <c r="EL36">
        <f ca="1"/>
        <v>46056</v>
      </c>
      <c r="EM36">
        <f ca="1"/>
        <v>5036</v>
      </c>
      <c r="EN36">
        <f ca="1"/>
        <v>5134.7</v>
      </c>
      <c r="EP36">
        <f ca="1"/>
        <v>46056</v>
      </c>
      <c r="EQ36">
        <f ca="1"/>
        <v>380.95</v>
      </c>
      <c r="ES36">
        <f ca="1"/>
        <v>46056</v>
      </c>
      <c r="ET36">
        <f ca="1"/>
        <v>26.260401627510173</v>
      </c>
      <c r="EV36">
        <f ca="1"/>
        <v>46056</v>
      </c>
      <c r="EW36">
        <f ca="1"/>
        <v>10003.9</v>
      </c>
      <c r="EX36">
        <f ca="1"/>
        <v>380.95</v>
      </c>
    </row>
    <row r="37" spans="1:154" ht="13.5">
      <c r="A37" s="240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BA37">
        <f ca="1"/>
        <v>46040</v>
      </c>
      <c r="BB37" t="str">
        <f ca="1"/>
        <v>E</v>
      </c>
      <c r="BC37">
        <f ca="1"/>
        <v>277.09999999999997</v>
      </c>
      <c r="BD37">
        <f ca="1"/>
        <v>1682.8</v>
      </c>
      <c r="BE37">
        <f ca="1"/>
        <v>500.2</v>
      </c>
      <c r="BF37">
        <f ca="1"/>
        <v>2362.4</v>
      </c>
      <c r="BG37" t="str">
        <f ca="1"/>
        <v/>
      </c>
      <c r="BH37">
        <f ca="1"/>
        <v>4822.5</v>
      </c>
      <c r="BI37" t="str">
        <f ca="1"/>
        <v/>
      </c>
      <c r="BJ37" t="str">
        <f ca="1"/>
        <v/>
      </c>
      <c r="BK37" t="str">
        <f ca="1"/>
        <v/>
      </c>
      <c r="BL37" t="str">
        <f ca="1"/>
        <v/>
      </c>
      <c r="BM37" t="str">
        <f ca="1"/>
        <v/>
      </c>
      <c r="BN37" t="str">
        <f ca="1"/>
        <v/>
      </c>
      <c r="BO37" t="str">
        <f ca="1"/>
        <v/>
      </c>
      <c r="BP37" t="str">
        <f ca="1"/>
        <v/>
      </c>
      <c r="BR37">
        <f ca="1"/>
        <v>46040</v>
      </c>
      <c r="BS37" t="str">
        <f ca="1"/>
        <v>E</v>
      </c>
      <c r="BT37">
        <f ca="1"/>
        <v>277.09999999999997</v>
      </c>
      <c r="BU37">
        <f ca="1"/>
        <v>1682.8</v>
      </c>
      <c r="BV37">
        <f ca="1"/>
        <v>500.2</v>
      </c>
      <c r="BW37">
        <f ca="1"/>
        <v>2362.4</v>
      </c>
      <c r="BX37" t="str">
        <f ca="1"/>
        <v/>
      </c>
      <c r="BY37">
        <f ca="1"/>
        <v>4822.5</v>
      </c>
      <c r="BZ37" t="str">
        <f ca="1"/>
        <v/>
      </c>
      <c r="CA37" t="str">
        <f ca="1"/>
        <v/>
      </c>
      <c r="CB37" t="str">
        <f ca="1"/>
        <v/>
      </c>
      <c r="CC37" t="str">
        <f ca="1"/>
        <v/>
      </c>
      <c r="CD37" t="str">
        <f ca="1"/>
        <v/>
      </c>
      <c r="CE37" t="str">
        <f ca="1"/>
        <v/>
      </c>
      <c r="CF37" t="str">
        <f ca="1"/>
        <v/>
      </c>
      <c r="CG37" t="str">
        <f ca="1"/>
        <v/>
      </c>
      <c r="EI37">
        <f ca="1"/>
        <v>46057</v>
      </c>
      <c r="EJ37">
        <f ca="1"/>
        <v>9993.4</v>
      </c>
      <c r="EL37">
        <f ca="1"/>
        <v>46057</v>
      </c>
      <c r="EM37">
        <f ca="1"/>
        <v>5010.5</v>
      </c>
      <c r="EN37">
        <f ca="1"/>
        <v>4982.8999999999996</v>
      </c>
      <c r="EP37">
        <f ca="1"/>
        <v>46057</v>
      </c>
      <c r="EQ37">
        <f ca="1"/>
        <v>385.94</v>
      </c>
      <c r="ES37">
        <f ca="1"/>
        <v>46057</v>
      </c>
      <c r="ET37">
        <f ca="1"/>
        <v>24.940146136705188</v>
      </c>
      <c r="EV37">
        <f ca="1"/>
        <v>46057</v>
      </c>
      <c r="EW37">
        <f ca="1"/>
        <v>9625.4</v>
      </c>
      <c r="EX37">
        <f ca="1"/>
        <v>385.94</v>
      </c>
    </row>
    <row r="38" spans="1:154" ht="13.5">
      <c r="A38" s="240"/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BA38">
        <f ca="1"/>
        <v>46040</v>
      </c>
      <c r="BB38" t="str">
        <f ca="1"/>
        <v>M</v>
      </c>
      <c r="BC38">
        <f ca="1"/>
        <v>251.4</v>
      </c>
      <c r="BD38">
        <f ca="1"/>
        <v>1733.4</v>
      </c>
      <c r="BE38">
        <f ca="1"/>
        <v>420.7</v>
      </c>
      <c r="BF38">
        <f ca="1"/>
        <v>2635.8</v>
      </c>
      <c r="BG38" t="str">
        <f ca="1"/>
        <v/>
      </c>
      <c r="BH38">
        <f ca="1"/>
        <v>5041.3</v>
      </c>
      <c r="BI38" t="str">
        <f ca="1"/>
        <v/>
      </c>
      <c r="BJ38" t="str">
        <f ca="1"/>
        <v/>
      </c>
      <c r="BK38">
        <f ca="1"/>
        <v>15</v>
      </c>
      <c r="BL38" t="str">
        <f ca="1"/>
        <v/>
      </c>
      <c r="BM38" t="str">
        <f ca="1"/>
        <v/>
      </c>
      <c r="BN38">
        <f ca="1"/>
        <v>10105.700000000001</v>
      </c>
      <c r="BO38">
        <f ca="1"/>
        <v>409.13</v>
      </c>
      <c r="BP38">
        <f ca="1"/>
        <v>24.700461955857552</v>
      </c>
      <c r="BR38">
        <f ca="1"/>
        <v>46040</v>
      </c>
      <c r="BS38" t="str">
        <f ca="1"/>
        <v>M</v>
      </c>
      <c r="BT38">
        <f ca="1"/>
        <v>251.4</v>
      </c>
      <c r="BU38">
        <f ca="1"/>
        <v>1733.4</v>
      </c>
      <c r="BV38">
        <f ca="1"/>
        <v>420.7</v>
      </c>
      <c r="BW38">
        <f ca="1"/>
        <v>2635.8</v>
      </c>
      <c r="BX38" t="str">
        <f ca="1"/>
        <v/>
      </c>
      <c r="BY38">
        <f ca="1"/>
        <v>5041.3</v>
      </c>
      <c r="BZ38" t="str">
        <f ca="1"/>
        <v/>
      </c>
      <c r="CA38" t="str">
        <f ca="1"/>
        <v/>
      </c>
      <c r="CB38">
        <f ca="1"/>
        <v>15</v>
      </c>
      <c r="CC38" t="str">
        <f ca="1"/>
        <v/>
      </c>
      <c r="CD38" t="str">
        <f ca="1"/>
        <v/>
      </c>
      <c r="CE38">
        <f ca="1"/>
        <v>10105.700000000001</v>
      </c>
      <c r="CF38">
        <f ca="1"/>
        <v>409.13</v>
      </c>
      <c r="CG38">
        <f ca="1"/>
        <v>24.700461955857552</v>
      </c>
      <c r="EI38">
        <f ca="1"/>
        <v>46058</v>
      </c>
      <c r="EJ38">
        <f ca="1"/>
        <v>9663.6999999999989</v>
      </c>
      <c r="EL38">
        <f ca="1"/>
        <v>46058</v>
      </c>
      <c r="EM38">
        <f ca="1"/>
        <v>5033.7999999999993</v>
      </c>
      <c r="EN38">
        <f ca="1"/>
        <v>4629.8999999999996</v>
      </c>
      <c r="EP38">
        <f ca="1"/>
        <v>46058</v>
      </c>
      <c r="EQ38">
        <f ca="1"/>
        <v>409.16</v>
      </c>
      <c r="ES38">
        <f ca="1"/>
        <v>46058</v>
      </c>
      <c r="ET38">
        <f ca="1"/>
        <v>25</v>
      </c>
      <c r="EV38">
        <f ca="1"/>
        <v>46058</v>
      </c>
      <c r="EW38">
        <f ca="1"/>
        <v>10229</v>
      </c>
      <c r="EX38">
        <f ca="1"/>
        <v>409.16</v>
      </c>
    </row>
    <row r="39" spans="1:154" ht="13.5">
      <c r="A39" s="240"/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BA39">
        <f ca="1"/>
        <v>46041</v>
      </c>
      <c r="BB39" t="str">
        <f ca="1"/>
        <v>E</v>
      </c>
      <c r="BC39">
        <f ca="1"/>
        <v>280.20000000000005</v>
      </c>
      <c r="BD39">
        <f ca="1"/>
        <v>1781.6</v>
      </c>
      <c r="BE39">
        <f ca="1"/>
        <v>514.5</v>
      </c>
      <c r="BF39">
        <f ca="1"/>
        <v>2503.1</v>
      </c>
      <c r="BG39" t="str">
        <f ca="1"/>
        <v/>
      </c>
      <c r="BH39">
        <f ca="1"/>
        <v>5079.3999999999996</v>
      </c>
      <c r="BI39" t="str">
        <f ca="1"/>
        <v/>
      </c>
      <c r="BJ39" t="str">
        <f ca="1"/>
        <v/>
      </c>
      <c r="BK39" t="str">
        <f ca="1"/>
        <v/>
      </c>
      <c r="BL39" t="str">
        <f ca="1"/>
        <v/>
      </c>
      <c r="BM39" t="str">
        <f ca="1"/>
        <v/>
      </c>
      <c r="BN39" t="str">
        <f ca="1"/>
        <v/>
      </c>
      <c r="BO39" t="str">
        <f ca="1"/>
        <v/>
      </c>
      <c r="BP39" t="str">
        <f ca="1"/>
        <v/>
      </c>
      <c r="BR39">
        <f ca="1"/>
        <v>46041</v>
      </c>
      <c r="BS39" t="str">
        <f ca="1"/>
        <v>E</v>
      </c>
      <c r="BT39">
        <f ca="1"/>
        <v>280.20000000000005</v>
      </c>
      <c r="BU39">
        <f ca="1"/>
        <v>1781.6</v>
      </c>
      <c r="BV39">
        <f ca="1"/>
        <v>514.5</v>
      </c>
      <c r="BW39">
        <f ca="1"/>
        <v>2503.1</v>
      </c>
      <c r="BX39" t="str">
        <f ca="1"/>
        <v/>
      </c>
      <c r="BY39">
        <f ca="1"/>
        <v>5079.3999999999996</v>
      </c>
      <c r="BZ39" t="str">
        <f ca="1"/>
        <v/>
      </c>
      <c r="CA39" t="str">
        <f ca="1"/>
        <v/>
      </c>
      <c r="CB39" t="str">
        <f ca="1"/>
        <v/>
      </c>
      <c r="CC39" t="str">
        <f ca="1"/>
        <v/>
      </c>
      <c r="CD39" t="str">
        <f ca="1"/>
        <v/>
      </c>
      <c r="CE39" t="str">
        <f ca="1"/>
        <v/>
      </c>
      <c r="CF39" t="str">
        <f ca="1"/>
        <v/>
      </c>
      <c r="CG39" t="str">
        <f ca="1"/>
        <v/>
      </c>
      <c r="EI39">
        <f ca="1"/>
        <v>46059</v>
      </c>
      <c r="EJ39">
        <f ca="1"/>
        <v>10317.6</v>
      </c>
      <c r="EL39">
        <f ca="1"/>
        <v>46059</v>
      </c>
      <c r="EM39">
        <f ca="1"/>
        <v>5107.3999999999996</v>
      </c>
      <c r="EN39">
        <f ca="1"/>
        <v>5210.2000000000007</v>
      </c>
      <c r="EP39">
        <f ca="1"/>
        <v>46059</v>
      </c>
      <c r="EQ39">
        <f ca="1"/>
        <v>339.5</v>
      </c>
      <c r="ES39">
        <f ca="1"/>
        <v>46059</v>
      </c>
      <c r="ET39">
        <f ca="1"/>
        <v>25.000589101620026</v>
      </c>
      <c r="EV39">
        <f ca="1"/>
        <v>46059</v>
      </c>
      <c r="EW39">
        <f ca="1"/>
        <v>8487.6999999999989</v>
      </c>
      <c r="EX39">
        <f ca="1"/>
        <v>339.5</v>
      </c>
    </row>
    <row r="40" spans="1:154" ht="13.5">
      <c r="A40" s="240"/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BA40">
        <f ca="1"/>
        <v>46041</v>
      </c>
      <c r="BB40" t="str">
        <f ca="1"/>
        <v>M</v>
      </c>
      <c r="BC40">
        <f ca="1"/>
        <v>252.8</v>
      </c>
      <c r="BD40">
        <f ca="1"/>
        <v>1706.3999999999999</v>
      </c>
      <c r="BE40">
        <f ca="1"/>
        <v>430.8</v>
      </c>
      <c r="BF40">
        <f ca="1"/>
        <v>2669.2</v>
      </c>
      <c r="BG40" t="str">
        <f ca="1"/>
        <v/>
      </c>
      <c r="BH40">
        <f ca="1"/>
        <v>5059.2</v>
      </c>
      <c r="BI40" t="str">
        <f ca="1"/>
        <v/>
      </c>
      <c r="BJ40" t="str">
        <f ca="1"/>
        <v/>
      </c>
      <c r="BK40">
        <f ca="1"/>
        <v>140</v>
      </c>
      <c r="BL40" t="str">
        <f ca="1"/>
        <v/>
      </c>
      <c r="BM40" t="str">
        <f ca="1"/>
        <v/>
      </c>
      <c r="BN40">
        <f ca="1"/>
        <v>9980.2000000000007</v>
      </c>
      <c r="BO40">
        <f ca="1"/>
        <v>405.69</v>
      </c>
      <c r="BP40">
        <f ca="1"/>
        <v>24.600557075599596</v>
      </c>
      <c r="BR40">
        <f ca="1"/>
        <v>46041</v>
      </c>
      <c r="BS40" t="str">
        <f ca="1"/>
        <v>M</v>
      </c>
      <c r="BT40">
        <f ca="1"/>
        <v>252.8</v>
      </c>
      <c r="BU40">
        <f ca="1"/>
        <v>1706.3999999999999</v>
      </c>
      <c r="BV40">
        <f ca="1"/>
        <v>430.8</v>
      </c>
      <c r="BW40">
        <f ca="1"/>
        <v>2669.2</v>
      </c>
      <c r="BX40" t="str">
        <f ca="1"/>
        <v/>
      </c>
      <c r="BY40">
        <f ca="1"/>
        <v>5059.2</v>
      </c>
      <c r="BZ40" t="str">
        <f ca="1"/>
        <v/>
      </c>
      <c r="CA40" t="str">
        <f ca="1"/>
        <v/>
      </c>
      <c r="CB40">
        <f ca="1"/>
        <v>140</v>
      </c>
      <c r="CC40" t="str">
        <f ca="1"/>
        <v/>
      </c>
      <c r="CD40" t="str">
        <f ca="1"/>
        <v/>
      </c>
      <c r="CE40">
        <f ca="1"/>
        <v>9980.2000000000007</v>
      </c>
      <c r="CF40">
        <f ca="1"/>
        <v>405.69</v>
      </c>
      <c r="CG40">
        <f ca="1"/>
        <v>24.600557075599596</v>
      </c>
      <c r="EI40">
        <f ca="1"/>
        <v>46060</v>
      </c>
      <c r="EJ40">
        <f ca="1"/>
        <v>10307.4</v>
      </c>
      <c r="EL40">
        <f ca="1"/>
        <v>46060</v>
      </c>
      <c r="EM40">
        <f ca="1"/>
        <v>6912.1</v>
      </c>
      <c r="EN40">
        <f ca="1"/>
        <v>3395.2999999999997</v>
      </c>
      <c r="EP40">
        <f ca="1"/>
        <v>46060</v>
      </c>
      <c r="EQ40">
        <f ca="1"/>
        <v>415.95</v>
      </c>
      <c r="ES40">
        <f ca="1"/>
        <v>46060</v>
      </c>
      <c r="ET40">
        <f ca="1"/>
        <v>24.900348599591297</v>
      </c>
      <c r="EV40">
        <f ca="1"/>
        <v>46060</v>
      </c>
      <c r="EW40">
        <f ca="1"/>
        <v>10357.299999999999</v>
      </c>
      <c r="EX40">
        <f ca="1"/>
        <v>415.95</v>
      </c>
    </row>
    <row r="41" spans="1:154" ht="13.5">
      <c r="A41" s="240"/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BA41">
        <f ca="1"/>
        <v>46042</v>
      </c>
      <c r="BB41" t="str">
        <f ca="1"/>
        <v>E</v>
      </c>
      <c r="BC41">
        <f ca="1"/>
        <v>287.5</v>
      </c>
      <c r="BD41">
        <f ca="1"/>
        <v>1776</v>
      </c>
      <c r="BE41">
        <f ca="1"/>
        <v>509.7</v>
      </c>
      <c r="BF41">
        <f ca="1"/>
        <v>2487.8000000000002</v>
      </c>
      <c r="BG41" t="str">
        <f ca="1"/>
        <v/>
      </c>
      <c r="BH41">
        <f ca="1"/>
        <v>5061</v>
      </c>
      <c r="BI41" t="str">
        <f ca="1"/>
        <v/>
      </c>
      <c r="BJ41" t="str">
        <f ca="1"/>
        <v/>
      </c>
      <c r="BK41" t="str">
        <f ca="1"/>
        <v/>
      </c>
      <c r="BL41" t="str">
        <f ca="1"/>
        <v/>
      </c>
      <c r="BM41" t="str">
        <f ca="1"/>
        <v/>
      </c>
      <c r="BN41" t="str">
        <f ca="1"/>
        <v/>
      </c>
      <c r="BO41" t="str">
        <f ca="1"/>
        <v/>
      </c>
      <c r="BP41" t="str">
        <f ca="1"/>
        <v/>
      </c>
      <c r="BR41">
        <f ca="1"/>
        <v>46042</v>
      </c>
      <c r="BS41" t="str">
        <f ca="1"/>
        <v>E</v>
      </c>
      <c r="BT41">
        <f ca="1"/>
        <v>287.5</v>
      </c>
      <c r="BU41">
        <f ca="1"/>
        <v>1776</v>
      </c>
      <c r="BV41">
        <f ca="1"/>
        <v>509.7</v>
      </c>
      <c r="BW41">
        <f ca="1"/>
        <v>2487.8000000000002</v>
      </c>
      <c r="BX41" t="str">
        <f ca="1"/>
        <v/>
      </c>
      <c r="BY41">
        <f ca="1"/>
        <v>5061</v>
      </c>
      <c r="BZ41" t="str">
        <f ca="1"/>
        <v/>
      </c>
      <c r="CA41" t="str">
        <f ca="1"/>
        <v/>
      </c>
      <c r="CB41" t="str">
        <f ca="1"/>
        <v/>
      </c>
      <c r="CC41" t="str">
        <f ca="1"/>
        <v/>
      </c>
      <c r="CD41" t="str">
        <f ca="1"/>
        <v/>
      </c>
      <c r="CE41" t="str">
        <f ca="1"/>
        <v/>
      </c>
      <c r="CF41" t="str">
        <f ca="1"/>
        <v/>
      </c>
      <c r="CG41" t="str">
        <f ca="1"/>
        <v/>
      </c>
      <c r="EI41">
        <f ca="1"/>
        <v>46061</v>
      </c>
      <c r="EJ41">
        <f ca="1"/>
        <v>10327.700000000001</v>
      </c>
      <c r="EL41">
        <f ca="1"/>
        <v>46061</v>
      </c>
      <c r="EM41">
        <f ca="1"/>
        <v>6867.5</v>
      </c>
      <c r="EN41">
        <f ca="1"/>
        <v>3460.2</v>
      </c>
      <c r="EP41">
        <f ca="1"/>
        <v>46061</v>
      </c>
      <c r="EQ41">
        <f ca="1"/>
        <v>418.26</v>
      </c>
      <c r="ES41">
        <f ca="1"/>
        <v>46061</v>
      </c>
      <c r="ET41">
        <f ca="1"/>
        <v>25</v>
      </c>
      <c r="EV41">
        <f ca="1"/>
        <v>46061</v>
      </c>
      <c r="EW41">
        <f ca="1"/>
        <v>10456.5</v>
      </c>
      <c r="EX41">
        <f ca="1"/>
        <v>418.26</v>
      </c>
    </row>
    <row r="42" spans="1:154" ht="13.5">
      <c r="A42" s="240"/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BA42">
        <f ca="1"/>
        <v>46042</v>
      </c>
      <c r="BB42" t="str">
        <f ca="1"/>
        <v>M</v>
      </c>
      <c r="BC42">
        <f ca="1"/>
        <v>0</v>
      </c>
      <c r="BD42">
        <f ca="1"/>
        <v>1674</v>
      </c>
      <c r="BE42">
        <f ca="1"/>
        <v>265.10000000000002</v>
      </c>
      <c r="BF42">
        <f ca="1"/>
        <v>0</v>
      </c>
      <c r="BG42" t="str">
        <f ca="1"/>
        <v/>
      </c>
      <c r="BH42">
        <f ca="1"/>
        <v>1939.1</v>
      </c>
      <c r="BI42" t="str">
        <f ca="1"/>
        <v/>
      </c>
      <c r="BJ42" t="str">
        <f ca="1"/>
        <v/>
      </c>
      <c r="BK42">
        <f ca="1"/>
        <v>15</v>
      </c>
      <c r="BL42" t="str">
        <f ca="1"/>
        <v/>
      </c>
      <c r="BM42" t="str">
        <f ca="1"/>
        <v/>
      </c>
      <c r="BN42">
        <f ca="1"/>
        <v>6977.6</v>
      </c>
      <c r="BO42">
        <f ca="1"/>
        <v>284.79000000000002</v>
      </c>
      <c r="BP42">
        <f ca="1"/>
        <v>24.500860283015555</v>
      </c>
      <c r="BR42">
        <f ca="1"/>
        <v>46042</v>
      </c>
      <c r="BS42" t="str">
        <f ca="1"/>
        <v>M</v>
      </c>
      <c r="BT42">
        <f ca="1"/>
        <v>0</v>
      </c>
      <c r="BU42">
        <f ca="1"/>
        <v>1674</v>
      </c>
      <c r="BV42">
        <f ca="1"/>
        <v>265.10000000000002</v>
      </c>
      <c r="BW42">
        <f ca="1"/>
        <v>0</v>
      </c>
      <c r="BX42" t="str">
        <f ca="1"/>
        <v/>
      </c>
      <c r="BY42">
        <f ca="1"/>
        <v>1939.1</v>
      </c>
      <c r="BZ42" t="str">
        <f ca="1"/>
        <v/>
      </c>
      <c r="CA42" t="str">
        <f ca="1"/>
        <v/>
      </c>
      <c r="CB42">
        <f ca="1"/>
        <v>15</v>
      </c>
      <c r="CC42" t="str">
        <f ca="1"/>
        <v/>
      </c>
      <c r="CD42" t="str">
        <f ca="1"/>
        <v/>
      </c>
      <c r="CE42">
        <f ca="1"/>
        <v>6977.6</v>
      </c>
      <c r="CF42">
        <f ca="1"/>
        <v>284.79000000000002</v>
      </c>
      <c r="CG42">
        <f ca="1"/>
        <v>24.500860283015555</v>
      </c>
      <c r="EI42">
        <f ca="1"/>
        <v>46062</v>
      </c>
      <c r="EJ42">
        <f ca="1"/>
        <v>10529.5</v>
      </c>
      <c r="EL42">
        <f ca="1"/>
        <v>46062</v>
      </c>
      <c r="EM42">
        <f ca="1"/>
        <v>6925.5</v>
      </c>
      <c r="EN42">
        <f ca="1"/>
        <v>3604</v>
      </c>
      <c r="EP42">
        <f ca="1"/>
        <v>46062</v>
      </c>
      <c r="EQ42">
        <f ca="1"/>
        <v>405.19</v>
      </c>
      <c r="ES42">
        <f ca="1"/>
        <v>46062</v>
      </c>
      <c r="ET42">
        <f ca="1"/>
        <v>25.20027641353439</v>
      </c>
      <c r="EV42">
        <f ca="1"/>
        <v>46062</v>
      </c>
      <c r="EW42">
        <f ca="1"/>
        <v>10210.9</v>
      </c>
      <c r="EX42">
        <f ca="1"/>
        <v>405.19</v>
      </c>
    </row>
    <row r="43" spans="1:154" ht="13.5">
      <c r="A43" s="240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BA43">
        <f ca="1"/>
        <v>46043</v>
      </c>
      <c r="BB43" t="str">
        <f ca="1"/>
        <v>M</v>
      </c>
      <c r="BC43">
        <f ca="1"/>
        <v>312.39999999999998</v>
      </c>
      <c r="BD43">
        <f ca="1"/>
        <v>1778.5</v>
      </c>
      <c r="BE43">
        <f ca="1"/>
        <v>545.29999999999995</v>
      </c>
      <c r="BF43">
        <f ca="1"/>
        <v>2417.3000000000002</v>
      </c>
      <c r="BG43" t="str">
        <f ca="1"/>
        <v/>
      </c>
      <c r="BH43">
        <f ca="1"/>
        <v>5053.5</v>
      </c>
      <c r="BI43" t="str">
        <f ca="1"/>
        <v/>
      </c>
      <c r="BJ43" t="str">
        <f ca="1"/>
        <v/>
      </c>
      <c r="BK43" t="str">
        <f ca="1"/>
        <v/>
      </c>
      <c r="BL43" t="str">
        <f ca="1"/>
        <v/>
      </c>
      <c r="BM43" t="str">
        <f ca="1"/>
        <v/>
      </c>
      <c r="BN43" t="str">
        <f ca="1"/>
        <v/>
      </c>
      <c r="BO43" t="str">
        <f ca="1"/>
        <v/>
      </c>
      <c r="BP43" t="str">
        <f ca="1"/>
        <v/>
      </c>
      <c r="BR43">
        <f ca="1"/>
        <v>46043</v>
      </c>
      <c r="BS43" t="str">
        <f ca="1"/>
        <v>M</v>
      </c>
      <c r="BT43">
        <f ca="1"/>
        <v>312.39999999999998</v>
      </c>
      <c r="BU43">
        <f ca="1"/>
        <v>1778.5</v>
      </c>
      <c r="BV43">
        <f ca="1"/>
        <v>545.29999999999995</v>
      </c>
      <c r="BW43">
        <f ca="1"/>
        <v>2417.3000000000002</v>
      </c>
      <c r="BX43" t="str">
        <f ca="1"/>
        <v/>
      </c>
      <c r="BY43">
        <f ca="1"/>
        <v>5053.5</v>
      </c>
      <c r="BZ43" t="str">
        <f ca="1"/>
        <v/>
      </c>
      <c r="CA43" t="str">
        <f ca="1"/>
        <v/>
      </c>
      <c r="CB43" t="str">
        <f ca="1"/>
        <v/>
      </c>
      <c r="CC43" t="str">
        <f ca="1"/>
        <v/>
      </c>
      <c r="CD43" t="str">
        <f ca="1"/>
        <v/>
      </c>
      <c r="CE43" t="str">
        <f ca="1"/>
        <v/>
      </c>
      <c r="CF43" t="str">
        <f ca="1"/>
        <v/>
      </c>
      <c r="CG43" t="str">
        <f ca="1"/>
        <v/>
      </c>
      <c r="EI43">
        <f ca="1"/>
        <v>46063</v>
      </c>
      <c r="EJ43">
        <f ca="1"/>
        <v>10321.5</v>
      </c>
      <c r="EL43">
        <f ca="1"/>
        <v>46063</v>
      </c>
      <c r="EM43">
        <f ca="1"/>
        <v>6871.1</v>
      </c>
      <c r="EN43">
        <f ca="1"/>
        <v>3450.4</v>
      </c>
      <c r="EP43">
        <f ca="1"/>
        <v>46063</v>
      </c>
      <c r="EQ43">
        <f ca="1"/>
        <v>403.51</v>
      </c>
      <c r="ES43">
        <f ca="1"/>
        <v>46063</v>
      </c>
      <c r="ET43">
        <f ca="1"/>
        <v>25.400361824985747</v>
      </c>
      <c r="EV43">
        <f ca="1"/>
        <v>46063</v>
      </c>
      <c r="EW43">
        <f ca="1"/>
        <v>10249.299999999999</v>
      </c>
      <c r="EX43">
        <f ca="1"/>
        <v>403.51</v>
      </c>
    </row>
    <row r="44" spans="1:154" ht="13.5">
      <c r="A44" s="240"/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BA44">
        <f ca="1"/>
        <v>46043</v>
      </c>
      <c r="BB44" t="str">
        <f ca="1"/>
        <v>M</v>
      </c>
      <c r="BC44">
        <f ca="1"/>
        <v>274.60000000000002</v>
      </c>
      <c r="BD44">
        <f ca="1"/>
        <v>1694.4</v>
      </c>
      <c r="BE44">
        <f ca="1"/>
        <v>344.8</v>
      </c>
      <c r="BF44">
        <f ca="1"/>
        <v>2462.3999999999996</v>
      </c>
      <c r="BG44" t="str">
        <f ca="1"/>
        <v/>
      </c>
      <c r="BH44">
        <f ca="1"/>
        <v>4776.2</v>
      </c>
      <c r="BI44" t="str">
        <f ca="1"/>
        <v/>
      </c>
      <c r="BJ44" t="str">
        <f ca="1"/>
        <v/>
      </c>
      <c r="BK44">
        <f ca="1"/>
        <v>15</v>
      </c>
      <c r="BL44" t="str">
        <f ca="1"/>
        <v/>
      </c>
      <c r="BM44" t="str">
        <f ca="1"/>
        <v/>
      </c>
      <c r="BN44">
        <f ca="1"/>
        <v>9756.5</v>
      </c>
      <c r="BO44">
        <f ca="1"/>
        <v>397</v>
      </c>
      <c r="BP44">
        <f ca="1"/>
        <v>24.575566750629722</v>
      </c>
      <c r="BR44">
        <f ca="1"/>
        <v>46043</v>
      </c>
      <c r="BS44" t="str">
        <f ca="1"/>
        <v>M</v>
      </c>
      <c r="BT44">
        <f ca="1"/>
        <v>274.60000000000002</v>
      </c>
      <c r="BU44">
        <f ca="1"/>
        <v>1694.4</v>
      </c>
      <c r="BV44">
        <f ca="1"/>
        <v>344.8</v>
      </c>
      <c r="BW44">
        <f ca="1"/>
        <v>2462.3999999999996</v>
      </c>
      <c r="BX44" t="str">
        <f ca="1"/>
        <v/>
      </c>
      <c r="BY44">
        <f ca="1"/>
        <v>4776.2</v>
      </c>
      <c r="BZ44" t="str">
        <f ca="1"/>
        <v/>
      </c>
      <c r="CA44" t="str">
        <f ca="1"/>
        <v/>
      </c>
      <c r="CB44">
        <f ca="1"/>
        <v>15</v>
      </c>
      <c r="CC44" t="str">
        <f ca="1"/>
        <v/>
      </c>
      <c r="CD44" t="str">
        <f ca="1"/>
        <v/>
      </c>
      <c r="CE44">
        <f ca="1"/>
        <v>9756.5</v>
      </c>
      <c r="CF44">
        <f ca="1"/>
        <v>397</v>
      </c>
      <c r="CG44">
        <f ca="1"/>
        <v>24.575566750629722</v>
      </c>
      <c r="EI44">
        <f ca="1"/>
        <v>46064</v>
      </c>
      <c r="EJ44">
        <f ca="1"/>
        <v>10244.799999999999</v>
      </c>
      <c r="EL44">
        <f ca="1"/>
        <v>46064</v>
      </c>
      <c r="EM44">
        <f ca="1"/>
        <v>10244.799999999999</v>
      </c>
      <c r="EN44">
        <f ca="1"/>
        <v>0</v>
      </c>
      <c r="EP44">
        <f ca="1"/>
        <v>46064</v>
      </c>
      <c r="EQ44">
        <f ca="1"/>
        <v>401.33</v>
      </c>
      <c r="ES44">
        <f ca="1"/>
        <v>46064</v>
      </c>
      <c r="ET44">
        <f ca="1"/>
        <v>25.300127077467423</v>
      </c>
      <c r="EV44">
        <f ca="1"/>
        <v>46064</v>
      </c>
      <c r="EW44">
        <f ca="1"/>
        <v>10153.700000000001</v>
      </c>
      <c r="EX44">
        <f ca="1"/>
        <v>401.33</v>
      </c>
    </row>
    <row r="45" spans="1:154" ht="13.5">
      <c r="A45" s="240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BA45">
        <f ca="1"/>
        <v>46044</v>
      </c>
      <c r="BB45" t="str">
        <f ca="1"/>
        <v>E</v>
      </c>
      <c r="BC45">
        <f ca="1"/>
        <v>310.70000000000005</v>
      </c>
      <c r="BD45">
        <f ca="1"/>
        <v>1782.9</v>
      </c>
      <c r="BE45">
        <f ca="1"/>
        <v>432.9</v>
      </c>
      <c r="BF45">
        <f ca="1"/>
        <v>2468.8000000000002</v>
      </c>
      <c r="BG45" t="str">
        <f ca="1"/>
        <v/>
      </c>
      <c r="BH45">
        <f ca="1"/>
        <v>4995.3000000000011</v>
      </c>
      <c r="BI45" t="str">
        <f ca="1"/>
        <v/>
      </c>
      <c r="BJ45" t="str">
        <f ca="1"/>
        <v/>
      </c>
      <c r="BK45" t="str">
        <f ca="1"/>
        <v/>
      </c>
      <c r="BL45" t="str">
        <f ca="1"/>
        <v/>
      </c>
      <c r="BM45" t="str">
        <f ca="1"/>
        <v/>
      </c>
      <c r="BN45" t="str">
        <f ca="1"/>
        <v/>
      </c>
      <c r="BO45" t="str">
        <f ca="1"/>
        <v/>
      </c>
      <c r="BP45" t="str">
        <f ca="1"/>
        <v/>
      </c>
      <c r="BR45">
        <f ca="1"/>
        <v>46044</v>
      </c>
      <c r="BS45" t="str">
        <f ca="1"/>
        <v>E</v>
      </c>
      <c r="BT45">
        <f ca="1"/>
        <v>310.70000000000005</v>
      </c>
      <c r="BU45">
        <f ca="1"/>
        <v>1782.9</v>
      </c>
      <c r="BV45">
        <f ca="1"/>
        <v>432.9</v>
      </c>
      <c r="BW45">
        <f ca="1"/>
        <v>2468.8000000000002</v>
      </c>
      <c r="BX45" t="str">
        <f ca="1"/>
        <v/>
      </c>
      <c r="BY45">
        <f ca="1"/>
        <v>4995.3000000000011</v>
      </c>
      <c r="BZ45" t="str">
        <f ca="1"/>
        <v/>
      </c>
      <c r="CA45" t="str">
        <f ca="1"/>
        <v/>
      </c>
      <c r="CB45" t="str">
        <f ca="1"/>
        <v/>
      </c>
      <c r="CC45" t="str">
        <f ca="1"/>
        <v/>
      </c>
      <c r="CD45" t="str">
        <f ca="1"/>
        <v/>
      </c>
      <c r="CE45" t="str">
        <f ca="1"/>
        <v/>
      </c>
      <c r="CF45" t="str">
        <f ca="1"/>
        <v/>
      </c>
      <c r="CG45" t="str">
        <f ca="1"/>
        <v/>
      </c>
      <c r="EI45">
        <f ca="1"/>
        <v>46065</v>
      </c>
      <c r="EJ45">
        <f ca="1"/>
        <v>10495.800000000001</v>
      </c>
      <c r="EL45">
        <f ca="1"/>
        <v>46065</v>
      </c>
      <c r="EM45">
        <f ca="1"/>
        <v>7178.7000000000007</v>
      </c>
      <c r="EN45">
        <f ca="1"/>
        <v>3317.1000000000004</v>
      </c>
      <c r="EP45">
        <f ca="1"/>
        <v>46065</v>
      </c>
      <c r="EQ45">
        <f ca="1"/>
        <v>412.51</v>
      </c>
      <c r="ES45">
        <f ca="1"/>
        <v>46065</v>
      </c>
      <c r="ET45">
        <f ca="1"/>
        <v>25.30023514581465</v>
      </c>
      <c r="EV45">
        <f ca="1"/>
        <v>46065</v>
      </c>
      <c r="EW45">
        <f ca="1"/>
        <v>10436.6</v>
      </c>
      <c r="EX45">
        <f ca="1"/>
        <v>412.51</v>
      </c>
    </row>
    <row r="46" spans="1:154" ht="13.5">
      <c r="A46" s="240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BA46">
        <f ca="1"/>
        <v>46044</v>
      </c>
      <c r="BB46" t="str">
        <f ca="1"/>
        <v>M</v>
      </c>
      <c r="BC46">
        <f ca="1"/>
        <v>262.7</v>
      </c>
      <c r="BD46">
        <f ca="1"/>
        <v>1622.6</v>
      </c>
      <c r="BE46">
        <f ca="1"/>
        <v>459.00000000000006</v>
      </c>
      <c r="BF46">
        <f ca="1"/>
        <v>2591.4</v>
      </c>
      <c r="BG46" t="str">
        <f ca="1"/>
        <v/>
      </c>
      <c r="BH46">
        <f ca="1"/>
        <v>4935.7000000000007</v>
      </c>
      <c r="BI46" t="str">
        <f ca="1"/>
        <v/>
      </c>
      <c r="BJ46" t="str">
        <f ca="1"/>
        <v/>
      </c>
      <c r="BK46">
        <f ca="1"/>
        <v>15</v>
      </c>
      <c r="BL46" t="str">
        <f ca="1"/>
        <v/>
      </c>
      <c r="BM46" t="str">
        <f ca="1"/>
        <v/>
      </c>
      <c r="BN46">
        <f ca="1"/>
        <v>9864.6</v>
      </c>
      <c r="BO46">
        <f ca="1"/>
        <v>402.63</v>
      </c>
      <c r="BP46">
        <f ca="1"/>
        <v>24.500409805528651</v>
      </c>
      <c r="BR46">
        <f ca="1"/>
        <v>46044</v>
      </c>
      <c r="BS46" t="str">
        <f ca="1"/>
        <v>M</v>
      </c>
      <c r="BT46">
        <f ca="1"/>
        <v>262.7</v>
      </c>
      <c r="BU46">
        <f ca="1"/>
        <v>1622.6</v>
      </c>
      <c r="BV46">
        <f ca="1"/>
        <v>459.00000000000006</v>
      </c>
      <c r="BW46">
        <f ca="1"/>
        <v>2591.4</v>
      </c>
      <c r="BX46" t="str">
        <f ca="1"/>
        <v/>
      </c>
      <c r="BY46">
        <f ca="1"/>
        <v>4935.7000000000007</v>
      </c>
      <c r="BZ46" t="str">
        <f ca="1"/>
        <v/>
      </c>
      <c r="CA46" t="str">
        <f ca="1"/>
        <v/>
      </c>
      <c r="CB46">
        <f ca="1"/>
        <v>15</v>
      </c>
      <c r="CC46" t="str">
        <f ca="1"/>
        <v/>
      </c>
      <c r="CD46" t="str">
        <f ca="1"/>
        <v/>
      </c>
      <c r="CE46">
        <f ca="1"/>
        <v>9864.6</v>
      </c>
      <c r="CF46">
        <f ca="1"/>
        <v>402.63</v>
      </c>
      <c r="CG46">
        <f ca="1"/>
        <v>24.500409805528651</v>
      </c>
      <c r="EI46">
        <f ca="1"/>
        <v>46066</v>
      </c>
      <c r="EJ46">
        <f ca="1"/>
        <v>10145.9</v>
      </c>
      <c r="EL46">
        <f ca="1"/>
        <v>46066</v>
      </c>
      <c r="EM46">
        <f ca="1"/>
        <v>6873</v>
      </c>
      <c r="EN46">
        <f ca="1"/>
        <v>3272.9</v>
      </c>
      <c r="EP46">
        <f ca="1"/>
        <v>46066</v>
      </c>
      <c r="EQ46">
        <f ca="1"/>
        <v>396.96</v>
      </c>
      <c r="ES46">
        <f ca="1"/>
        <v>46066</v>
      </c>
      <c r="ET46">
        <f ca="1"/>
        <v>25.200272067714632</v>
      </c>
      <c r="EV46">
        <f ca="1"/>
        <v>46066</v>
      </c>
      <c r="EW46">
        <f ca="1"/>
        <v>10003.5</v>
      </c>
      <c r="EX46">
        <f ca="1"/>
        <v>396.96</v>
      </c>
    </row>
    <row r="47" spans="1:154" ht="13.5">
      <c r="A47" s="240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BA47">
        <f ca="1"/>
        <v>46045</v>
      </c>
      <c r="BB47" t="str">
        <f ca="1"/>
        <v>E</v>
      </c>
      <c r="BC47">
        <f ca="1"/>
        <v>317.2</v>
      </c>
      <c r="BD47">
        <f ca="1"/>
        <v>1692.3</v>
      </c>
      <c r="BE47">
        <f ca="1"/>
        <v>572.1</v>
      </c>
      <c r="BF47">
        <f ca="1"/>
        <v>2362.3000000000002</v>
      </c>
      <c r="BG47" t="str">
        <f ca="1"/>
        <v/>
      </c>
      <c r="BH47">
        <f ca="1"/>
        <v>4943.8999999999996</v>
      </c>
      <c r="BI47" t="str">
        <f ca="1"/>
        <v/>
      </c>
      <c r="BJ47" t="str">
        <f ca="1"/>
        <v/>
      </c>
      <c r="BK47" t="str">
        <f ca="1"/>
        <v/>
      </c>
      <c r="BL47" t="str">
        <f ca="1"/>
        <v/>
      </c>
      <c r="BM47" t="str">
        <f ca="1"/>
        <v/>
      </c>
      <c r="BN47" t="str">
        <f ca="1"/>
        <v/>
      </c>
      <c r="BO47" t="str">
        <f ca="1"/>
        <v/>
      </c>
      <c r="BP47" t="str">
        <f ca="1"/>
        <v/>
      </c>
      <c r="BR47">
        <f ca="1"/>
        <v>46045</v>
      </c>
      <c r="BS47" t="str">
        <f ca="1"/>
        <v>E</v>
      </c>
      <c r="BT47">
        <f ca="1"/>
        <v>317.2</v>
      </c>
      <c r="BU47">
        <f ca="1"/>
        <v>1692.3</v>
      </c>
      <c r="BV47">
        <f ca="1"/>
        <v>572.1</v>
      </c>
      <c r="BW47">
        <f ca="1"/>
        <v>2362.3000000000002</v>
      </c>
      <c r="BX47" t="str">
        <f ca="1"/>
        <v/>
      </c>
      <c r="BY47">
        <f ca="1"/>
        <v>4943.8999999999996</v>
      </c>
      <c r="BZ47" t="str">
        <f ca="1"/>
        <v/>
      </c>
      <c r="CA47" t="str">
        <f ca="1"/>
        <v/>
      </c>
      <c r="CB47" t="str">
        <f ca="1"/>
        <v/>
      </c>
      <c r="CC47" t="str">
        <f ca="1"/>
        <v/>
      </c>
      <c r="CD47" t="str">
        <f ca="1"/>
        <v/>
      </c>
      <c r="CE47" t="str">
        <f ca="1"/>
        <v/>
      </c>
      <c r="CF47" t="str">
        <f ca="1"/>
        <v/>
      </c>
      <c r="CG47" t="str">
        <f ca="1"/>
        <v/>
      </c>
      <c r="EI47">
        <f ca="1"/>
        <v>46067</v>
      </c>
      <c r="EJ47">
        <f ca="1"/>
        <v>9936.5</v>
      </c>
      <c r="EL47">
        <f ca="1"/>
        <v>46067</v>
      </c>
      <c r="EM47">
        <f ca="1"/>
        <v>6791</v>
      </c>
      <c r="EN47">
        <f ca="1"/>
        <v>3145.5</v>
      </c>
      <c r="EP47">
        <f ca="1"/>
        <v>46067</v>
      </c>
      <c r="EQ47">
        <f ca="1"/>
        <v>395.72</v>
      </c>
      <c r="ES47">
        <f ca="1"/>
        <v>46067</v>
      </c>
      <c r="ET47">
        <f ca="1"/>
        <v>25.300464975235013</v>
      </c>
      <c r="EV47">
        <f ca="1"/>
        <v>46067</v>
      </c>
      <c r="EW47">
        <f ca="1"/>
        <v>10011.9</v>
      </c>
      <c r="EX47">
        <f ca="1"/>
        <v>395.72</v>
      </c>
    </row>
    <row r="48" spans="1:154" ht="13.5">
      <c r="A48" s="240"/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BA48">
        <f ca="1"/>
        <v>46045</v>
      </c>
      <c r="BB48" t="str">
        <f ca="1"/>
        <v>M</v>
      </c>
      <c r="BC48">
        <f ca="1"/>
        <v>277.5</v>
      </c>
      <c r="BD48">
        <f ca="1"/>
        <v>1716.3</v>
      </c>
      <c r="BE48">
        <f ca="1"/>
        <v>433.7</v>
      </c>
      <c r="BF48">
        <f ca="1"/>
        <v>2566.3999999999996</v>
      </c>
      <c r="BG48" t="str">
        <f ca="1"/>
        <v/>
      </c>
      <c r="BH48">
        <f ca="1"/>
        <v>4993.8999999999996</v>
      </c>
      <c r="BI48" t="str">
        <f ca="1"/>
        <v/>
      </c>
      <c r="BJ48" t="str">
        <f ca="1"/>
        <v/>
      </c>
      <c r="BK48">
        <f ca="1"/>
        <v>15</v>
      </c>
      <c r="BL48" t="str">
        <f ca="1"/>
        <v/>
      </c>
      <c r="BM48" t="str">
        <f ca="1"/>
        <v/>
      </c>
      <c r="BN48">
        <f ca="1"/>
        <v>9646.5999999999985</v>
      </c>
      <c r="BO48">
        <f ca="1"/>
        <v>392.13</v>
      </c>
      <c r="BP48">
        <f ca="1"/>
        <v>24.600515135286763</v>
      </c>
      <c r="BR48">
        <f ca="1"/>
        <v>46045</v>
      </c>
      <c r="BS48" t="str">
        <f ca="1"/>
        <v>M</v>
      </c>
      <c r="BT48">
        <f ca="1"/>
        <v>277.5</v>
      </c>
      <c r="BU48">
        <f ca="1"/>
        <v>1716.3</v>
      </c>
      <c r="BV48">
        <f ca="1"/>
        <v>433.7</v>
      </c>
      <c r="BW48">
        <f ca="1"/>
        <v>2566.3999999999996</v>
      </c>
      <c r="BX48" t="str">
        <f ca="1"/>
        <v/>
      </c>
      <c r="BY48">
        <f ca="1"/>
        <v>4993.8999999999996</v>
      </c>
      <c r="BZ48" t="str">
        <f ca="1"/>
        <v/>
      </c>
      <c r="CA48" t="str">
        <f ca="1"/>
        <v/>
      </c>
      <c r="CB48">
        <f ca="1"/>
        <v>15</v>
      </c>
      <c r="CC48" t="str">
        <f ca="1"/>
        <v/>
      </c>
      <c r="CD48" t="str">
        <f ca="1"/>
        <v/>
      </c>
      <c r="CE48">
        <f ca="1"/>
        <v>9646.5999999999985</v>
      </c>
      <c r="CF48">
        <f ca="1"/>
        <v>392.13</v>
      </c>
      <c r="CG48">
        <f ca="1"/>
        <v>24.600515135286763</v>
      </c>
      <c r="EI48">
        <f ca="1"/>
        <v>46068</v>
      </c>
      <c r="EJ48">
        <f ca="1"/>
        <v>10092.299999999999</v>
      </c>
      <c r="EL48">
        <f ca="1"/>
        <v>46068</v>
      </c>
      <c r="EM48">
        <f ca="1"/>
        <v>6856.4</v>
      </c>
      <c r="EN48">
        <f ca="1"/>
        <v>3235.8999999999996</v>
      </c>
      <c r="EP48">
        <f ca="1"/>
        <v>46068</v>
      </c>
      <c r="EQ48">
        <f ca="1"/>
        <v>366.7</v>
      </c>
      <c r="ES48">
        <f ca="1"/>
        <v>46068</v>
      </c>
      <c r="ET48">
        <f ca="1"/>
        <v>25</v>
      </c>
      <c r="EV48">
        <f ca="1"/>
        <v>46068</v>
      </c>
      <c r="EW48">
        <f ca="1"/>
        <v>9167.5</v>
      </c>
      <c r="EX48">
        <f ca="1"/>
        <v>366.7</v>
      </c>
    </row>
    <row r="49" spans="1:154" ht="13.5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BA49">
        <f ca="1"/>
        <v>46046</v>
      </c>
      <c r="BB49" t="str">
        <f ca="1"/>
        <v>E</v>
      </c>
      <c r="BC49">
        <f ca="1"/>
        <v>316</v>
      </c>
      <c r="BD49">
        <f ca="1"/>
        <v>1673.6</v>
      </c>
      <c r="BE49">
        <f ca="1"/>
        <v>515.29999999999995</v>
      </c>
      <c r="BF49">
        <f ca="1"/>
        <v>2162.8000000000002</v>
      </c>
      <c r="BG49" t="str">
        <f ca="1"/>
        <v/>
      </c>
      <c r="BH49">
        <f ca="1"/>
        <v>4667.7</v>
      </c>
      <c r="BI49" t="str">
        <f ca="1"/>
        <v/>
      </c>
      <c r="BJ49" t="str">
        <f ca="1"/>
        <v/>
      </c>
      <c r="BK49" t="str">
        <f ca="1"/>
        <v/>
      </c>
      <c r="BL49" t="str">
        <f ca="1"/>
        <v/>
      </c>
      <c r="BM49" t="str">
        <f ca="1"/>
        <v/>
      </c>
      <c r="BN49" t="str">
        <f ca="1"/>
        <v/>
      </c>
      <c r="BO49" t="str">
        <f ca="1"/>
        <v/>
      </c>
      <c r="BP49" t="str">
        <f ca="1"/>
        <v/>
      </c>
      <c r="BR49">
        <f ca="1"/>
        <v>46046</v>
      </c>
      <c r="BS49" t="str">
        <f ca="1"/>
        <v>E</v>
      </c>
      <c r="BT49">
        <f ca="1"/>
        <v>316</v>
      </c>
      <c r="BU49">
        <f ca="1"/>
        <v>1673.6</v>
      </c>
      <c r="BV49">
        <f ca="1"/>
        <v>515.29999999999995</v>
      </c>
      <c r="BW49">
        <f ca="1"/>
        <v>2162.8000000000002</v>
      </c>
      <c r="BX49" t="str">
        <f ca="1"/>
        <v/>
      </c>
      <c r="BY49">
        <f ca="1"/>
        <v>4667.7</v>
      </c>
      <c r="BZ49" t="str">
        <f ca="1"/>
        <v/>
      </c>
      <c r="CA49" t="str">
        <f ca="1"/>
        <v/>
      </c>
      <c r="CB49" t="str">
        <f ca="1"/>
        <v/>
      </c>
      <c r="CC49" t="str">
        <f ca="1"/>
        <v/>
      </c>
      <c r="CD49" t="str">
        <f ca="1"/>
        <v/>
      </c>
      <c r="CE49" t="str">
        <f ca="1"/>
        <v/>
      </c>
      <c r="CF49" t="str">
        <f ca="1"/>
        <v/>
      </c>
      <c r="CG49" t="str">
        <f ca="1"/>
        <v/>
      </c>
      <c r="EI49">
        <f ca="1"/>
        <v>46069</v>
      </c>
      <c r="EJ49">
        <f ca="1"/>
        <v>8980.4</v>
      </c>
      <c r="EL49">
        <f ca="1"/>
        <v>46069</v>
      </c>
      <c r="EM49">
        <f ca="1"/>
        <v>6654.2999999999993</v>
      </c>
      <c r="EN49">
        <f ca="1"/>
        <v>2326.1000000000004</v>
      </c>
      <c r="EP49">
        <f ca="1"/>
        <v>46069</v>
      </c>
      <c r="EQ49">
        <f ca="1"/>
        <v>398.32</v>
      </c>
      <c r="ES49">
        <f ca="1"/>
        <v>46069</v>
      </c>
      <c r="ET49">
        <f ca="1"/>
        <v>25.100421771440043</v>
      </c>
      <c r="EV49">
        <f ca="1"/>
        <v>46069</v>
      </c>
      <c r="EW49">
        <f ca="1"/>
        <v>9997.9999999999982</v>
      </c>
      <c r="EX49">
        <f ca="1"/>
        <v>398.32</v>
      </c>
    </row>
    <row r="50" spans="1:154" ht="13.5">
      <c r="A50" s="240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BA50">
        <f ca="1"/>
        <v>46046</v>
      </c>
      <c r="BB50" t="str">
        <f ca="1"/>
        <v>M</v>
      </c>
      <c r="BC50">
        <f ca="1"/>
        <v>262.7</v>
      </c>
      <c r="BD50">
        <f ca="1"/>
        <v>1657.1000000000001</v>
      </c>
      <c r="BE50">
        <f ca="1"/>
        <v>452.6</v>
      </c>
      <c r="BF50">
        <f ca="1"/>
        <v>2744.8</v>
      </c>
      <c r="BG50" t="str">
        <f ca="1"/>
        <v/>
      </c>
      <c r="BH50">
        <f ca="1"/>
        <v>5117.2000000000007</v>
      </c>
      <c r="BI50" t="str">
        <f ca="1"/>
        <v/>
      </c>
      <c r="BJ50" t="str">
        <f ca="1"/>
        <v/>
      </c>
      <c r="BK50">
        <f ca="1"/>
        <v>15</v>
      </c>
      <c r="BL50" t="str">
        <f ca="1"/>
        <v/>
      </c>
      <c r="BM50" t="str">
        <f ca="1"/>
        <v/>
      </c>
      <c r="BN50">
        <f ca="1"/>
        <v>10050.1</v>
      </c>
      <c r="BO50">
        <f ca="1"/>
        <v>408.54</v>
      </c>
      <c r="BP50">
        <f ca="1"/>
        <v>24.600039163851765</v>
      </c>
      <c r="BR50">
        <f ca="1"/>
        <v>46046</v>
      </c>
      <c r="BS50" t="str">
        <f ca="1"/>
        <v>M</v>
      </c>
      <c r="BT50">
        <f ca="1"/>
        <v>262.7</v>
      </c>
      <c r="BU50">
        <f ca="1"/>
        <v>1657.1000000000001</v>
      </c>
      <c r="BV50">
        <f ca="1"/>
        <v>452.6</v>
      </c>
      <c r="BW50">
        <f ca="1"/>
        <v>2744.8</v>
      </c>
      <c r="BX50" t="str">
        <f ca="1"/>
        <v/>
      </c>
      <c r="BY50">
        <f ca="1"/>
        <v>5117.2000000000007</v>
      </c>
      <c r="BZ50" t="str">
        <f ca="1"/>
        <v/>
      </c>
      <c r="CA50" t="str">
        <f ca="1"/>
        <v/>
      </c>
      <c r="CB50">
        <f ca="1"/>
        <v>15</v>
      </c>
      <c r="CC50" t="str">
        <f ca="1"/>
        <v/>
      </c>
      <c r="CD50" t="str">
        <f ca="1"/>
        <v/>
      </c>
      <c r="CE50">
        <f ca="1"/>
        <v>10050.1</v>
      </c>
      <c r="CF50">
        <f ca="1"/>
        <v>408.54</v>
      </c>
      <c r="CG50">
        <f ca="1"/>
        <v>24.600039163851765</v>
      </c>
      <c r="EI50">
        <f ca="1"/>
        <v>46070</v>
      </c>
      <c r="EJ50">
        <f ca="1"/>
        <v>11190.4</v>
      </c>
      <c r="EL50">
        <f ca="1"/>
        <v>46070</v>
      </c>
      <c r="EM50">
        <f ca="1"/>
        <v>7718.7</v>
      </c>
      <c r="EN50">
        <f ca="1"/>
        <v>3471.6999999999994</v>
      </c>
      <c r="EP50">
        <f ca="1"/>
        <v>46070</v>
      </c>
      <c r="EQ50">
        <f ca="1"/>
        <v>427.33</v>
      </c>
      <c r="ES50">
        <f ca="1"/>
        <v>46070</v>
      </c>
      <c r="ET50">
        <f ca="1"/>
        <v>25.900592048299909</v>
      </c>
      <c r="EV50">
        <f ca="1"/>
        <v>46070</v>
      </c>
      <c r="EW50">
        <f ca="1"/>
        <v>11068.1</v>
      </c>
      <c r="EX50">
        <f ca="1"/>
        <v>427.33</v>
      </c>
    </row>
    <row r="51" spans="1:154" ht="13.5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BA51">
        <f ca="1"/>
        <v>46047</v>
      </c>
      <c r="BB51" t="str">
        <f ca="1"/>
        <v>E</v>
      </c>
      <c r="BC51">
        <f ca="1"/>
        <v>320.59999999999997</v>
      </c>
      <c r="BD51">
        <f ca="1"/>
        <v>1660.5</v>
      </c>
      <c r="BE51">
        <f ca="1"/>
        <v>567.5</v>
      </c>
      <c r="BF51">
        <f ca="1"/>
        <v>2399.3000000000002</v>
      </c>
      <c r="BG51" t="str">
        <f ca="1"/>
        <v/>
      </c>
      <c r="BH51">
        <f ca="1"/>
        <v>4947.8999999999996</v>
      </c>
      <c r="BI51" t="str">
        <f ca="1"/>
        <v/>
      </c>
      <c r="BJ51" t="str">
        <f ca="1"/>
        <v/>
      </c>
      <c r="BK51" t="str">
        <f ca="1"/>
        <v/>
      </c>
      <c r="BL51" t="str">
        <f ca="1"/>
        <v/>
      </c>
      <c r="BM51" t="str">
        <f ca="1"/>
        <v/>
      </c>
      <c r="BN51" t="str">
        <f ca="1"/>
        <v/>
      </c>
      <c r="BO51" t="str">
        <f ca="1"/>
        <v/>
      </c>
      <c r="BP51" t="str">
        <f ca="1"/>
        <v/>
      </c>
      <c r="BR51">
        <f ca="1"/>
        <v>46047</v>
      </c>
      <c r="BS51" t="str">
        <f ca="1"/>
        <v>E</v>
      </c>
      <c r="BT51">
        <f ca="1"/>
        <v>320.59999999999997</v>
      </c>
      <c r="BU51">
        <f ca="1"/>
        <v>1660.5</v>
      </c>
      <c r="BV51">
        <f ca="1"/>
        <v>567.5</v>
      </c>
      <c r="BW51">
        <f ca="1"/>
        <v>2399.3000000000002</v>
      </c>
      <c r="BX51" t="str">
        <f ca="1"/>
        <v/>
      </c>
      <c r="BY51">
        <f ca="1"/>
        <v>4947.8999999999996</v>
      </c>
      <c r="BZ51" t="str">
        <f ca="1"/>
        <v/>
      </c>
      <c r="CA51" t="str">
        <f ca="1"/>
        <v/>
      </c>
      <c r="CB51" t="str">
        <f ca="1"/>
        <v/>
      </c>
      <c r="CC51" t="str">
        <f ca="1"/>
        <v/>
      </c>
      <c r="CD51" t="str">
        <f ca="1"/>
        <v/>
      </c>
      <c r="CE51" t="str">
        <f ca="1"/>
        <v/>
      </c>
      <c r="CF51" t="str">
        <f ca="1"/>
        <v/>
      </c>
      <c r="CG51" t="str">
        <f ca="1"/>
        <v/>
      </c>
      <c r="EI51">
        <f ca="1"/>
        <v>46071</v>
      </c>
      <c r="EJ51">
        <f ca="1"/>
        <v>10836</v>
      </c>
      <c r="EL51">
        <f ca="1"/>
        <v>46071</v>
      </c>
      <c r="EM51">
        <f ca="1"/>
        <v>7471.5999999999995</v>
      </c>
      <c r="EN51">
        <f ca="1"/>
        <v>3364.4</v>
      </c>
      <c r="EP51">
        <f ca="1"/>
        <v>46071</v>
      </c>
      <c r="EQ51">
        <f ca="1"/>
        <v>432.9</v>
      </c>
      <c r="ES51">
        <f ca="1"/>
        <v>46071</v>
      </c>
      <c r="ET51">
        <f ca="1"/>
        <v>25.701316701316699</v>
      </c>
      <c r="EV51">
        <f ca="1"/>
        <v>46071</v>
      </c>
      <c r="EW51">
        <f ca="1"/>
        <v>11126.099999999999</v>
      </c>
      <c r="EX51">
        <f ca="1"/>
        <v>432.9</v>
      </c>
    </row>
    <row r="52" spans="1:154" ht="13.5" customHeight="1">
      <c r="A52" s="246" t="s">
        <v>66</v>
      </c>
      <c r="B52" s="246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BA52">
        <f ca="1"/>
        <v>46047</v>
      </c>
      <c r="BB52" t="str">
        <f ca="1"/>
        <v>M</v>
      </c>
      <c r="BC52">
        <f ca="1"/>
        <v>287.2</v>
      </c>
      <c r="BD52">
        <f ca="1"/>
        <v>1714.2</v>
      </c>
      <c r="BE52">
        <f ca="1"/>
        <v>444.7</v>
      </c>
      <c r="BF52">
        <f ca="1"/>
        <v>2776.2</v>
      </c>
      <c r="BG52" t="str">
        <f ca="1"/>
        <v/>
      </c>
      <c r="BH52">
        <f ca="1"/>
        <v>5222.2999999999993</v>
      </c>
      <c r="BI52" t="str">
        <f ca="1"/>
        <v/>
      </c>
      <c r="BJ52" t="str">
        <f ca="1"/>
        <v/>
      </c>
      <c r="BK52">
        <f ca="1"/>
        <v>15</v>
      </c>
      <c r="BL52" t="str">
        <f ca="1"/>
        <v/>
      </c>
      <c r="BM52" t="str">
        <f ca="1"/>
        <v/>
      </c>
      <c r="BN52">
        <f ca="1"/>
        <v>10291.099999999999</v>
      </c>
      <c r="BO52">
        <f ca="1"/>
        <v>414.96</v>
      </c>
      <c r="BP52">
        <f ca="1"/>
        <v>24.800221708116442</v>
      </c>
      <c r="BR52">
        <f ca="1"/>
        <v>46047</v>
      </c>
      <c r="BS52" t="str">
        <f ca="1"/>
        <v>M</v>
      </c>
      <c r="BT52">
        <f ca="1"/>
        <v>287.2</v>
      </c>
      <c r="BU52">
        <f ca="1"/>
        <v>1714.2</v>
      </c>
      <c r="BV52">
        <f ca="1"/>
        <v>444.7</v>
      </c>
      <c r="BW52">
        <f ca="1"/>
        <v>2776.2</v>
      </c>
      <c r="BX52" t="str">
        <f ca="1"/>
        <v/>
      </c>
      <c r="BY52">
        <f ca="1"/>
        <v>5222.2999999999993</v>
      </c>
      <c r="BZ52" t="str">
        <f ca="1"/>
        <v/>
      </c>
      <c r="CA52" t="str">
        <f ca="1"/>
        <v/>
      </c>
      <c r="CB52">
        <f ca="1"/>
        <v>15</v>
      </c>
      <c r="CC52" t="str">
        <f ca="1"/>
        <v/>
      </c>
      <c r="CD52" t="str">
        <f ca="1"/>
        <v/>
      </c>
      <c r="CE52">
        <f ca="1"/>
        <v>10291.099999999999</v>
      </c>
      <c r="CF52">
        <f ca="1"/>
        <v>414.96</v>
      </c>
      <c r="CG52">
        <f ca="1"/>
        <v>24.800221708116442</v>
      </c>
      <c r="EI52">
        <f ca="1"/>
        <v>46072</v>
      </c>
      <c r="EJ52">
        <f ca="1"/>
        <v>8043.3</v>
      </c>
      <c r="EL52">
        <f ca="1"/>
        <v>46072</v>
      </c>
      <c r="EM52">
        <f ca="1"/>
        <v>4373.8</v>
      </c>
      <c r="EN52">
        <f ca="1"/>
        <v>3669.5</v>
      </c>
      <c r="EP52">
        <f ca="1"/>
        <v>46072</v>
      </c>
      <c r="EQ52">
        <f ca="1"/>
        <v>308.29000000000002</v>
      </c>
      <c r="ES52">
        <f ca="1"/>
        <v>46072</v>
      </c>
      <c r="ET52">
        <f ca="1"/>
        <v>25.903208018424213</v>
      </c>
      <c r="EV52">
        <f ca="1"/>
        <v>46072</v>
      </c>
      <c r="EW52">
        <f ca="1"/>
        <v>7985.7000000000007</v>
      </c>
      <c r="EX52">
        <f ca="1"/>
        <v>308.29000000000002</v>
      </c>
    </row>
    <row r="53" spans="1:154" ht="27.75" customHeight="1">
      <c r="A53" s="394" t="str" cm="1">
        <f t="array" aca="1" ref="A53" ca="1">_xlfn.LET(_xlpm.x,_xlfn.ANCHORARRAY($R$61),_xlpm.d,_xlfn.CHOOSECOLS(_xlpm.x,1),_xlpm.m,_xlfn.CHOOSECOLS(_xlpm.x,2),"Highest milk: "&amp;TEXT(INDEX(_xlpm.d,_xlfn.XMATCH(MAX(_xlpm.m),_xlpm.m)),"dd-mmm-yyyy")&amp;" • "&amp;TEXT(MAX(_xlpm.m),"#,##0.0")&amp;" L")</f>
        <v>Highest milk: 25-Aug-2026 • 19,638.8 L</v>
      </c>
      <c r="B53" s="394"/>
      <c r="C53" s="394"/>
      <c r="D53" s="394"/>
      <c r="E53" s="394"/>
      <c r="F53" s="394"/>
      <c r="G53" s="394"/>
      <c r="H53" s="394"/>
      <c r="I53" s="394" t="str" cm="1">
        <f t="array" aca="1" ref="I53" ca="1">_xlfn.LET(_xlpm.x,_xlfn.ANCHORARRAY($R$61),_xlpm.d,_xlfn.CHOOSECOLS(_xlpm.x,1),_xlpm.g,_xlfn.CHOOSECOLS(_xlpm.x,4),"Highest ghee: "&amp;TEXT(INDEX(_xlpm.d,_xlfn.XMATCH(MAX(_xlpm.g),_xlpm.g)),"dd-mmm-yyyy")&amp;" • "&amp;TEXT(MAX(_xlpm.g),"#,##0.0")&amp;" kg")</f>
        <v>Highest ghee: 01-Aug-2026 • 653.8 kg</v>
      </c>
      <c r="J53" s="394"/>
      <c r="K53" s="394"/>
      <c r="L53" s="394"/>
      <c r="M53" s="394"/>
      <c r="N53" s="394"/>
      <c r="O53" s="394"/>
      <c r="P53" s="394"/>
      <c r="BA53">
        <f ca="1"/>
        <v>46048</v>
      </c>
      <c r="BB53" t="str">
        <f ca="1"/>
        <v>E</v>
      </c>
      <c r="BC53">
        <f ca="1"/>
        <v>299.90000000000003</v>
      </c>
      <c r="BD53">
        <f ca="1"/>
        <v>1697</v>
      </c>
      <c r="BE53">
        <f ca="1"/>
        <v>532.9</v>
      </c>
      <c r="BF53">
        <f ca="1"/>
        <v>2554</v>
      </c>
      <c r="BG53" t="str">
        <f ca="1"/>
        <v/>
      </c>
      <c r="BH53">
        <f ca="1"/>
        <v>5083.8</v>
      </c>
      <c r="BI53" t="str">
        <f ca="1"/>
        <v/>
      </c>
      <c r="BJ53" t="str">
        <f ca="1"/>
        <v/>
      </c>
      <c r="BK53" t="str">
        <f ca="1"/>
        <v/>
      </c>
      <c r="BL53" t="str">
        <f ca="1"/>
        <v/>
      </c>
      <c r="BM53" t="str">
        <f ca="1"/>
        <v/>
      </c>
      <c r="BN53" t="str">
        <f ca="1"/>
        <v/>
      </c>
      <c r="BO53" t="str">
        <f ca="1"/>
        <v/>
      </c>
      <c r="BP53" t="str">
        <f ca="1"/>
        <v/>
      </c>
      <c r="BR53">
        <f ca="1"/>
        <v>46048</v>
      </c>
      <c r="BS53" t="str">
        <f ca="1"/>
        <v>E</v>
      </c>
      <c r="BT53">
        <f ca="1"/>
        <v>299.90000000000003</v>
      </c>
      <c r="BU53">
        <f ca="1"/>
        <v>1697</v>
      </c>
      <c r="BV53">
        <f ca="1"/>
        <v>532.9</v>
      </c>
      <c r="BW53">
        <f ca="1"/>
        <v>2554</v>
      </c>
      <c r="BX53" t="str">
        <f ca="1"/>
        <v/>
      </c>
      <c r="BY53">
        <f ca="1"/>
        <v>5083.8</v>
      </c>
      <c r="BZ53" t="str">
        <f ca="1"/>
        <v/>
      </c>
      <c r="CA53" t="str">
        <f ca="1"/>
        <v/>
      </c>
      <c r="CB53" t="str">
        <f ca="1"/>
        <v/>
      </c>
      <c r="CC53" t="str">
        <f ca="1"/>
        <v/>
      </c>
      <c r="CD53" t="str">
        <f ca="1"/>
        <v/>
      </c>
      <c r="CE53" t="str">
        <f ca="1"/>
        <v/>
      </c>
      <c r="CF53" t="str">
        <f ca="1"/>
        <v/>
      </c>
      <c r="CG53" t="str">
        <f ca="1"/>
        <v/>
      </c>
      <c r="EI53">
        <f ca="1"/>
        <v>46073</v>
      </c>
      <c r="EJ53">
        <f ca="1"/>
        <v>11388.4</v>
      </c>
      <c r="EL53">
        <f ca="1"/>
        <v>46073</v>
      </c>
      <c r="EM53">
        <f ca="1"/>
        <v>7761.5</v>
      </c>
      <c r="EN53">
        <f ca="1"/>
        <v>3626.9</v>
      </c>
      <c r="EP53">
        <f ca="1"/>
        <v>46073</v>
      </c>
      <c r="EQ53">
        <f ca="1"/>
        <v>361.61</v>
      </c>
      <c r="ES53">
        <f ca="1"/>
        <v>46073</v>
      </c>
      <c r="ET53">
        <f ca="1"/>
        <v>25.172423329000857</v>
      </c>
      <c r="EV53">
        <f ca="1"/>
        <v>46073</v>
      </c>
      <c r="EW53">
        <f ca="1"/>
        <v>9102.6</v>
      </c>
      <c r="EX53">
        <f ca="1"/>
        <v>361.61</v>
      </c>
    </row>
    <row r="54" spans="1:154" ht="13.5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BA54">
        <f ca="1"/>
        <v>46048</v>
      </c>
      <c r="BB54" t="str">
        <f ca="1"/>
        <v>M</v>
      </c>
      <c r="BC54">
        <f ca="1"/>
        <v>284.8</v>
      </c>
      <c r="BD54">
        <f ca="1"/>
        <v>1664.3999999999999</v>
      </c>
      <c r="BE54">
        <f ca="1"/>
        <v>418.6</v>
      </c>
      <c r="BF54">
        <f ca="1"/>
        <v>2769.6000000000004</v>
      </c>
      <c r="BG54" t="str">
        <f ca="1"/>
        <v/>
      </c>
      <c r="BH54">
        <f ca="1"/>
        <v>5137.3999999999996</v>
      </c>
      <c r="BI54" t="str">
        <f ca="1"/>
        <v/>
      </c>
      <c r="BJ54" t="str">
        <f ca="1"/>
        <v/>
      </c>
      <c r="BK54">
        <f ca="1"/>
        <v>140</v>
      </c>
      <c r="BL54" t="str">
        <f ca="1"/>
        <v/>
      </c>
      <c r="BM54" t="str">
        <f ca="1"/>
        <v/>
      </c>
      <c r="BN54">
        <f ca="1"/>
        <v>10017.299999999999</v>
      </c>
      <c r="BO54">
        <f ca="1"/>
        <v>405.55</v>
      </c>
      <c r="BP54">
        <f ca="1"/>
        <v>24.70053014424855</v>
      </c>
      <c r="BR54">
        <f ca="1"/>
        <v>46048</v>
      </c>
      <c r="BS54" t="str">
        <f ca="1"/>
        <v>M</v>
      </c>
      <c r="BT54">
        <f ca="1"/>
        <v>284.8</v>
      </c>
      <c r="BU54">
        <f ca="1"/>
        <v>1664.3999999999999</v>
      </c>
      <c r="BV54">
        <f ca="1"/>
        <v>418.6</v>
      </c>
      <c r="BW54">
        <f ca="1"/>
        <v>2769.6000000000004</v>
      </c>
      <c r="BX54" t="str">
        <f ca="1"/>
        <v/>
      </c>
      <c r="BY54">
        <f ca="1"/>
        <v>5137.3999999999996</v>
      </c>
      <c r="BZ54" t="str">
        <f ca="1"/>
        <v/>
      </c>
      <c r="CA54" t="str">
        <f ca="1"/>
        <v/>
      </c>
      <c r="CB54">
        <f ca="1"/>
        <v>140</v>
      </c>
      <c r="CC54" t="str">
        <f ca="1"/>
        <v/>
      </c>
      <c r="CD54" t="str">
        <f ca="1"/>
        <v/>
      </c>
      <c r="CE54">
        <f ca="1"/>
        <v>10017.299999999999</v>
      </c>
      <c r="CF54">
        <f ca="1"/>
        <v>405.55</v>
      </c>
      <c r="CG54">
        <f ca="1"/>
        <v>24.70053014424855</v>
      </c>
      <c r="EI54">
        <f ca="1"/>
        <v>46074</v>
      </c>
      <c r="EJ54">
        <f ca="1"/>
        <v>6607.2999999999993</v>
      </c>
      <c r="EL54">
        <f ca="1"/>
        <v>46074</v>
      </c>
      <c r="EM54">
        <f ca="1"/>
        <v>6607.2999999999993</v>
      </c>
      <c r="EN54">
        <f ca="1"/>
        <v>0</v>
      </c>
      <c r="EP54">
        <f ca="1"/>
        <v>46074</v>
      </c>
      <c r="EQ54">
        <f ca="1"/>
        <v>258.92</v>
      </c>
      <c r="ES54">
        <f ca="1"/>
        <v>46074</v>
      </c>
      <c r="ET54">
        <f ca="1"/>
        <v>25.400509809979916</v>
      </c>
      <c r="EV54">
        <f ca="1"/>
        <v>46074</v>
      </c>
      <c r="EW54">
        <f ca="1"/>
        <v>6576.7</v>
      </c>
      <c r="EX54">
        <f ca="1"/>
        <v>258.92</v>
      </c>
    </row>
    <row r="55" spans="1:154" ht="24" customHeight="1">
      <c r="A55" s="394" t="str">
        <f ca="1">IF(I26&gt;M26,"Higher raw output: Morning by "&amp;TEXT(I26-M26,"#,##0.0")&amp;" kg","Higher raw output: Evening by "&amp;TEXT(M26-I26,"#,##0.0")&amp;" kg")</f>
        <v>Higher raw output: Evening by 63,709.3 kg</v>
      </c>
      <c r="B55" s="394"/>
      <c r="C55" s="394"/>
      <c r="D55" s="394"/>
      <c r="E55" s="394"/>
      <c r="F55" s="394"/>
      <c r="G55" s="394"/>
      <c r="H55" s="394"/>
      <c r="I55" s="394" t="str" cm="1">
        <f t="array" aca="1" ref="I55" ca="1">_xlfn.LET(_xlpm.v,_xlfn.ANCHORARRAY($BR$3),_xlpm.mg,ROWS(_xlpm.v)-COUNT(_xlfn.CHOOSECOLS(_xlpm.v,15)),_xlpm.ma,ROWS(_xlpm.v)-COUNT(_xlfn.CHOOSECOLS(_xlpm.v,16)),"Quality review: "&amp;TEXT($M$30,"0")&amp;" milk reconciliation flag(s) • "&amp;_xlpm.mg&amp;" missing ghee values • "&amp;_xlpm.ma&amp;" missing averages • Waste: "&amp;IF($E$18="No valid data","no valid numeric values",TEXT($E$18,"#,##0.0")))</f>
        <v>Quality review: 1 milk reconciliation flag(s) • 290 missing ghee values • 291 missing averages • Waste: no valid numeric values</v>
      </c>
      <c r="J55" s="394"/>
      <c r="K55" s="394"/>
      <c r="L55" s="394"/>
      <c r="M55" s="394"/>
      <c r="N55" s="394"/>
      <c r="O55" s="394"/>
      <c r="P55" s="394"/>
      <c r="BA55">
        <f ca="1"/>
        <v>46049</v>
      </c>
      <c r="BB55" t="str">
        <f ca="1"/>
        <v>E</v>
      </c>
      <c r="BC55">
        <f ca="1"/>
        <v>317.2</v>
      </c>
      <c r="BD55">
        <f ca="1"/>
        <v>1750</v>
      </c>
      <c r="BE55">
        <f ca="1"/>
        <v>444.2</v>
      </c>
      <c r="BF55">
        <f ca="1"/>
        <v>2508.5</v>
      </c>
      <c r="BG55" t="str">
        <f ca="1"/>
        <v/>
      </c>
      <c r="BH55">
        <f ca="1"/>
        <v>5019.8999999999996</v>
      </c>
      <c r="BI55" t="str">
        <f ca="1"/>
        <v/>
      </c>
      <c r="BJ55" t="str">
        <f ca="1"/>
        <v/>
      </c>
      <c r="BK55" t="str">
        <f ca="1"/>
        <v/>
      </c>
      <c r="BL55" t="str">
        <f ca="1"/>
        <v/>
      </c>
      <c r="BM55" t="str">
        <f ca="1"/>
        <v/>
      </c>
      <c r="BN55" t="str">
        <f ca="1"/>
        <v/>
      </c>
      <c r="BO55" t="str">
        <f ca="1"/>
        <v/>
      </c>
      <c r="BP55" t="str">
        <f ca="1"/>
        <v/>
      </c>
      <c r="BR55">
        <f ca="1"/>
        <v>46049</v>
      </c>
      <c r="BS55" t="str">
        <f ca="1"/>
        <v>E</v>
      </c>
      <c r="BT55">
        <f ca="1"/>
        <v>317.2</v>
      </c>
      <c r="BU55">
        <f ca="1"/>
        <v>1750</v>
      </c>
      <c r="BV55">
        <f ca="1"/>
        <v>444.2</v>
      </c>
      <c r="BW55">
        <f ca="1"/>
        <v>2508.5</v>
      </c>
      <c r="BX55" t="str">
        <f ca="1"/>
        <v/>
      </c>
      <c r="BY55">
        <f ca="1"/>
        <v>5019.8999999999996</v>
      </c>
      <c r="BZ55" t="str">
        <f ca="1"/>
        <v/>
      </c>
      <c r="CA55" t="str">
        <f ca="1"/>
        <v/>
      </c>
      <c r="CB55" t="str">
        <f ca="1"/>
        <v/>
      </c>
      <c r="CC55" t="str">
        <f ca="1"/>
        <v/>
      </c>
      <c r="CD55" t="str">
        <f ca="1"/>
        <v/>
      </c>
      <c r="CE55" t="str">
        <f ca="1"/>
        <v/>
      </c>
      <c r="CF55" t="str">
        <f ca="1"/>
        <v/>
      </c>
      <c r="CG55" t="str">
        <f ca="1"/>
        <v/>
      </c>
      <c r="EI55">
        <f ca="1"/>
        <v>46075</v>
      </c>
      <c r="EJ55">
        <f ca="1"/>
        <v>6612.2</v>
      </c>
      <c r="EL55">
        <f ca="1"/>
        <v>46075</v>
      </c>
      <c r="EM55">
        <f ca="1"/>
        <v>5271.7</v>
      </c>
      <c r="EN55">
        <f ca="1"/>
        <v>1340.5</v>
      </c>
      <c r="EP55">
        <f ca="1"/>
        <v>46075</v>
      </c>
      <c r="EQ55">
        <f ca="1"/>
        <v>259.17</v>
      </c>
      <c r="ES55">
        <f ca="1"/>
        <v>46075</v>
      </c>
      <c r="ET55">
        <f ca="1"/>
        <v>25.300767835783461</v>
      </c>
      <c r="EV55">
        <f ca="1"/>
        <v>46075</v>
      </c>
      <c r="EW55">
        <f ca="1"/>
        <v>6557.2</v>
      </c>
      <c r="EX55">
        <f ca="1"/>
        <v>259.17</v>
      </c>
    </row>
    <row r="56" spans="1:154" ht="24" customHeight="1">
      <c r="A56" s="240"/>
      <c r="B56" s="240"/>
      <c r="C56" s="240"/>
      <c r="D56" s="240"/>
      <c r="E56" s="240"/>
      <c r="F56" s="240"/>
      <c r="G56" s="240"/>
      <c r="H56" s="240"/>
      <c r="I56" s="394"/>
      <c r="J56" s="394"/>
      <c r="K56" s="394"/>
      <c r="L56" s="394"/>
      <c r="M56" s="394"/>
      <c r="N56" s="394"/>
      <c r="O56" s="394"/>
      <c r="P56" s="394"/>
      <c r="BA56">
        <f ca="1"/>
        <v>46049</v>
      </c>
      <c r="BB56" t="str">
        <f ca="1"/>
        <v>M</v>
      </c>
      <c r="BC56">
        <f ca="1"/>
        <v>281.79999999999995</v>
      </c>
      <c r="BD56">
        <f ca="1"/>
        <v>1707.8</v>
      </c>
      <c r="BE56">
        <f ca="1"/>
        <v>463.1</v>
      </c>
      <c r="BF56">
        <f ca="1"/>
        <v>2868.1</v>
      </c>
      <c r="BG56" t="str">
        <f ca="1"/>
        <v/>
      </c>
      <c r="BH56">
        <f ca="1"/>
        <v>5320.7999999999993</v>
      </c>
      <c r="BI56" t="str">
        <f ca="1"/>
        <v/>
      </c>
      <c r="BJ56" t="str">
        <f ca="1"/>
        <v/>
      </c>
      <c r="BK56">
        <f ca="1"/>
        <v>15</v>
      </c>
      <c r="BL56" t="str">
        <f ca="1"/>
        <v/>
      </c>
      <c r="BM56" t="str">
        <f ca="1"/>
        <v/>
      </c>
      <c r="BN56">
        <f ca="1"/>
        <v>10451.699999999999</v>
      </c>
      <c r="BO56">
        <f ca="1"/>
        <v>423</v>
      </c>
      <c r="BP56">
        <f ca="1"/>
        <v>24.70851063829787</v>
      </c>
      <c r="BR56">
        <f ca="1"/>
        <v>46049</v>
      </c>
      <c r="BS56" t="str">
        <f ca="1"/>
        <v>M</v>
      </c>
      <c r="BT56">
        <f ca="1"/>
        <v>281.79999999999995</v>
      </c>
      <c r="BU56">
        <f ca="1"/>
        <v>1707.8</v>
      </c>
      <c r="BV56">
        <f ca="1"/>
        <v>463.1</v>
      </c>
      <c r="BW56">
        <f ca="1"/>
        <v>2868.1</v>
      </c>
      <c r="BX56" t="str">
        <f ca="1"/>
        <v/>
      </c>
      <c r="BY56">
        <f ca="1"/>
        <v>5320.7999999999993</v>
      </c>
      <c r="BZ56" t="str">
        <f ca="1"/>
        <v/>
      </c>
      <c r="CA56" t="str">
        <f ca="1"/>
        <v/>
      </c>
      <c r="CB56">
        <f ca="1"/>
        <v>15</v>
      </c>
      <c r="CC56" t="str">
        <f ca="1"/>
        <v/>
      </c>
      <c r="CD56" t="str">
        <f ca="1"/>
        <v/>
      </c>
      <c r="CE56">
        <f ca="1"/>
        <v>10451.699999999999</v>
      </c>
      <c r="CF56">
        <f ca="1"/>
        <v>423</v>
      </c>
      <c r="CG56">
        <f ca="1"/>
        <v>24.70851063829787</v>
      </c>
      <c r="EI56">
        <f ca="1"/>
        <v>46076</v>
      </c>
      <c r="EJ56">
        <f ca="1"/>
        <v>6348.4</v>
      </c>
      <c r="EL56">
        <f ca="1"/>
        <v>46076</v>
      </c>
      <c r="EM56">
        <f ca="1"/>
        <v>5047.8999999999996</v>
      </c>
      <c r="EN56">
        <f ca="1"/>
        <v>1300.5</v>
      </c>
      <c r="EP56">
        <f ca="1"/>
        <v>46076</v>
      </c>
      <c r="EQ56">
        <f ca="1"/>
        <v>248.75</v>
      </c>
      <c r="ES56">
        <f ca="1"/>
        <v>46076</v>
      </c>
      <c r="ET56">
        <f ca="1"/>
        <v>25.200804020100502</v>
      </c>
      <c r="EV56">
        <f ca="1"/>
        <v>46076</v>
      </c>
      <c r="EW56">
        <f ca="1"/>
        <v>6268.7</v>
      </c>
      <c r="EX56">
        <f ca="1"/>
        <v>248.75</v>
      </c>
    </row>
    <row r="57" spans="1:154" ht="13.5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BA57">
        <f ca="1"/>
        <v>46050</v>
      </c>
      <c r="BB57" t="str">
        <f ca="1"/>
        <v>E</v>
      </c>
      <c r="BC57">
        <f ca="1"/>
        <v>301.2</v>
      </c>
      <c r="BD57">
        <f ca="1"/>
        <v>1751.6</v>
      </c>
      <c r="BE57">
        <f ca="1"/>
        <v>512.1</v>
      </c>
      <c r="BF57">
        <f ca="1"/>
        <v>2581</v>
      </c>
      <c r="BG57" t="str">
        <f ca="1"/>
        <v/>
      </c>
      <c r="BH57">
        <f ca="1"/>
        <v>5145.8999999999996</v>
      </c>
      <c r="BI57" t="str">
        <f ca="1"/>
        <v/>
      </c>
      <c r="BJ57" t="str">
        <f ca="1"/>
        <v/>
      </c>
      <c r="BK57" t="str">
        <f ca="1"/>
        <v/>
      </c>
      <c r="BL57" t="str">
        <f ca="1"/>
        <v/>
      </c>
      <c r="BM57" t="str">
        <f ca="1"/>
        <v/>
      </c>
      <c r="BN57" t="str">
        <f ca="1"/>
        <v/>
      </c>
      <c r="BO57" t="str">
        <f ca="1"/>
        <v/>
      </c>
      <c r="BP57" t="str">
        <f ca="1"/>
        <v/>
      </c>
      <c r="BR57">
        <f ca="1"/>
        <v>46050</v>
      </c>
      <c r="BS57" t="str">
        <f ca="1"/>
        <v>E</v>
      </c>
      <c r="BT57">
        <f ca="1"/>
        <v>301.2</v>
      </c>
      <c r="BU57">
        <f ca="1"/>
        <v>1751.6</v>
      </c>
      <c r="BV57">
        <f ca="1"/>
        <v>512.1</v>
      </c>
      <c r="BW57">
        <f ca="1"/>
        <v>2581</v>
      </c>
      <c r="BX57" t="str">
        <f ca="1"/>
        <v/>
      </c>
      <c r="BY57">
        <f ca="1"/>
        <v>5145.8999999999996</v>
      </c>
      <c r="BZ57" t="str">
        <f ca="1"/>
        <v/>
      </c>
      <c r="CA57" t="str">
        <f ca="1"/>
        <v/>
      </c>
      <c r="CB57" t="str">
        <f ca="1"/>
        <v/>
      </c>
      <c r="CC57" t="str">
        <f ca="1"/>
        <v/>
      </c>
      <c r="CD57" t="str">
        <f ca="1"/>
        <v/>
      </c>
      <c r="CE57" t="str">
        <f ca="1"/>
        <v/>
      </c>
      <c r="CF57" t="str">
        <f ca="1"/>
        <v/>
      </c>
      <c r="CG57" t="str">
        <f ca="1"/>
        <v/>
      </c>
      <c r="EI57">
        <f ca="1"/>
        <v>46077</v>
      </c>
      <c r="EJ57">
        <f ca="1"/>
        <v>6458.5</v>
      </c>
      <c r="EL57">
        <f ca="1"/>
        <v>46077</v>
      </c>
      <c r="EM57">
        <f ca="1"/>
        <v>5109.7</v>
      </c>
      <c r="EN57">
        <f ca="1"/>
        <v>1348.8</v>
      </c>
      <c r="EP57">
        <f ca="1"/>
        <v>46077</v>
      </c>
      <c r="EQ57">
        <f ca="1"/>
        <v>251.52</v>
      </c>
      <c r="ES57">
        <f ca="1"/>
        <v>46077</v>
      </c>
      <c r="ET57">
        <f ca="1"/>
        <v>25.300970101781168</v>
      </c>
      <c r="EV57">
        <f ca="1"/>
        <v>46077</v>
      </c>
      <c r="EW57">
        <f ca="1"/>
        <v>6363.7</v>
      </c>
      <c r="EX57">
        <f ca="1"/>
        <v>251.52</v>
      </c>
    </row>
    <row r="58" spans="1:154" ht="13.5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BA58">
        <f ca="1"/>
        <v>46050</v>
      </c>
      <c r="BB58" t="str">
        <f ca="1"/>
        <v>M</v>
      </c>
      <c r="BC58">
        <f ca="1"/>
        <v>264.90000000000003</v>
      </c>
      <c r="BD58">
        <f ca="1"/>
        <v>1655.3999999999999</v>
      </c>
      <c r="BE58">
        <f ca="1"/>
        <v>447.4</v>
      </c>
      <c r="BF58">
        <f ca="1"/>
        <v>2862.5</v>
      </c>
      <c r="BG58" t="str">
        <f ca="1"/>
        <v/>
      </c>
      <c r="BH58">
        <f ca="1"/>
        <v>5230.2</v>
      </c>
      <c r="BI58" t="str">
        <f ca="1"/>
        <v/>
      </c>
      <c r="BJ58" t="str">
        <f ca="1"/>
        <v/>
      </c>
      <c r="BK58">
        <f ca="1"/>
        <v>15</v>
      </c>
      <c r="BL58" t="str">
        <f ca="1"/>
        <v/>
      </c>
      <c r="BM58" t="str">
        <f ca="1"/>
        <v/>
      </c>
      <c r="BN58">
        <f ca="1"/>
        <v>10547.699999999999</v>
      </c>
      <c r="BO58">
        <f ca="1"/>
        <v>422.61</v>
      </c>
      <c r="BP58">
        <f ca="1"/>
        <v>24.958472350393976</v>
      </c>
      <c r="BR58">
        <f ca="1"/>
        <v>46050</v>
      </c>
      <c r="BS58" t="str">
        <f ca="1"/>
        <v>M</v>
      </c>
      <c r="BT58">
        <f ca="1"/>
        <v>264.90000000000003</v>
      </c>
      <c r="BU58">
        <f ca="1"/>
        <v>1655.3999999999999</v>
      </c>
      <c r="BV58">
        <f ca="1"/>
        <v>447.4</v>
      </c>
      <c r="BW58">
        <f ca="1"/>
        <v>2862.5</v>
      </c>
      <c r="BX58" t="str">
        <f ca="1"/>
        <v/>
      </c>
      <c r="BY58">
        <f ca="1"/>
        <v>5230.2</v>
      </c>
      <c r="BZ58" t="str">
        <f ca="1"/>
        <v/>
      </c>
      <c r="CA58" t="str">
        <f ca="1"/>
        <v/>
      </c>
      <c r="CB58">
        <f ca="1"/>
        <v>15</v>
      </c>
      <c r="CC58" t="str">
        <f ca="1"/>
        <v/>
      </c>
      <c r="CD58" t="str">
        <f ca="1"/>
        <v/>
      </c>
      <c r="CE58">
        <f ca="1"/>
        <v>10547.699999999999</v>
      </c>
      <c r="CF58">
        <f ca="1"/>
        <v>422.61</v>
      </c>
      <c r="CG58">
        <f ca="1"/>
        <v>24.958472350393976</v>
      </c>
      <c r="EI58">
        <f ca="1"/>
        <v>46078</v>
      </c>
      <c r="EJ58">
        <f ca="1"/>
        <v>6670</v>
      </c>
      <c r="EL58">
        <f ca="1"/>
        <v>46078</v>
      </c>
      <c r="EM58">
        <f ca="1"/>
        <v>5401</v>
      </c>
      <c r="EN58">
        <f ca="1"/>
        <v>1269</v>
      </c>
      <c r="EP58">
        <f ca="1"/>
        <v>46078</v>
      </c>
      <c r="EQ58">
        <f ca="1"/>
        <v>267.3</v>
      </c>
      <c r="ES58">
        <f ca="1"/>
        <v>46078</v>
      </c>
      <c r="ET58">
        <f ca="1"/>
        <v>25.200897867564532</v>
      </c>
      <c r="EV58">
        <f ca="1"/>
        <v>46078</v>
      </c>
      <c r="EW58">
        <f ca="1"/>
        <v>6736.2</v>
      </c>
      <c r="EX58">
        <f ca="1"/>
        <v>267.3</v>
      </c>
    </row>
    <row r="59" spans="1:154">
      <c r="A59" s="246" t="s">
        <v>67</v>
      </c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R59" s="246" t="s">
        <v>68</v>
      </c>
      <c r="S59" s="246"/>
      <c r="T59" s="246"/>
      <c r="U59" s="246"/>
      <c r="V59" s="246"/>
      <c r="W59" s="246"/>
      <c r="X59" s="246"/>
      <c r="Y59" s="246"/>
      <c r="AA59" s="246" t="s">
        <v>69</v>
      </c>
      <c r="AB59" s="246"/>
      <c r="AC59" s="246"/>
      <c r="AD59" s="246"/>
      <c r="AE59" s="246"/>
      <c r="AF59" s="246"/>
      <c r="AG59" s="246"/>
      <c r="AI59" s="246" t="s">
        <v>70</v>
      </c>
      <c r="AJ59" s="246"/>
      <c r="AK59" s="246"/>
      <c r="AL59" s="246"/>
      <c r="AM59" s="246"/>
      <c r="AN59" s="246"/>
      <c r="AO59" s="246"/>
      <c r="AP59" s="246"/>
      <c r="BA59">
        <f ca="1"/>
        <v>46051</v>
      </c>
      <c r="BB59" t="str">
        <f ca="1"/>
        <v>E</v>
      </c>
      <c r="BC59">
        <f ca="1"/>
        <v>303.7</v>
      </c>
      <c r="BD59">
        <f ca="1"/>
        <v>1745</v>
      </c>
      <c r="BE59">
        <f ca="1"/>
        <v>537.20000000000005</v>
      </c>
      <c r="BF59">
        <f ca="1"/>
        <v>2746.5999999999995</v>
      </c>
      <c r="BG59" t="str">
        <f ca="1"/>
        <v/>
      </c>
      <c r="BH59">
        <f ca="1"/>
        <v>5332.4999999999991</v>
      </c>
      <c r="BI59" t="str">
        <f ca="1"/>
        <v/>
      </c>
      <c r="BJ59" t="str">
        <f ca="1"/>
        <v/>
      </c>
      <c r="BK59" t="str">
        <f ca="1"/>
        <v/>
      </c>
      <c r="BL59" t="str">
        <f ca="1"/>
        <v/>
      </c>
      <c r="BM59" t="str">
        <f ca="1"/>
        <v/>
      </c>
      <c r="BN59" t="str">
        <f ca="1"/>
        <v/>
      </c>
      <c r="BO59" t="str">
        <f ca="1"/>
        <v/>
      </c>
      <c r="BP59" t="str">
        <f ca="1"/>
        <v/>
      </c>
      <c r="BR59">
        <f ca="1"/>
        <v>46051</v>
      </c>
      <c r="BS59" t="str">
        <f ca="1"/>
        <v>E</v>
      </c>
      <c r="BT59">
        <f ca="1"/>
        <v>303.7</v>
      </c>
      <c r="BU59">
        <f ca="1"/>
        <v>1745</v>
      </c>
      <c r="BV59">
        <f ca="1"/>
        <v>537.20000000000005</v>
      </c>
      <c r="BW59">
        <f ca="1"/>
        <v>2746.5999999999995</v>
      </c>
      <c r="BX59" t="str">
        <f ca="1"/>
        <v/>
      </c>
      <c r="BY59">
        <f ca="1"/>
        <v>5332.4999999999991</v>
      </c>
      <c r="BZ59" t="str">
        <f ca="1"/>
        <v/>
      </c>
      <c r="CA59" t="str">
        <f ca="1"/>
        <v/>
      </c>
      <c r="CB59" t="str">
        <f ca="1"/>
        <v/>
      </c>
      <c r="CC59" t="str">
        <f ca="1"/>
        <v/>
      </c>
      <c r="CD59" t="str">
        <f ca="1"/>
        <v/>
      </c>
      <c r="CE59" t="str">
        <f ca="1"/>
        <v/>
      </c>
      <c r="CF59" t="str">
        <f ca="1"/>
        <v/>
      </c>
      <c r="CG59" t="str">
        <f ca="1"/>
        <v/>
      </c>
      <c r="EI59">
        <f ca="1"/>
        <v>46079</v>
      </c>
      <c r="EJ59">
        <f ca="1"/>
        <v>8064.4</v>
      </c>
      <c r="EL59">
        <f ca="1"/>
        <v>46079</v>
      </c>
      <c r="EM59">
        <f ca="1"/>
        <v>6714.2</v>
      </c>
      <c r="EN59">
        <f ca="1"/>
        <v>1350.2</v>
      </c>
      <c r="EP59">
        <f ca="1"/>
        <v>46079</v>
      </c>
      <c r="EQ59">
        <f ca="1"/>
        <v>317.39999999999998</v>
      </c>
      <c r="ES59">
        <f ca="1"/>
        <v>46079</v>
      </c>
      <c r="ET59">
        <f ca="1"/>
        <v>25.200378071833651</v>
      </c>
      <c r="EV59">
        <f ca="1"/>
        <v>46079</v>
      </c>
      <c r="EW59">
        <f ca="1"/>
        <v>7998.6</v>
      </c>
      <c r="EX59">
        <f ca="1"/>
        <v>317.39999999999998</v>
      </c>
    </row>
    <row r="60" spans="1:154" ht="38.25" customHeight="1">
      <c r="A60" s="241" t="s">
        <v>1</v>
      </c>
      <c r="B60" s="241" t="s">
        <v>2</v>
      </c>
      <c r="C60" s="241" t="s">
        <v>3</v>
      </c>
      <c r="D60" s="241" t="s">
        <v>4</v>
      </c>
      <c r="E60" s="241" t="s">
        <v>5</v>
      </c>
      <c r="F60" s="241" t="s">
        <v>6</v>
      </c>
      <c r="G60" s="241" t="s">
        <v>7</v>
      </c>
      <c r="H60" s="241" t="s">
        <v>8</v>
      </c>
      <c r="I60" s="241" t="s">
        <v>9</v>
      </c>
      <c r="J60" s="241" t="s">
        <v>10</v>
      </c>
      <c r="K60" s="241" t="s">
        <v>11</v>
      </c>
      <c r="L60" s="241" t="s">
        <v>12</v>
      </c>
      <c r="M60" s="241" t="s">
        <v>13</v>
      </c>
      <c r="N60" s="241" t="s">
        <v>14</v>
      </c>
      <c r="O60" s="241" t="s">
        <v>15</v>
      </c>
      <c r="P60" s="241" t="s">
        <v>16</v>
      </c>
      <c r="R60" s="345" t="s">
        <v>1</v>
      </c>
      <c r="S60" s="345" t="s">
        <v>8</v>
      </c>
      <c r="T60" s="345" t="s">
        <v>20</v>
      </c>
      <c r="U60" s="345" t="s">
        <v>15</v>
      </c>
      <c r="V60" s="345" t="s">
        <v>16</v>
      </c>
      <c r="W60" s="345" t="s">
        <v>71</v>
      </c>
      <c r="X60" s="345" t="s">
        <v>72</v>
      </c>
      <c r="Y60" s="345" t="s">
        <v>73</v>
      </c>
      <c r="AA60" s="345" t="s">
        <v>74</v>
      </c>
      <c r="AB60" s="345" t="s">
        <v>75</v>
      </c>
      <c r="AC60" s="345" t="s">
        <v>8</v>
      </c>
      <c r="AD60" s="345" t="s">
        <v>20</v>
      </c>
      <c r="AE60" s="345" t="s">
        <v>15</v>
      </c>
      <c r="AF60" s="345" t="s">
        <v>24</v>
      </c>
      <c r="AG60" s="345" t="s">
        <v>76</v>
      </c>
      <c r="AI60" s="345" t="s">
        <v>23</v>
      </c>
      <c r="AJ60" s="345" t="s">
        <v>8</v>
      </c>
      <c r="AK60" s="345" t="s">
        <v>20</v>
      </c>
      <c r="AL60" s="345" t="s">
        <v>15</v>
      </c>
      <c r="AM60" s="345" t="s">
        <v>24</v>
      </c>
      <c r="AN60" s="345" t="s">
        <v>77</v>
      </c>
      <c r="AO60" s="345" t="s">
        <v>78</v>
      </c>
      <c r="AP60" s="345" t="s">
        <v>76</v>
      </c>
      <c r="BA60">
        <f ca="1"/>
        <v>46051</v>
      </c>
      <c r="BB60" t="str">
        <f ca="1"/>
        <v>M</v>
      </c>
      <c r="BC60">
        <f ca="1"/>
        <v>268.10000000000002</v>
      </c>
      <c r="BD60">
        <f ca="1"/>
        <v>1703</v>
      </c>
      <c r="BE60">
        <f ca="1"/>
        <v>424.4</v>
      </c>
      <c r="BF60">
        <f ca="1"/>
        <v>2626.4</v>
      </c>
      <c r="BG60" t="str">
        <f ca="1"/>
        <v/>
      </c>
      <c r="BH60">
        <f ca="1"/>
        <v>5021.8999999999996</v>
      </c>
      <c r="BI60" t="str">
        <f ca="1"/>
        <v/>
      </c>
      <c r="BJ60" t="str">
        <f ca="1"/>
        <v/>
      </c>
      <c r="BK60">
        <f ca="1"/>
        <v>15</v>
      </c>
      <c r="BL60" t="str">
        <f ca="1"/>
        <v/>
      </c>
      <c r="BM60" t="str">
        <f ca="1"/>
        <v/>
      </c>
      <c r="BN60">
        <f ca="1"/>
        <v>9803.6</v>
      </c>
      <c r="BO60">
        <f ca="1"/>
        <v>398.5</v>
      </c>
      <c r="BP60">
        <f ca="1"/>
        <v>24.601254705144292</v>
      </c>
      <c r="BR60">
        <f ca="1"/>
        <v>46051</v>
      </c>
      <c r="BS60" t="str">
        <f ca="1"/>
        <v>M</v>
      </c>
      <c r="BT60">
        <f ca="1"/>
        <v>268.10000000000002</v>
      </c>
      <c r="BU60">
        <f ca="1"/>
        <v>1703</v>
      </c>
      <c r="BV60">
        <f ca="1"/>
        <v>424.4</v>
      </c>
      <c r="BW60">
        <f ca="1"/>
        <v>2626.4</v>
      </c>
      <c r="BX60" t="str">
        <f ca="1"/>
        <v/>
      </c>
      <c r="BY60">
        <f ca="1"/>
        <v>5021.8999999999996</v>
      </c>
      <c r="BZ60" t="str">
        <f ca="1"/>
        <v/>
      </c>
      <c r="CA60" t="str">
        <f ca="1"/>
        <v/>
      </c>
      <c r="CB60">
        <f ca="1"/>
        <v>15</v>
      </c>
      <c r="CC60" t="str">
        <f ca="1"/>
        <v/>
      </c>
      <c r="CD60" t="str">
        <f ca="1"/>
        <v/>
      </c>
      <c r="CE60">
        <f ca="1"/>
        <v>9803.6</v>
      </c>
      <c r="CF60">
        <f ca="1"/>
        <v>398.5</v>
      </c>
      <c r="CG60">
        <f ca="1"/>
        <v>24.601254705144292</v>
      </c>
      <c r="EI60">
        <f ca="1"/>
        <v>46080</v>
      </c>
      <c r="EJ60">
        <f ca="1"/>
        <v>8315.6</v>
      </c>
      <c r="EL60">
        <f ca="1"/>
        <v>46080</v>
      </c>
      <c r="EM60">
        <f ca="1"/>
        <v>7016.2</v>
      </c>
      <c r="EN60">
        <f ca="1"/>
        <v>1299.4000000000001</v>
      </c>
      <c r="EP60">
        <f ca="1"/>
        <v>46080</v>
      </c>
      <c r="EQ60">
        <f ca="1"/>
        <v>326</v>
      </c>
      <c r="ES60">
        <f ca="1"/>
        <v>46080</v>
      </c>
      <c r="ET60">
        <f ca="1"/>
        <v>25.403987730061353</v>
      </c>
      <c r="EV60">
        <f ca="1"/>
        <v>46080</v>
      </c>
      <c r="EW60">
        <f ca="1"/>
        <v>8281.7000000000007</v>
      </c>
      <c r="EX60">
        <f ca="1"/>
        <v>326</v>
      </c>
    </row>
    <row r="61" spans="1:154" ht="13.5">
      <c r="A61" s="242" cm="1">
        <f t="array" aca="1" ref="A61:P632" ca="1">_xlfn.ANCHORARRAY($BR$3)</f>
        <v>46023</v>
      </c>
      <c r="B61" s="240" t="str">
        <f ca="1"/>
        <v>M</v>
      </c>
      <c r="C61" s="243">
        <f ca="1"/>
        <v>232.6</v>
      </c>
      <c r="D61" s="243">
        <f ca="1"/>
        <v>1446.1</v>
      </c>
      <c r="E61" s="243">
        <f ca="1"/>
        <v>424.19999999999993</v>
      </c>
      <c r="F61" s="243">
        <f ca="1"/>
        <v>2307.3000000000002</v>
      </c>
      <c r="G61" s="243" t="str">
        <f ca="1"/>
        <v/>
      </c>
      <c r="H61" s="243">
        <f ca="1"/>
        <v>4410.2</v>
      </c>
      <c r="I61" s="244" t="str">
        <f ca="1"/>
        <v/>
      </c>
      <c r="J61" s="244" t="str">
        <f ca="1"/>
        <v/>
      </c>
      <c r="K61" s="243">
        <f ca="1"/>
        <v>15</v>
      </c>
      <c r="L61" s="243" t="str">
        <f ca="1"/>
        <v/>
      </c>
      <c r="M61" s="243" t="str">
        <f ca="1"/>
        <v/>
      </c>
      <c r="N61" s="243">
        <f ca="1"/>
        <v>14084.7</v>
      </c>
      <c r="O61" s="243">
        <f ca="1"/>
        <v>573.55999999999995</v>
      </c>
      <c r="P61" s="244">
        <f ca="1"/>
        <v>24.556628774670482</v>
      </c>
      <c r="R61" s="245" cm="1">
        <f t="array" aca="1" ref="R61:Y346" ca="1">_xlfn.LET(_xlpm.v,_xlfn.ANCHORARRAY($BR$3),_xlpm.dt,_xlfn.CHOOSECOLS(_xlpm.v,1),_xlpm.u,_xlfn._xlws.SORT(_xlfn.UNIQUE(_xlfn._xlws.FILTER(_xlpm.dt,_xlpm.dt&gt;0))),_xlpm.milk,_xlfn.CHOOSECOLS(_xlpm.v,8),_xlpm.proc,_xlfn.CHOOSECOLS(_xlpm.v,14),_xlpm.g,_xlfn.CHOOSECOLS(_xlpm.v,15),_xlpm.av,_xlfn.CHOOSECOLS(_xlpm.v,16),_xlpm.sh,_xlfn.CHOOSECOLS(_xlpm.v,2),_xlfn.HSTACK(_xlpm.u,_xlfn.MAP(_xlpm.u,_xlfn.LAMBDA(_xlpm.x,SUM(_xlfn._xlws.FILTER(_xlpm.milk,_xlpm.dt=_xlpm.x,0)))),_xlfn.MAP(_xlpm.u,_xlfn.LAMBDA(_xlpm.x,SUM(_xlfn._xlws.FILTER(_xlpm.proc,_xlpm.dt=_xlpm.x,0)))),_xlfn.MAP(_xlpm.u,_xlfn.LAMBDA(_xlpm.x,SUM(_xlfn._xlws.FILTER(_xlpm.g,_xlpm.dt=_xlpm.x,0)))),_xlfn.MAP(_xlpm.u,_xlfn.LAMBDA(_xlpm.x,IFERROR(AVERAGE(_xlfn._xlws.FILTER(_xlpm.av,(_xlpm.dt=_xlpm.x)*ISNUMBER(_xlpm.av))),""))),_xlfn.MAP(_xlpm.u,_xlfn.LAMBDA(_xlpm.x,SUM(_xlfn._xlws.FILTER(_xlpm.g,(_xlpm.dt=_xlpm.x)*(_xlpm.sh="M"),0)))),_xlfn.MAP(_xlpm.u,_xlfn.LAMBDA(_xlpm.x,SUM(_xlfn._xlws.FILTER(_xlpm.g,(_xlpm.dt=_xlpm.x)*(_xlpm.sh="E"),0)))),_xlfn.MAP(_xlpm.u,_xlfn.LAMBDA(_xlpm.x,SUM(_xlfn._xlws.FILTER(_xlpm.g,(_xlpm.dt=_xlpm.x)*(_xlpm.sh="M"),0))-SUM(_xlfn._xlws.FILTER(_xlpm.g,(_xlpm.dt=_xlpm.x)*(_xlpm.sh="E"),0))))))</f>
        <v>46023</v>
      </c>
      <c r="S61" s="347">
        <f ca="1"/>
        <v>9426.2000000000007</v>
      </c>
      <c r="T61" s="347">
        <f ca="1"/>
        <v>14084.7</v>
      </c>
      <c r="U61" s="347">
        <f ca="1"/>
        <v>573.55999999999995</v>
      </c>
      <c r="V61" s="348">
        <f ca="1"/>
        <v>24.556628774670482</v>
      </c>
      <c r="W61" s="347">
        <f ca="1"/>
        <v>573.55999999999995</v>
      </c>
      <c r="X61" s="347">
        <f ca="1"/>
        <v>0</v>
      </c>
      <c r="Y61" s="347">
        <f ca="1"/>
        <v>573.55999999999995</v>
      </c>
      <c r="AA61" s="245" cm="1">
        <f t="array" aca="1" ref="AA61:AG102" ca="1">_xlfn.LET(_xlpm.v,_xlfn.ANCHORARRAY($BR$3),_xlpm.dt,_xlfn.CHOOSECOLS(_xlpm.v,1),_xlpm.ws,_xlpm.dt-WEEKDAY(_xlpm.dt,2)+1,_xlpm.u,_xlfn._xlws.SORT(_xlfn.UNIQUE(_xlfn._xlws.FILTER(_xlpm.ws,_xlpm.dt&gt;0))),_xlpm.milk,_xlfn.CHOOSECOLS(_xlpm.v,8),_xlpm.proc,_xlfn.CHOOSECOLS(_xlpm.v,14),_xlpm.g,_xlfn.CHOOSECOLS(_xlpm.v,15),_xlpm.av,_xlfn.CHOOSECOLS(_xlpm.v,16),_xlfn.HSTACK(_xlpm.u,_xlpm.u+6,_xlfn.MAP(_xlpm.u,_xlfn.LAMBDA(_xlpm.x,SUM(_xlfn._xlws.FILTER(_xlpm.milk,_xlpm.ws=_xlpm.x,0)))),_xlfn.MAP(_xlpm.u,_xlfn.LAMBDA(_xlpm.x,SUM(_xlfn._xlws.FILTER(_xlpm.proc,_xlpm.ws=_xlpm.x,0)))),_xlfn.MAP(_xlpm.u,_xlfn.LAMBDA(_xlpm.x,SUM(_xlfn._xlws.FILTER(_xlpm.g,_xlpm.ws=_xlpm.x,0)))),_xlfn.MAP(_xlpm.u,_xlfn.LAMBDA(_xlpm.x,IFERROR(AVERAGE(_xlfn._xlws.FILTER(_xlpm.av,(_xlpm.ws=_xlpm.x)*ISNUMBER(_xlpm.av))),""))),_xlfn.MAP(_xlpm.u,_xlfn.LAMBDA(_xlpm.x,COUNT(_xlfn._xlws.FILTER(_xlpm.g,(_xlpm.ws=_xlpm.x)*ISNUMBER(_xlpm.g)))))))</f>
        <v>46020</v>
      </c>
      <c r="AB61" s="245">
        <f ca="1"/>
        <v>46026</v>
      </c>
      <c r="AC61" s="347">
        <f ca="1"/>
        <v>37503</v>
      </c>
      <c r="AD61" s="347">
        <f ca="1"/>
        <v>42310.3</v>
      </c>
      <c r="AE61" s="347">
        <f ca="1"/>
        <v>1720.6699999999998</v>
      </c>
      <c r="AF61" s="348">
        <f ca="1"/>
        <v>24.59276179552203</v>
      </c>
      <c r="AG61" s="349">
        <f ca="1"/>
        <v>4</v>
      </c>
      <c r="AI61" s="346" cm="1">
        <f t="array" aca="1" ref="AI61:AP70" ca="1">_xlfn.LET(_xlpm.v,_xlfn.ANCHORARRAY($BR$3),_xlpm.dt,_xlfn.CHOOSECOLS(_xlpm.v,1),_xlpm.ms,EOMONTH(_xlpm.dt,-1)+1,_xlpm.u,_xlfn._xlws.SORT(_xlfn.UNIQUE(_xlfn._xlws.FILTER(_xlpm.ms,_xlpm.dt&gt;0))),_xlpm.milk,_xlfn.CHOOSECOLS(_xlpm.v,8),_xlpm.proc,_xlfn.CHOOSECOLS(_xlpm.v,14),_xlpm.g,_xlfn.CHOOSECOLS(_xlpm.v,15),_xlpm.av,_xlfn.CHOOSECOLS(_xlpm.v,16),_xlfn.HSTACK(_xlpm.u,_xlfn.MAP(_xlpm.u,_xlfn.LAMBDA(_xlpm.x,SUM(_xlfn._xlws.FILTER(_xlpm.milk,_xlpm.ms=_xlpm.x,0)))),_xlfn.MAP(_xlpm.u,_xlfn.LAMBDA(_xlpm.x,SUM(_xlfn._xlws.FILTER(_xlpm.proc,_xlpm.ms=_xlpm.x,0)))),_xlfn.MAP(_xlpm.u,_xlfn.LAMBDA(_xlpm.x,SUM(_xlfn._xlws.FILTER(_xlpm.g,_xlpm.ms=_xlpm.x,0)))),_xlfn.MAP(_xlpm.u,_xlfn.LAMBDA(_xlpm.x,IFERROR(AVERAGE(_xlfn._xlws.FILTER(_xlpm.av,(_xlpm.ms=_xlpm.x)*ISNUMBER(_xlpm.av))),""))),_xlfn.MAP(_xlpm.u,_xlfn.LAMBDA(_xlpm.x,IFERROR(MAX(_xlfn._xlws.FILTER(_xlpm.av,(_xlpm.ms=_xlpm.x)*ISNUMBER(_xlpm.av))),""))),_xlfn.MAP(_xlpm.u,_xlfn.LAMBDA(_xlpm.x,IFERROR(MIN(_xlfn._xlws.FILTER(_xlpm.av,(_xlpm.ms=_xlpm.x)*ISNUMBER(_xlpm.av))),""))),_xlfn.MAP(_xlpm.u,_xlfn.LAMBDA(_xlpm.x,COUNT(_xlfn._xlws.FILTER(_xlpm.g,(_xlpm.ms=_xlpm.x)*ISNUMBER(_xlpm.g)))))))</f>
        <v>46023</v>
      </c>
      <c r="AJ61" s="347">
        <f ca="1"/>
        <v>309600.20000000007</v>
      </c>
      <c r="AK61" s="347">
        <f ca="1"/>
        <v>313680.8</v>
      </c>
      <c r="AL61" s="347">
        <f ca="1"/>
        <v>12732.839999999998</v>
      </c>
      <c r="AM61" s="348">
        <f ca="1"/>
        <v>24.635239047490263</v>
      </c>
      <c r="AN61" s="348">
        <f ca="1"/>
        <v>25.000113866684888</v>
      </c>
      <c r="AO61" s="348">
        <f ca="1"/>
        <v>24.385916203937409</v>
      </c>
      <c r="AP61" s="349">
        <f ca="1"/>
        <v>31</v>
      </c>
      <c r="BA61">
        <f ca="1"/>
        <v>46052</v>
      </c>
      <c r="BB61" t="str">
        <f ca="1"/>
        <v>E</v>
      </c>
      <c r="BC61">
        <f ca="1"/>
        <v>302.40000000000003</v>
      </c>
      <c r="BD61">
        <f ca="1"/>
        <v>1737.9</v>
      </c>
      <c r="BE61">
        <f ca="1"/>
        <v>546.9</v>
      </c>
      <c r="BF61">
        <f ca="1"/>
        <v>2209.5</v>
      </c>
      <c r="BG61" t="str">
        <f ca="1"/>
        <v/>
      </c>
      <c r="BH61">
        <f ca="1"/>
        <v>4796.7000000000007</v>
      </c>
      <c r="BI61" t="str">
        <f ca="1"/>
        <v/>
      </c>
      <c r="BJ61" t="str">
        <f ca="1"/>
        <v/>
      </c>
      <c r="BK61" t="str">
        <f ca="1"/>
        <v/>
      </c>
      <c r="BL61" t="str">
        <f ca="1"/>
        <v/>
      </c>
      <c r="BM61" t="str">
        <f ca="1"/>
        <v/>
      </c>
      <c r="BN61" t="str">
        <f ca="1"/>
        <v/>
      </c>
      <c r="BO61" t="str">
        <f ca="1"/>
        <v/>
      </c>
      <c r="BP61" t="str">
        <f ca="1"/>
        <v/>
      </c>
      <c r="BR61">
        <f ca="1"/>
        <v>46052</v>
      </c>
      <c r="BS61" t="str">
        <f ca="1"/>
        <v>E</v>
      </c>
      <c r="BT61">
        <f ca="1"/>
        <v>302.40000000000003</v>
      </c>
      <c r="BU61">
        <f ca="1"/>
        <v>1737.9</v>
      </c>
      <c r="BV61">
        <f ca="1"/>
        <v>546.9</v>
      </c>
      <c r="BW61">
        <f ca="1"/>
        <v>2209.5</v>
      </c>
      <c r="BX61" t="str">
        <f ca="1"/>
        <v/>
      </c>
      <c r="BY61">
        <f ca="1"/>
        <v>4796.7000000000007</v>
      </c>
      <c r="BZ61" t="str">
        <f ca="1"/>
        <v/>
      </c>
      <c r="CA61" t="str">
        <f ca="1"/>
        <v/>
      </c>
      <c r="CB61" t="str">
        <f ca="1"/>
        <v/>
      </c>
      <c r="CC61" t="str">
        <f ca="1"/>
        <v/>
      </c>
      <c r="CD61" t="str">
        <f ca="1"/>
        <v/>
      </c>
      <c r="CE61" t="str">
        <f ca="1"/>
        <v/>
      </c>
      <c r="CF61" t="str">
        <f ca="1"/>
        <v/>
      </c>
      <c r="CG61" t="str">
        <f ca="1"/>
        <v/>
      </c>
      <c r="EI61">
        <f ca="1"/>
        <v>46081</v>
      </c>
      <c r="EJ61">
        <f ca="1"/>
        <v>8832.1999999999989</v>
      </c>
      <c r="EL61">
        <f ca="1"/>
        <v>46081</v>
      </c>
      <c r="EM61">
        <f ca="1"/>
        <v>7551.6999999999989</v>
      </c>
      <c r="EN61">
        <f ca="1"/>
        <v>1280.5</v>
      </c>
      <c r="EP61">
        <f ca="1"/>
        <v>46081</v>
      </c>
      <c r="EQ61">
        <f ca="1"/>
        <v>355</v>
      </c>
      <c r="ES61">
        <f ca="1"/>
        <v>46081</v>
      </c>
      <c r="ET61">
        <f ca="1"/>
        <v>25.082816901408449</v>
      </c>
      <c r="EV61">
        <f ca="1"/>
        <v>46081</v>
      </c>
      <c r="EW61">
        <f ca="1"/>
        <v>8904.4</v>
      </c>
      <c r="EX61">
        <f ca="1"/>
        <v>355</v>
      </c>
    </row>
    <row r="62" spans="1:154" ht="13.5">
      <c r="A62" s="242">
        <f ca="1"/>
        <v>46023</v>
      </c>
      <c r="B62" s="240" t="str">
        <f ca="1"/>
        <v>E</v>
      </c>
      <c r="C62" s="243">
        <f ca="1"/>
        <v>196</v>
      </c>
      <c r="D62" s="243">
        <f ca="1"/>
        <v>1915.6</v>
      </c>
      <c r="E62" s="243">
        <f ca="1"/>
        <v>361.59999999999997</v>
      </c>
      <c r="F62" s="243">
        <f ca="1"/>
        <v>2542.7999999999997</v>
      </c>
      <c r="G62" s="243" t="str">
        <f ca="1"/>
        <v/>
      </c>
      <c r="H62" s="243">
        <f ca="1"/>
        <v>5016</v>
      </c>
      <c r="I62" s="244" t="str">
        <f ca="1"/>
        <v/>
      </c>
      <c r="J62" s="244" t="str">
        <f ca="1"/>
        <v/>
      </c>
      <c r="K62" s="243" t="str">
        <f ca="1"/>
        <v/>
      </c>
      <c r="L62" s="243" t="str">
        <f ca="1"/>
        <v/>
      </c>
      <c r="M62" s="243" t="str">
        <f ca="1"/>
        <v/>
      </c>
      <c r="N62" s="243" t="str">
        <f ca="1"/>
        <v/>
      </c>
      <c r="O62" s="243" t="str">
        <f ca="1"/>
        <v/>
      </c>
      <c r="P62" s="244" t="str">
        <f ca="1"/>
        <v/>
      </c>
      <c r="R62" s="245">
        <f ca="1"/>
        <v>46024</v>
      </c>
      <c r="S62" s="347">
        <f ca="1"/>
        <v>9217.6</v>
      </c>
      <c r="T62" s="347">
        <f ca="1"/>
        <v>9237.7000000000007</v>
      </c>
      <c r="U62" s="347">
        <f ca="1"/>
        <v>376.88</v>
      </c>
      <c r="V62" s="348">
        <f ca="1"/>
        <v>24.510984928889833</v>
      </c>
      <c r="W62" s="347">
        <f ca="1"/>
        <v>0</v>
      </c>
      <c r="X62" s="347">
        <f ca="1"/>
        <v>376.88</v>
      </c>
      <c r="Y62" s="347">
        <f ca="1"/>
        <v>-376.88</v>
      </c>
      <c r="AA62" s="245">
        <f ca="1"/>
        <v>46027</v>
      </c>
      <c r="AB62" s="245">
        <f ca="1"/>
        <v>46033</v>
      </c>
      <c r="AC62" s="347">
        <f ca="1"/>
        <v>73421.700000000012</v>
      </c>
      <c r="AD62" s="347">
        <f ca="1"/>
        <v>73524.7</v>
      </c>
      <c r="AE62" s="347">
        <f ca="1"/>
        <v>2995.0800000000004</v>
      </c>
      <c r="AF62" s="348">
        <f ca="1"/>
        <v>24.552380042403943</v>
      </c>
      <c r="AG62" s="349">
        <f ca="1"/>
        <v>7</v>
      </c>
      <c r="AI62" s="346">
        <f ca="1"/>
        <v>46054</v>
      </c>
      <c r="AJ62" s="347">
        <f ca="1"/>
        <v>261219.00000000006</v>
      </c>
      <c r="AK62" s="347">
        <f ca="1"/>
        <v>256658.50000000009</v>
      </c>
      <c r="AL62" s="347">
        <f ca="1"/>
        <v>10161.629999999997</v>
      </c>
      <c r="AM62" s="348">
        <f ca="1"/>
        <v>25.26187920729971</v>
      </c>
      <c r="AN62" s="348">
        <f ca="1"/>
        <v>26.260401627510173</v>
      </c>
      <c r="AO62" s="348">
        <f ca="1"/>
        <v>24.756001380194213</v>
      </c>
      <c r="AP62" s="349">
        <f ca="1"/>
        <v>28</v>
      </c>
      <c r="BA62">
        <f ca="1"/>
        <v>46052</v>
      </c>
      <c r="BB62" t="str">
        <f ca="1"/>
        <v>M</v>
      </c>
      <c r="BC62">
        <f ca="1"/>
        <v>310.89999999999998</v>
      </c>
      <c r="BD62">
        <f ca="1"/>
        <v>1735.6999999999998</v>
      </c>
      <c r="BE62">
        <f ca="1"/>
        <v>424.3</v>
      </c>
      <c r="BF62">
        <f ca="1"/>
        <v>2556.4</v>
      </c>
      <c r="BG62" t="str">
        <f ca="1"/>
        <v/>
      </c>
      <c r="BH62">
        <f ca="1"/>
        <v>5027.3</v>
      </c>
      <c r="BI62" t="str">
        <f ca="1"/>
        <v/>
      </c>
      <c r="BJ62" t="str">
        <f ca="1"/>
        <v/>
      </c>
      <c r="BK62">
        <f ca="1"/>
        <v>101.6</v>
      </c>
      <c r="BL62" t="str">
        <f ca="1"/>
        <v/>
      </c>
      <c r="BM62" t="str">
        <f ca="1"/>
        <v/>
      </c>
      <c r="BN62">
        <f ca="1"/>
        <v>10407.6</v>
      </c>
      <c r="BO62">
        <f ca="1"/>
        <v>421.36</v>
      </c>
      <c r="BP62">
        <f ca="1"/>
        <v>24.700018986140119</v>
      </c>
      <c r="BR62">
        <f ca="1"/>
        <v>46052</v>
      </c>
      <c r="BS62" t="str">
        <f ca="1"/>
        <v>M</v>
      </c>
      <c r="BT62">
        <f ca="1"/>
        <v>310.89999999999998</v>
      </c>
      <c r="BU62">
        <f ca="1"/>
        <v>1735.6999999999998</v>
      </c>
      <c r="BV62">
        <f ca="1"/>
        <v>424.3</v>
      </c>
      <c r="BW62">
        <f ca="1"/>
        <v>2556.4</v>
      </c>
      <c r="BX62" t="str">
        <f ca="1"/>
        <v/>
      </c>
      <c r="BY62">
        <f ca="1"/>
        <v>5027.3</v>
      </c>
      <c r="BZ62" t="str">
        <f ca="1"/>
        <v/>
      </c>
      <c r="CA62" t="str">
        <f ca="1"/>
        <v/>
      </c>
      <c r="CB62">
        <f ca="1"/>
        <v>101.6</v>
      </c>
      <c r="CC62" t="str">
        <f ca="1"/>
        <v/>
      </c>
      <c r="CD62" t="str">
        <f ca="1"/>
        <v/>
      </c>
      <c r="CE62">
        <f ca="1"/>
        <v>10407.6</v>
      </c>
      <c r="CF62">
        <f ca="1"/>
        <v>421.36</v>
      </c>
      <c r="CG62">
        <f ca="1"/>
        <v>24.700018986140119</v>
      </c>
      <c r="EI62">
        <f ca="1"/>
        <v>46082</v>
      </c>
      <c r="EJ62">
        <f ca="1"/>
        <v>6670.8</v>
      </c>
      <c r="EL62">
        <f ca="1"/>
        <v>46082</v>
      </c>
      <c r="EM62">
        <f ca="1"/>
        <v>1367.7</v>
      </c>
      <c r="EN62">
        <f ca="1"/>
        <v>5303.1</v>
      </c>
      <c r="EP62">
        <f ca="1"/>
        <v>46082</v>
      </c>
      <c r="EQ62">
        <f ca="1"/>
        <v>262</v>
      </c>
      <c r="ES62">
        <f ca="1"/>
        <v>46082</v>
      </c>
      <c r="ET62">
        <f ca="1"/>
        <v>25.211068702290078</v>
      </c>
      <c r="EV62">
        <f ca="1"/>
        <v>46082</v>
      </c>
      <c r="EW62">
        <f ca="1"/>
        <v>6605.3</v>
      </c>
      <c r="EX62">
        <f ca="1"/>
        <v>262</v>
      </c>
    </row>
    <row r="63" spans="1:154" ht="13.5">
      <c r="A63" s="242">
        <f ca="1"/>
        <v>46024</v>
      </c>
      <c r="B63" s="240" t="str">
        <f ca="1"/>
        <v>M</v>
      </c>
      <c r="C63" s="243">
        <f ca="1"/>
        <v>232.1</v>
      </c>
      <c r="D63" s="243">
        <f ca="1"/>
        <v>1679.7</v>
      </c>
      <c r="E63" s="243">
        <f ca="1"/>
        <v>434.40000000000009</v>
      </c>
      <c r="F63" s="243">
        <f ca="1"/>
        <v>2327.2999999999997</v>
      </c>
      <c r="G63" s="243" t="str">
        <f ca="1"/>
        <v/>
      </c>
      <c r="H63" s="243">
        <f ca="1"/>
        <v>4673.5</v>
      </c>
      <c r="I63" s="244" t="str">
        <f ca="1"/>
        <v/>
      </c>
      <c r="J63" s="244" t="str">
        <f ca="1"/>
        <v/>
      </c>
      <c r="K63" s="243" t="str">
        <f ca="1"/>
        <v/>
      </c>
      <c r="L63" s="243" t="str">
        <f ca="1"/>
        <v/>
      </c>
      <c r="M63" s="243" t="str">
        <f ca="1"/>
        <v/>
      </c>
      <c r="N63" s="243" t="str">
        <f ca="1"/>
        <v/>
      </c>
      <c r="O63" s="243" t="str">
        <f ca="1"/>
        <v/>
      </c>
      <c r="P63" s="244" t="str">
        <f ca="1"/>
        <v/>
      </c>
      <c r="R63" s="245">
        <f ca="1"/>
        <v>46025</v>
      </c>
      <c r="S63" s="347">
        <f ca="1"/>
        <v>9542.3000000000011</v>
      </c>
      <c r="T63" s="347">
        <f ca="1"/>
        <v>9372</v>
      </c>
      <c r="U63" s="347">
        <f ca="1"/>
        <v>380.93</v>
      </c>
      <c r="V63" s="348">
        <f ca="1"/>
        <v>24.602945423043604</v>
      </c>
      <c r="W63" s="347">
        <f ca="1"/>
        <v>0</v>
      </c>
      <c r="X63" s="347">
        <f ca="1"/>
        <v>380.93</v>
      </c>
      <c r="Y63" s="347">
        <f ca="1"/>
        <v>-380.93</v>
      </c>
      <c r="AA63" s="245">
        <f ca="1"/>
        <v>46034</v>
      </c>
      <c r="AB63" s="245">
        <f ca="1"/>
        <v>46040</v>
      </c>
      <c r="AC63" s="347">
        <f ca="1"/>
        <v>69299.3</v>
      </c>
      <c r="AD63" s="347">
        <f ca="1"/>
        <v>69073.400000000009</v>
      </c>
      <c r="AE63" s="347">
        <f ca="1"/>
        <v>2801.2200000000003</v>
      </c>
      <c r="AF63" s="348">
        <f ca="1"/>
        <v>24.658233197192054</v>
      </c>
      <c r="AG63" s="349">
        <f ca="1"/>
        <v>7</v>
      </c>
      <c r="AI63" s="346">
        <f ca="1"/>
        <v>46082</v>
      </c>
      <c r="AJ63" s="347">
        <f ca="1"/>
        <v>211282.19999999992</v>
      </c>
      <c r="AK63" s="347">
        <f ca="1"/>
        <v>211303.69999999992</v>
      </c>
      <c r="AL63" s="347">
        <f ca="1"/>
        <v>8123.76</v>
      </c>
      <c r="AM63" s="348">
        <f ca="1"/>
        <v>26.0155697559853</v>
      </c>
      <c r="AN63" s="348">
        <f ca="1"/>
        <v>27.160466651992074</v>
      </c>
      <c r="AO63" s="348">
        <f ca="1"/>
        <v>24.888929889298893</v>
      </c>
      <c r="AP63" s="349">
        <f ca="1"/>
        <v>31</v>
      </c>
      <c r="BA63">
        <f ca="1"/>
        <v>46053</v>
      </c>
      <c r="BB63" t="str">
        <f ca="1"/>
        <v>E</v>
      </c>
      <c r="BC63">
        <f ca="1"/>
        <v>264.39999999999998</v>
      </c>
      <c r="BD63">
        <f ca="1"/>
        <v>1638.3</v>
      </c>
      <c r="BE63">
        <f ca="1"/>
        <v>579.9</v>
      </c>
      <c r="BF63">
        <f ca="1"/>
        <v>2999.3</v>
      </c>
      <c r="BG63" t="str">
        <f ca="1"/>
        <v/>
      </c>
      <c r="BH63">
        <f ca="1"/>
        <v>5481.9</v>
      </c>
      <c r="BI63" t="str">
        <f ca="1"/>
        <v/>
      </c>
      <c r="BJ63" t="str">
        <f ca="1"/>
        <v/>
      </c>
      <c r="BK63" t="str">
        <f ca="1"/>
        <v/>
      </c>
      <c r="BL63" t="str">
        <f ca="1"/>
        <v/>
      </c>
      <c r="BM63" t="str">
        <f ca="1"/>
        <v/>
      </c>
      <c r="BN63" t="str">
        <f ca="1"/>
        <v/>
      </c>
      <c r="BO63" t="str">
        <f ca="1"/>
        <v/>
      </c>
      <c r="BP63" t="str">
        <f ca="1"/>
        <v/>
      </c>
      <c r="BR63">
        <f ca="1"/>
        <v>46053</v>
      </c>
      <c r="BS63" t="str">
        <f ca="1"/>
        <v>E</v>
      </c>
      <c r="BT63">
        <f ca="1"/>
        <v>264.39999999999998</v>
      </c>
      <c r="BU63">
        <f ca="1"/>
        <v>1638.3</v>
      </c>
      <c r="BV63">
        <f ca="1"/>
        <v>579.9</v>
      </c>
      <c r="BW63">
        <f ca="1"/>
        <v>2999.3</v>
      </c>
      <c r="BX63" t="str">
        <f ca="1"/>
        <v/>
      </c>
      <c r="BY63">
        <f ca="1"/>
        <v>5481.9</v>
      </c>
      <c r="BZ63" t="str">
        <f ca="1"/>
        <v/>
      </c>
      <c r="CA63" t="str">
        <f ca="1"/>
        <v/>
      </c>
      <c r="CB63" t="str">
        <f ca="1"/>
        <v/>
      </c>
      <c r="CC63" t="str">
        <f ca="1"/>
        <v/>
      </c>
      <c r="CD63" t="str">
        <f ca="1"/>
        <v/>
      </c>
      <c r="CE63" t="str">
        <f ca="1"/>
        <v/>
      </c>
      <c r="CF63" t="str">
        <f ca="1"/>
        <v/>
      </c>
      <c r="CG63" t="str">
        <f ca="1"/>
        <v/>
      </c>
      <c r="EI63">
        <f ca="1"/>
        <v>46083</v>
      </c>
      <c r="EJ63">
        <f ca="1"/>
        <v>6578.2</v>
      </c>
      <c r="EL63">
        <f ca="1"/>
        <v>46083</v>
      </c>
      <c r="EM63">
        <f ca="1"/>
        <v>1317.2</v>
      </c>
      <c r="EN63">
        <f ca="1"/>
        <v>5261</v>
      </c>
      <c r="EP63">
        <f ca="1"/>
        <v>46083</v>
      </c>
      <c r="EQ63">
        <f ca="1"/>
        <v>255.19</v>
      </c>
      <c r="ES63">
        <f ca="1"/>
        <v>46083</v>
      </c>
      <c r="ET63">
        <f ca="1"/>
        <v>25.957521846467341</v>
      </c>
      <c r="EV63">
        <f ca="1"/>
        <v>46083</v>
      </c>
      <c r="EW63">
        <f ca="1"/>
        <v>6624.1</v>
      </c>
      <c r="EX63">
        <f ca="1"/>
        <v>255.19</v>
      </c>
    </row>
    <row r="64" spans="1:154" ht="13.5">
      <c r="A64" s="242">
        <f ca="1"/>
        <v>46024</v>
      </c>
      <c r="B64" s="240" t="str">
        <f ca="1"/>
        <v>E</v>
      </c>
      <c r="C64" s="243">
        <f ca="1"/>
        <v>204.39999999999998</v>
      </c>
      <c r="D64" s="243">
        <f ca="1"/>
        <v>1516.6</v>
      </c>
      <c r="E64" s="243">
        <f ca="1"/>
        <v>342.79999999999995</v>
      </c>
      <c r="F64" s="243">
        <f ca="1"/>
        <v>2480.3000000000002</v>
      </c>
      <c r="G64" s="243" t="str">
        <f ca="1"/>
        <v/>
      </c>
      <c r="H64" s="243">
        <f ca="1"/>
        <v>4544.1000000000004</v>
      </c>
      <c r="I64" s="244" t="str">
        <f ca="1"/>
        <v/>
      </c>
      <c r="J64" s="244" t="str">
        <f ca="1"/>
        <v/>
      </c>
      <c r="K64" s="243">
        <f ca="1"/>
        <v>15</v>
      </c>
      <c r="L64" s="243" t="str">
        <f ca="1"/>
        <v/>
      </c>
      <c r="M64" s="243" t="str">
        <f ca="1"/>
        <v/>
      </c>
      <c r="N64" s="243">
        <f ca="1"/>
        <v>9237.7000000000007</v>
      </c>
      <c r="O64" s="243">
        <f ca="1"/>
        <v>376.88</v>
      </c>
      <c r="P64" s="244">
        <f ca="1"/>
        <v>24.510984928889833</v>
      </c>
      <c r="R64" s="245">
        <f ca="1"/>
        <v>46026</v>
      </c>
      <c r="S64" s="347">
        <f ca="1"/>
        <v>9316.9000000000015</v>
      </c>
      <c r="T64" s="347">
        <f ca="1"/>
        <v>9615.9000000000015</v>
      </c>
      <c r="U64" s="347">
        <f ca="1"/>
        <v>389.3</v>
      </c>
      <c r="V64" s="348">
        <f ca="1"/>
        <v>24.700488055484204</v>
      </c>
      <c r="W64" s="347">
        <f ca="1"/>
        <v>0</v>
      </c>
      <c r="X64" s="347">
        <f ca="1"/>
        <v>389.3</v>
      </c>
      <c r="Y64" s="347">
        <f ca="1"/>
        <v>-389.3</v>
      </c>
      <c r="AA64" s="245">
        <f ca="1"/>
        <v>46041</v>
      </c>
      <c r="AB64" s="245">
        <f ca="1"/>
        <v>46047</v>
      </c>
      <c r="AC64" s="347">
        <f ca="1"/>
        <v>66792.299999999988</v>
      </c>
      <c r="AD64" s="347">
        <f ca="1"/>
        <v>66566.7</v>
      </c>
      <c r="AE64" s="347">
        <f ca="1"/>
        <v>2705.7400000000002</v>
      </c>
      <c r="AF64" s="348">
        <f ca="1"/>
        <v>24.596881417432645</v>
      </c>
      <c r="AG64" s="349">
        <f ca="1"/>
        <v>7</v>
      </c>
      <c r="AI64" s="346">
        <f ca="1"/>
        <v>46113</v>
      </c>
      <c r="AJ64" s="347">
        <f ca="1"/>
        <v>309089.90000000008</v>
      </c>
      <c r="AK64" s="347">
        <f ca="1"/>
        <v>307783.5</v>
      </c>
      <c r="AL64" s="347">
        <f ca="1"/>
        <v>11952.949999999999</v>
      </c>
      <c r="AM64" s="348">
        <f ca="1"/>
        <v>25.749330723905508</v>
      </c>
      <c r="AN64" s="348">
        <f ca="1"/>
        <v>25.890301868949557</v>
      </c>
      <c r="AO64" s="348">
        <f ca="1"/>
        <v>25.598713508164277</v>
      </c>
      <c r="AP64" s="349">
        <f ca="1"/>
        <v>30</v>
      </c>
      <c r="BA64">
        <f ca="1"/>
        <v>46053</v>
      </c>
      <c r="BB64" t="str">
        <f ca="1"/>
        <v>M</v>
      </c>
      <c r="BC64">
        <f ca="1"/>
        <v>280.70000000000005</v>
      </c>
      <c r="BD64">
        <f ca="1"/>
        <v>1610.3</v>
      </c>
      <c r="BE64">
        <f ca="1"/>
        <v>474.20000000000005</v>
      </c>
      <c r="BF64">
        <f ca="1"/>
        <v>3620.4</v>
      </c>
      <c r="BG64" t="str">
        <f ca="1"/>
        <v/>
      </c>
      <c r="BH64">
        <f ca="1"/>
        <v>5985.6</v>
      </c>
      <c r="BI64" t="str">
        <f ca="1"/>
        <v/>
      </c>
      <c r="BJ64" t="str">
        <f ca="1"/>
        <v/>
      </c>
      <c r="BK64">
        <f ca="1"/>
        <v>15</v>
      </c>
      <c r="BL64" t="str">
        <f ca="1"/>
        <v/>
      </c>
      <c r="BM64" t="str">
        <f ca="1"/>
        <v/>
      </c>
      <c r="BN64">
        <f ca="1"/>
        <v>10977.800000000001</v>
      </c>
      <c r="BO64">
        <f ca="1"/>
        <v>439.11</v>
      </c>
      <c r="BP64">
        <f ca="1"/>
        <v>25.000113866684888</v>
      </c>
      <c r="BR64">
        <f ca="1"/>
        <v>46053</v>
      </c>
      <c r="BS64" t="str">
        <f ca="1"/>
        <v>M</v>
      </c>
      <c r="BT64">
        <f ca="1"/>
        <v>280.70000000000005</v>
      </c>
      <c r="BU64">
        <f ca="1"/>
        <v>1610.3</v>
      </c>
      <c r="BV64">
        <f ca="1"/>
        <v>474.20000000000005</v>
      </c>
      <c r="BW64">
        <f ca="1"/>
        <v>3620.4</v>
      </c>
      <c r="BX64" t="str">
        <f ca="1"/>
        <v/>
      </c>
      <c r="BY64">
        <f ca="1"/>
        <v>5985.6</v>
      </c>
      <c r="BZ64" t="str">
        <f ca="1"/>
        <v/>
      </c>
      <c r="CA64" t="str">
        <f ca="1"/>
        <v/>
      </c>
      <c r="CB64">
        <f ca="1"/>
        <v>15</v>
      </c>
      <c r="CC64" t="str">
        <f ca="1"/>
        <v/>
      </c>
      <c r="CD64" t="str">
        <f ca="1"/>
        <v/>
      </c>
      <c r="CE64">
        <f ca="1"/>
        <v>10977.800000000001</v>
      </c>
      <c r="CF64">
        <f ca="1"/>
        <v>439.11</v>
      </c>
      <c r="CG64">
        <f ca="1"/>
        <v>25.000113866684888</v>
      </c>
      <c r="EI64">
        <f ca="1"/>
        <v>46084</v>
      </c>
      <c r="EJ64">
        <f ca="1"/>
        <v>6773.3</v>
      </c>
      <c r="EL64">
        <f ca="1"/>
        <v>46084</v>
      </c>
      <c r="EM64">
        <f ca="1"/>
        <v>1378.1000000000001</v>
      </c>
      <c r="EN64">
        <f ca="1"/>
        <v>5395.2</v>
      </c>
      <c r="EP64">
        <f ca="1"/>
        <v>46084</v>
      </c>
      <c r="EQ64">
        <f ca="1"/>
        <v>259.47000000000003</v>
      </c>
      <c r="ES64">
        <f ca="1"/>
        <v>46084</v>
      </c>
      <c r="ET64">
        <f ca="1"/>
        <v>25.762901298801399</v>
      </c>
      <c r="EV64">
        <f ca="1"/>
        <v>46084</v>
      </c>
      <c r="EW64">
        <f ca="1"/>
        <v>6684.7</v>
      </c>
      <c r="EX64">
        <f ca="1"/>
        <v>259.47000000000003</v>
      </c>
    </row>
    <row r="65" spans="1:154" ht="13.5">
      <c r="A65" s="242">
        <f ca="1"/>
        <v>46025</v>
      </c>
      <c r="B65" s="240" t="str">
        <f ca="1"/>
        <v>M</v>
      </c>
      <c r="C65" s="243">
        <f ca="1"/>
        <v>223</v>
      </c>
      <c r="D65" s="243">
        <f ca="1"/>
        <v>1765.4</v>
      </c>
      <c r="E65" s="243">
        <f ca="1"/>
        <v>434.40000000000003</v>
      </c>
      <c r="F65" s="243">
        <f ca="1"/>
        <v>2285.8000000000002</v>
      </c>
      <c r="G65" s="243" t="str">
        <f ca="1"/>
        <v/>
      </c>
      <c r="H65" s="243">
        <f ca="1"/>
        <v>4708.6000000000004</v>
      </c>
      <c r="I65" s="244" t="str">
        <f ca="1"/>
        <v/>
      </c>
      <c r="J65" s="244" t="str">
        <f ca="1"/>
        <v/>
      </c>
      <c r="K65" s="243" t="str">
        <f ca="1"/>
        <v/>
      </c>
      <c r="L65" s="243" t="str">
        <f ca="1"/>
        <v/>
      </c>
      <c r="M65" s="243" t="str">
        <f ca="1"/>
        <v/>
      </c>
      <c r="N65" s="243" t="str">
        <f ca="1"/>
        <v/>
      </c>
      <c r="O65" s="243" t="str">
        <f ca="1"/>
        <v/>
      </c>
      <c r="P65" s="244" t="str">
        <f ca="1"/>
        <v/>
      </c>
      <c r="R65" s="245">
        <f ca="1"/>
        <v>46027</v>
      </c>
      <c r="S65" s="347">
        <f ca="1"/>
        <v>9544.4000000000015</v>
      </c>
      <c r="T65" s="347">
        <f ca="1"/>
        <v>9553.6</v>
      </c>
      <c r="U65" s="347">
        <f ca="1"/>
        <v>387.93</v>
      </c>
      <c r="V65" s="348">
        <f ca="1"/>
        <v>24.627123450106978</v>
      </c>
      <c r="W65" s="347">
        <f ca="1"/>
        <v>0</v>
      </c>
      <c r="X65" s="347">
        <f ca="1"/>
        <v>387.93</v>
      </c>
      <c r="Y65" s="347">
        <f ca="1"/>
        <v>-387.93</v>
      </c>
      <c r="AA65" s="245">
        <f ca="1"/>
        <v>46048</v>
      </c>
      <c r="AB65" s="245">
        <f ca="1"/>
        <v>46054</v>
      </c>
      <c r="AC65" s="347">
        <f ca="1"/>
        <v>72800.200000000012</v>
      </c>
      <c r="AD65" s="347">
        <f ca="1"/>
        <v>72458.8</v>
      </c>
      <c r="AE65" s="347">
        <f ca="1"/>
        <v>2921.83</v>
      </c>
      <c r="AF65" s="348">
        <f ca="1"/>
        <v>24.796171419704894</v>
      </c>
      <c r="AG65" s="349">
        <f ca="1"/>
        <v>7</v>
      </c>
      <c r="AI65" s="346">
        <f ca="1"/>
        <v>46143</v>
      </c>
      <c r="AJ65" s="347">
        <f ca="1"/>
        <v>282429.22000000003</v>
      </c>
      <c r="AK65" s="347">
        <f ca="1"/>
        <v>277022.62</v>
      </c>
      <c r="AL65" s="347">
        <f ca="1"/>
        <v>11175.729999999996</v>
      </c>
      <c r="AM65" s="348">
        <f ca="1"/>
        <v>25.699135991836943</v>
      </c>
      <c r="AN65" s="348">
        <f ca="1"/>
        <v>25.93144379844961</v>
      </c>
      <c r="AO65" s="348">
        <f ca="1"/>
        <v>22.156274773377447</v>
      </c>
      <c r="AP65" s="349">
        <f ca="1"/>
        <v>31</v>
      </c>
      <c r="BA65">
        <f ca="1"/>
        <v>46054</v>
      </c>
      <c r="BB65" t="str">
        <f ca="1"/>
        <v>M</v>
      </c>
      <c r="BC65">
        <f ca="1"/>
        <v>307.8</v>
      </c>
      <c r="BD65">
        <f ca="1"/>
        <v>1740.6000000000001</v>
      </c>
      <c r="BE65">
        <f ca="1"/>
        <v>552.40000000000009</v>
      </c>
      <c r="BF65">
        <f ca="1"/>
        <v>2406.4</v>
      </c>
      <c r="BG65" t="str">
        <f ca="1"/>
        <v/>
      </c>
      <c r="BH65">
        <f ca="1"/>
        <v>5007.2000000000007</v>
      </c>
      <c r="BI65" t="str">
        <f ca="1"/>
        <v/>
      </c>
      <c r="BJ65" t="str">
        <f ca="1"/>
        <v/>
      </c>
      <c r="BK65" t="str">
        <f ca="1"/>
        <v/>
      </c>
      <c r="BL65" t="str">
        <f ca="1"/>
        <v/>
      </c>
      <c r="BM65" t="str">
        <f ca="1"/>
        <v/>
      </c>
      <c r="BN65" t="str">
        <f ca="1"/>
        <v/>
      </c>
      <c r="BO65" t="str">
        <f ca="1"/>
        <v/>
      </c>
      <c r="BP65" t="str">
        <f ca="1"/>
        <v/>
      </c>
      <c r="BR65">
        <f ca="1"/>
        <v>46054</v>
      </c>
      <c r="BS65" t="str">
        <f ca="1"/>
        <v>M</v>
      </c>
      <c r="BT65">
        <f ca="1"/>
        <v>307.8</v>
      </c>
      <c r="BU65">
        <f ca="1"/>
        <v>1740.6000000000001</v>
      </c>
      <c r="BV65">
        <f ca="1"/>
        <v>552.40000000000009</v>
      </c>
      <c r="BW65">
        <f ca="1"/>
        <v>2406.4</v>
      </c>
      <c r="BX65" t="str">
        <f ca="1"/>
        <v/>
      </c>
      <c r="BY65">
        <f ca="1"/>
        <v>5007.2000000000007</v>
      </c>
      <c r="BZ65" t="str">
        <f ca="1"/>
        <v/>
      </c>
      <c r="CA65" t="str">
        <f ca="1"/>
        <v/>
      </c>
      <c r="CB65" t="str">
        <f ca="1"/>
        <v/>
      </c>
      <c r="CC65" t="str">
        <f ca="1"/>
        <v/>
      </c>
      <c r="CD65" t="str">
        <f ca="1"/>
        <v/>
      </c>
      <c r="CE65" t="str">
        <f ca="1"/>
        <v/>
      </c>
      <c r="CF65" t="str">
        <f ca="1"/>
        <v/>
      </c>
      <c r="CG65" t="str">
        <f ca="1"/>
        <v/>
      </c>
      <c r="EI65">
        <f ca="1"/>
        <v>46085</v>
      </c>
      <c r="EJ65">
        <f ca="1"/>
        <v>6845.0000000000009</v>
      </c>
      <c r="EL65">
        <f ca="1"/>
        <v>46085</v>
      </c>
      <c r="EM65">
        <f ca="1"/>
        <v>1304.5</v>
      </c>
      <c r="EN65">
        <f ca="1"/>
        <v>5540.5000000000009</v>
      </c>
      <c r="EP65">
        <f ca="1"/>
        <v>46085</v>
      </c>
      <c r="EQ65">
        <f ca="1"/>
        <v>268</v>
      </c>
      <c r="ES65">
        <f ca="1"/>
        <v>46085</v>
      </c>
      <c r="ET65">
        <f ca="1"/>
        <v>25.694402985074628</v>
      </c>
      <c r="EV65">
        <f ca="1"/>
        <v>46085</v>
      </c>
      <c r="EW65">
        <f ca="1"/>
        <v>6886.1</v>
      </c>
      <c r="EX65">
        <f ca="1"/>
        <v>268</v>
      </c>
    </row>
    <row r="66" spans="1:154" ht="13.5">
      <c r="A66" s="242">
        <f ca="1"/>
        <v>46025</v>
      </c>
      <c r="B66" s="240" t="str">
        <f ca="1"/>
        <v>E</v>
      </c>
      <c r="C66" s="243">
        <f ca="1"/>
        <v>203.60000000000002</v>
      </c>
      <c r="D66" s="243">
        <f ca="1"/>
        <v>1641.7</v>
      </c>
      <c r="E66" s="243">
        <f ca="1"/>
        <v>361.5</v>
      </c>
      <c r="F66" s="243">
        <f ca="1"/>
        <v>2626.9</v>
      </c>
      <c r="G66" s="243" t="str">
        <f ca="1"/>
        <v/>
      </c>
      <c r="H66" s="243">
        <f ca="1"/>
        <v>4833.7000000000007</v>
      </c>
      <c r="I66" s="244" t="str">
        <f ca="1"/>
        <v/>
      </c>
      <c r="J66" s="244" t="str">
        <f ca="1"/>
        <v/>
      </c>
      <c r="K66" s="243">
        <f ca="1"/>
        <v>15</v>
      </c>
      <c r="L66" s="243" t="str">
        <f ca="1"/>
        <v/>
      </c>
      <c r="M66" s="243" t="str">
        <f ca="1"/>
        <v/>
      </c>
      <c r="N66" s="243">
        <f ca="1"/>
        <v>9372</v>
      </c>
      <c r="O66" s="243">
        <f ca="1"/>
        <v>380.93</v>
      </c>
      <c r="P66" s="244">
        <f ca="1"/>
        <v>24.602945423043604</v>
      </c>
      <c r="R66" s="245">
        <f ca="1"/>
        <v>46028</v>
      </c>
      <c r="S66" s="347">
        <f ca="1"/>
        <v>9623.9</v>
      </c>
      <c r="T66" s="347">
        <f ca="1"/>
        <v>15113.499999999998</v>
      </c>
      <c r="U66" s="347">
        <f ca="1"/>
        <v>616.75</v>
      </c>
      <c r="V66" s="348">
        <f ca="1"/>
        <v>24.505066882853665</v>
      </c>
      <c r="W66" s="347">
        <f ca="1"/>
        <v>0</v>
      </c>
      <c r="X66" s="347">
        <f ca="1"/>
        <v>616.75</v>
      </c>
      <c r="Y66" s="347">
        <f ca="1"/>
        <v>-616.75</v>
      </c>
      <c r="AA66" s="245">
        <f ca="1"/>
        <v>46055</v>
      </c>
      <c r="AB66" s="245">
        <f ca="1"/>
        <v>46061</v>
      </c>
      <c r="AC66" s="347">
        <f ca="1"/>
        <v>70889.3</v>
      </c>
      <c r="AD66" s="347">
        <f ca="1"/>
        <v>69204.3</v>
      </c>
      <c r="AE66" s="347">
        <f ca="1"/>
        <v>2755.5</v>
      </c>
      <c r="AF66" s="348">
        <f ca="1"/>
        <v>25.122498120802984</v>
      </c>
      <c r="AG66" s="349">
        <f ca="1"/>
        <v>7</v>
      </c>
      <c r="AI66" s="346">
        <f ca="1"/>
        <v>46174</v>
      </c>
      <c r="AJ66" s="347">
        <f ca="1"/>
        <v>252306.61</v>
      </c>
      <c r="AK66" s="347">
        <f ca="1"/>
        <v>252066.10999999993</v>
      </c>
      <c r="AL66" s="347">
        <f ca="1"/>
        <v>9798.86</v>
      </c>
      <c r="AM66" s="348">
        <f ca="1"/>
        <v>25.727897821065632</v>
      </c>
      <c r="AN66" s="348">
        <f ca="1"/>
        <v>25.923340177960302</v>
      </c>
      <c r="AO66" s="348">
        <f ca="1"/>
        <v>25.568236663543701</v>
      </c>
      <c r="AP66" s="349">
        <f ca="1"/>
        <v>30</v>
      </c>
      <c r="BA66">
        <f ca="1"/>
        <v>46054</v>
      </c>
      <c r="BB66" t="str">
        <f ca="1"/>
        <v>M</v>
      </c>
      <c r="BC66">
        <f ca="1"/>
        <v>293</v>
      </c>
      <c r="BD66">
        <f ca="1"/>
        <v>1720</v>
      </c>
      <c r="BE66">
        <f ca="1"/>
        <v>447.3</v>
      </c>
      <c r="BF66">
        <f ca="1"/>
        <v>2748.7999999999997</v>
      </c>
      <c r="BG66" t="str">
        <f ca="1"/>
        <v/>
      </c>
      <c r="BH66">
        <f ca="1"/>
        <v>5209.1000000000004</v>
      </c>
      <c r="BI66" t="str">
        <f ca="1"/>
        <v/>
      </c>
      <c r="BJ66" t="str">
        <f ca="1"/>
        <v/>
      </c>
      <c r="BK66">
        <f ca="1"/>
        <v>15</v>
      </c>
      <c r="BL66" t="str">
        <f ca="1"/>
        <v/>
      </c>
      <c r="BM66" t="str">
        <f ca="1"/>
        <v/>
      </c>
      <c r="BN66">
        <f ca="1"/>
        <v>10253.1</v>
      </c>
      <c r="BO66">
        <f ca="1"/>
        <v>411.7</v>
      </c>
      <c r="BP66">
        <f ca="1"/>
        <v>24.904299247024532</v>
      </c>
      <c r="BR66">
        <f ca="1"/>
        <v>46054</v>
      </c>
      <c r="BS66" t="str">
        <f ca="1"/>
        <v>M</v>
      </c>
      <c r="BT66">
        <f ca="1"/>
        <v>293</v>
      </c>
      <c r="BU66">
        <f ca="1"/>
        <v>1720</v>
      </c>
      <c r="BV66">
        <f ca="1"/>
        <v>447.3</v>
      </c>
      <c r="BW66">
        <f ca="1"/>
        <v>2748.7999999999997</v>
      </c>
      <c r="BX66" t="str">
        <f ca="1"/>
        <v/>
      </c>
      <c r="BY66">
        <f ca="1"/>
        <v>5209.1000000000004</v>
      </c>
      <c r="BZ66" t="str">
        <f ca="1"/>
        <v/>
      </c>
      <c r="CA66" t="str">
        <f ca="1"/>
        <v/>
      </c>
      <c r="CB66">
        <f ca="1"/>
        <v>15</v>
      </c>
      <c r="CC66" t="str">
        <f ca="1"/>
        <v/>
      </c>
      <c r="CD66" t="str">
        <f ca="1"/>
        <v/>
      </c>
      <c r="CE66">
        <f ca="1"/>
        <v>10253.1</v>
      </c>
      <c r="CF66">
        <f ca="1"/>
        <v>411.7</v>
      </c>
      <c r="CG66">
        <f ca="1"/>
        <v>24.904299247024532</v>
      </c>
      <c r="EI66">
        <f ca="1"/>
        <v>46086</v>
      </c>
      <c r="EJ66">
        <f ca="1"/>
        <v>6789.7999999999993</v>
      </c>
      <c r="EL66">
        <f ca="1"/>
        <v>46086</v>
      </c>
      <c r="EM66">
        <f ca="1"/>
        <v>1360.6</v>
      </c>
      <c r="EN66">
        <f ca="1"/>
        <v>5429.2</v>
      </c>
      <c r="EP66">
        <f ca="1"/>
        <v>46086</v>
      </c>
      <c r="EQ66">
        <f ca="1"/>
        <v>247.03</v>
      </c>
      <c r="ES66">
        <f ca="1"/>
        <v>46086</v>
      </c>
      <c r="ET66">
        <f ca="1"/>
        <v>27.059871270695869</v>
      </c>
      <c r="EV66">
        <f ca="1"/>
        <v>46086</v>
      </c>
      <c r="EW66">
        <f ca="1"/>
        <v>6684.6</v>
      </c>
      <c r="EX66">
        <f ca="1"/>
        <v>247.03</v>
      </c>
    </row>
    <row r="67" spans="1:154" ht="13.5">
      <c r="A67" s="242">
        <f ca="1"/>
        <v>46026</v>
      </c>
      <c r="B67" s="240" t="str">
        <f ca="1"/>
        <v>M</v>
      </c>
      <c r="C67" s="243">
        <f ca="1"/>
        <v>210.99999999999997</v>
      </c>
      <c r="D67" s="243">
        <f ca="1"/>
        <v>1682.9</v>
      </c>
      <c r="E67" s="243">
        <f ca="1"/>
        <v>432.49999999999994</v>
      </c>
      <c r="F67" s="243">
        <f ca="1"/>
        <v>2226.9</v>
      </c>
      <c r="G67" s="243" t="str">
        <f ca="1"/>
        <v/>
      </c>
      <c r="H67" s="243">
        <f ca="1"/>
        <v>4553.3</v>
      </c>
      <c r="I67" s="244" t="str">
        <f ca="1"/>
        <v/>
      </c>
      <c r="J67" s="244" t="str">
        <f ca="1"/>
        <v/>
      </c>
      <c r="K67" s="243" t="str">
        <f ca="1"/>
        <v/>
      </c>
      <c r="L67" s="243" t="str">
        <f ca="1"/>
        <v/>
      </c>
      <c r="M67" s="243" t="str">
        <f ca="1"/>
        <v/>
      </c>
      <c r="N67" s="243" t="str">
        <f ca="1"/>
        <v/>
      </c>
      <c r="O67" s="243" t="str">
        <f ca="1"/>
        <v/>
      </c>
      <c r="P67" s="244" t="str">
        <f ca="1"/>
        <v/>
      </c>
      <c r="R67" s="245">
        <f ca="1"/>
        <v>46029</v>
      </c>
      <c r="S67" s="347">
        <f ca="1"/>
        <v>15199.3</v>
      </c>
      <c r="T67" s="347">
        <f ca="1"/>
        <v>9704.9000000000015</v>
      </c>
      <c r="U67" s="347">
        <f ca="1"/>
        <v>395.94</v>
      </c>
      <c r="V67" s="348">
        <f ca="1"/>
        <v>24.511037025811994</v>
      </c>
      <c r="W67" s="347">
        <f ca="1"/>
        <v>0</v>
      </c>
      <c r="X67" s="347">
        <f ca="1"/>
        <v>395.94</v>
      </c>
      <c r="Y67" s="347">
        <f ca="1"/>
        <v>-395.94</v>
      </c>
      <c r="AA67" s="245">
        <f ca="1"/>
        <v>46062</v>
      </c>
      <c r="AB67" s="245">
        <f ca="1"/>
        <v>46068</v>
      </c>
      <c r="AC67" s="347">
        <f ca="1"/>
        <v>71766.3</v>
      </c>
      <c r="AD67" s="347">
        <f ca="1"/>
        <v>70233.399999999994</v>
      </c>
      <c r="AE67" s="347">
        <f ca="1"/>
        <v>2781.92</v>
      </c>
      <c r="AF67" s="348">
        <f ca="1"/>
        <v>25.243105357821694</v>
      </c>
      <c r="AG67" s="349">
        <f ca="1"/>
        <v>7</v>
      </c>
      <c r="AI67" s="346">
        <f ca="1"/>
        <v>46204</v>
      </c>
      <c r="AJ67" s="347">
        <f ca="1"/>
        <v>251546.70000000004</v>
      </c>
      <c r="AK67" s="347">
        <f ca="1"/>
        <v>249532.3</v>
      </c>
      <c r="AL67" s="347">
        <f ca="1"/>
        <v>10334.869999999995</v>
      </c>
      <c r="AM67" s="348">
        <f ca="1"/>
        <v>24.167149358906936</v>
      </c>
      <c r="AN67" s="348">
        <f ca="1"/>
        <v>25.651770437606938</v>
      </c>
      <c r="AO67" s="348">
        <f ca="1"/>
        <v>22.731125588944746</v>
      </c>
      <c r="AP67" s="349">
        <f ca="1"/>
        <v>31</v>
      </c>
      <c r="BA67">
        <f ca="1"/>
        <v>46055</v>
      </c>
      <c r="BB67" t="str">
        <f ca="1"/>
        <v>E</v>
      </c>
      <c r="BC67">
        <f ca="1"/>
        <v>308.39999999999998</v>
      </c>
      <c r="BD67">
        <f ca="1"/>
        <v>1737.6</v>
      </c>
      <c r="BE67">
        <f ca="1"/>
        <v>447</v>
      </c>
      <c r="BF67">
        <f ca="1"/>
        <v>2566</v>
      </c>
      <c r="BG67" t="str">
        <f ca="1"/>
        <v/>
      </c>
      <c r="BH67">
        <f ca="1"/>
        <v>5059</v>
      </c>
      <c r="BI67" t="str">
        <f ca="1"/>
        <v/>
      </c>
      <c r="BJ67" t="str">
        <f ca="1"/>
        <v/>
      </c>
      <c r="BK67" t="str">
        <f ca="1"/>
        <v/>
      </c>
      <c r="BL67" t="str">
        <f ca="1"/>
        <v/>
      </c>
      <c r="BM67" t="str">
        <f ca="1"/>
        <v/>
      </c>
      <c r="BN67" t="str">
        <f ca="1"/>
        <v/>
      </c>
      <c r="BO67" t="str">
        <f ca="1"/>
        <v/>
      </c>
      <c r="BP67" t="str">
        <f ca="1"/>
        <v/>
      </c>
      <c r="BR67">
        <f ca="1"/>
        <v>46055</v>
      </c>
      <c r="BS67" t="str">
        <f ca="1"/>
        <v>E</v>
      </c>
      <c r="BT67">
        <f ca="1"/>
        <v>308.39999999999998</v>
      </c>
      <c r="BU67">
        <f ca="1"/>
        <v>1737.6</v>
      </c>
      <c r="BV67">
        <f ca="1"/>
        <v>447</v>
      </c>
      <c r="BW67">
        <f ca="1"/>
        <v>2566</v>
      </c>
      <c r="BX67" t="str">
        <f ca="1"/>
        <v/>
      </c>
      <c r="BY67">
        <f ca="1"/>
        <v>5059</v>
      </c>
      <c r="BZ67" t="str">
        <f ca="1"/>
        <v/>
      </c>
      <c r="CA67" t="str">
        <f ca="1"/>
        <v/>
      </c>
      <c r="CB67" t="str">
        <f ca="1"/>
        <v/>
      </c>
      <c r="CC67" t="str">
        <f ca="1"/>
        <v/>
      </c>
      <c r="CD67" t="str">
        <f ca="1"/>
        <v/>
      </c>
      <c r="CE67" t="str">
        <f ca="1"/>
        <v/>
      </c>
      <c r="CF67" t="str">
        <f ca="1"/>
        <v/>
      </c>
      <c r="CG67" t="str">
        <f ca="1"/>
        <v/>
      </c>
      <c r="EI67">
        <f ca="1"/>
        <v>46087</v>
      </c>
      <c r="EJ67">
        <f ca="1"/>
        <v>6585.1</v>
      </c>
      <c r="EL67">
        <f ca="1"/>
        <v>46087</v>
      </c>
      <c r="EM67">
        <f ca="1"/>
        <v>1270.4000000000001</v>
      </c>
      <c r="EN67">
        <f ca="1"/>
        <v>5314.7</v>
      </c>
      <c r="EP67">
        <f ca="1"/>
        <v>46087</v>
      </c>
      <c r="EQ67">
        <f ca="1"/>
        <v>259.57</v>
      </c>
      <c r="ES67">
        <f ca="1"/>
        <v>46087</v>
      </c>
      <c r="ET67">
        <f ca="1"/>
        <v>25.592711022074973</v>
      </c>
      <c r="EV67">
        <f ca="1"/>
        <v>46087</v>
      </c>
      <c r="EW67">
        <f ca="1"/>
        <v>6643.1</v>
      </c>
      <c r="EX67">
        <f ca="1"/>
        <v>259.57</v>
      </c>
    </row>
    <row r="68" spans="1:154" ht="13.5">
      <c r="A68" s="242">
        <f ca="1"/>
        <v>46026</v>
      </c>
      <c r="B68" s="240" t="str">
        <f ca="1"/>
        <v>E</v>
      </c>
      <c r="C68" s="243">
        <f ca="1"/>
        <v>208.10000000000002</v>
      </c>
      <c r="D68" s="243">
        <f ca="1"/>
        <v>1644.3</v>
      </c>
      <c r="E68" s="243">
        <f ca="1"/>
        <v>349</v>
      </c>
      <c r="F68" s="243">
        <f ca="1"/>
        <v>2562.1999999999998</v>
      </c>
      <c r="G68" s="243" t="str">
        <f ca="1"/>
        <v/>
      </c>
      <c r="H68" s="243">
        <f ca="1"/>
        <v>4763.6000000000004</v>
      </c>
      <c r="I68" s="244" t="str">
        <f ca="1"/>
        <v/>
      </c>
      <c r="J68" s="244" t="str">
        <f ca="1"/>
        <v/>
      </c>
      <c r="K68" s="243">
        <f ca="1"/>
        <v>15</v>
      </c>
      <c r="L68" s="243" t="str">
        <f ca="1"/>
        <v/>
      </c>
      <c r="M68" s="243" t="str">
        <f ca="1"/>
        <v/>
      </c>
      <c r="N68" s="243">
        <f ca="1"/>
        <v>9615.9000000000015</v>
      </c>
      <c r="O68" s="243">
        <f ca="1"/>
        <v>389.3</v>
      </c>
      <c r="P68" s="244">
        <f ca="1"/>
        <v>24.700488055484204</v>
      </c>
      <c r="R68" s="245">
        <f ca="1"/>
        <v>46030</v>
      </c>
      <c r="S68" s="347">
        <f ca="1"/>
        <v>9581.2000000000007</v>
      </c>
      <c r="T68" s="347">
        <f ca="1"/>
        <v>9661.7000000000007</v>
      </c>
      <c r="U68" s="347">
        <f ca="1"/>
        <v>396.2</v>
      </c>
      <c r="V68" s="348">
        <f ca="1"/>
        <v>24.385916203937409</v>
      </c>
      <c r="W68" s="347">
        <f ca="1"/>
        <v>0</v>
      </c>
      <c r="X68" s="347">
        <f ca="1"/>
        <v>396.2</v>
      </c>
      <c r="Y68" s="347">
        <f ca="1"/>
        <v>-396.2</v>
      </c>
      <c r="AA68" s="245">
        <f ca="1"/>
        <v>46069</v>
      </c>
      <c r="AB68" s="245">
        <f ca="1"/>
        <v>46075</v>
      </c>
      <c r="AC68" s="347">
        <f ca="1"/>
        <v>63658</v>
      </c>
      <c r="AD68" s="347">
        <f ca="1"/>
        <v>62414.399999999987</v>
      </c>
      <c r="AE68" s="347">
        <f ca="1"/>
        <v>2446.54</v>
      </c>
      <c r="AF68" s="348">
        <f ca="1"/>
        <v>25.497034216320731</v>
      </c>
      <c r="AG68" s="349">
        <f ca="1"/>
        <v>7</v>
      </c>
      <c r="AI68" s="346">
        <f ca="1"/>
        <v>46235</v>
      </c>
      <c r="AJ68" s="347">
        <f ca="1"/>
        <v>283470.30000000005</v>
      </c>
      <c r="AK68" s="347">
        <f ca="1"/>
        <v>282343.19999999995</v>
      </c>
      <c r="AL68" s="347">
        <f ca="1"/>
        <v>12180.260000000002</v>
      </c>
      <c r="AM68" s="348">
        <f ca="1"/>
        <v>23.143154585373289</v>
      </c>
      <c r="AN68" s="348">
        <f ca="1"/>
        <v>23.861267116211799</v>
      </c>
      <c r="AO68" s="348">
        <f ca="1"/>
        <v>22.111707516868226</v>
      </c>
      <c r="AP68" s="349">
        <f ca="1"/>
        <v>31</v>
      </c>
      <c r="BA68">
        <f ca="1"/>
        <v>46055</v>
      </c>
      <c r="BB68" t="str">
        <f ca="1"/>
        <v>M</v>
      </c>
      <c r="BC68">
        <f ca="1"/>
        <v>289.10000000000002</v>
      </c>
      <c r="BD68">
        <f ca="1"/>
        <v>1727.2</v>
      </c>
      <c r="BE68">
        <f ca="1"/>
        <v>442.70000000000005</v>
      </c>
      <c r="BF68">
        <f ca="1"/>
        <v>2590.8000000000002</v>
      </c>
      <c r="BG68" t="str">
        <f ca="1"/>
        <v/>
      </c>
      <c r="BH68">
        <f ca="1"/>
        <v>5049.8</v>
      </c>
      <c r="BI68" t="str">
        <f ca="1"/>
        <v/>
      </c>
      <c r="BJ68" t="str">
        <f ca="1"/>
        <v/>
      </c>
      <c r="BK68">
        <f ca="1"/>
        <v>140</v>
      </c>
      <c r="BL68" t="str">
        <f ca="1"/>
        <v/>
      </c>
      <c r="BM68" t="str">
        <f ca="1"/>
        <v/>
      </c>
      <c r="BN68">
        <f ca="1"/>
        <v>10044.5</v>
      </c>
      <c r="BO68">
        <f ca="1"/>
        <v>405.74</v>
      </c>
      <c r="BP68">
        <f ca="1"/>
        <v>24.756001380194213</v>
      </c>
      <c r="BR68">
        <f ca="1"/>
        <v>46055</v>
      </c>
      <c r="BS68" t="str">
        <f ca="1"/>
        <v>M</v>
      </c>
      <c r="BT68">
        <f ca="1"/>
        <v>289.10000000000002</v>
      </c>
      <c r="BU68">
        <f ca="1"/>
        <v>1727.2</v>
      </c>
      <c r="BV68">
        <f ca="1"/>
        <v>442.70000000000005</v>
      </c>
      <c r="BW68">
        <f ca="1"/>
        <v>2590.8000000000002</v>
      </c>
      <c r="BX68" t="str">
        <f ca="1"/>
        <v/>
      </c>
      <c r="BY68">
        <f ca="1"/>
        <v>5049.8</v>
      </c>
      <c r="BZ68" t="str">
        <f ca="1"/>
        <v/>
      </c>
      <c r="CA68" t="str">
        <f ca="1"/>
        <v/>
      </c>
      <c r="CB68">
        <f ca="1"/>
        <v>140</v>
      </c>
      <c r="CC68" t="str">
        <f ca="1"/>
        <v/>
      </c>
      <c r="CD68" t="str">
        <f ca="1"/>
        <v/>
      </c>
      <c r="CE68">
        <f ca="1"/>
        <v>10044.5</v>
      </c>
      <c r="CF68">
        <f ca="1"/>
        <v>405.74</v>
      </c>
      <c r="CG68">
        <f ca="1"/>
        <v>24.756001380194213</v>
      </c>
      <c r="EI68">
        <f ca="1"/>
        <v>46088</v>
      </c>
      <c r="EJ68">
        <f ca="1"/>
        <v>6394.7000000000007</v>
      </c>
      <c r="EL68">
        <f ca="1"/>
        <v>46088</v>
      </c>
      <c r="EM68">
        <f ca="1"/>
        <v>1343.4</v>
      </c>
      <c r="EN68">
        <f ca="1"/>
        <v>5051.3</v>
      </c>
      <c r="EP68">
        <f ca="1"/>
        <v>46088</v>
      </c>
      <c r="EQ68">
        <f ca="1"/>
        <v>246.46</v>
      </c>
      <c r="ES68">
        <f ca="1"/>
        <v>46088</v>
      </c>
      <c r="ET68">
        <f ca="1"/>
        <v>25.617544429116286</v>
      </c>
      <c r="EV68">
        <f ca="1"/>
        <v>46088</v>
      </c>
      <c r="EW68">
        <f ca="1"/>
        <v>6313.7</v>
      </c>
      <c r="EX68">
        <f ca="1"/>
        <v>246.46</v>
      </c>
    </row>
    <row r="69" spans="1:154" ht="13.5">
      <c r="A69" s="242">
        <f ca="1"/>
        <v>46027</v>
      </c>
      <c r="B69" s="240" t="str">
        <f ca="1"/>
        <v>M</v>
      </c>
      <c r="C69" s="243">
        <f ca="1"/>
        <v>219.8</v>
      </c>
      <c r="D69" s="243">
        <f ca="1"/>
        <v>1766</v>
      </c>
      <c r="E69" s="243">
        <f ca="1"/>
        <v>441.29999999999995</v>
      </c>
      <c r="F69" s="243">
        <f ca="1"/>
        <v>2440.2000000000003</v>
      </c>
      <c r="G69" s="243" t="str">
        <f ca="1"/>
        <v/>
      </c>
      <c r="H69" s="243">
        <f ca="1"/>
        <v>4867.3</v>
      </c>
      <c r="I69" s="244" t="str">
        <f ca="1"/>
        <v/>
      </c>
      <c r="J69" s="244" t="str">
        <f ca="1"/>
        <v/>
      </c>
      <c r="K69" s="243" t="str">
        <f ca="1"/>
        <v/>
      </c>
      <c r="L69" s="243" t="str">
        <f ca="1"/>
        <v/>
      </c>
      <c r="M69" s="243" t="str">
        <f ca="1"/>
        <v/>
      </c>
      <c r="N69" s="243" t="str">
        <f ca="1"/>
        <v/>
      </c>
      <c r="O69" s="243" t="str">
        <f ca="1"/>
        <v/>
      </c>
      <c r="P69" s="244" t="str">
        <f ca="1"/>
        <v/>
      </c>
      <c r="R69" s="245">
        <f ca="1"/>
        <v>46031</v>
      </c>
      <c r="S69" s="347">
        <f ca="1"/>
        <v>9895.2000000000007</v>
      </c>
      <c r="T69" s="347">
        <f ca="1"/>
        <v>9701.4</v>
      </c>
      <c r="U69" s="347">
        <f ca="1"/>
        <v>392.19</v>
      </c>
      <c r="V69" s="348">
        <f ca="1"/>
        <v>24.736479767459649</v>
      </c>
      <c r="W69" s="347">
        <f ca="1"/>
        <v>0</v>
      </c>
      <c r="X69" s="347">
        <f ca="1"/>
        <v>392.19</v>
      </c>
      <c r="Y69" s="347">
        <f ca="1"/>
        <v>-392.19</v>
      </c>
      <c r="AA69" s="245">
        <f ca="1"/>
        <v>46076</v>
      </c>
      <c r="AB69" s="245">
        <f ca="1"/>
        <v>46082</v>
      </c>
      <c r="AC69" s="347">
        <f ca="1"/>
        <v>51359.899999999994</v>
      </c>
      <c r="AD69" s="347">
        <f ca="1"/>
        <v>51158.6</v>
      </c>
      <c r="AE69" s="347">
        <f ca="1"/>
        <v>2027.9699999999998</v>
      </c>
      <c r="AF69" s="348">
        <f ca="1"/>
        <v>25.228703342148531</v>
      </c>
      <c r="AG69" s="349">
        <f ca="1"/>
        <v>7</v>
      </c>
      <c r="AI69" s="346">
        <f ca="1"/>
        <v>46266</v>
      </c>
      <c r="AJ69" s="347">
        <f ca="1"/>
        <v>263972.09999999998</v>
      </c>
      <c r="AK69" s="347">
        <f ca="1"/>
        <v>271938.3</v>
      </c>
      <c r="AL69" s="347">
        <f ca="1"/>
        <v>11773.440000000002</v>
      </c>
      <c r="AM69" s="348">
        <f ca="1"/>
        <v>23.13376190850126</v>
      </c>
      <c r="AN69" s="348">
        <f ca="1"/>
        <v>24.53140865556135</v>
      </c>
      <c r="AO69" s="348">
        <f ca="1"/>
        <v>21.891517086189754</v>
      </c>
      <c r="AP69" s="349">
        <f ca="1"/>
        <v>30</v>
      </c>
      <c r="BA69">
        <f ca="1"/>
        <v>46056</v>
      </c>
      <c r="BB69" t="str">
        <f ca="1"/>
        <v>E</v>
      </c>
      <c r="BC69">
        <f ca="1"/>
        <v>318.90000000000003</v>
      </c>
      <c r="BD69">
        <f ca="1"/>
        <v>1744.5</v>
      </c>
      <c r="BE69">
        <f ca="1"/>
        <v>498.09999999999997</v>
      </c>
      <c r="BF69">
        <f ca="1"/>
        <v>2573.1999999999998</v>
      </c>
      <c r="BG69" t="str">
        <f ca="1"/>
        <v/>
      </c>
      <c r="BH69">
        <f ca="1"/>
        <v>5134.7</v>
      </c>
      <c r="BI69" t="str">
        <f ca="1"/>
        <v/>
      </c>
      <c r="BJ69" t="str">
        <f ca="1"/>
        <v/>
      </c>
      <c r="BK69" t="str">
        <f ca="1"/>
        <v/>
      </c>
      <c r="BL69" t="str">
        <f ca="1"/>
        <v/>
      </c>
      <c r="BM69" t="str">
        <f ca="1"/>
        <v/>
      </c>
      <c r="BN69" t="str">
        <f ca="1"/>
        <v/>
      </c>
      <c r="BO69" t="str">
        <f ca="1"/>
        <v/>
      </c>
      <c r="BP69" t="str">
        <f ca="1"/>
        <v/>
      </c>
      <c r="BR69">
        <f ca="1"/>
        <v>46056</v>
      </c>
      <c r="BS69" t="str">
        <f ca="1"/>
        <v>E</v>
      </c>
      <c r="BT69">
        <f ca="1"/>
        <v>318.90000000000003</v>
      </c>
      <c r="BU69">
        <f ca="1"/>
        <v>1744.5</v>
      </c>
      <c r="BV69">
        <f ca="1"/>
        <v>498.09999999999997</v>
      </c>
      <c r="BW69">
        <f ca="1"/>
        <v>2573.1999999999998</v>
      </c>
      <c r="BX69" t="str">
        <f ca="1"/>
        <v/>
      </c>
      <c r="BY69">
        <f ca="1"/>
        <v>5134.7</v>
      </c>
      <c r="BZ69" t="str">
        <f ca="1"/>
        <v/>
      </c>
      <c r="CA69" t="str">
        <f ca="1"/>
        <v/>
      </c>
      <c r="CB69" t="str">
        <f ca="1"/>
        <v/>
      </c>
      <c r="CC69" t="str">
        <f ca="1"/>
        <v/>
      </c>
      <c r="CD69" t="str">
        <f ca="1"/>
        <v/>
      </c>
      <c r="CE69" t="str">
        <f ca="1"/>
        <v/>
      </c>
      <c r="CF69" t="str">
        <f ca="1"/>
        <v/>
      </c>
      <c r="CG69" t="str">
        <f ca="1"/>
        <v/>
      </c>
      <c r="EI69">
        <f ca="1"/>
        <v>46089</v>
      </c>
      <c r="EJ69">
        <f ca="1"/>
        <v>6479.7999999999993</v>
      </c>
      <c r="EL69">
        <f ca="1"/>
        <v>46089</v>
      </c>
      <c r="EM69">
        <f ca="1"/>
        <v>1277.3999999999999</v>
      </c>
      <c r="EN69">
        <f ca="1"/>
        <v>5202.3999999999996</v>
      </c>
      <c r="EP69">
        <f ca="1"/>
        <v>46089</v>
      </c>
      <c r="EQ69">
        <f ca="1"/>
        <v>253.24</v>
      </c>
      <c r="ES69">
        <f ca="1"/>
        <v>46089</v>
      </c>
      <c r="ET69">
        <f ca="1"/>
        <v>25.91454746485547</v>
      </c>
      <c r="EV69">
        <f ca="1"/>
        <v>46089</v>
      </c>
      <c r="EW69">
        <f ca="1"/>
        <v>6562.5999999999995</v>
      </c>
      <c r="EX69">
        <f ca="1"/>
        <v>253.24</v>
      </c>
    </row>
    <row r="70" spans="1:154" ht="13.5">
      <c r="A70" s="242">
        <f ca="1"/>
        <v>46027</v>
      </c>
      <c r="B70" s="240" t="str">
        <f ca="1"/>
        <v>E</v>
      </c>
      <c r="C70" s="243">
        <f ca="1"/>
        <v>228.3</v>
      </c>
      <c r="D70" s="243">
        <f ca="1"/>
        <v>1518.5</v>
      </c>
      <c r="E70" s="243">
        <f ca="1"/>
        <v>373.29999999999995</v>
      </c>
      <c r="F70" s="243">
        <f ca="1"/>
        <v>2557</v>
      </c>
      <c r="G70" s="243" t="str">
        <f ca="1"/>
        <v/>
      </c>
      <c r="H70" s="243">
        <f ca="1"/>
        <v>4677.1000000000004</v>
      </c>
      <c r="I70" s="244" t="str">
        <f ca="1"/>
        <v/>
      </c>
      <c r="J70" s="244" t="str">
        <f ca="1"/>
        <v/>
      </c>
      <c r="K70" s="243">
        <f ca="1"/>
        <v>15</v>
      </c>
      <c r="L70" s="243" t="str">
        <f ca="1"/>
        <v/>
      </c>
      <c r="M70" s="243" t="str">
        <f ca="1"/>
        <v/>
      </c>
      <c r="N70" s="243">
        <f ca="1"/>
        <v>9553.6</v>
      </c>
      <c r="O70" s="243">
        <f ca="1"/>
        <v>387.93</v>
      </c>
      <c r="P70" s="244">
        <f ca="1"/>
        <v>24.627123450106978</v>
      </c>
      <c r="R70" s="245">
        <f ca="1"/>
        <v>46032</v>
      </c>
      <c r="S70" s="347">
        <f ca="1"/>
        <v>9615.2999999999993</v>
      </c>
      <c r="T70" s="347">
        <f ca="1"/>
        <v>9834.5</v>
      </c>
      <c r="U70" s="347">
        <f ca="1"/>
        <v>401.4</v>
      </c>
      <c r="V70" s="348">
        <f ca="1"/>
        <v>24.50049825610364</v>
      </c>
      <c r="W70" s="347">
        <f ca="1"/>
        <v>0</v>
      </c>
      <c r="X70" s="347">
        <f ca="1"/>
        <v>401.4</v>
      </c>
      <c r="Y70" s="347">
        <f ca="1"/>
        <v>-401.4</v>
      </c>
      <c r="AA70" s="245">
        <f ca="1"/>
        <v>46083</v>
      </c>
      <c r="AB70" s="245">
        <f ca="1"/>
        <v>46089</v>
      </c>
      <c r="AC70" s="347">
        <f ca="1"/>
        <v>46445.900000000009</v>
      </c>
      <c r="AD70" s="347">
        <f ca="1"/>
        <v>46398.899999999994</v>
      </c>
      <c r="AE70" s="347">
        <f ca="1"/>
        <v>1788.96</v>
      </c>
      <c r="AF70" s="348">
        <f ca="1"/>
        <v>25.94278575958371</v>
      </c>
      <c r="AG70" s="349">
        <f ca="1"/>
        <v>7</v>
      </c>
      <c r="AI70" s="346">
        <f ca="1"/>
        <v>46296</v>
      </c>
      <c r="AJ70" s="347">
        <f ca="1"/>
        <v>129457.89999999998</v>
      </c>
      <c r="AK70" s="347">
        <f ca="1"/>
        <v>118942</v>
      </c>
      <c r="AL70" s="347">
        <f ca="1"/>
        <v>3788.8599999999997</v>
      </c>
      <c r="AM70" s="348">
        <f ca="1"/>
        <v>22.751131519988729</v>
      </c>
      <c r="AN70" s="348">
        <f ca="1"/>
        <v>24.601761180039961</v>
      </c>
      <c r="AO70" s="348">
        <f ca="1"/>
        <v>22.034720798304967</v>
      </c>
      <c r="AP70" s="349">
        <f ca="1"/>
        <v>9</v>
      </c>
      <c r="BA70">
        <f ca="1"/>
        <v>46056</v>
      </c>
      <c r="BB70" t="str">
        <f ca="1"/>
        <v>M</v>
      </c>
      <c r="BC70">
        <f ca="1"/>
        <v>274.89999999999998</v>
      </c>
      <c r="BD70">
        <f ca="1"/>
        <v>1663.9</v>
      </c>
      <c r="BE70">
        <f ca="1"/>
        <v>435.59999999999997</v>
      </c>
      <c r="BF70">
        <f ca="1"/>
        <v>2661.6000000000004</v>
      </c>
      <c r="BG70" t="str">
        <f ca="1"/>
        <v/>
      </c>
      <c r="BH70">
        <f ca="1"/>
        <v>5036</v>
      </c>
      <c r="BI70" t="str">
        <f ca="1"/>
        <v/>
      </c>
      <c r="BJ70" t="str">
        <f ca="1"/>
        <v/>
      </c>
      <c r="BK70">
        <f ca="1"/>
        <v>15</v>
      </c>
      <c r="BL70" t="str">
        <f ca="1"/>
        <v/>
      </c>
      <c r="BM70" t="str">
        <f ca="1"/>
        <v/>
      </c>
      <c r="BN70">
        <f ca="1"/>
        <v>10003.9</v>
      </c>
      <c r="BO70">
        <f ca="1"/>
        <v>380.95</v>
      </c>
      <c r="BP70">
        <f ca="1"/>
        <v>26.260401627510173</v>
      </c>
      <c r="BR70">
        <f ca="1"/>
        <v>46056</v>
      </c>
      <c r="BS70" t="str">
        <f ca="1"/>
        <v>M</v>
      </c>
      <c r="BT70">
        <f ca="1"/>
        <v>274.89999999999998</v>
      </c>
      <c r="BU70">
        <f ca="1"/>
        <v>1663.9</v>
      </c>
      <c r="BV70">
        <f ca="1"/>
        <v>435.59999999999997</v>
      </c>
      <c r="BW70">
        <f ca="1"/>
        <v>2661.6000000000004</v>
      </c>
      <c r="BX70" t="str">
        <f ca="1"/>
        <v/>
      </c>
      <c r="BY70">
        <f ca="1"/>
        <v>5036</v>
      </c>
      <c r="BZ70" t="str">
        <f ca="1"/>
        <v/>
      </c>
      <c r="CA70" t="str">
        <f ca="1"/>
        <v/>
      </c>
      <c r="CB70">
        <f ca="1"/>
        <v>15</v>
      </c>
      <c r="CC70" t="str">
        <f ca="1"/>
        <v/>
      </c>
      <c r="CD70" t="str">
        <f ca="1"/>
        <v/>
      </c>
      <c r="CE70">
        <f ca="1"/>
        <v>10003.9</v>
      </c>
      <c r="CF70">
        <f ca="1"/>
        <v>380.95</v>
      </c>
      <c r="CG70">
        <f ca="1"/>
        <v>26.260401627510173</v>
      </c>
      <c r="EI70">
        <f ca="1"/>
        <v>46090</v>
      </c>
      <c r="EJ70">
        <f ca="1"/>
        <v>6629.2</v>
      </c>
      <c r="EL70">
        <f ca="1"/>
        <v>46090</v>
      </c>
      <c r="EM70">
        <f ca="1"/>
        <v>1375.1999999999998</v>
      </c>
      <c r="EN70">
        <f ca="1"/>
        <v>5254</v>
      </c>
      <c r="EP70">
        <f ca="1"/>
        <v>46090</v>
      </c>
      <c r="EQ70">
        <f ca="1"/>
        <v>242.31</v>
      </c>
      <c r="ES70">
        <f ca="1"/>
        <v>46090</v>
      </c>
      <c r="ET70">
        <f ca="1"/>
        <v>26.147497007965004</v>
      </c>
      <c r="EV70">
        <f ca="1"/>
        <v>46090</v>
      </c>
      <c r="EW70">
        <f ca="1"/>
        <v>6335.8</v>
      </c>
      <c r="EX70">
        <f ca="1"/>
        <v>242.31</v>
      </c>
    </row>
    <row r="71" spans="1:154" ht="13.5">
      <c r="A71" s="242">
        <f ca="1"/>
        <v>46028</v>
      </c>
      <c r="B71" s="240" t="str">
        <f ca="1"/>
        <v>M</v>
      </c>
      <c r="C71" s="243">
        <f ca="1"/>
        <v>238.3</v>
      </c>
      <c r="D71" s="243">
        <f ca="1"/>
        <v>1724.6</v>
      </c>
      <c r="E71" s="243">
        <f ca="1"/>
        <v>468</v>
      </c>
      <c r="F71" s="243">
        <f ca="1"/>
        <v>2460.6000000000004</v>
      </c>
      <c r="G71" s="243" t="str">
        <f ca="1"/>
        <v/>
      </c>
      <c r="H71" s="243">
        <f ca="1"/>
        <v>4891.5</v>
      </c>
      <c r="I71" s="244" t="str">
        <f ca="1"/>
        <v/>
      </c>
      <c r="J71" s="244" t="str">
        <f ca="1"/>
        <v/>
      </c>
      <c r="K71" s="243" t="str">
        <f ca="1"/>
        <v/>
      </c>
      <c r="L71" s="243" t="str">
        <f ca="1"/>
        <v/>
      </c>
      <c r="M71" s="243" t="str">
        <f ca="1"/>
        <v/>
      </c>
      <c r="N71" s="243" t="str">
        <f ca="1"/>
        <v/>
      </c>
      <c r="O71" s="243" t="str">
        <f ca="1"/>
        <v/>
      </c>
      <c r="P71" s="244" t="str">
        <f ca="1"/>
        <v/>
      </c>
      <c r="R71" s="245">
        <f ca="1"/>
        <v>46033</v>
      </c>
      <c r="S71" s="347">
        <f ca="1"/>
        <v>9962.4000000000015</v>
      </c>
      <c r="T71" s="347">
        <f ca="1"/>
        <v>9955.1</v>
      </c>
      <c r="U71" s="347">
        <f ca="1"/>
        <v>404.67</v>
      </c>
      <c r="V71" s="348">
        <f ca="1"/>
        <v>24.600538710554279</v>
      </c>
      <c r="W71" s="347">
        <f ca="1"/>
        <v>404.67</v>
      </c>
      <c r="X71" s="347">
        <f ca="1"/>
        <v>0</v>
      </c>
      <c r="Y71" s="347">
        <f ca="1"/>
        <v>404.67</v>
      </c>
      <c r="AA71" s="245">
        <f ca="1"/>
        <v>46090</v>
      </c>
      <c r="AB71" s="245">
        <f ca="1"/>
        <v>46096</v>
      </c>
      <c r="AC71" s="347">
        <f ca="1"/>
        <v>47172.6</v>
      </c>
      <c r="AD71" s="347">
        <f ca="1"/>
        <v>46886.9</v>
      </c>
      <c r="AE71" s="347">
        <f ca="1"/>
        <v>1813.5599999999997</v>
      </c>
      <c r="AF71" s="348">
        <f ca="1"/>
        <v>25.866987915308602</v>
      </c>
      <c r="AG71" s="349">
        <f ca="1"/>
        <v>7</v>
      </c>
      <c r="AI71" s="346"/>
      <c r="AJ71" s="347"/>
      <c r="AK71" s="347"/>
      <c r="AL71" s="347"/>
      <c r="AM71" s="348"/>
      <c r="AN71" s="348"/>
      <c r="AO71" s="348"/>
      <c r="AP71" s="349"/>
      <c r="BA71">
        <f ca="1"/>
        <v>46057</v>
      </c>
      <c r="BB71" t="str">
        <f ca="1"/>
        <v>E</v>
      </c>
      <c r="BC71">
        <f ca="1"/>
        <v>324.79999999999995</v>
      </c>
      <c r="BD71">
        <f ca="1"/>
        <v>1758</v>
      </c>
      <c r="BE71">
        <f ca="1"/>
        <v>586</v>
      </c>
      <c r="BF71">
        <f ca="1"/>
        <v>2314.1</v>
      </c>
      <c r="BG71" t="str">
        <f ca="1"/>
        <v/>
      </c>
      <c r="BH71">
        <f ca="1"/>
        <v>4982.8999999999996</v>
      </c>
      <c r="BI71" t="str">
        <f ca="1"/>
        <v/>
      </c>
      <c r="BJ71" t="str">
        <f ca="1"/>
        <v/>
      </c>
      <c r="BK71" t="str">
        <f ca="1"/>
        <v/>
      </c>
      <c r="BL71" t="str">
        <f ca="1"/>
        <v/>
      </c>
      <c r="BM71" t="str">
        <f ca="1"/>
        <v/>
      </c>
      <c r="BN71" t="str">
        <f ca="1"/>
        <v/>
      </c>
      <c r="BO71" t="str">
        <f ca="1"/>
        <v/>
      </c>
      <c r="BP71" t="str">
        <f ca="1"/>
        <v/>
      </c>
      <c r="BR71">
        <f ca="1"/>
        <v>46057</v>
      </c>
      <c r="BS71" t="str">
        <f ca="1"/>
        <v>E</v>
      </c>
      <c r="BT71">
        <f ca="1"/>
        <v>324.79999999999995</v>
      </c>
      <c r="BU71">
        <f ca="1"/>
        <v>1758</v>
      </c>
      <c r="BV71">
        <f ca="1"/>
        <v>586</v>
      </c>
      <c r="BW71">
        <f ca="1"/>
        <v>2314.1</v>
      </c>
      <c r="BX71" t="str">
        <f ca="1"/>
        <v/>
      </c>
      <c r="BY71">
        <f ca="1"/>
        <v>4982.8999999999996</v>
      </c>
      <c r="BZ71" t="str">
        <f ca="1"/>
        <v/>
      </c>
      <c r="CA71" t="str">
        <f ca="1"/>
        <v/>
      </c>
      <c r="CB71" t="str">
        <f ca="1"/>
        <v/>
      </c>
      <c r="CC71" t="str">
        <f ca="1"/>
        <v/>
      </c>
      <c r="CD71" t="str">
        <f ca="1"/>
        <v/>
      </c>
      <c r="CE71" t="str">
        <f ca="1"/>
        <v/>
      </c>
      <c r="CF71" t="str">
        <f ca="1"/>
        <v/>
      </c>
      <c r="CG71" t="str">
        <f ca="1"/>
        <v/>
      </c>
      <c r="EI71">
        <f ca="1"/>
        <v>46091</v>
      </c>
      <c r="EJ71">
        <f ca="1"/>
        <v>6828.1999999999989</v>
      </c>
      <c r="EL71">
        <f ca="1"/>
        <v>46091</v>
      </c>
      <c r="EM71">
        <f ca="1"/>
        <v>1347.8</v>
      </c>
      <c r="EN71">
        <f ca="1"/>
        <v>5480.3999999999987</v>
      </c>
      <c r="EP71">
        <f ca="1"/>
        <v>46091</v>
      </c>
      <c r="EQ71">
        <f ca="1"/>
        <v>254.89</v>
      </c>
      <c r="ES71">
        <f ca="1"/>
        <v>46091</v>
      </c>
      <c r="ET71">
        <f ca="1"/>
        <v>26.905331711718777</v>
      </c>
      <c r="EV71">
        <f ca="1"/>
        <v>46091</v>
      </c>
      <c r="EW71">
        <f ca="1"/>
        <v>6857.8999999999987</v>
      </c>
      <c r="EX71">
        <f ca="1"/>
        <v>254.89</v>
      </c>
    </row>
    <row r="72" spans="1:154" ht="13.5">
      <c r="A72" s="242">
        <f ca="1"/>
        <v>46028</v>
      </c>
      <c r="B72" s="240" t="str">
        <f ca="1"/>
        <v>E</v>
      </c>
      <c r="C72" s="243">
        <f ca="1"/>
        <v>215.1</v>
      </c>
      <c r="D72" s="243">
        <f ca="1"/>
        <v>1629.9</v>
      </c>
      <c r="E72" s="243">
        <f ca="1"/>
        <v>359.2</v>
      </c>
      <c r="F72" s="243">
        <f ca="1"/>
        <v>2528.1999999999998</v>
      </c>
      <c r="G72" s="243" t="str">
        <f ca="1"/>
        <v/>
      </c>
      <c r="H72" s="243">
        <f ca="1"/>
        <v>4732.3999999999996</v>
      </c>
      <c r="I72" s="244" t="str">
        <f ca="1"/>
        <v/>
      </c>
      <c r="J72" s="244" t="str">
        <f ca="1"/>
        <v/>
      </c>
      <c r="K72" s="243">
        <f ca="1"/>
        <v>15</v>
      </c>
      <c r="L72" s="243" t="str">
        <f ca="1"/>
        <v/>
      </c>
      <c r="M72" s="243" t="str">
        <f ca="1"/>
        <v/>
      </c>
      <c r="N72" s="243">
        <f ca="1"/>
        <v>15113.499999999998</v>
      </c>
      <c r="O72" s="243">
        <f ca="1"/>
        <v>616.75</v>
      </c>
      <c r="P72" s="244">
        <f ca="1"/>
        <v>24.505066882853665</v>
      </c>
      <c r="R72" s="245">
        <f ca="1"/>
        <v>46034</v>
      </c>
      <c r="S72" s="347">
        <f ca="1"/>
        <v>9915</v>
      </c>
      <c r="T72" s="347">
        <f ca="1"/>
        <v>9767.7000000000007</v>
      </c>
      <c r="U72" s="347">
        <f ca="1"/>
        <v>397</v>
      </c>
      <c r="V72" s="348">
        <f ca="1"/>
        <v>24.603778337531487</v>
      </c>
      <c r="W72" s="347">
        <f ca="1"/>
        <v>397</v>
      </c>
      <c r="X72" s="347">
        <f ca="1"/>
        <v>0</v>
      </c>
      <c r="Y72" s="347">
        <f ca="1"/>
        <v>397</v>
      </c>
      <c r="AA72" s="245">
        <f ca="1"/>
        <v>46097</v>
      </c>
      <c r="AB72" s="245">
        <f ca="1"/>
        <v>46103</v>
      </c>
      <c r="AC72" s="347">
        <f ca="1"/>
        <v>47362.8</v>
      </c>
      <c r="AD72" s="347">
        <f ca="1"/>
        <v>47059.600000000006</v>
      </c>
      <c r="AE72" s="347">
        <f ca="1"/>
        <v>1767.6400000000003</v>
      </c>
      <c r="AF72" s="348">
        <f ca="1"/>
        <v>26.632397901375249</v>
      </c>
      <c r="AG72" s="349">
        <f ca="1"/>
        <v>7</v>
      </c>
      <c r="AI72" s="346"/>
      <c r="AJ72" s="347"/>
      <c r="AK72" s="347"/>
      <c r="AL72" s="347"/>
      <c r="AM72" s="348"/>
      <c r="AN72" s="348"/>
      <c r="AO72" s="348"/>
      <c r="AP72" s="349"/>
      <c r="BA72">
        <f ca="1"/>
        <v>46057</v>
      </c>
      <c r="BB72" t="str">
        <f ca="1"/>
        <v>M</v>
      </c>
      <c r="BC72">
        <f ca="1"/>
        <v>294.5</v>
      </c>
      <c r="BD72">
        <f ca="1"/>
        <v>1670</v>
      </c>
      <c r="BE72">
        <f ca="1"/>
        <v>448.7</v>
      </c>
      <c r="BF72">
        <f ca="1"/>
        <v>2597.2999999999997</v>
      </c>
      <c r="BG72" t="str">
        <f ca="1"/>
        <v/>
      </c>
      <c r="BH72">
        <f ca="1"/>
        <v>5010.5</v>
      </c>
      <c r="BI72" t="str">
        <f ca="1"/>
        <v/>
      </c>
      <c r="BJ72" t="str">
        <f ca="1"/>
        <v/>
      </c>
      <c r="BK72">
        <f ca="1"/>
        <v>15</v>
      </c>
      <c r="BL72" t="str">
        <f ca="1"/>
        <v/>
      </c>
      <c r="BM72" t="str">
        <f ca="1"/>
        <v/>
      </c>
      <c r="BN72">
        <f ca="1"/>
        <v>9625.4</v>
      </c>
      <c r="BO72">
        <f ca="1"/>
        <v>385.94</v>
      </c>
      <c r="BP72">
        <f ca="1"/>
        <v>24.940146136705188</v>
      </c>
      <c r="BR72">
        <f ca="1"/>
        <v>46057</v>
      </c>
      <c r="BS72" t="str">
        <f ca="1"/>
        <v>M</v>
      </c>
      <c r="BT72">
        <f ca="1"/>
        <v>294.5</v>
      </c>
      <c r="BU72">
        <f ca="1"/>
        <v>1670</v>
      </c>
      <c r="BV72">
        <f ca="1"/>
        <v>448.7</v>
      </c>
      <c r="BW72">
        <f ca="1"/>
        <v>2597.2999999999997</v>
      </c>
      <c r="BX72" t="str">
        <f ca="1"/>
        <v/>
      </c>
      <c r="BY72">
        <f ca="1"/>
        <v>5010.5</v>
      </c>
      <c r="BZ72" t="str">
        <f ca="1"/>
        <v/>
      </c>
      <c r="CA72" t="str">
        <f ca="1"/>
        <v/>
      </c>
      <c r="CB72">
        <f ca="1"/>
        <v>15</v>
      </c>
      <c r="CC72" t="str">
        <f ca="1"/>
        <v/>
      </c>
      <c r="CD72" t="str">
        <f ca="1"/>
        <v/>
      </c>
      <c r="CE72">
        <f ca="1"/>
        <v>9625.4</v>
      </c>
      <c r="CF72">
        <f ca="1"/>
        <v>385.94</v>
      </c>
      <c r="CG72">
        <f ca="1"/>
        <v>24.940146136705188</v>
      </c>
      <c r="EI72">
        <f ca="1"/>
        <v>46092</v>
      </c>
      <c r="EJ72">
        <f ca="1"/>
        <v>6709.7</v>
      </c>
      <c r="EL72">
        <f ca="1"/>
        <v>46092</v>
      </c>
      <c r="EM72">
        <f ca="1"/>
        <v>1392.5</v>
      </c>
      <c r="EN72">
        <f ca="1"/>
        <v>5317.2</v>
      </c>
      <c r="EP72">
        <f ca="1"/>
        <v>46092</v>
      </c>
      <c r="EQ72">
        <f ca="1"/>
        <v>257.14</v>
      </c>
      <c r="ES72">
        <f ca="1"/>
        <v>46092</v>
      </c>
      <c r="ET72">
        <f ca="1"/>
        <v>26.063622929143659</v>
      </c>
      <c r="EV72">
        <f ca="1"/>
        <v>46092</v>
      </c>
      <c r="EW72">
        <f ca="1"/>
        <v>6702</v>
      </c>
      <c r="EX72">
        <f ca="1"/>
        <v>257.14</v>
      </c>
    </row>
    <row r="73" spans="1:154" ht="13.5">
      <c r="A73" s="242">
        <f ca="1"/>
        <v>46029</v>
      </c>
      <c r="B73" s="240" t="str">
        <f ca="1"/>
        <v>M</v>
      </c>
      <c r="C73" s="243">
        <f ca="1"/>
        <v>233.2</v>
      </c>
      <c r="D73" s="243">
        <f ca="1"/>
        <v>7532.4</v>
      </c>
      <c r="E73" s="243">
        <f ca="1"/>
        <v>459.70000000000005</v>
      </c>
      <c r="F73" s="243">
        <f ca="1"/>
        <v>2170.8000000000002</v>
      </c>
      <c r="G73" s="243" t="str">
        <f ca="1"/>
        <v/>
      </c>
      <c r="H73" s="243">
        <f ca="1"/>
        <v>10396.099999999999</v>
      </c>
      <c r="I73" s="244" t="str">
        <f ca="1"/>
        <v/>
      </c>
      <c r="J73" s="244" t="str">
        <f ca="1"/>
        <v/>
      </c>
      <c r="K73" s="243" t="str">
        <f ca="1"/>
        <v/>
      </c>
      <c r="L73" s="243" t="str">
        <f ca="1"/>
        <v/>
      </c>
      <c r="M73" s="243" t="str">
        <f ca="1"/>
        <v/>
      </c>
      <c r="N73" s="243" t="str">
        <f ca="1"/>
        <v/>
      </c>
      <c r="O73" s="243" t="str">
        <f ca="1"/>
        <v/>
      </c>
      <c r="P73" s="244" t="str">
        <f ca="1"/>
        <v/>
      </c>
      <c r="R73" s="245">
        <f ca="1"/>
        <v>46035</v>
      </c>
      <c r="S73" s="347">
        <f ca="1"/>
        <v>9966.1</v>
      </c>
      <c r="T73" s="347">
        <f ca="1"/>
        <v>9915.3000000000011</v>
      </c>
      <c r="U73" s="347">
        <f ca="1"/>
        <v>401.4</v>
      </c>
      <c r="V73" s="348">
        <f ca="1"/>
        <v>24.701793721973097</v>
      </c>
      <c r="W73" s="347">
        <f ca="1"/>
        <v>401.4</v>
      </c>
      <c r="X73" s="347">
        <f ca="1"/>
        <v>0</v>
      </c>
      <c r="Y73" s="347">
        <f ca="1"/>
        <v>401.4</v>
      </c>
      <c r="AA73" s="245">
        <f ca="1"/>
        <v>46104</v>
      </c>
      <c r="AB73" s="245">
        <f ca="1"/>
        <v>46110</v>
      </c>
      <c r="AC73" s="347">
        <f ca="1"/>
        <v>49434.799999999996</v>
      </c>
      <c r="AD73" s="347">
        <f ca="1"/>
        <v>49308</v>
      </c>
      <c r="AE73" s="347">
        <f ca="1"/>
        <v>1906.9699999999998</v>
      </c>
      <c r="AF73" s="348">
        <f ca="1"/>
        <v>25.816427541743447</v>
      </c>
      <c r="AG73" s="349">
        <f ca="1"/>
        <v>7</v>
      </c>
      <c r="AI73" s="346"/>
      <c r="AJ73" s="347"/>
      <c r="AK73" s="347"/>
      <c r="AL73" s="347"/>
      <c r="AM73" s="348"/>
      <c r="AN73" s="348"/>
      <c r="AO73" s="348"/>
      <c r="AP73" s="349"/>
      <c r="BA73">
        <f ca="1"/>
        <v>46058</v>
      </c>
      <c r="BB73" t="str">
        <f ca="1"/>
        <v>E</v>
      </c>
      <c r="BC73">
        <f ca="1"/>
        <v>302.3</v>
      </c>
      <c r="BD73">
        <f ca="1"/>
        <v>1704.7</v>
      </c>
      <c r="BE73">
        <f ca="1"/>
        <v>539.79999999999995</v>
      </c>
      <c r="BF73">
        <f ca="1"/>
        <v>2083.1</v>
      </c>
      <c r="BG73" t="str">
        <f ca="1"/>
        <v/>
      </c>
      <c r="BH73">
        <f ca="1"/>
        <v>4629.8999999999996</v>
      </c>
      <c r="BI73" t="str">
        <f ca="1"/>
        <v/>
      </c>
      <c r="BJ73" t="str">
        <f ca="1"/>
        <v/>
      </c>
      <c r="BK73" t="str">
        <f ca="1"/>
        <v/>
      </c>
      <c r="BL73" t="str">
        <f ca="1"/>
        <v/>
      </c>
      <c r="BM73" t="str">
        <f ca="1"/>
        <v/>
      </c>
      <c r="BN73" t="str">
        <f ca="1"/>
        <v/>
      </c>
      <c r="BO73" t="str">
        <f ca="1"/>
        <v/>
      </c>
      <c r="BP73" t="str">
        <f ca="1"/>
        <v/>
      </c>
      <c r="BR73">
        <f ca="1"/>
        <v>46058</v>
      </c>
      <c r="BS73" t="str">
        <f ca="1"/>
        <v>E</v>
      </c>
      <c r="BT73">
        <f ca="1"/>
        <v>302.3</v>
      </c>
      <c r="BU73">
        <f ca="1"/>
        <v>1704.7</v>
      </c>
      <c r="BV73">
        <f ca="1"/>
        <v>539.79999999999995</v>
      </c>
      <c r="BW73">
        <f ca="1"/>
        <v>2083.1</v>
      </c>
      <c r="BX73" t="str">
        <f ca="1"/>
        <v/>
      </c>
      <c r="BY73">
        <f ca="1"/>
        <v>4629.8999999999996</v>
      </c>
      <c r="BZ73" t="str">
        <f ca="1"/>
        <v/>
      </c>
      <c r="CA73" t="str">
        <f ca="1"/>
        <v/>
      </c>
      <c r="CB73" t="str">
        <f ca="1"/>
        <v/>
      </c>
      <c r="CC73" t="str">
        <f ca="1"/>
        <v/>
      </c>
      <c r="CD73" t="str">
        <f ca="1"/>
        <v/>
      </c>
      <c r="CE73" t="str">
        <f ca="1"/>
        <v/>
      </c>
      <c r="CF73" t="str">
        <f ca="1"/>
        <v/>
      </c>
      <c r="CG73" t="str">
        <f ca="1"/>
        <v/>
      </c>
      <c r="EI73">
        <f ca="1"/>
        <v>46093</v>
      </c>
      <c r="EJ73">
        <f ca="1"/>
        <v>6826.5999999999995</v>
      </c>
      <c r="EL73">
        <f ca="1"/>
        <v>46093</v>
      </c>
      <c r="EM73">
        <f ca="1"/>
        <v>1399.8</v>
      </c>
      <c r="EN73">
        <f ca="1"/>
        <v>5426.7999999999993</v>
      </c>
      <c r="EP73">
        <f ca="1"/>
        <v>46093</v>
      </c>
      <c r="EQ73">
        <f ca="1"/>
        <v>269.13</v>
      </c>
      <c r="ES73">
        <f ca="1"/>
        <v>46093</v>
      </c>
      <c r="ET73">
        <f ca="1"/>
        <v>25.372496562999295</v>
      </c>
      <c r="EV73">
        <f ca="1"/>
        <v>46093</v>
      </c>
      <c r="EW73">
        <f ca="1"/>
        <v>6828.5</v>
      </c>
      <c r="EX73">
        <f ca="1"/>
        <v>269.13</v>
      </c>
    </row>
    <row r="74" spans="1:154" ht="13.5">
      <c r="A74" s="242">
        <f ca="1"/>
        <v>46029</v>
      </c>
      <c r="B74" s="240" t="str">
        <f ca="1"/>
        <v>E</v>
      </c>
      <c r="C74" s="243">
        <f ca="1"/>
        <v>222.2</v>
      </c>
      <c r="D74" s="243">
        <f ca="1"/>
        <v>1746.2</v>
      </c>
      <c r="E74" s="243">
        <f ca="1"/>
        <v>377.3</v>
      </c>
      <c r="F74" s="243">
        <f ca="1"/>
        <v>2457.5</v>
      </c>
      <c r="G74" s="243" t="str">
        <f ca="1"/>
        <v/>
      </c>
      <c r="H74" s="243">
        <f ca="1"/>
        <v>4803.2000000000007</v>
      </c>
      <c r="I74" s="244" t="str">
        <f ca="1"/>
        <v/>
      </c>
      <c r="J74" s="244" t="str">
        <f ca="1"/>
        <v/>
      </c>
      <c r="K74" s="243">
        <f ca="1"/>
        <v>15</v>
      </c>
      <c r="L74" s="243" t="str">
        <f ca="1"/>
        <v/>
      </c>
      <c r="M74" s="243" t="str">
        <f ca="1"/>
        <v/>
      </c>
      <c r="N74" s="243">
        <f ca="1"/>
        <v>9704.9000000000015</v>
      </c>
      <c r="O74" s="243">
        <f ca="1"/>
        <v>395.94</v>
      </c>
      <c r="P74" s="244">
        <f ca="1"/>
        <v>24.511037025811994</v>
      </c>
      <c r="R74" s="245">
        <f ca="1"/>
        <v>46036</v>
      </c>
      <c r="S74" s="347">
        <f ca="1"/>
        <v>10070.900000000001</v>
      </c>
      <c r="T74" s="347">
        <f ca="1"/>
        <v>9990.7000000000007</v>
      </c>
      <c r="U74" s="347">
        <f ca="1"/>
        <v>404.48</v>
      </c>
      <c r="V74" s="348">
        <f ca="1"/>
        <v>24.700108781645572</v>
      </c>
      <c r="W74" s="347">
        <f ca="1"/>
        <v>404.48</v>
      </c>
      <c r="X74" s="347">
        <f ca="1"/>
        <v>0</v>
      </c>
      <c r="Y74" s="347">
        <f ca="1"/>
        <v>404.48</v>
      </c>
      <c r="AA74" s="245">
        <f ca="1"/>
        <v>46111</v>
      </c>
      <c r="AB74" s="245">
        <f ca="1"/>
        <v>46117</v>
      </c>
      <c r="AC74" s="347">
        <f ca="1"/>
        <v>64654.400000000009</v>
      </c>
      <c r="AD74" s="347">
        <f ca="1"/>
        <v>65768.600000000006</v>
      </c>
      <c r="AE74" s="347">
        <f ca="1"/>
        <v>2554.5100000000002</v>
      </c>
      <c r="AF74" s="348">
        <f ca="1"/>
        <v>25.744164947681732</v>
      </c>
      <c r="AG74" s="349">
        <f ca="1"/>
        <v>7</v>
      </c>
      <c r="AI74" s="346"/>
      <c r="AJ74" s="347"/>
      <c r="AK74" s="347"/>
      <c r="AL74" s="347"/>
      <c r="AM74" s="348"/>
      <c r="AN74" s="348"/>
      <c r="AO74" s="348"/>
      <c r="AP74" s="349"/>
      <c r="BA74">
        <f ca="1"/>
        <v>46058</v>
      </c>
      <c r="BB74" t="str">
        <f ca="1"/>
        <v>M</v>
      </c>
      <c r="BC74">
        <f ca="1"/>
        <v>284.60000000000002</v>
      </c>
      <c r="BD74">
        <f ca="1"/>
        <v>1575.6</v>
      </c>
      <c r="BE74">
        <f ca="1"/>
        <v>442.4</v>
      </c>
      <c r="BF74">
        <f ca="1"/>
        <v>2731.2</v>
      </c>
      <c r="BG74" t="str">
        <f ca="1"/>
        <v/>
      </c>
      <c r="BH74">
        <f ca="1"/>
        <v>5033.7999999999993</v>
      </c>
      <c r="BI74" t="str">
        <f ca="1"/>
        <v/>
      </c>
      <c r="BJ74" t="str">
        <f ca="1"/>
        <v/>
      </c>
      <c r="BK74">
        <f ca="1"/>
        <v>15</v>
      </c>
      <c r="BL74" t="str">
        <f ca="1"/>
        <v/>
      </c>
      <c r="BM74" t="str">
        <f ca="1"/>
        <v/>
      </c>
      <c r="BN74">
        <f ca="1"/>
        <v>10229</v>
      </c>
      <c r="BO74">
        <f ca="1"/>
        <v>409.16</v>
      </c>
      <c r="BP74">
        <f ca="1"/>
        <v>25</v>
      </c>
      <c r="BR74">
        <f ca="1"/>
        <v>46058</v>
      </c>
      <c r="BS74" t="str">
        <f ca="1"/>
        <v>M</v>
      </c>
      <c r="BT74">
        <f ca="1"/>
        <v>284.60000000000002</v>
      </c>
      <c r="BU74">
        <f ca="1"/>
        <v>1575.6</v>
      </c>
      <c r="BV74">
        <f ca="1"/>
        <v>442.4</v>
      </c>
      <c r="BW74">
        <f ca="1"/>
        <v>2731.2</v>
      </c>
      <c r="BX74" t="str">
        <f ca="1"/>
        <v/>
      </c>
      <c r="BY74">
        <f ca="1"/>
        <v>5033.7999999999993</v>
      </c>
      <c r="BZ74" t="str">
        <f ca="1"/>
        <v/>
      </c>
      <c r="CA74" t="str">
        <f ca="1"/>
        <v/>
      </c>
      <c r="CB74">
        <f ca="1"/>
        <v>15</v>
      </c>
      <c r="CC74" t="str">
        <f ca="1"/>
        <v/>
      </c>
      <c r="CD74" t="str">
        <f ca="1"/>
        <v/>
      </c>
      <c r="CE74">
        <f ca="1"/>
        <v>10229</v>
      </c>
      <c r="CF74">
        <f ca="1"/>
        <v>409.16</v>
      </c>
      <c r="CG74">
        <f ca="1"/>
        <v>25</v>
      </c>
      <c r="EI74">
        <f ca="1"/>
        <v>46094</v>
      </c>
      <c r="EJ74">
        <f ca="1"/>
        <v>6737.2000000000007</v>
      </c>
      <c r="EL74">
        <f ca="1"/>
        <v>46094</v>
      </c>
      <c r="EM74">
        <f ca="1"/>
        <v>1416.7000000000003</v>
      </c>
      <c r="EN74">
        <f ca="1"/>
        <v>5320.5</v>
      </c>
      <c r="EP74">
        <f ca="1"/>
        <v>46094</v>
      </c>
      <c r="EQ74">
        <f ca="1"/>
        <v>271</v>
      </c>
      <c r="ES74">
        <f ca="1"/>
        <v>46094</v>
      </c>
      <c r="ET74">
        <f ca="1"/>
        <v>24.888929889298893</v>
      </c>
      <c r="EV74">
        <f ca="1"/>
        <v>46094</v>
      </c>
      <c r="EW74">
        <f ca="1"/>
        <v>6744.9</v>
      </c>
      <c r="EX74">
        <f ca="1"/>
        <v>271</v>
      </c>
    </row>
    <row r="75" spans="1:154" ht="13.5">
      <c r="A75" s="242">
        <f ca="1"/>
        <v>46030</v>
      </c>
      <c r="B75" s="240" t="str">
        <f ca="1"/>
        <v>M</v>
      </c>
      <c r="C75" s="243">
        <f ca="1"/>
        <v>239.8</v>
      </c>
      <c r="D75" s="243">
        <f ca="1"/>
        <v>1761.4</v>
      </c>
      <c r="E75" s="243">
        <f ca="1"/>
        <v>480.4</v>
      </c>
      <c r="F75" s="243">
        <f ca="1"/>
        <v>2435.1000000000004</v>
      </c>
      <c r="G75" s="243" t="str">
        <f ca="1"/>
        <v/>
      </c>
      <c r="H75" s="243">
        <f ca="1"/>
        <v>4916.7000000000007</v>
      </c>
      <c r="I75" s="244" t="str">
        <f ca="1"/>
        <v/>
      </c>
      <c r="J75" s="244" t="str">
        <f ca="1"/>
        <v/>
      </c>
      <c r="K75" s="243" t="str">
        <f ca="1"/>
        <v/>
      </c>
      <c r="L75" s="243" t="str">
        <f ca="1"/>
        <v/>
      </c>
      <c r="M75" s="243" t="str">
        <f ca="1"/>
        <v/>
      </c>
      <c r="N75" s="243" t="str">
        <f ca="1"/>
        <v/>
      </c>
      <c r="O75" s="243" t="str">
        <f ca="1"/>
        <v/>
      </c>
      <c r="P75" s="244" t="str">
        <f ca="1"/>
        <v/>
      </c>
      <c r="R75" s="245">
        <f ca="1"/>
        <v>46037</v>
      </c>
      <c r="S75" s="347">
        <f ca="1"/>
        <v>10049.6</v>
      </c>
      <c r="T75" s="347">
        <f ca="1"/>
        <v>9924.1</v>
      </c>
      <c r="U75" s="347">
        <f ca="1"/>
        <v>403.41</v>
      </c>
      <c r="V75" s="348">
        <f ca="1"/>
        <v>24.600530477677797</v>
      </c>
      <c r="W75" s="347">
        <f ca="1"/>
        <v>403.41</v>
      </c>
      <c r="X75" s="347">
        <f ca="1"/>
        <v>0</v>
      </c>
      <c r="Y75" s="347">
        <f ca="1"/>
        <v>403.41</v>
      </c>
      <c r="AA75" s="245">
        <f ca="1"/>
        <v>46118</v>
      </c>
      <c r="AB75" s="245">
        <f ca="1"/>
        <v>46124</v>
      </c>
      <c r="AC75" s="347">
        <f ca="1"/>
        <v>71607.8</v>
      </c>
      <c r="AD75" s="347">
        <f ca="1"/>
        <v>71291.399999999994</v>
      </c>
      <c r="AE75" s="347">
        <f ca="1"/>
        <v>2777.1000000000004</v>
      </c>
      <c r="AF75" s="348">
        <f ca="1"/>
        <v>25.671169560085268</v>
      </c>
      <c r="AG75" s="349">
        <f ca="1"/>
        <v>7</v>
      </c>
      <c r="AI75" s="346"/>
      <c r="AJ75" s="347"/>
      <c r="AK75" s="347"/>
      <c r="AL75" s="347"/>
      <c r="AM75" s="348"/>
      <c r="AN75" s="348"/>
      <c r="AO75" s="348"/>
      <c r="AP75" s="349"/>
      <c r="BA75">
        <f ca="1"/>
        <v>46059</v>
      </c>
      <c r="BB75" t="str">
        <f ca="1"/>
        <v>E</v>
      </c>
      <c r="BC75">
        <f ca="1"/>
        <v>296.10000000000002</v>
      </c>
      <c r="BD75">
        <f ca="1"/>
        <v>1761.3</v>
      </c>
      <c r="BE75">
        <f ca="1"/>
        <v>514.19999999999993</v>
      </c>
      <c r="BF75">
        <f ca="1"/>
        <v>2638.6000000000004</v>
      </c>
      <c r="BG75" t="str">
        <f ca="1"/>
        <v/>
      </c>
      <c r="BH75">
        <f ca="1"/>
        <v>5210.2000000000007</v>
      </c>
      <c r="BI75" t="str">
        <f ca="1"/>
        <v/>
      </c>
      <c r="BJ75" t="str">
        <f ca="1"/>
        <v/>
      </c>
      <c r="BK75" t="str">
        <f ca="1"/>
        <v/>
      </c>
      <c r="BL75" t="str">
        <f ca="1"/>
        <v/>
      </c>
      <c r="BM75" t="str">
        <f ca="1"/>
        <v/>
      </c>
      <c r="BN75" t="str">
        <f ca="1"/>
        <v/>
      </c>
      <c r="BO75" t="str">
        <f ca="1"/>
        <v/>
      </c>
      <c r="BP75" t="str">
        <f ca="1"/>
        <v/>
      </c>
      <c r="BR75">
        <f ca="1"/>
        <v>46059</v>
      </c>
      <c r="BS75" t="str">
        <f ca="1"/>
        <v>E</v>
      </c>
      <c r="BT75">
        <f ca="1"/>
        <v>296.10000000000002</v>
      </c>
      <c r="BU75">
        <f ca="1"/>
        <v>1761.3</v>
      </c>
      <c r="BV75">
        <f ca="1"/>
        <v>514.19999999999993</v>
      </c>
      <c r="BW75">
        <f ca="1"/>
        <v>2638.6000000000004</v>
      </c>
      <c r="BX75" t="str">
        <f ca="1"/>
        <v/>
      </c>
      <c r="BY75">
        <f ca="1"/>
        <v>5210.2000000000007</v>
      </c>
      <c r="BZ75" t="str">
        <f ca="1"/>
        <v/>
      </c>
      <c r="CA75" t="str">
        <f ca="1"/>
        <v/>
      </c>
      <c r="CB75" t="str">
        <f ca="1"/>
        <v/>
      </c>
      <c r="CC75" t="str">
        <f ca="1"/>
        <v/>
      </c>
      <c r="CD75" t="str">
        <f ca="1"/>
        <v/>
      </c>
      <c r="CE75" t="str">
        <f ca="1"/>
        <v/>
      </c>
      <c r="CF75" t="str">
        <f ca="1"/>
        <v/>
      </c>
      <c r="CG75" t="str">
        <f ca="1"/>
        <v/>
      </c>
      <c r="EI75">
        <f ca="1"/>
        <v>46095</v>
      </c>
      <c r="EJ75">
        <f ca="1"/>
        <v>6639.1</v>
      </c>
      <c r="EL75">
        <f ca="1"/>
        <v>46095</v>
      </c>
      <c r="EM75">
        <f ca="1"/>
        <v>1439.3999999999999</v>
      </c>
      <c r="EN75">
        <f ca="1"/>
        <v>5199.7000000000007</v>
      </c>
      <c r="EP75">
        <f ca="1"/>
        <v>46095</v>
      </c>
      <c r="EQ75">
        <f ca="1"/>
        <v>258</v>
      </c>
      <c r="ES75">
        <f ca="1"/>
        <v>46095</v>
      </c>
      <c r="ET75">
        <f ca="1"/>
        <v>25.311627906976746</v>
      </c>
      <c r="EV75">
        <f ca="1"/>
        <v>46095</v>
      </c>
      <c r="EW75">
        <f ca="1"/>
        <v>6530.4000000000005</v>
      </c>
      <c r="EX75">
        <f ca="1"/>
        <v>258</v>
      </c>
    </row>
    <row r="76" spans="1:154" ht="13.5">
      <c r="A76" s="242">
        <f ca="1"/>
        <v>46030</v>
      </c>
      <c r="B76" s="240" t="str">
        <f ca="1"/>
        <v>E</v>
      </c>
      <c r="C76" s="243">
        <f ca="1"/>
        <v>230.1</v>
      </c>
      <c r="D76" s="243">
        <f ca="1"/>
        <v>1491.8</v>
      </c>
      <c r="E76" s="243">
        <f ca="1"/>
        <v>390.99999999999994</v>
      </c>
      <c r="F76" s="243">
        <f ca="1"/>
        <v>2551.6000000000004</v>
      </c>
      <c r="G76" s="243" t="str">
        <f ca="1"/>
        <v/>
      </c>
      <c r="H76" s="243">
        <f ca="1"/>
        <v>4664.5</v>
      </c>
      <c r="I76" s="244" t="str">
        <f ca="1"/>
        <v/>
      </c>
      <c r="J76" s="244" t="str">
        <f ca="1"/>
        <v/>
      </c>
      <c r="K76" s="243">
        <f ca="1"/>
        <v>15</v>
      </c>
      <c r="L76" s="243" t="str">
        <f ca="1"/>
        <v/>
      </c>
      <c r="M76" s="243" t="str">
        <f ca="1"/>
        <v/>
      </c>
      <c r="N76" s="243">
        <f ca="1"/>
        <v>9661.7000000000007</v>
      </c>
      <c r="O76" s="243">
        <f ca="1"/>
        <v>396.2</v>
      </c>
      <c r="P76" s="244">
        <f ca="1"/>
        <v>24.385916203937409</v>
      </c>
      <c r="R76" s="245">
        <f ca="1"/>
        <v>46038</v>
      </c>
      <c r="S76" s="347">
        <f ca="1"/>
        <v>9517.1</v>
      </c>
      <c r="T76" s="347">
        <f ca="1"/>
        <v>9594.4</v>
      </c>
      <c r="U76" s="347">
        <f ca="1"/>
        <v>388.43</v>
      </c>
      <c r="V76" s="348">
        <f ca="1"/>
        <v>24.700460829493085</v>
      </c>
      <c r="W76" s="347">
        <f ca="1"/>
        <v>388.43</v>
      </c>
      <c r="X76" s="347">
        <f ca="1"/>
        <v>0</v>
      </c>
      <c r="Y76" s="347">
        <f ca="1"/>
        <v>388.43</v>
      </c>
      <c r="AA76" s="245">
        <f ca="1"/>
        <v>46125</v>
      </c>
      <c r="AB76" s="245">
        <f ca="1"/>
        <v>46131</v>
      </c>
      <c r="AC76" s="347">
        <f ca="1"/>
        <v>72132.599999999991</v>
      </c>
      <c r="AD76" s="347">
        <f ca="1"/>
        <v>71858.799999999988</v>
      </c>
      <c r="AE76" s="347">
        <f ca="1"/>
        <v>2790.8</v>
      </c>
      <c r="AF76" s="348">
        <f ca="1"/>
        <v>25.748718200779326</v>
      </c>
      <c r="AG76" s="349">
        <f ca="1"/>
        <v>7</v>
      </c>
      <c r="AI76" s="346"/>
      <c r="AJ76" s="347"/>
      <c r="AK76" s="347"/>
      <c r="AL76" s="347"/>
      <c r="AM76" s="348"/>
      <c r="AN76" s="348"/>
      <c r="AO76" s="348"/>
      <c r="AP76" s="349"/>
      <c r="BA76">
        <f ca="1"/>
        <v>46059</v>
      </c>
      <c r="BB76" t="str">
        <f ca="1"/>
        <v>M</v>
      </c>
      <c r="BC76">
        <f ca="1"/>
        <v>295.60000000000002</v>
      </c>
      <c r="BD76">
        <f ca="1"/>
        <v>1641.2</v>
      </c>
      <c r="BE76">
        <f ca="1"/>
        <v>472.2</v>
      </c>
      <c r="BF76">
        <f ca="1"/>
        <v>2698.4</v>
      </c>
      <c r="BG76" t="str">
        <f ca="1"/>
        <v/>
      </c>
      <c r="BH76">
        <f ca="1"/>
        <v>5107.3999999999996</v>
      </c>
      <c r="BI76" t="str">
        <f ca="1"/>
        <v/>
      </c>
      <c r="BJ76" t="str">
        <f ca="1"/>
        <v/>
      </c>
      <c r="BK76">
        <f ca="1"/>
        <v>15</v>
      </c>
      <c r="BL76" t="str">
        <f ca="1"/>
        <v/>
      </c>
      <c r="BM76" t="str">
        <f ca="1"/>
        <v/>
      </c>
      <c r="BN76">
        <f ca="1"/>
        <v>8487.6999999999989</v>
      </c>
      <c r="BO76">
        <f ca="1"/>
        <v>339.5</v>
      </c>
      <c r="BP76">
        <f ca="1"/>
        <v>25.000589101620026</v>
      </c>
      <c r="BR76">
        <f ca="1"/>
        <v>46059</v>
      </c>
      <c r="BS76" t="str">
        <f ca="1"/>
        <v>M</v>
      </c>
      <c r="BT76">
        <f ca="1"/>
        <v>295.60000000000002</v>
      </c>
      <c r="BU76">
        <f ca="1"/>
        <v>1641.2</v>
      </c>
      <c r="BV76">
        <f ca="1"/>
        <v>472.2</v>
      </c>
      <c r="BW76">
        <f ca="1"/>
        <v>2698.4</v>
      </c>
      <c r="BX76" t="str">
        <f ca="1"/>
        <v/>
      </c>
      <c r="BY76">
        <f ca="1"/>
        <v>5107.3999999999996</v>
      </c>
      <c r="BZ76" t="str">
        <f ca="1"/>
        <v/>
      </c>
      <c r="CA76" t="str">
        <f ca="1"/>
        <v/>
      </c>
      <c r="CB76">
        <f ca="1"/>
        <v>15</v>
      </c>
      <c r="CC76" t="str">
        <f ca="1"/>
        <v/>
      </c>
      <c r="CD76" t="str">
        <f ca="1"/>
        <v/>
      </c>
      <c r="CE76">
        <f ca="1"/>
        <v>8487.6999999999989</v>
      </c>
      <c r="CF76">
        <f ca="1"/>
        <v>339.5</v>
      </c>
      <c r="CG76">
        <f ca="1"/>
        <v>25.000589101620026</v>
      </c>
      <c r="EI76">
        <f ca="1"/>
        <v>46096</v>
      </c>
      <c r="EJ76">
        <f ca="1"/>
        <v>6802.5999999999995</v>
      </c>
      <c r="EL76">
        <f ca="1"/>
        <v>46096</v>
      </c>
      <c r="EM76">
        <f ca="1"/>
        <v>1345.7</v>
      </c>
      <c r="EN76">
        <f ca="1"/>
        <v>5456.9</v>
      </c>
      <c r="EP76">
        <f ca="1"/>
        <v>46096</v>
      </c>
      <c r="EQ76">
        <f ca="1"/>
        <v>261.08999999999997</v>
      </c>
      <c r="ES76">
        <f ca="1"/>
        <v>46096</v>
      </c>
      <c r="ET76">
        <f ca="1"/>
        <v>26.379409399057796</v>
      </c>
      <c r="EV76">
        <f ca="1"/>
        <v>46096</v>
      </c>
      <c r="EW76">
        <f ca="1"/>
        <v>6887.4</v>
      </c>
      <c r="EX76">
        <f ca="1"/>
        <v>261.08999999999997</v>
      </c>
    </row>
    <row r="77" spans="1:154" ht="13.5">
      <c r="A77" s="242">
        <f ca="1"/>
        <v>46031</v>
      </c>
      <c r="B77" s="240" t="str">
        <f ca="1"/>
        <v>M</v>
      </c>
      <c r="C77" s="243">
        <f ca="1"/>
        <v>263</v>
      </c>
      <c r="D77" s="243">
        <f ca="1"/>
        <v>1763.8000000000002</v>
      </c>
      <c r="E77" s="243">
        <f ca="1"/>
        <v>486.8</v>
      </c>
      <c r="F77" s="243">
        <f ca="1"/>
        <v>2498.6</v>
      </c>
      <c r="G77" s="243" t="str">
        <f ca="1"/>
        <v/>
      </c>
      <c r="H77" s="243">
        <f ca="1"/>
        <v>5012.2000000000007</v>
      </c>
      <c r="I77" s="244" t="str">
        <f ca="1"/>
        <v/>
      </c>
      <c r="J77" s="244" t="str">
        <f ca="1"/>
        <v/>
      </c>
      <c r="K77" s="243" t="str">
        <f ca="1"/>
        <v/>
      </c>
      <c r="L77" s="243" t="str">
        <f ca="1"/>
        <v/>
      </c>
      <c r="M77" s="243" t="str">
        <f ca="1"/>
        <v/>
      </c>
      <c r="N77" s="243" t="str">
        <f ca="1"/>
        <v/>
      </c>
      <c r="O77" s="243" t="str">
        <f ca="1"/>
        <v/>
      </c>
      <c r="P77" s="244" t="str">
        <f ca="1"/>
        <v/>
      </c>
      <c r="R77" s="245">
        <f ca="1"/>
        <v>46039</v>
      </c>
      <c r="S77" s="347">
        <f ca="1"/>
        <v>9916.7999999999993</v>
      </c>
      <c r="T77" s="347">
        <f ca="1"/>
        <v>9775.5</v>
      </c>
      <c r="U77" s="347">
        <f ca="1"/>
        <v>397.37</v>
      </c>
      <c r="V77" s="348">
        <f ca="1"/>
        <v>24.600498276165791</v>
      </c>
      <c r="W77" s="347">
        <f ca="1"/>
        <v>397.37</v>
      </c>
      <c r="X77" s="347">
        <f ca="1"/>
        <v>0</v>
      </c>
      <c r="Y77" s="347">
        <f ca="1"/>
        <v>397.37</v>
      </c>
      <c r="AA77" s="245">
        <f ca="1"/>
        <v>46132</v>
      </c>
      <c r="AB77" s="245">
        <f ca="1"/>
        <v>46138</v>
      </c>
      <c r="AC77" s="347">
        <f ca="1"/>
        <v>73076.399999999994</v>
      </c>
      <c r="AD77" s="347">
        <f ca="1"/>
        <v>72781.200000000012</v>
      </c>
      <c r="AE77" s="347">
        <f ca="1"/>
        <v>2824.7</v>
      </c>
      <c r="AF77" s="348">
        <f ca="1"/>
        <v>25.765986900150864</v>
      </c>
      <c r="AG77" s="349">
        <f ca="1"/>
        <v>7</v>
      </c>
      <c r="AI77" s="346"/>
      <c r="AJ77" s="347"/>
      <c r="AK77" s="347"/>
      <c r="AL77" s="347"/>
      <c r="AM77" s="348"/>
      <c r="AN77" s="348"/>
      <c r="AO77" s="348"/>
      <c r="AP77" s="349"/>
      <c r="BA77">
        <f ca="1"/>
        <v>46060</v>
      </c>
      <c r="BB77" t="str">
        <f ca="1"/>
        <v>E</v>
      </c>
      <c r="BC77">
        <f ca="1"/>
        <v>300.3</v>
      </c>
      <c r="BD77">
        <f ca="1"/>
        <v>90.5</v>
      </c>
      <c r="BE77">
        <f ca="1"/>
        <v>550.20000000000005</v>
      </c>
      <c r="BF77">
        <f ca="1"/>
        <v>2454.2999999999997</v>
      </c>
      <c r="BG77" t="str">
        <f ca="1"/>
        <v/>
      </c>
      <c r="BH77">
        <f ca="1"/>
        <v>3395.2999999999997</v>
      </c>
      <c r="BI77" t="str">
        <f ca="1"/>
        <v/>
      </c>
      <c r="BJ77" t="str">
        <f ca="1"/>
        <v/>
      </c>
      <c r="BK77" t="str">
        <f ca="1"/>
        <v/>
      </c>
      <c r="BL77" t="str">
        <f ca="1"/>
        <v/>
      </c>
      <c r="BM77" t="str">
        <f ca="1"/>
        <v/>
      </c>
      <c r="BN77" t="str">
        <f ca="1"/>
        <v/>
      </c>
      <c r="BO77" t="str">
        <f ca="1"/>
        <v/>
      </c>
      <c r="BP77" t="str">
        <f ca="1"/>
        <v/>
      </c>
      <c r="BR77">
        <f ca="1"/>
        <v>46060</v>
      </c>
      <c r="BS77" t="str">
        <f ca="1"/>
        <v>E</v>
      </c>
      <c r="BT77">
        <f ca="1"/>
        <v>300.3</v>
      </c>
      <c r="BU77">
        <f ca="1"/>
        <v>90.5</v>
      </c>
      <c r="BV77">
        <f ca="1"/>
        <v>550.20000000000005</v>
      </c>
      <c r="BW77">
        <f ca="1"/>
        <v>2454.2999999999997</v>
      </c>
      <c r="BX77" t="str">
        <f ca="1"/>
        <v/>
      </c>
      <c r="BY77">
        <f ca="1"/>
        <v>3395.2999999999997</v>
      </c>
      <c r="BZ77" t="str">
        <f ca="1"/>
        <v/>
      </c>
      <c r="CA77" t="str">
        <f ca="1"/>
        <v/>
      </c>
      <c r="CB77" t="str">
        <f ca="1"/>
        <v/>
      </c>
      <c r="CC77" t="str">
        <f ca="1"/>
        <v/>
      </c>
      <c r="CD77" t="str">
        <f ca="1"/>
        <v/>
      </c>
      <c r="CE77" t="str">
        <f ca="1"/>
        <v/>
      </c>
      <c r="CF77" t="str">
        <f ca="1"/>
        <v/>
      </c>
      <c r="CG77" t="str">
        <f ca="1"/>
        <v/>
      </c>
      <c r="EI77">
        <f ca="1"/>
        <v>46097</v>
      </c>
      <c r="EJ77">
        <f ca="1"/>
        <v>6767.9</v>
      </c>
      <c r="EL77">
        <f ca="1"/>
        <v>46097</v>
      </c>
      <c r="EM77">
        <f ca="1"/>
        <v>1445.5</v>
      </c>
      <c r="EN77">
        <f ca="1"/>
        <v>5322.4</v>
      </c>
      <c r="EP77">
        <f ca="1"/>
        <v>46097</v>
      </c>
      <c r="EQ77">
        <f ca="1"/>
        <v>244.79</v>
      </c>
      <c r="ES77">
        <f ca="1"/>
        <v>46097</v>
      </c>
      <c r="ET77">
        <f ca="1"/>
        <v>26.431226765799259</v>
      </c>
      <c r="EV77">
        <f ca="1"/>
        <v>46097</v>
      </c>
      <c r="EW77">
        <f ca="1"/>
        <v>6470.1</v>
      </c>
      <c r="EX77">
        <f ca="1"/>
        <v>244.79</v>
      </c>
    </row>
    <row r="78" spans="1:154" ht="13.5">
      <c r="A78" s="242">
        <f ca="1"/>
        <v>46031</v>
      </c>
      <c r="B78" s="240" t="str">
        <f ca="1"/>
        <v>E</v>
      </c>
      <c r="C78" s="243">
        <f ca="1"/>
        <v>215.7</v>
      </c>
      <c r="D78" s="243">
        <f ca="1"/>
        <v>1653.1000000000001</v>
      </c>
      <c r="E78" s="243">
        <f ca="1"/>
        <v>389.70000000000005</v>
      </c>
      <c r="F78" s="243">
        <f ca="1"/>
        <v>2624.5</v>
      </c>
      <c r="G78" s="243" t="str">
        <f ca="1"/>
        <v/>
      </c>
      <c r="H78" s="243">
        <f ca="1"/>
        <v>4883</v>
      </c>
      <c r="I78" s="244" t="str">
        <f ca="1"/>
        <v/>
      </c>
      <c r="J78" s="244" t="str">
        <f ca="1"/>
        <v/>
      </c>
      <c r="K78" s="243">
        <f ca="1"/>
        <v>15</v>
      </c>
      <c r="L78" s="243" t="str">
        <f ca="1"/>
        <v/>
      </c>
      <c r="M78" s="243" t="str">
        <f ca="1"/>
        <v/>
      </c>
      <c r="N78" s="243">
        <f ca="1"/>
        <v>9701.4</v>
      </c>
      <c r="O78" s="243">
        <f ca="1"/>
        <v>392.19</v>
      </c>
      <c r="P78" s="244">
        <f ca="1"/>
        <v>24.736479767459649</v>
      </c>
      <c r="R78" s="245">
        <f ca="1"/>
        <v>46040</v>
      </c>
      <c r="S78" s="347">
        <f ca="1"/>
        <v>9863.7999999999993</v>
      </c>
      <c r="T78" s="347">
        <f ca="1"/>
        <v>10105.700000000001</v>
      </c>
      <c r="U78" s="347">
        <f ca="1"/>
        <v>409.13</v>
      </c>
      <c r="V78" s="348">
        <f ca="1"/>
        <v>24.700461955857552</v>
      </c>
      <c r="W78" s="347">
        <f ca="1"/>
        <v>409.13</v>
      </c>
      <c r="X78" s="347">
        <f ca="1"/>
        <v>0</v>
      </c>
      <c r="Y78" s="347">
        <f ca="1"/>
        <v>409.13</v>
      </c>
      <c r="AA78" s="245">
        <f ca="1"/>
        <v>46139</v>
      </c>
      <c r="AB78" s="245">
        <f ca="1"/>
        <v>46145</v>
      </c>
      <c r="AC78" s="347">
        <f ca="1"/>
        <v>64872.4</v>
      </c>
      <c r="AD78" s="347">
        <f ca="1"/>
        <v>61831.9</v>
      </c>
      <c r="AE78" s="347">
        <f ca="1"/>
        <v>2800.5699999999997</v>
      </c>
      <c r="AF78" s="348">
        <f ca="1"/>
        <v>25.819126314990935</v>
      </c>
      <c r="AG78" s="349">
        <f ca="1"/>
        <v>7</v>
      </c>
      <c r="AI78" s="346"/>
      <c r="AJ78" s="347"/>
      <c r="AK78" s="347"/>
      <c r="AL78" s="347"/>
      <c r="AM78" s="348"/>
      <c r="AN78" s="348"/>
      <c r="AO78" s="348"/>
      <c r="AP78" s="349"/>
      <c r="BA78">
        <f ca="1"/>
        <v>46060</v>
      </c>
      <c r="BB78" t="str">
        <f ca="1"/>
        <v>M</v>
      </c>
      <c r="BC78">
        <f ca="1"/>
        <v>288.79999999999995</v>
      </c>
      <c r="BD78">
        <f ca="1"/>
        <v>3215.7</v>
      </c>
      <c r="BE78">
        <f ca="1"/>
        <v>459.20000000000005</v>
      </c>
      <c r="BF78">
        <f ca="1"/>
        <v>2948.4</v>
      </c>
      <c r="BG78" t="str">
        <f ca="1"/>
        <v/>
      </c>
      <c r="BH78">
        <f ca="1"/>
        <v>6912.1</v>
      </c>
      <c r="BI78" t="str">
        <f ca="1"/>
        <v/>
      </c>
      <c r="BJ78" t="str">
        <f ca="1"/>
        <v/>
      </c>
      <c r="BK78">
        <f ca="1"/>
        <v>15</v>
      </c>
      <c r="BL78" t="str">
        <f ca="1"/>
        <v/>
      </c>
      <c r="BM78" t="str">
        <f ca="1"/>
        <v/>
      </c>
      <c r="BN78">
        <f ca="1"/>
        <v>10357.299999999999</v>
      </c>
      <c r="BO78">
        <f ca="1"/>
        <v>415.95</v>
      </c>
      <c r="BP78">
        <f ca="1"/>
        <v>24.900348599591297</v>
      </c>
      <c r="BR78">
        <f ca="1"/>
        <v>46060</v>
      </c>
      <c r="BS78" t="str">
        <f ca="1"/>
        <v>M</v>
      </c>
      <c r="BT78">
        <f ca="1"/>
        <v>288.79999999999995</v>
      </c>
      <c r="BU78">
        <f ca="1"/>
        <v>3215.7</v>
      </c>
      <c r="BV78">
        <f ca="1"/>
        <v>459.20000000000005</v>
      </c>
      <c r="BW78">
        <f ca="1"/>
        <v>2948.4</v>
      </c>
      <c r="BX78" t="str">
        <f ca="1"/>
        <v/>
      </c>
      <c r="BY78">
        <f ca="1"/>
        <v>6912.1</v>
      </c>
      <c r="BZ78" t="str">
        <f ca="1"/>
        <v/>
      </c>
      <c r="CA78" t="str">
        <f ca="1"/>
        <v/>
      </c>
      <c r="CB78">
        <f ca="1"/>
        <v>15</v>
      </c>
      <c r="CC78" t="str">
        <f ca="1"/>
        <v/>
      </c>
      <c r="CD78" t="str">
        <f ca="1"/>
        <v/>
      </c>
      <c r="CE78">
        <f ca="1"/>
        <v>10357.299999999999</v>
      </c>
      <c r="CF78">
        <f ca="1"/>
        <v>415.95</v>
      </c>
      <c r="CG78">
        <f ca="1"/>
        <v>24.900348599591297</v>
      </c>
      <c r="EI78">
        <f ca="1"/>
        <v>46098</v>
      </c>
      <c r="EJ78">
        <f ca="1"/>
        <v>6818.1</v>
      </c>
      <c r="EL78">
        <f ca="1"/>
        <v>46098</v>
      </c>
      <c r="EM78">
        <f ca="1"/>
        <v>1412.7000000000003</v>
      </c>
      <c r="EN78">
        <f ca="1"/>
        <v>5405.4</v>
      </c>
      <c r="EP78">
        <f ca="1"/>
        <v>46098</v>
      </c>
      <c r="EQ78">
        <f ca="1"/>
        <v>262.06</v>
      </c>
      <c r="ES78">
        <f ca="1"/>
        <v>46098</v>
      </c>
      <c r="ET78">
        <f ca="1"/>
        <v>26.119972525375868</v>
      </c>
      <c r="EV78">
        <f ca="1"/>
        <v>46098</v>
      </c>
      <c r="EW78">
        <f ca="1"/>
        <v>6845</v>
      </c>
      <c r="EX78">
        <f ca="1"/>
        <v>262.06</v>
      </c>
    </row>
    <row r="79" spans="1:154" ht="13.5">
      <c r="A79" s="242">
        <f ca="1"/>
        <v>46032</v>
      </c>
      <c r="B79" s="240" t="str">
        <f ca="1"/>
        <v>M</v>
      </c>
      <c r="C79" s="243">
        <f ca="1"/>
        <v>248.9</v>
      </c>
      <c r="D79" s="243">
        <f ca="1"/>
        <v>1687.7</v>
      </c>
      <c r="E79" s="243">
        <f ca="1"/>
        <v>487.29999999999995</v>
      </c>
      <c r="F79" s="243">
        <f ca="1"/>
        <v>2409.5</v>
      </c>
      <c r="G79" s="243" t="str">
        <f ca="1"/>
        <v/>
      </c>
      <c r="H79" s="243">
        <f ca="1"/>
        <v>4833.3999999999996</v>
      </c>
      <c r="I79" s="244" t="str">
        <f ca="1"/>
        <v/>
      </c>
      <c r="J79" s="244" t="str">
        <f ca="1"/>
        <v/>
      </c>
      <c r="K79" s="243" t="str">
        <f ca="1"/>
        <v/>
      </c>
      <c r="L79" s="243" t="str">
        <f ca="1"/>
        <v/>
      </c>
      <c r="M79" s="243" t="str">
        <f ca="1"/>
        <v/>
      </c>
      <c r="N79" s="243" t="str">
        <f ca="1"/>
        <v/>
      </c>
      <c r="O79" s="243" t="str">
        <f ca="1"/>
        <v/>
      </c>
      <c r="P79" s="244" t="str">
        <f ca="1"/>
        <v/>
      </c>
      <c r="R79" s="245">
        <f ca="1"/>
        <v>46041</v>
      </c>
      <c r="S79" s="347">
        <f ca="1"/>
        <v>10138.599999999999</v>
      </c>
      <c r="T79" s="347">
        <f ca="1"/>
        <v>9980.2000000000007</v>
      </c>
      <c r="U79" s="347">
        <f ca="1"/>
        <v>405.69</v>
      </c>
      <c r="V79" s="348">
        <f ca="1"/>
        <v>24.600557075599596</v>
      </c>
      <c r="W79" s="347">
        <f ca="1"/>
        <v>405.69</v>
      </c>
      <c r="X79" s="347">
        <f ca="1"/>
        <v>0</v>
      </c>
      <c r="Y79" s="347">
        <f ca="1"/>
        <v>405.69</v>
      </c>
      <c r="AA79" s="245">
        <f ca="1"/>
        <v>46146</v>
      </c>
      <c r="AB79" s="245">
        <f ca="1"/>
        <v>46152</v>
      </c>
      <c r="AC79" s="347">
        <f ca="1"/>
        <v>74068.5</v>
      </c>
      <c r="AD79" s="347">
        <f ca="1"/>
        <v>74024.299999999988</v>
      </c>
      <c r="AE79" s="347">
        <f ca="1"/>
        <v>2868.68</v>
      </c>
      <c r="AF79" s="348">
        <f ca="1"/>
        <v>25.80444446875001</v>
      </c>
      <c r="AG79" s="349">
        <f ca="1"/>
        <v>7</v>
      </c>
      <c r="AI79" s="346"/>
      <c r="AJ79" s="347"/>
      <c r="AK79" s="347"/>
      <c r="AL79" s="347"/>
      <c r="AM79" s="348"/>
      <c r="AN79" s="348"/>
      <c r="AO79" s="348"/>
      <c r="AP79" s="349"/>
      <c r="BA79">
        <f ca="1"/>
        <v>46061</v>
      </c>
      <c r="BB79" t="str">
        <f ca="1"/>
        <v>E</v>
      </c>
      <c r="BC79">
        <f ca="1"/>
        <v>293.3</v>
      </c>
      <c r="BD79">
        <f ca="1"/>
        <v>85.699999999999989</v>
      </c>
      <c r="BE79">
        <f ca="1"/>
        <v>540.20000000000005</v>
      </c>
      <c r="BF79">
        <f ca="1"/>
        <v>2541</v>
      </c>
      <c r="BG79" t="str">
        <f ca="1"/>
        <v/>
      </c>
      <c r="BH79">
        <f ca="1"/>
        <v>3460.2</v>
      </c>
      <c r="BI79" t="str">
        <f ca="1"/>
        <v/>
      </c>
      <c r="BJ79" t="str">
        <f ca="1"/>
        <v/>
      </c>
      <c r="BK79" t="str">
        <f ca="1"/>
        <v/>
      </c>
      <c r="BL79" t="str">
        <f ca="1"/>
        <v/>
      </c>
      <c r="BM79" t="str">
        <f ca="1"/>
        <v/>
      </c>
      <c r="BN79" t="str">
        <f ca="1"/>
        <v/>
      </c>
      <c r="BO79" t="str">
        <f ca="1"/>
        <v/>
      </c>
      <c r="BP79" t="str">
        <f ca="1"/>
        <v/>
      </c>
      <c r="BR79">
        <f ca="1"/>
        <v>46061</v>
      </c>
      <c r="BS79" t="str">
        <f ca="1"/>
        <v>E</v>
      </c>
      <c r="BT79">
        <f ca="1"/>
        <v>293.3</v>
      </c>
      <c r="BU79">
        <f ca="1"/>
        <v>85.699999999999989</v>
      </c>
      <c r="BV79">
        <f ca="1"/>
        <v>540.20000000000005</v>
      </c>
      <c r="BW79">
        <f ca="1"/>
        <v>2541</v>
      </c>
      <c r="BX79" t="str">
        <f ca="1"/>
        <v/>
      </c>
      <c r="BY79">
        <f ca="1"/>
        <v>3460.2</v>
      </c>
      <c r="BZ79" t="str">
        <f ca="1"/>
        <v/>
      </c>
      <c r="CA79" t="str">
        <f ca="1"/>
        <v/>
      </c>
      <c r="CB79" t="str">
        <f ca="1"/>
        <v/>
      </c>
      <c r="CC79" t="str">
        <f ca="1"/>
        <v/>
      </c>
      <c r="CD79" t="str">
        <f ca="1"/>
        <v/>
      </c>
      <c r="CE79" t="str">
        <f ca="1"/>
        <v/>
      </c>
      <c r="CF79" t="str">
        <f ca="1"/>
        <v/>
      </c>
      <c r="CG79" t="str">
        <f ca="1"/>
        <v/>
      </c>
      <c r="EI79">
        <f ca="1"/>
        <v>46099</v>
      </c>
      <c r="EJ79">
        <f ca="1"/>
        <v>6856.9999999999982</v>
      </c>
      <c r="EL79">
        <f ca="1"/>
        <v>46099</v>
      </c>
      <c r="EM79">
        <f ca="1"/>
        <v>1454.6</v>
      </c>
      <c r="EN79">
        <f ca="1"/>
        <v>5402.3999999999987</v>
      </c>
      <c r="EP79">
        <f ca="1"/>
        <v>46099</v>
      </c>
      <c r="EQ79">
        <f ca="1"/>
        <v>262.58</v>
      </c>
      <c r="ES79">
        <f ca="1"/>
        <v>46099</v>
      </c>
      <c r="ET79">
        <f ca="1"/>
        <v>26.012643765709495</v>
      </c>
      <c r="EV79">
        <f ca="1"/>
        <v>46099</v>
      </c>
      <c r="EW79">
        <f ca="1"/>
        <v>6830.3999999999987</v>
      </c>
      <c r="EX79">
        <f ca="1"/>
        <v>262.58</v>
      </c>
    </row>
    <row r="80" spans="1:154" ht="13.5">
      <c r="A80" s="242">
        <f ca="1"/>
        <v>46032</v>
      </c>
      <c r="B80" s="240" t="str">
        <f ca="1"/>
        <v>E</v>
      </c>
      <c r="C80" s="243">
        <f ca="1"/>
        <v>213.4</v>
      </c>
      <c r="D80" s="243">
        <f ca="1"/>
        <v>1646.6</v>
      </c>
      <c r="E80" s="243">
        <f ca="1"/>
        <v>393.7</v>
      </c>
      <c r="F80" s="243">
        <f ca="1"/>
        <v>2528.1999999999998</v>
      </c>
      <c r="G80" s="243" t="str">
        <f ca="1"/>
        <v/>
      </c>
      <c r="H80" s="243">
        <f ca="1"/>
        <v>4781.8999999999996</v>
      </c>
      <c r="I80" s="244" t="str">
        <f ca="1"/>
        <v/>
      </c>
      <c r="J80" s="244" t="str">
        <f ca="1"/>
        <v/>
      </c>
      <c r="K80" s="243">
        <f ca="1"/>
        <v>15</v>
      </c>
      <c r="L80" s="243" t="str">
        <f ca="1"/>
        <v/>
      </c>
      <c r="M80" s="243" t="str">
        <f ca="1"/>
        <v/>
      </c>
      <c r="N80" s="243">
        <f ca="1"/>
        <v>9834.5</v>
      </c>
      <c r="O80" s="243">
        <f ca="1"/>
        <v>401.4</v>
      </c>
      <c r="P80" s="244">
        <f ca="1"/>
        <v>24.50049825610364</v>
      </c>
      <c r="R80" s="245">
        <f ca="1"/>
        <v>46042</v>
      </c>
      <c r="S80" s="347">
        <f ca="1"/>
        <v>7000.1</v>
      </c>
      <c r="T80" s="347">
        <f ca="1"/>
        <v>6977.6</v>
      </c>
      <c r="U80" s="347">
        <f ca="1"/>
        <v>284.79000000000002</v>
      </c>
      <c r="V80" s="348">
        <f ca="1"/>
        <v>24.500860283015555</v>
      </c>
      <c r="W80" s="347">
        <f ca="1"/>
        <v>284.79000000000002</v>
      </c>
      <c r="X80" s="347">
        <f ca="1"/>
        <v>0</v>
      </c>
      <c r="Y80" s="347">
        <f ca="1"/>
        <v>284.79000000000002</v>
      </c>
      <c r="AA80" s="245">
        <f ca="1"/>
        <v>46153</v>
      </c>
      <c r="AB80" s="245">
        <f ca="1"/>
        <v>46159</v>
      </c>
      <c r="AC80" s="347">
        <f ca="1"/>
        <v>74909.710000000006</v>
      </c>
      <c r="AD80" s="347">
        <f ca="1"/>
        <v>73436.010000000009</v>
      </c>
      <c r="AE80" s="347">
        <f ca="1"/>
        <v>2842.1899999999996</v>
      </c>
      <c r="AF80" s="348">
        <f ca="1"/>
        <v>25.836995623649688</v>
      </c>
      <c r="AG80" s="349">
        <f ca="1"/>
        <v>7</v>
      </c>
      <c r="AI80" s="346"/>
      <c r="AJ80" s="347"/>
      <c r="AK80" s="347"/>
      <c r="AL80" s="347"/>
      <c r="AM80" s="348"/>
      <c r="AN80" s="348"/>
      <c r="AO80" s="348"/>
      <c r="AP80" s="349"/>
      <c r="BA80">
        <f ca="1"/>
        <v>46061</v>
      </c>
      <c r="BB80" t="str">
        <f ca="1"/>
        <v>M</v>
      </c>
      <c r="BC80">
        <f ca="1"/>
        <v>280.29999999999995</v>
      </c>
      <c r="BD80">
        <f ca="1"/>
        <v>3301.5</v>
      </c>
      <c r="BE80">
        <f ca="1"/>
        <v>443</v>
      </c>
      <c r="BF80">
        <f ca="1"/>
        <v>2842.7</v>
      </c>
      <c r="BG80" t="str">
        <f ca="1"/>
        <v/>
      </c>
      <c r="BH80">
        <f ca="1"/>
        <v>6867.5</v>
      </c>
      <c r="BI80" t="str">
        <f ca="1"/>
        <v/>
      </c>
      <c r="BJ80" t="str">
        <f ca="1"/>
        <v/>
      </c>
      <c r="BK80">
        <f ca="1"/>
        <v>15</v>
      </c>
      <c r="BL80" t="str">
        <f ca="1"/>
        <v/>
      </c>
      <c r="BM80" t="str">
        <f ca="1"/>
        <v/>
      </c>
      <c r="BN80">
        <f ca="1"/>
        <v>10456.5</v>
      </c>
      <c r="BO80">
        <f ca="1"/>
        <v>418.26</v>
      </c>
      <c r="BP80">
        <f ca="1"/>
        <v>25</v>
      </c>
      <c r="BR80">
        <f ca="1"/>
        <v>46061</v>
      </c>
      <c r="BS80" t="str">
        <f ca="1"/>
        <v>M</v>
      </c>
      <c r="BT80">
        <f ca="1"/>
        <v>280.29999999999995</v>
      </c>
      <c r="BU80">
        <f ca="1"/>
        <v>3301.5</v>
      </c>
      <c r="BV80">
        <f ca="1"/>
        <v>443</v>
      </c>
      <c r="BW80">
        <f ca="1"/>
        <v>2842.7</v>
      </c>
      <c r="BX80" t="str">
        <f ca="1"/>
        <v/>
      </c>
      <c r="BY80">
        <f ca="1"/>
        <v>6867.5</v>
      </c>
      <c r="BZ80" t="str">
        <f ca="1"/>
        <v/>
      </c>
      <c r="CA80" t="str">
        <f ca="1"/>
        <v/>
      </c>
      <c r="CB80">
        <f ca="1"/>
        <v>15</v>
      </c>
      <c r="CC80" t="str">
        <f ca="1"/>
        <v/>
      </c>
      <c r="CD80" t="str">
        <f ca="1"/>
        <v/>
      </c>
      <c r="CE80">
        <f ca="1"/>
        <v>10456.5</v>
      </c>
      <c r="CF80">
        <f ca="1"/>
        <v>418.26</v>
      </c>
      <c r="CG80">
        <f ca="1"/>
        <v>25</v>
      </c>
      <c r="EI80">
        <f ca="1"/>
        <v>46100</v>
      </c>
      <c r="EJ80">
        <f ca="1"/>
        <v>6876.9</v>
      </c>
      <c r="EL80">
        <f ca="1"/>
        <v>46100</v>
      </c>
      <c r="EM80">
        <f ca="1"/>
        <v>1443</v>
      </c>
      <c r="EN80">
        <f ca="1"/>
        <v>5433.9</v>
      </c>
      <c r="EP80">
        <f ca="1"/>
        <v>46100</v>
      </c>
      <c r="EQ80">
        <f ca="1"/>
        <v>256.14</v>
      </c>
      <c r="ES80">
        <f ca="1"/>
        <v>46100</v>
      </c>
      <c r="ET80">
        <f ca="1"/>
        <v>26.961817755914737</v>
      </c>
      <c r="EV80">
        <f ca="1"/>
        <v>46100</v>
      </c>
      <c r="EW80">
        <f ca="1"/>
        <v>6906</v>
      </c>
      <c r="EX80">
        <f ca="1"/>
        <v>256.14</v>
      </c>
    </row>
    <row r="81" spans="1:154" ht="13.5">
      <c r="A81" s="242">
        <f ca="1"/>
        <v>46033</v>
      </c>
      <c r="B81" s="240" t="str">
        <f ca="1"/>
        <v>M</v>
      </c>
      <c r="C81" s="243">
        <f ca="1"/>
        <v>245.8</v>
      </c>
      <c r="D81" s="243">
        <f ca="1"/>
        <v>1882</v>
      </c>
      <c r="E81" s="243">
        <f ca="1"/>
        <v>475.09999999999997</v>
      </c>
      <c r="F81" s="243">
        <f ca="1"/>
        <v>2464.7000000000003</v>
      </c>
      <c r="G81" s="243" t="str">
        <f ca="1"/>
        <v/>
      </c>
      <c r="H81" s="243">
        <f ca="1"/>
        <v>5067.6000000000004</v>
      </c>
      <c r="I81" s="244" t="str">
        <f ca="1"/>
        <v/>
      </c>
      <c r="J81" s="244" t="str">
        <f ca="1"/>
        <v/>
      </c>
      <c r="K81" s="243" t="str">
        <f ca="1"/>
        <v/>
      </c>
      <c r="L81" s="243" t="str">
        <f ca="1"/>
        <v/>
      </c>
      <c r="M81" s="243" t="str">
        <f ca="1"/>
        <v/>
      </c>
      <c r="N81" s="243" t="str">
        <f ca="1"/>
        <v/>
      </c>
      <c r="O81" s="243" t="str">
        <f ca="1"/>
        <v/>
      </c>
      <c r="P81" s="244" t="str">
        <f ca="1"/>
        <v/>
      </c>
      <c r="R81" s="245">
        <f ca="1"/>
        <v>46043</v>
      </c>
      <c r="S81" s="347">
        <f ca="1"/>
        <v>9829.7000000000007</v>
      </c>
      <c r="T81" s="347">
        <f ca="1"/>
        <v>9756.5</v>
      </c>
      <c r="U81" s="347">
        <f ca="1"/>
        <v>397</v>
      </c>
      <c r="V81" s="348">
        <f ca="1"/>
        <v>24.575566750629722</v>
      </c>
      <c r="W81" s="347">
        <f ca="1"/>
        <v>397</v>
      </c>
      <c r="X81" s="347">
        <f ca="1"/>
        <v>0</v>
      </c>
      <c r="Y81" s="347">
        <f ca="1"/>
        <v>397</v>
      </c>
      <c r="AA81" s="245">
        <f ca="1"/>
        <v>46160</v>
      </c>
      <c r="AB81" s="245">
        <f ca="1"/>
        <v>46166</v>
      </c>
      <c r="AC81" s="347">
        <f ca="1"/>
        <v>57614.200000000004</v>
      </c>
      <c r="AD81" s="347">
        <f ca="1"/>
        <v>57418</v>
      </c>
      <c r="AE81" s="347">
        <f ca="1"/>
        <v>2221.12</v>
      </c>
      <c r="AF81" s="348">
        <f ca="1"/>
        <v>25.848657289817748</v>
      </c>
      <c r="AG81" s="349">
        <f ca="1"/>
        <v>7</v>
      </c>
      <c r="AI81" s="346"/>
      <c r="AJ81" s="347"/>
      <c r="AK81" s="347"/>
      <c r="AL81" s="347"/>
      <c r="AM81" s="348"/>
      <c r="AN81" s="348"/>
      <c r="AO81" s="348"/>
      <c r="AP81" s="349"/>
      <c r="BA81">
        <f ca="1"/>
        <v>46062</v>
      </c>
      <c r="BB81" t="str">
        <f ca="1"/>
        <v>E</v>
      </c>
      <c r="BC81">
        <f ca="1"/>
        <v>301.89999999999998</v>
      </c>
      <c r="BD81">
        <f ca="1"/>
        <v>84.8</v>
      </c>
      <c r="BE81">
        <f ca="1"/>
        <v>505.3</v>
      </c>
      <c r="BF81">
        <f ca="1"/>
        <v>2712</v>
      </c>
      <c r="BG81" t="str">
        <f ca="1"/>
        <v/>
      </c>
      <c r="BH81">
        <f ca="1"/>
        <v>3604</v>
      </c>
      <c r="BI81" t="str">
        <f ca="1"/>
        <v/>
      </c>
      <c r="BJ81" t="str">
        <f ca="1"/>
        <v/>
      </c>
      <c r="BK81" t="str">
        <f ca="1"/>
        <v/>
      </c>
      <c r="BL81" t="str">
        <f ca="1"/>
        <v/>
      </c>
      <c r="BM81" t="str">
        <f ca="1"/>
        <v/>
      </c>
      <c r="BN81" t="str">
        <f ca="1"/>
        <v/>
      </c>
      <c r="BO81" t="str">
        <f ca="1"/>
        <v/>
      </c>
      <c r="BP81" t="str">
        <f ca="1"/>
        <v/>
      </c>
      <c r="BR81">
        <f ca="1"/>
        <v>46062</v>
      </c>
      <c r="BS81" t="str">
        <f ca="1"/>
        <v>E</v>
      </c>
      <c r="BT81">
        <f ca="1"/>
        <v>301.89999999999998</v>
      </c>
      <c r="BU81">
        <f ca="1"/>
        <v>84.8</v>
      </c>
      <c r="BV81">
        <f ca="1"/>
        <v>505.3</v>
      </c>
      <c r="BW81">
        <f ca="1"/>
        <v>2712</v>
      </c>
      <c r="BX81" t="str">
        <f ca="1"/>
        <v/>
      </c>
      <c r="BY81">
        <f ca="1"/>
        <v>3604</v>
      </c>
      <c r="BZ81" t="str">
        <f ca="1"/>
        <v/>
      </c>
      <c r="CA81" t="str">
        <f ca="1"/>
        <v/>
      </c>
      <c r="CB81" t="str">
        <f ca="1"/>
        <v/>
      </c>
      <c r="CC81" t="str">
        <f ca="1"/>
        <v/>
      </c>
      <c r="CD81" t="str">
        <f ca="1"/>
        <v/>
      </c>
      <c r="CE81" t="str">
        <f ca="1"/>
        <v/>
      </c>
      <c r="CF81" t="str">
        <f ca="1"/>
        <v/>
      </c>
      <c r="CG81" t="str">
        <f ca="1"/>
        <v/>
      </c>
      <c r="EI81">
        <f ca="1"/>
        <v>46101</v>
      </c>
      <c r="EJ81">
        <f ca="1"/>
        <v>6231</v>
      </c>
      <c r="EL81">
        <f ca="1"/>
        <v>46101</v>
      </c>
      <c r="EM81">
        <f ca="1"/>
        <v>1487.1</v>
      </c>
      <c r="EN81">
        <f ca="1"/>
        <v>4743.8999999999996</v>
      </c>
      <c r="EP81">
        <f ca="1"/>
        <v>46101</v>
      </c>
      <c r="EQ81">
        <f ca="1"/>
        <v>227.15</v>
      </c>
      <c r="ES81">
        <f ca="1"/>
        <v>46101</v>
      </c>
      <c r="ET81">
        <f ca="1"/>
        <v>27.160466651992074</v>
      </c>
      <c r="EV81">
        <f ca="1"/>
        <v>46101</v>
      </c>
      <c r="EW81">
        <f ca="1"/>
        <v>6169.5</v>
      </c>
      <c r="EX81">
        <f ca="1"/>
        <v>227.15</v>
      </c>
    </row>
    <row r="82" spans="1:154" ht="13.5">
      <c r="A82" s="242">
        <f ca="1"/>
        <v>46033</v>
      </c>
      <c r="B82" s="240" t="str">
        <f ca="1"/>
        <v>M</v>
      </c>
      <c r="C82" s="243">
        <f ca="1"/>
        <v>248.40000000000003</v>
      </c>
      <c r="D82" s="243">
        <f ca="1"/>
        <v>1599.4</v>
      </c>
      <c r="E82" s="243">
        <f ca="1"/>
        <v>398.7</v>
      </c>
      <c r="F82" s="243">
        <f ca="1"/>
        <v>2648.3</v>
      </c>
      <c r="G82" s="243" t="str">
        <f ca="1"/>
        <v/>
      </c>
      <c r="H82" s="243">
        <f ca="1"/>
        <v>4894.8</v>
      </c>
      <c r="I82" s="244" t="str">
        <f ca="1"/>
        <v/>
      </c>
      <c r="J82" s="244" t="str">
        <f ca="1"/>
        <v/>
      </c>
      <c r="K82" s="243">
        <f ca="1"/>
        <v>15</v>
      </c>
      <c r="L82" s="243" t="str">
        <f ca="1"/>
        <v/>
      </c>
      <c r="M82" s="243" t="str">
        <f ca="1"/>
        <v/>
      </c>
      <c r="N82" s="243">
        <f ca="1"/>
        <v>9955.1</v>
      </c>
      <c r="O82" s="243">
        <f ca="1"/>
        <v>404.67</v>
      </c>
      <c r="P82" s="244">
        <f ca="1"/>
        <v>24.600538710554279</v>
      </c>
      <c r="R82" s="245">
        <f ca="1"/>
        <v>46044</v>
      </c>
      <c r="S82" s="347">
        <f ca="1"/>
        <v>9931.0000000000018</v>
      </c>
      <c r="T82" s="347">
        <f ca="1"/>
        <v>9864.6</v>
      </c>
      <c r="U82" s="347">
        <f ca="1"/>
        <v>402.63</v>
      </c>
      <c r="V82" s="348">
        <f ca="1"/>
        <v>24.500409805528651</v>
      </c>
      <c r="W82" s="347">
        <f ca="1"/>
        <v>402.63</v>
      </c>
      <c r="X82" s="347">
        <f ca="1"/>
        <v>0</v>
      </c>
      <c r="Y82" s="347">
        <f ca="1"/>
        <v>402.63</v>
      </c>
      <c r="AA82" s="245">
        <f ca="1"/>
        <v>46167</v>
      </c>
      <c r="AB82" s="245">
        <f ca="1"/>
        <v>46173</v>
      </c>
      <c r="AC82" s="347">
        <f ca="1"/>
        <v>52778.41</v>
      </c>
      <c r="AD82" s="347">
        <f ca="1"/>
        <v>51440.91</v>
      </c>
      <c r="AE82" s="347">
        <f ca="1"/>
        <v>2033.6399999999999</v>
      </c>
      <c r="AF82" s="348">
        <f ca="1"/>
        <v>25.294240650443236</v>
      </c>
      <c r="AG82" s="349">
        <f ca="1"/>
        <v>7</v>
      </c>
      <c r="AI82" s="346"/>
      <c r="AJ82" s="347"/>
      <c r="AK82" s="347"/>
      <c r="AL82" s="347"/>
      <c r="AM82" s="348"/>
      <c r="AN82" s="348"/>
      <c r="AO82" s="348"/>
      <c r="AP82" s="349"/>
      <c r="BA82">
        <f ca="1"/>
        <v>46062</v>
      </c>
      <c r="BB82" t="str">
        <f ca="1"/>
        <v>M</v>
      </c>
      <c r="BC82">
        <f ca="1"/>
        <v>248.1</v>
      </c>
      <c r="BD82">
        <f ca="1"/>
        <v>3304.6</v>
      </c>
      <c r="BE82">
        <f ca="1"/>
        <v>420.2</v>
      </c>
      <c r="BF82">
        <f ca="1"/>
        <v>2952.6</v>
      </c>
      <c r="BG82" t="str">
        <f ca="1"/>
        <v/>
      </c>
      <c r="BH82">
        <f ca="1"/>
        <v>6925.5</v>
      </c>
      <c r="BI82" t="str">
        <f ca="1"/>
        <v/>
      </c>
      <c r="BJ82" t="str">
        <f ca="1"/>
        <v/>
      </c>
      <c r="BK82">
        <f ca="1"/>
        <v>165</v>
      </c>
      <c r="BL82" t="str">
        <f ca="1"/>
        <v/>
      </c>
      <c r="BM82" t="str">
        <f ca="1"/>
        <v/>
      </c>
      <c r="BN82">
        <f ca="1"/>
        <v>10210.9</v>
      </c>
      <c r="BO82">
        <f ca="1"/>
        <v>405.19</v>
      </c>
      <c r="BP82">
        <f ca="1"/>
        <v>25.20027641353439</v>
      </c>
      <c r="BR82">
        <f ca="1"/>
        <v>46062</v>
      </c>
      <c r="BS82" t="str">
        <f ca="1"/>
        <v>M</v>
      </c>
      <c r="BT82">
        <f ca="1"/>
        <v>248.1</v>
      </c>
      <c r="BU82">
        <f ca="1"/>
        <v>3304.6</v>
      </c>
      <c r="BV82">
        <f ca="1"/>
        <v>420.2</v>
      </c>
      <c r="BW82">
        <f ca="1"/>
        <v>2952.6</v>
      </c>
      <c r="BX82" t="str">
        <f ca="1"/>
        <v/>
      </c>
      <c r="BY82">
        <f ca="1"/>
        <v>6925.5</v>
      </c>
      <c r="BZ82" t="str">
        <f ca="1"/>
        <v/>
      </c>
      <c r="CA82" t="str">
        <f ca="1"/>
        <v/>
      </c>
      <c r="CB82">
        <f ca="1"/>
        <v>165</v>
      </c>
      <c r="CC82" t="str">
        <f ca="1"/>
        <v/>
      </c>
      <c r="CD82" t="str">
        <f ca="1"/>
        <v/>
      </c>
      <c r="CE82">
        <f ca="1"/>
        <v>10210.9</v>
      </c>
      <c r="CF82">
        <f ca="1"/>
        <v>405.19</v>
      </c>
      <c r="CG82">
        <f ca="1"/>
        <v>25.20027641353439</v>
      </c>
      <c r="EI82">
        <f ca="1"/>
        <v>46102</v>
      </c>
      <c r="EJ82">
        <f ca="1"/>
        <v>6600</v>
      </c>
      <c r="EL82">
        <f ca="1"/>
        <v>46102</v>
      </c>
      <c r="EM82">
        <f ca="1"/>
        <v>1440.6</v>
      </c>
      <c r="EN82">
        <f ca="1"/>
        <v>5159.3999999999996</v>
      </c>
      <c r="EP82">
        <f ca="1"/>
        <v>46102</v>
      </c>
      <c r="EQ82">
        <f ca="1"/>
        <v>248.07</v>
      </c>
      <c r="ES82">
        <f ca="1"/>
        <v>46102</v>
      </c>
      <c r="ET82">
        <f ca="1"/>
        <v>26.735598822912884</v>
      </c>
      <c r="EV82">
        <f ca="1"/>
        <v>46102</v>
      </c>
      <c r="EW82">
        <f ca="1"/>
        <v>6632.2999999999993</v>
      </c>
      <c r="EX82">
        <f ca="1"/>
        <v>248.07</v>
      </c>
    </row>
    <row r="83" spans="1:154" ht="13.5">
      <c r="A83" s="242">
        <f ca="1"/>
        <v>46034</v>
      </c>
      <c r="B83" s="240" t="str">
        <f ca="1"/>
        <v>E</v>
      </c>
      <c r="C83" s="243">
        <f ca="1"/>
        <v>242.9</v>
      </c>
      <c r="D83" s="243">
        <f ca="1"/>
        <v>1777.8</v>
      </c>
      <c r="E83" s="243">
        <f ca="1"/>
        <v>534.6</v>
      </c>
      <c r="F83" s="243">
        <f ca="1"/>
        <v>2520</v>
      </c>
      <c r="G83" s="243" t="str">
        <f ca="1"/>
        <v/>
      </c>
      <c r="H83" s="243">
        <f ca="1"/>
        <v>5075.3</v>
      </c>
      <c r="I83" s="244" t="str">
        <f ca="1"/>
        <v/>
      </c>
      <c r="J83" s="244" t="str">
        <f ca="1"/>
        <v/>
      </c>
      <c r="K83" s="243" t="str">
        <f ca="1"/>
        <v/>
      </c>
      <c r="L83" s="243" t="str">
        <f ca="1"/>
        <v/>
      </c>
      <c r="M83" s="243" t="str">
        <f ca="1"/>
        <v/>
      </c>
      <c r="N83" s="243" t="str">
        <f ca="1"/>
        <v/>
      </c>
      <c r="O83" s="243" t="str">
        <f ca="1"/>
        <v/>
      </c>
      <c r="P83" s="244" t="str">
        <f ca="1"/>
        <v/>
      </c>
      <c r="R83" s="245">
        <f ca="1"/>
        <v>46045</v>
      </c>
      <c r="S83" s="347">
        <f ca="1"/>
        <v>9937.7999999999993</v>
      </c>
      <c r="T83" s="347">
        <f ca="1"/>
        <v>9646.5999999999985</v>
      </c>
      <c r="U83" s="347">
        <f ca="1"/>
        <v>392.13</v>
      </c>
      <c r="V83" s="348">
        <f ca="1"/>
        <v>24.600515135286763</v>
      </c>
      <c r="W83" s="347">
        <f ca="1"/>
        <v>392.13</v>
      </c>
      <c r="X83" s="347">
        <f ca="1"/>
        <v>0</v>
      </c>
      <c r="Y83" s="347">
        <f ca="1"/>
        <v>392.13</v>
      </c>
      <c r="AA83" s="245">
        <f ca="1"/>
        <v>46174</v>
      </c>
      <c r="AB83" s="245">
        <f ca="1"/>
        <v>46180</v>
      </c>
      <c r="AC83" s="347">
        <f ca="1"/>
        <v>50991.399999999994</v>
      </c>
      <c r="AD83" s="347">
        <f ca="1"/>
        <v>51567.599999999991</v>
      </c>
      <c r="AE83" s="347">
        <f ca="1"/>
        <v>1999.97</v>
      </c>
      <c r="AF83" s="348">
        <f ca="1"/>
        <v>25.784375315233998</v>
      </c>
      <c r="AG83" s="349">
        <f ca="1"/>
        <v>7</v>
      </c>
      <c r="AI83" s="346"/>
      <c r="AJ83" s="347"/>
      <c r="AK83" s="347"/>
      <c r="AL83" s="347"/>
      <c r="AM83" s="348"/>
      <c r="AN83" s="348"/>
      <c r="AO83" s="348"/>
      <c r="AP83" s="349"/>
      <c r="BA83">
        <f ca="1"/>
        <v>46063</v>
      </c>
      <c r="BB83" t="str">
        <f ca="1"/>
        <v>E</v>
      </c>
      <c r="BC83">
        <f ca="1"/>
        <v>297.90000000000003</v>
      </c>
      <c r="BD83">
        <f ca="1"/>
        <v>89.8</v>
      </c>
      <c r="BE83">
        <f ca="1"/>
        <v>563.6</v>
      </c>
      <c r="BF83">
        <f ca="1"/>
        <v>2499.1</v>
      </c>
      <c r="BG83" t="str">
        <f ca="1"/>
        <v/>
      </c>
      <c r="BH83">
        <f ca="1"/>
        <v>3450.4</v>
      </c>
      <c r="BI83" t="str">
        <f ca="1"/>
        <v/>
      </c>
      <c r="BJ83" t="str">
        <f ca="1"/>
        <v/>
      </c>
      <c r="BK83" t="str">
        <f ca="1"/>
        <v/>
      </c>
      <c r="BL83" t="str">
        <f ca="1"/>
        <v/>
      </c>
      <c r="BM83" t="str">
        <f ca="1"/>
        <v/>
      </c>
      <c r="BN83" t="str">
        <f ca="1"/>
        <v/>
      </c>
      <c r="BO83" t="str">
        <f ca="1"/>
        <v/>
      </c>
      <c r="BP83" t="str">
        <f ca="1"/>
        <v/>
      </c>
      <c r="BR83">
        <f ca="1"/>
        <v>46063</v>
      </c>
      <c r="BS83" t="str">
        <f ca="1"/>
        <v>E</v>
      </c>
      <c r="BT83">
        <f ca="1"/>
        <v>297.90000000000003</v>
      </c>
      <c r="BU83">
        <f ca="1"/>
        <v>89.8</v>
      </c>
      <c r="BV83">
        <f ca="1"/>
        <v>563.6</v>
      </c>
      <c r="BW83">
        <f ca="1"/>
        <v>2499.1</v>
      </c>
      <c r="BX83" t="str">
        <f ca="1"/>
        <v/>
      </c>
      <c r="BY83">
        <f ca="1"/>
        <v>3450.4</v>
      </c>
      <c r="BZ83" t="str">
        <f ca="1"/>
        <v/>
      </c>
      <c r="CA83" t="str">
        <f ca="1"/>
        <v/>
      </c>
      <c r="CB83" t="str">
        <f ca="1"/>
        <v/>
      </c>
      <c r="CC83" t="str">
        <f ca="1"/>
        <v/>
      </c>
      <c r="CD83" t="str">
        <f ca="1"/>
        <v/>
      </c>
      <c r="CE83" t="str">
        <f ca="1"/>
        <v/>
      </c>
      <c r="CF83" t="str">
        <f ca="1"/>
        <v/>
      </c>
      <c r="CG83" t="str">
        <f ca="1"/>
        <v/>
      </c>
      <c r="EI83">
        <f ca="1"/>
        <v>46103</v>
      </c>
      <c r="EJ83">
        <f ca="1"/>
        <v>7211.9</v>
      </c>
      <c r="EL83">
        <f ca="1"/>
        <v>46103</v>
      </c>
      <c r="EM83">
        <f ca="1"/>
        <v>1487.9</v>
      </c>
      <c r="EN83">
        <f ca="1"/>
        <v>5723.9999999999991</v>
      </c>
      <c r="EP83">
        <f ca="1"/>
        <v>46103</v>
      </c>
      <c r="EQ83">
        <f ca="1"/>
        <v>266.85000000000002</v>
      </c>
      <c r="ES83">
        <f ca="1"/>
        <v>46103</v>
      </c>
      <c r="ET83">
        <f ca="1"/>
        <v>27.005059021922424</v>
      </c>
      <c r="EV83">
        <f ca="1"/>
        <v>46103</v>
      </c>
      <c r="EW83">
        <f ca="1"/>
        <v>7206.2999999999993</v>
      </c>
      <c r="EX83">
        <f ca="1"/>
        <v>266.85000000000002</v>
      </c>
    </row>
    <row r="84" spans="1:154" ht="13.5">
      <c r="A84" s="242">
        <f ca="1"/>
        <v>46034</v>
      </c>
      <c r="B84" s="240" t="str">
        <f ca="1"/>
        <v>M</v>
      </c>
      <c r="C84" s="243">
        <f ca="1"/>
        <v>231.8</v>
      </c>
      <c r="D84" s="243">
        <f ca="1"/>
        <v>1700.2</v>
      </c>
      <c r="E84" s="243">
        <f ca="1"/>
        <v>401.70000000000005</v>
      </c>
      <c r="F84" s="243">
        <f ca="1"/>
        <v>2506</v>
      </c>
      <c r="G84" s="243" t="str">
        <f ca="1"/>
        <v/>
      </c>
      <c r="H84" s="243">
        <f ca="1"/>
        <v>4839.7</v>
      </c>
      <c r="I84" s="244" t="str">
        <f ca="1"/>
        <v/>
      </c>
      <c r="J84" s="244" t="str">
        <f ca="1"/>
        <v/>
      </c>
      <c r="K84" s="243">
        <f ca="1"/>
        <v>140</v>
      </c>
      <c r="L84" s="243" t="str">
        <f ca="1"/>
        <v/>
      </c>
      <c r="M84" s="243" t="str">
        <f ca="1"/>
        <v/>
      </c>
      <c r="N84" s="243">
        <f ca="1"/>
        <v>9767.7000000000007</v>
      </c>
      <c r="O84" s="243">
        <f ca="1"/>
        <v>397</v>
      </c>
      <c r="P84" s="244">
        <f ca="1"/>
        <v>24.603778337531487</v>
      </c>
      <c r="R84" s="245">
        <f ca="1"/>
        <v>46046</v>
      </c>
      <c r="S84" s="347">
        <f ca="1"/>
        <v>9784.9000000000015</v>
      </c>
      <c r="T84" s="347">
        <f ca="1"/>
        <v>10050.1</v>
      </c>
      <c r="U84" s="347">
        <f ca="1"/>
        <v>408.54</v>
      </c>
      <c r="V84" s="348">
        <f ca="1"/>
        <v>24.600039163851765</v>
      </c>
      <c r="W84" s="347">
        <f ca="1"/>
        <v>408.54</v>
      </c>
      <c r="X84" s="347">
        <f ca="1"/>
        <v>0</v>
      </c>
      <c r="Y84" s="347">
        <f ca="1"/>
        <v>408.54</v>
      </c>
      <c r="AA84" s="245">
        <f ca="1"/>
        <v>46181</v>
      </c>
      <c r="AB84" s="245">
        <f ca="1"/>
        <v>46187</v>
      </c>
      <c r="AC84" s="347">
        <f ca="1"/>
        <v>57071.810000000005</v>
      </c>
      <c r="AD84" s="347">
        <f ca="1"/>
        <v>56866.71</v>
      </c>
      <c r="AE84" s="347">
        <f ca="1"/>
        <v>2211.4900000000002</v>
      </c>
      <c r="AF84" s="348">
        <f ca="1"/>
        <v>25.718434893257381</v>
      </c>
      <c r="AG84" s="349">
        <f ca="1"/>
        <v>7</v>
      </c>
      <c r="AI84" s="346"/>
      <c r="AJ84" s="347"/>
      <c r="AK84" s="347"/>
      <c r="AL84" s="347"/>
      <c r="AM84" s="348"/>
      <c r="AN84" s="348"/>
      <c r="AO84" s="348"/>
      <c r="AP84" s="349"/>
      <c r="BA84">
        <f ca="1"/>
        <v>46063</v>
      </c>
      <c r="BB84" t="str">
        <f ca="1"/>
        <v>M</v>
      </c>
      <c r="BC84">
        <f ca="1"/>
        <v>273.8</v>
      </c>
      <c r="BD84">
        <f ca="1"/>
        <v>3262.1</v>
      </c>
      <c r="BE84">
        <f ca="1"/>
        <v>438.20000000000005</v>
      </c>
      <c r="BF84">
        <f ca="1"/>
        <v>2897.0000000000005</v>
      </c>
      <c r="BG84" t="str">
        <f ca="1"/>
        <v/>
      </c>
      <c r="BH84">
        <f ca="1"/>
        <v>6871.1</v>
      </c>
      <c r="BI84" t="str">
        <f ca="1"/>
        <v/>
      </c>
      <c r="BJ84" t="str">
        <f ca="1"/>
        <v/>
      </c>
      <c r="BK84">
        <f ca="1"/>
        <v>15</v>
      </c>
      <c r="BL84" t="str">
        <f ca="1"/>
        <v/>
      </c>
      <c r="BM84" t="str">
        <f ca="1"/>
        <v/>
      </c>
      <c r="BN84">
        <f ca="1"/>
        <v>10249.299999999999</v>
      </c>
      <c r="BO84">
        <f ca="1"/>
        <v>403.51</v>
      </c>
      <c r="BP84">
        <f ca="1"/>
        <v>25.400361824985747</v>
      </c>
      <c r="BR84">
        <f ca="1"/>
        <v>46063</v>
      </c>
      <c r="BS84" t="str">
        <f ca="1"/>
        <v>M</v>
      </c>
      <c r="BT84">
        <f ca="1"/>
        <v>273.8</v>
      </c>
      <c r="BU84">
        <f ca="1"/>
        <v>3262.1</v>
      </c>
      <c r="BV84">
        <f ca="1"/>
        <v>438.20000000000005</v>
      </c>
      <c r="BW84">
        <f ca="1"/>
        <v>2897.0000000000005</v>
      </c>
      <c r="BX84" t="str">
        <f ca="1"/>
        <v/>
      </c>
      <c r="BY84">
        <f ca="1"/>
        <v>6871.1</v>
      </c>
      <c r="BZ84" t="str">
        <f ca="1"/>
        <v/>
      </c>
      <c r="CA84" t="str">
        <f ca="1"/>
        <v/>
      </c>
      <c r="CB84">
        <f ca="1"/>
        <v>15</v>
      </c>
      <c r="CC84" t="str">
        <f ca="1"/>
        <v/>
      </c>
      <c r="CD84" t="str">
        <f ca="1"/>
        <v/>
      </c>
      <c r="CE84">
        <f ca="1"/>
        <v>10249.299999999999</v>
      </c>
      <c r="CF84">
        <f ca="1"/>
        <v>403.51</v>
      </c>
      <c r="CG84">
        <f ca="1"/>
        <v>25.400361824985747</v>
      </c>
      <c r="EI84">
        <f ca="1"/>
        <v>46104</v>
      </c>
      <c r="EJ84">
        <f ca="1"/>
        <v>6927</v>
      </c>
      <c r="EL84">
        <f ca="1"/>
        <v>46104</v>
      </c>
      <c r="EM84">
        <f ca="1"/>
        <v>1497.3000000000002</v>
      </c>
      <c r="EN84">
        <f ca="1"/>
        <v>5429.7</v>
      </c>
      <c r="EP84">
        <f ca="1"/>
        <v>46104</v>
      </c>
      <c r="EQ84">
        <f ca="1"/>
        <v>268.5</v>
      </c>
      <c r="ES84">
        <f ca="1"/>
        <v>46104</v>
      </c>
      <c r="ET84">
        <f ca="1"/>
        <v>25.582867783985101</v>
      </c>
      <c r="EV84">
        <f ca="1"/>
        <v>46104</v>
      </c>
      <c r="EW84">
        <f ca="1"/>
        <v>6869</v>
      </c>
      <c r="EX84">
        <f ca="1"/>
        <v>268.5</v>
      </c>
    </row>
    <row r="85" spans="1:154" ht="13.5">
      <c r="A85" s="242">
        <f ca="1"/>
        <v>46035</v>
      </c>
      <c r="B85" s="240" t="str">
        <f ca="1"/>
        <v>E</v>
      </c>
      <c r="C85" s="243">
        <f ca="1"/>
        <v>261</v>
      </c>
      <c r="D85" s="243">
        <f ca="1"/>
        <v>1795.2</v>
      </c>
      <c r="E85" s="243">
        <f ca="1"/>
        <v>523.9</v>
      </c>
      <c r="F85" s="243">
        <f ca="1"/>
        <v>2487.8999999999996</v>
      </c>
      <c r="G85" s="243" t="str">
        <f ca="1"/>
        <v/>
      </c>
      <c r="H85" s="243">
        <f ca="1"/>
        <v>5068</v>
      </c>
      <c r="I85" s="244" t="str">
        <f ca="1"/>
        <v/>
      </c>
      <c r="J85" s="244" t="str">
        <f ca="1"/>
        <v/>
      </c>
      <c r="K85" s="243" t="str">
        <f ca="1"/>
        <v/>
      </c>
      <c r="L85" s="243" t="str">
        <f ca="1"/>
        <v/>
      </c>
      <c r="M85" s="243" t="str">
        <f ca="1"/>
        <v/>
      </c>
      <c r="N85" s="243" t="str">
        <f ca="1"/>
        <v/>
      </c>
      <c r="O85" s="243" t="str">
        <f ca="1"/>
        <v/>
      </c>
      <c r="P85" s="244" t="str">
        <f ca="1"/>
        <v/>
      </c>
      <c r="R85" s="245">
        <f ca="1"/>
        <v>46047</v>
      </c>
      <c r="S85" s="347">
        <f ca="1"/>
        <v>10170.199999999999</v>
      </c>
      <c r="T85" s="347">
        <f ca="1"/>
        <v>10291.099999999999</v>
      </c>
      <c r="U85" s="347">
        <f ca="1"/>
        <v>414.96</v>
      </c>
      <c r="V85" s="348">
        <f ca="1"/>
        <v>24.800221708116442</v>
      </c>
      <c r="W85" s="347">
        <f ca="1"/>
        <v>414.96</v>
      </c>
      <c r="X85" s="347">
        <f ca="1"/>
        <v>0</v>
      </c>
      <c r="Y85" s="347">
        <f ca="1"/>
        <v>414.96</v>
      </c>
      <c r="AA85" s="245">
        <f ca="1"/>
        <v>46188</v>
      </c>
      <c r="AB85" s="245">
        <f ca="1"/>
        <v>46194</v>
      </c>
      <c r="AC85" s="347">
        <f ca="1"/>
        <v>61610.2</v>
      </c>
      <c r="AD85" s="347">
        <f ca="1"/>
        <v>61355.200000000004</v>
      </c>
      <c r="AE85" s="347">
        <f ca="1"/>
        <v>2382.2700000000004</v>
      </c>
      <c r="AF85" s="348">
        <f ca="1"/>
        <v>25.755386466393272</v>
      </c>
      <c r="AG85" s="349">
        <f ca="1"/>
        <v>7</v>
      </c>
      <c r="AI85" s="346"/>
      <c r="AJ85" s="347"/>
      <c r="AK85" s="347"/>
      <c r="AL85" s="347"/>
      <c r="AM85" s="348"/>
      <c r="AN85" s="348"/>
      <c r="AO85" s="348"/>
      <c r="AP85" s="349"/>
      <c r="BA85">
        <f ca="1"/>
        <v>46064</v>
      </c>
      <c r="BB85" t="str">
        <f ca="1"/>
        <v>M</v>
      </c>
      <c r="BC85">
        <f ca="1"/>
        <v>281.79999999999995</v>
      </c>
      <c r="BD85">
        <f ca="1"/>
        <v>92.2</v>
      </c>
      <c r="BE85">
        <f ca="1"/>
        <v>488.7</v>
      </c>
      <c r="BF85">
        <f ca="1"/>
        <v>2530.5</v>
      </c>
      <c r="BG85" t="str">
        <f ca="1"/>
        <v/>
      </c>
      <c r="BH85">
        <f ca="1"/>
        <v>3393.2</v>
      </c>
      <c r="BI85" t="str">
        <f ca="1"/>
        <v/>
      </c>
      <c r="BJ85" t="str">
        <f ca="1"/>
        <v/>
      </c>
      <c r="BK85" t="str">
        <f ca="1"/>
        <v/>
      </c>
      <c r="BL85" t="str">
        <f ca="1"/>
        <v/>
      </c>
      <c r="BM85" t="str">
        <f ca="1"/>
        <v/>
      </c>
      <c r="BN85" t="str">
        <f ca="1"/>
        <v/>
      </c>
      <c r="BO85" t="str">
        <f ca="1"/>
        <v/>
      </c>
      <c r="BP85" t="str">
        <f ca="1"/>
        <v/>
      </c>
      <c r="BR85">
        <f ca="1"/>
        <v>46064</v>
      </c>
      <c r="BS85" t="str">
        <f ca="1"/>
        <v>M</v>
      </c>
      <c r="BT85">
        <f ca="1"/>
        <v>281.79999999999995</v>
      </c>
      <c r="BU85">
        <f ca="1"/>
        <v>92.2</v>
      </c>
      <c r="BV85">
        <f ca="1"/>
        <v>488.7</v>
      </c>
      <c r="BW85">
        <f ca="1"/>
        <v>2530.5</v>
      </c>
      <c r="BX85" t="str">
        <f ca="1"/>
        <v/>
      </c>
      <c r="BY85">
        <f ca="1"/>
        <v>3393.2</v>
      </c>
      <c r="BZ85" t="str">
        <f ca="1"/>
        <v/>
      </c>
      <c r="CA85" t="str">
        <f ca="1"/>
        <v/>
      </c>
      <c r="CB85" t="str">
        <f ca="1"/>
        <v/>
      </c>
      <c r="CC85" t="str">
        <f ca="1"/>
        <v/>
      </c>
      <c r="CD85" t="str">
        <f ca="1"/>
        <v/>
      </c>
      <c r="CE85" t="str">
        <f ca="1"/>
        <v/>
      </c>
      <c r="CF85" t="str">
        <f ca="1"/>
        <v/>
      </c>
      <c r="CG85" t="str">
        <f ca="1"/>
        <v/>
      </c>
      <c r="EI85">
        <f ca="1"/>
        <v>46105</v>
      </c>
      <c r="EJ85">
        <f ca="1"/>
        <v>2859.3</v>
      </c>
      <c r="EL85">
        <f ca="1"/>
        <v>46105</v>
      </c>
      <c r="EM85">
        <f ca="1"/>
        <v>1454.3000000000002</v>
      </c>
      <c r="EN85">
        <f ca="1"/>
        <v>1405</v>
      </c>
      <c r="EP85">
        <f ca="1"/>
        <v>46105</v>
      </c>
      <c r="EQ85">
        <f ca="1"/>
        <v>110.16</v>
      </c>
      <c r="ES85">
        <f ca="1"/>
        <v>46105</v>
      </c>
      <c r="ET85">
        <f ca="1"/>
        <v>25.902323892519973</v>
      </c>
      <c r="EV85">
        <f ca="1"/>
        <v>46105</v>
      </c>
      <c r="EW85">
        <f ca="1"/>
        <v>2853.4</v>
      </c>
      <c r="EX85">
        <f ca="1"/>
        <v>110.16</v>
      </c>
    </row>
    <row r="86" spans="1:154" ht="13.5">
      <c r="A86" s="242">
        <f ca="1"/>
        <v>46035</v>
      </c>
      <c r="B86" s="240" t="str">
        <f ca="1"/>
        <v>M</v>
      </c>
      <c r="C86" s="243">
        <f ca="1"/>
        <v>238.3</v>
      </c>
      <c r="D86" s="243">
        <f ca="1"/>
        <v>1577.2</v>
      </c>
      <c r="E86" s="243">
        <f ca="1"/>
        <v>442.5</v>
      </c>
      <c r="F86" s="243">
        <f ca="1"/>
        <v>2640.1000000000004</v>
      </c>
      <c r="G86" s="243" t="str">
        <f ca="1"/>
        <v/>
      </c>
      <c r="H86" s="243">
        <f ca="1"/>
        <v>4898.1000000000004</v>
      </c>
      <c r="I86" s="244" t="str">
        <f ca="1"/>
        <v/>
      </c>
      <c r="J86" s="244" t="str">
        <f ca="1"/>
        <v/>
      </c>
      <c r="K86" s="243">
        <f ca="1"/>
        <v>15</v>
      </c>
      <c r="L86" s="243" t="str">
        <f ca="1"/>
        <v/>
      </c>
      <c r="M86" s="243" t="str">
        <f ca="1"/>
        <v/>
      </c>
      <c r="N86" s="243">
        <f ca="1"/>
        <v>9915.3000000000011</v>
      </c>
      <c r="O86" s="243">
        <f ca="1"/>
        <v>401.4</v>
      </c>
      <c r="P86" s="244">
        <f ca="1"/>
        <v>24.701793721973097</v>
      </c>
      <c r="R86" s="245">
        <f ca="1"/>
        <v>46048</v>
      </c>
      <c r="S86" s="347">
        <f ca="1"/>
        <v>10221.200000000001</v>
      </c>
      <c r="T86" s="347">
        <f ca="1"/>
        <v>10017.299999999999</v>
      </c>
      <c r="U86" s="347">
        <f ca="1"/>
        <v>405.55</v>
      </c>
      <c r="V86" s="348">
        <f ca="1"/>
        <v>24.70053014424855</v>
      </c>
      <c r="W86" s="347">
        <f ca="1"/>
        <v>405.55</v>
      </c>
      <c r="X86" s="347">
        <f ca="1"/>
        <v>0</v>
      </c>
      <c r="Y86" s="347">
        <f ca="1"/>
        <v>405.55</v>
      </c>
      <c r="AA86" s="245">
        <f ca="1"/>
        <v>46195</v>
      </c>
      <c r="AB86" s="245">
        <f ca="1"/>
        <v>46201</v>
      </c>
      <c r="AC86" s="347">
        <f ca="1"/>
        <v>64407.600000000006</v>
      </c>
      <c r="AD86" s="347">
        <f ca="1"/>
        <v>64264.200000000004</v>
      </c>
      <c r="AE86" s="347">
        <f ca="1"/>
        <v>2501.25</v>
      </c>
      <c r="AF86" s="348">
        <f ca="1"/>
        <v>25.692743846574071</v>
      </c>
      <c r="AG86" s="349">
        <f ca="1"/>
        <v>7</v>
      </c>
      <c r="AI86" s="346"/>
      <c r="AJ86" s="347"/>
      <c r="AK86" s="347"/>
      <c r="AL86" s="347"/>
      <c r="AM86" s="348"/>
      <c r="AN86" s="348"/>
      <c r="AO86" s="348"/>
      <c r="AP86" s="349"/>
      <c r="BA86">
        <f ca="1"/>
        <v>46064</v>
      </c>
      <c r="BB86" t="str">
        <f ca="1"/>
        <v>M</v>
      </c>
      <c r="BC86">
        <f ca="1"/>
        <v>274.70000000000005</v>
      </c>
      <c r="BD86">
        <f ca="1"/>
        <v>3491.2</v>
      </c>
      <c r="BE86">
        <f ca="1"/>
        <v>460.1</v>
      </c>
      <c r="BF86">
        <f ca="1"/>
        <v>2625.6</v>
      </c>
      <c r="BG86" t="str">
        <f ca="1"/>
        <v/>
      </c>
      <c r="BH86">
        <f ca="1"/>
        <v>6851.6</v>
      </c>
      <c r="BI86" t="str">
        <f ca="1"/>
        <v/>
      </c>
      <c r="BJ86" t="str">
        <f ca="1"/>
        <v/>
      </c>
      <c r="BK86">
        <f ca="1"/>
        <v>15</v>
      </c>
      <c r="BL86" t="str">
        <f ca="1"/>
        <v/>
      </c>
      <c r="BM86" t="str">
        <f ca="1"/>
        <v/>
      </c>
      <c r="BN86">
        <f ca="1"/>
        <v>10153.700000000001</v>
      </c>
      <c r="BO86">
        <f ca="1"/>
        <v>401.33</v>
      </c>
      <c r="BP86">
        <f ca="1"/>
        <v>25.300127077467423</v>
      </c>
      <c r="BR86">
        <f ca="1"/>
        <v>46064</v>
      </c>
      <c r="BS86" t="str">
        <f ca="1"/>
        <v>M</v>
      </c>
      <c r="BT86">
        <f ca="1"/>
        <v>274.70000000000005</v>
      </c>
      <c r="BU86">
        <f ca="1"/>
        <v>3491.2</v>
      </c>
      <c r="BV86">
        <f ca="1"/>
        <v>460.1</v>
      </c>
      <c r="BW86">
        <f ca="1"/>
        <v>2625.6</v>
      </c>
      <c r="BX86" t="str">
        <f ca="1"/>
        <v/>
      </c>
      <c r="BY86">
        <f ca="1"/>
        <v>6851.6</v>
      </c>
      <c r="BZ86" t="str">
        <f ca="1"/>
        <v/>
      </c>
      <c r="CA86" t="str">
        <f ca="1"/>
        <v/>
      </c>
      <c r="CB86">
        <f ca="1"/>
        <v>15</v>
      </c>
      <c r="CC86" t="str">
        <f ca="1"/>
        <v/>
      </c>
      <c r="CD86" t="str">
        <f ca="1"/>
        <v/>
      </c>
      <c r="CE86">
        <f ca="1"/>
        <v>10153.700000000001</v>
      </c>
      <c r="CF86">
        <f ca="1"/>
        <v>401.33</v>
      </c>
      <c r="CG86">
        <f ca="1"/>
        <v>25.300127077467423</v>
      </c>
      <c r="EI86">
        <f ca="1"/>
        <v>46106</v>
      </c>
      <c r="EJ86">
        <f ca="1"/>
        <v>11320.699999999999</v>
      </c>
      <c r="EL86">
        <f ca="1"/>
        <v>46106</v>
      </c>
      <c r="EM86">
        <f ca="1"/>
        <v>1463.4</v>
      </c>
      <c r="EN86">
        <f ca="1"/>
        <v>9857.2999999999993</v>
      </c>
      <c r="EP86">
        <f ca="1"/>
        <v>46106</v>
      </c>
      <c r="EQ86">
        <f ca="1"/>
        <v>429.44</v>
      </c>
      <c r="ES86">
        <f ca="1"/>
        <v>46106</v>
      </c>
      <c r="ET86">
        <f ca="1"/>
        <v>26.400195603576751</v>
      </c>
      <c r="EV86">
        <f ca="1"/>
        <v>46106</v>
      </c>
      <c r="EW86">
        <f ca="1"/>
        <v>11337.3</v>
      </c>
      <c r="EX86">
        <f ca="1"/>
        <v>429.44</v>
      </c>
    </row>
    <row r="87" spans="1:154" ht="13.5">
      <c r="A87" s="242">
        <f ca="1"/>
        <v>46036</v>
      </c>
      <c r="B87" s="240" t="str">
        <f ca="1"/>
        <v>E</v>
      </c>
      <c r="C87" s="243">
        <f ca="1"/>
        <v>255.4</v>
      </c>
      <c r="D87" s="243">
        <f ca="1"/>
        <v>1788.9</v>
      </c>
      <c r="E87" s="243">
        <f ca="1"/>
        <v>553.29999999999995</v>
      </c>
      <c r="F87" s="243">
        <f ca="1"/>
        <v>2434.6000000000004</v>
      </c>
      <c r="G87" s="243" t="str">
        <f ca="1"/>
        <v/>
      </c>
      <c r="H87" s="243">
        <f ca="1"/>
        <v>5032.2000000000007</v>
      </c>
      <c r="I87" s="244" t="str">
        <f ca="1"/>
        <v/>
      </c>
      <c r="J87" s="244" t="str">
        <f ca="1"/>
        <v/>
      </c>
      <c r="K87" s="243" t="str">
        <f ca="1"/>
        <v/>
      </c>
      <c r="L87" s="243" t="str">
        <f ca="1"/>
        <v/>
      </c>
      <c r="M87" s="243" t="str">
        <f ca="1"/>
        <v/>
      </c>
      <c r="N87" s="243" t="str">
        <f ca="1"/>
        <v/>
      </c>
      <c r="O87" s="243" t="str">
        <f ca="1"/>
        <v/>
      </c>
      <c r="P87" s="244" t="str">
        <f ca="1"/>
        <v/>
      </c>
      <c r="R87" s="245">
        <f ca="1"/>
        <v>46049</v>
      </c>
      <c r="S87" s="347">
        <f ca="1"/>
        <v>10340.699999999999</v>
      </c>
      <c r="T87" s="347">
        <f ca="1"/>
        <v>10451.699999999999</v>
      </c>
      <c r="U87" s="347">
        <f ca="1"/>
        <v>423</v>
      </c>
      <c r="V87" s="348">
        <f ca="1"/>
        <v>24.70851063829787</v>
      </c>
      <c r="W87" s="347">
        <f ca="1"/>
        <v>423</v>
      </c>
      <c r="X87" s="347">
        <f ca="1"/>
        <v>0</v>
      </c>
      <c r="Y87" s="347">
        <f ca="1"/>
        <v>423</v>
      </c>
      <c r="AA87" s="245">
        <f ca="1"/>
        <v>46202</v>
      </c>
      <c r="AB87" s="245">
        <f ca="1"/>
        <v>46208</v>
      </c>
      <c r="AC87" s="347">
        <f ca="1"/>
        <v>61184.099999999991</v>
      </c>
      <c r="AD87" s="347">
        <f ca="1"/>
        <v>60618.499999999993</v>
      </c>
      <c r="AE87" s="347">
        <f ca="1"/>
        <v>2371.88</v>
      </c>
      <c r="AF87" s="348">
        <f ca="1"/>
        <v>25.555215459276305</v>
      </c>
      <c r="AG87" s="349">
        <f ca="1"/>
        <v>7</v>
      </c>
      <c r="AI87" s="346"/>
      <c r="AJ87" s="347"/>
      <c r="AK87" s="347"/>
      <c r="AL87" s="347"/>
      <c r="AM87" s="348"/>
      <c r="AN87" s="348"/>
      <c r="AO87" s="348"/>
      <c r="AP87" s="349"/>
      <c r="BA87">
        <f ca="1"/>
        <v>46065</v>
      </c>
      <c r="BB87" t="str">
        <f ca="1"/>
        <v>E</v>
      </c>
      <c r="BC87">
        <f ca="1"/>
        <v>300.10000000000002</v>
      </c>
      <c r="BD87">
        <f ca="1"/>
        <v>94.4</v>
      </c>
      <c r="BE87">
        <f ca="1"/>
        <v>561.79999999999995</v>
      </c>
      <c r="BF87">
        <f ca="1"/>
        <v>2360.8000000000002</v>
      </c>
      <c r="BG87" t="str">
        <f ca="1"/>
        <v/>
      </c>
      <c r="BH87">
        <f ca="1"/>
        <v>3317.1000000000004</v>
      </c>
      <c r="BI87" t="str">
        <f ca="1"/>
        <v/>
      </c>
      <c r="BJ87" t="str">
        <f ca="1"/>
        <v/>
      </c>
      <c r="BK87" t="str">
        <f ca="1"/>
        <v/>
      </c>
      <c r="BL87" t="str">
        <f ca="1"/>
        <v/>
      </c>
      <c r="BM87" t="str">
        <f ca="1"/>
        <v/>
      </c>
      <c r="BN87" t="str">
        <f ca="1"/>
        <v/>
      </c>
      <c r="BO87" t="str">
        <f ca="1"/>
        <v/>
      </c>
      <c r="BP87" t="str">
        <f ca="1"/>
        <v/>
      </c>
      <c r="BR87">
        <f ca="1"/>
        <v>46065</v>
      </c>
      <c r="BS87" t="str">
        <f ca="1"/>
        <v>E</v>
      </c>
      <c r="BT87">
        <f ca="1"/>
        <v>300.10000000000002</v>
      </c>
      <c r="BU87">
        <f ca="1"/>
        <v>94.4</v>
      </c>
      <c r="BV87">
        <f ca="1"/>
        <v>561.79999999999995</v>
      </c>
      <c r="BW87">
        <f ca="1"/>
        <v>2360.8000000000002</v>
      </c>
      <c r="BX87" t="str">
        <f ca="1"/>
        <v/>
      </c>
      <c r="BY87">
        <f ca="1"/>
        <v>3317.1000000000004</v>
      </c>
      <c r="BZ87" t="str">
        <f ca="1"/>
        <v/>
      </c>
      <c r="CA87" t="str">
        <f ca="1"/>
        <v/>
      </c>
      <c r="CB87" t="str">
        <f ca="1"/>
        <v/>
      </c>
      <c r="CC87" t="str">
        <f ca="1"/>
        <v/>
      </c>
      <c r="CD87" t="str">
        <f ca="1"/>
        <v/>
      </c>
      <c r="CE87" t="str">
        <f ca="1"/>
        <v/>
      </c>
      <c r="CF87" t="str">
        <f ca="1"/>
        <v/>
      </c>
      <c r="CG87" t="str">
        <f ca="1"/>
        <v/>
      </c>
      <c r="EI87">
        <f ca="1"/>
        <v>46107</v>
      </c>
      <c r="EJ87">
        <f ca="1"/>
        <v>6886.5</v>
      </c>
      <c r="EL87">
        <f ca="1"/>
        <v>46107</v>
      </c>
      <c r="EM87">
        <f ca="1"/>
        <v>1495</v>
      </c>
      <c r="EN87">
        <f ca="1"/>
        <v>5391.5</v>
      </c>
      <c r="EP87">
        <f ca="1"/>
        <v>46107</v>
      </c>
      <c r="EQ87">
        <f ca="1"/>
        <v>266.10000000000002</v>
      </c>
      <c r="ES87">
        <f ca="1"/>
        <v>46107</v>
      </c>
      <c r="ET87">
        <f ca="1"/>
        <v>25.791431792559187</v>
      </c>
      <c r="EV87">
        <f ca="1"/>
        <v>46107</v>
      </c>
      <c r="EW87">
        <f ca="1"/>
        <v>6863.1</v>
      </c>
      <c r="EX87">
        <f ca="1"/>
        <v>266.10000000000002</v>
      </c>
    </row>
    <row r="88" spans="1:154" ht="13.5">
      <c r="A88" s="242">
        <f ca="1"/>
        <v>46036</v>
      </c>
      <c r="B88" s="240" t="str">
        <f ca="1"/>
        <v>M</v>
      </c>
      <c r="C88" s="243">
        <f ca="1"/>
        <v>247.20000000000002</v>
      </c>
      <c r="D88" s="243">
        <f ca="1"/>
        <v>1677.9</v>
      </c>
      <c r="E88" s="243">
        <f ca="1"/>
        <v>434.9</v>
      </c>
      <c r="F88" s="243">
        <f ca="1"/>
        <v>2678.7</v>
      </c>
      <c r="G88" s="243" t="str">
        <f ca="1"/>
        <v/>
      </c>
      <c r="H88" s="243">
        <f ca="1"/>
        <v>5038.7</v>
      </c>
      <c r="I88" s="244" t="str">
        <f ca="1"/>
        <v/>
      </c>
      <c r="J88" s="244" t="str">
        <f ca="1"/>
        <v/>
      </c>
      <c r="K88" s="243">
        <f ca="1"/>
        <v>15</v>
      </c>
      <c r="L88" s="243" t="str">
        <f ca="1"/>
        <v/>
      </c>
      <c r="M88" s="243" t="str">
        <f ca="1"/>
        <v/>
      </c>
      <c r="N88" s="243">
        <f ca="1"/>
        <v>9990.7000000000007</v>
      </c>
      <c r="O88" s="243">
        <f ca="1"/>
        <v>404.48</v>
      </c>
      <c r="P88" s="244">
        <f ca="1"/>
        <v>24.700108781645572</v>
      </c>
      <c r="R88" s="245">
        <f ca="1"/>
        <v>46050</v>
      </c>
      <c r="S88" s="347">
        <f ca="1"/>
        <v>10376.099999999999</v>
      </c>
      <c r="T88" s="347">
        <f ca="1"/>
        <v>10547.699999999999</v>
      </c>
      <c r="U88" s="347">
        <f ca="1"/>
        <v>422.61</v>
      </c>
      <c r="V88" s="348">
        <f ca="1"/>
        <v>24.958472350393976</v>
      </c>
      <c r="W88" s="347">
        <f ca="1"/>
        <v>422.61</v>
      </c>
      <c r="X88" s="347">
        <f ca="1"/>
        <v>0</v>
      </c>
      <c r="Y88" s="347">
        <f ca="1"/>
        <v>422.61</v>
      </c>
      <c r="AA88" s="245">
        <f ca="1"/>
        <v>46209</v>
      </c>
      <c r="AB88" s="245">
        <f ca="1"/>
        <v>46215</v>
      </c>
      <c r="AC88" s="347">
        <f ca="1"/>
        <v>56560.6</v>
      </c>
      <c r="AD88" s="347">
        <f ca="1"/>
        <v>56643.700000000004</v>
      </c>
      <c r="AE88" s="347">
        <f ca="1"/>
        <v>2296.96</v>
      </c>
      <c r="AF88" s="348">
        <f ca="1"/>
        <v>24.666044924686211</v>
      </c>
      <c r="AG88" s="349">
        <f ca="1"/>
        <v>7</v>
      </c>
      <c r="AI88" s="346"/>
      <c r="AJ88" s="347"/>
      <c r="AK88" s="347"/>
      <c r="AL88" s="347"/>
      <c r="AM88" s="348"/>
      <c r="AN88" s="348"/>
      <c r="AO88" s="348"/>
      <c r="AP88" s="349"/>
      <c r="BA88">
        <f ca="1"/>
        <v>46065</v>
      </c>
      <c r="BB88" t="str">
        <f ca="1"/>
        <v>M</v>
      </c>
      <c r="BC88">
        <f ca="1"/>
        <v>274.2</v>
      </c>
      <c r="BD88">
        <f ca="1"/>
        <v>3677.3</v>
      </c>
      <c r="BE88">
        <f ca="1"/>
        <v>414</v>
      </c>
      <c r="BF88">
        <f ca="1"/>
        <v>2813.2000000000003</v>
      </c>
      <c r="BG88" t="str">
        <f ca="1"/>
        <v/>
      </c>
      <c r="BH88">
        <f ca="1"/>
        <v>7178.7000000000007</v>
      </c>
      <c r="BI88" t="str">
        <f ca="1"/>
        <v/>
      </c>
      <c r="BJ88" t="str">
        <f ca="1"/>
        <v/>
      </c>
      <c r="BK88">
        <f ca="1"/>
        <v>15</v>
      </c>
      <c r="BL88" t="str">
        <f ca="1"/>
        <v/>
      </c>
      <c r="BM88" t="str">
        <f ca="1"/>
        <v/>
      </c>
      <c r="BN88">
        <f ca="1"/>
        <v>10436.6</v>
      </c>
      <c r="BO88">
        <f ca="1"/>
        <v>412.51</v>
      </c>
      <c r="BP88">
        <f ca="1"/>
        <v>25.30023514581465</v>
      </c>
      <c r="BR88">
        <f ca="1"/>
        <v>46065</v>
      </c>
      <c r="BS88" t="str">
        <f ca="1"/>
        <v>M</v>
      </c>
      <c r="BT88">
        <f ca="1"/>
        <v>274.2</v>
      </c>
      <c r="BU88">
        <f ca="1"/>
        <v>3677.3</v>
      </c>
      <c r="BV88">
        <f ca="1"/>
        <v>414</v>
      </c>
      <c r="BW88">
        <f ca="1"/>
        <v>2813.2000000000003</v>
      </c>
      <c r="BX88" t="str">
        <f ca="1"/>
        <v/>
      </c>
      <c r="BY88">
        <f ca="1"/>
        <v>7178.7000000000007</v>
      </c>
      <c r="BZ88" t="str">
        <f ca="1"/>
        <v/>
      </c>
      <c r="CA88" t="str">
        <f ca="1"/>
        <v/>
      </c>
      <c r="CB88">
        <f ca="1"/>
        <v>15</v>
      </c>
      <c r="CC88" t="str">
        <f ca="1"/>
        <v/>
      </c>
      <c r="CD88" t="str">
        <f ca="1"/>
        <v/>
      </c>
      <c r="CE88">
        <f ca="1"/>
        <v>10436.6</v>
      </c>
      <c r="CF88">
        <f ca="1"/>
        <v>412.51</v>
      </c>
      <c r="CG88">
        <f ca="1"/>
        <v>25.30023514581465</v>
      </c>
      <c r="EI88">
        <f ca="1"/>
        <v>46108</v>
      </c>
      <c r="EJ88">
        <f ca="1"/>
        <v>7125.4</v>
      </c>
      <c r="EL88">
        <f ca="1"/>
        <v>46108</v>
      </c>
      <c r="EM88">
        <f ca="1"/>
        <v>1486.6</v>
      </c>
      <c r="EN88">
        <f ca="1"/>
        <v>5638.7999999999993</v>
      </c>
      <c r="EP88">
        <f ca="1"/>
        <v>46108</v>
      </c>
      <c r="EQ88">
        <f ca="1"/>
        <v>275.32</v>
      </c>
      <c r="ES88">
        <f ca="1"/>
        <v>46108</v>
      </c>
      <c r="ET88">
        <f ca="1"/>
        <v>25.600755484527095</v>
      </c>
      <c r="EV88">
        <f ca="1"/>
        <v>46108</v>
      </c>
      <c r="EW88">
        <f ca="1"/>
        <v>7048.4</v>
      </c>
      <c r="EX88">
        <f ca="1"/>
        <v>275.32</v>
      </c>
    </row>
    <row r="89" spans="1:154" ht="13.5">
      <c r="A89" s="242">
        <f ca="1"/>
        <v>46037</v>
      </c>
      <c r="B89" s="240" t="str">
        <f ca="1"/>
        <v>E</v>
      </c>
      <c r="C89" s="243">
        <f ca="1"/>
        <v>277</v>
      </c>
      <c r="D89" s="243">
        <f ca="1"/>
        <v>1799</v>
      </c>
      <c r="E89" s="243">
        <f ca="1"/>
        <v>544.70000000000005</v>
      </c>
      <c r="F89" s="243">
        <f ca="1"/>
        <v>2346.3000000000002</v>
      </c>
      <c r="G89" s="243" t="str">
        <f ca="1"/>
        <v/>
      </c>
      <c r="H89" s="243">
        <f ca="1"/>
        <v>4967</v>
      </c>
      <c r="I89" s="244" t="str">
        <f ca="1"/>
        <v/>
      </c>
      <c r="J89" s="244" t="str">
        <f ca="1"/>
        <v/>
      </c>
      <c r="K89" s="243" t="str">
        <f ca="1"/>
        <v/>
      </c>
      <c r="L89" s="243" t="str">
        <f ca="1"/>
        <v/>
      </c>
      <c r="M89" s="243" t="str">
        <f ca="1"/>
        <v/>
      </c>
      <c r="N89" s="243" t="str">
        <f ca="1"/>
        <v/>
      </c>
      <c r="O89" s="243" t="str">
        <f ca="1"/>
        <v/>
      </c>
      <c r="P89" s="244" t="str">
        <f ca="1"/>
        <v/>
      </c>
      <c r="R89" s="245">
        <f ca="1"/>
        <v>46051</v>
      </c>
      <c r="S89" s="347">
        <f ca="1"/>
        <v>10354.399999999998</v>
      </c>
      <c r="T89" s="347">
        <f ca="1"/>
        <v>9803.6</v>
      </c>
      <c r="U89" s="347">
        <f ca="1"/>
        <v>398.5</v>
      </c>
      <c r="V89" s="348">
        <f ca="1"/>
        <v>24.601254705144292</v>
      </c>
      <c r="W89" s="347">
        <f ca="1"/>
        <v>398.5</v>
      </c>
      <c r="X89" s="347">
        <f ca="1"/>
        <v>0</v>
      </c>
      <c r="Y89" s="347">
        <f ca="1"/>
        <v>398.5</v>
      </c>
      <c r="AA89" s="245">
        <f ca="1"/>
        <v>46216</v>
      </c>
      <c r="AB89" s="245">
        <f ca="1"/>
        <v>46222</v>
      </c>
      <c r="AC89" s="347">
        <f ca="1"/>
        <v>60652.599999999984</v>
      </c>
      <c r="AD89" s="347">
        <f ca="1"/>
        <v>59296.999999999985</v>
      </c>
      <c r="AE89" s="347">
        <f ca="1"/>
        <v>2459.39</v>
      </c>
      <c r="AF89" s="348">
        <f ca="1"/>
        <v>24.115648574851832</v>
      </c>
      <c r="AG89" s="349">
        <f ca="1"/>
        <v>7</v>
      </c>
      <c r="AI89" s="346"/>
      <c r="AJ89" s="347"/>
      <c r="AK89" s="347"/>
      <c r="AL89" s="347"/>
      <c r="AM89" s="348"/>
      <c r="AN89" s="348"/>
      <c r="AO89" s="348"/>
      <c r="AP89" s="349"/>
      <c r="BA89">
        <f ca="1"/>
        <v>46066</v>
      </c>
      <c r="BB89" t="str">
        <f ca="1"/>
        <v>E</v>
      </c>
      <c r="BC89">
        <f ca="1"/>
        <v>298.10000000000002</v>
      </c>
      <c r="BD89">
        <f ca="1"/>
        <v>87.4</v>
      </c>
      <c r="BE89">
        <f ca="1"/>
        <v>465.09999999999991</v>
      </c>
      <c r="BF89">
        <f ca="1"/>
        <v>2422.3000000000002</v>
      </c>
      <c r="BG89" t="str">
        <f ca="1"/>
        <v/>
      </c>
      <c r="BH89">
        <f ca="1"/>
        <v>3272.9</v>
      </c>
      <c r="BI89" t="str">
        <f ca="1"/>
        <v/>
      </c>
      <c r="BJ89" t="str">
        <f ca="1"/>
        <v/>
      </c>
      <c r="BK89" t="str">
        <f ca="1"/>
        <v/>
      </c>
      <c r="BL89" t="str">
        <f ca="1"/>
        <v/>
      </c>
      <c r="BM89" t="str">
        <f ca="1"/>
        <v/>
      </c>
      <c r="BN89" t="str">
        <f ca="1"/>
        <v/>
      </c>
      <c r="BO89" t="str">
        <f ca="1"/>
        <v/>
      </c>
      <c r="BP89" t="str">
        <f ca="1"/>
        <v/>
      </c>
      <c r="BR89">
        <f ca="1"/>
        <v>46066</v>
      </c>
      <c r="BS89" t="str">
        <f ca="1"/>
        <v>E</v>
      </c>
      <c r="BT89">
        <f ca="1"/>
        <v>298.10000000000002</v>
      </c>
      <c r="BU89">
        <f ca="1"/>
        <v>87.4</v>
      </c>
      <c r="BV89">
        <f ca="1"/>
        <v>465.09999999999991</v>
      </c>
      <c r="BW89">
        <f ca="1"/>
        <v>2422.3000000000002</v>
      </c>
      <c r="BX89" t="str">
        <f ca="1"/>
        <v/>
      </c>
      <c r="BY89">
        <f ca="1"/>
        <v>3272.9</v>
      </c>
      <c r="BZ89" t="str">
        <f ca="1"/>
        <v/>
      </c>
      <c r="CA89" t="str">
        <f ca="1"/>
        <v/>
      </c>
      <c r="CB89" t="str">
        <f ca="1"/>
        <v/>
      </c>
      <c r="CC89" t="str">
        <f ca="1"/>
        <v/>
      </c>
      <c r="CD89" t="str">
        <f ca="1"/>
        <v/>
      </c>
      <c r="CE89" t="str">
        <f ca="1"/>
        <v/>
      </c>
      <c r="CF89" t="str">
        <f ca="1"/>
        <v/>
      </c>
      <c r="CG89" t="str">
        <f ca="1"/>
        <v/>
      </c>
      <c r="EI89">
        <f ca="1"/>
        <v>46109</v>
      </c>
      <c r="EJ89">
        <f ca="1"/>
        <v>7178.4</v>
      </c>
      <c r="EL89">
        <f ca="1"/>
        <v>46109</v>
      </c>
      <c r="EM89">
        <f ca="1"/>
        <v>1424.6</v>
      </c>
      <c r="EN89">
        <f ca="1"/>
        <v>5753.8</v>
      </c>
      <c r="EP89">
        <f ca="1"/>
        <v>46109</v>
      </c>
      <c r="EQ89">
        <f ca="1"/>
        <v>281.35000000000002</v>
      </c>
      <c r="ES89">
        <f ca="1"/>
        <v>46109</v>
      </c>
      <c r="ET89">
        <f ca="1"/>
        <v>25.700728629820507</v>
      </c>
      <c r="EV89">
        <f ca="1"/>
        <v>46109</v>
      </c>
      <c r="EW89">
        <f ca="1"/>
        <v>7230.9</v>
      </c>
      <c r="EX89">
        <f ca="1"/>
        <v>281.35000000000002</v>
      </c>
    </row>
    <row r="90" spans="1:154" ht="13.5">
      <c r="A90" s="242">
        <f ca="1"/>
        <v>46037</v>
      </c>
      <c r="B90" s="240" t="str">
        <f ca="1"/>
        <v>M</v>
      </c>
      <c r="C90" s="243">
        <f ca="1"/>
        <v>242.9</v>
      </c>
      <c r="D90" s="243">
        <f ca="1"/>
        <v>1740.7</v>
      </c>
      <c r="E90" s="243">
        <f ca="1"/>
        <v>450.5</v>
      </c>
      <c r="F90" s="243">
        <f ca="1"/>
        <v>2648.5</v>
      </c>
      <c r="G90" s="243" t="str">
        <f ca="1"/>
        <v/>
      </c>
      <c r="H90" s="243">
        <f ca="1"/>
        <v>5082.6000000000004</v>
      </c>
      <c r="I90" s="244" t="str">
        <f ca="1"/>
        <v/>
      </c>
      <c r="J90" s="244" t="str">
        <f ca="1"/>
        <v/>
      </c>
      <c r="K90" s="243">
        <f ca="1"/>
        <v>15</v>
      </c>
      <c r="L90" s="243" t="str">
        <f ca="1"/>
        <v/>
      </c>
      <c r="M90" s="243" t="str">
        <f ca="1"/>
        <v/>
      </c>
      <c r="N90" s="243">
        <f ca="1"/>
        <v>9924.1</v>
      </c>
      <c r="O90" s="243">
        <f ca="1"/>
        <v>403.41</v>
      </c>
      <c r="P90" s="244">
        <f ca="1"/>
        <v>24.600530477677797</v>
      </c>
      <c r="R90" s="245">
        <f ca="1"/>
        <v>46052</v>
      </c>
      <c r="S90" s="347">
        <f ca="1"/>
        <v>9824</v>
      </c>
      <c r="T90" s="347">
        <f ca="1"/>
        <v>10407.6</v>
      </c>
      <c r="U90" s="347">
        <f ca="1"/>
        <v>421.36</v>
      </c>
      <c r="V90" s="348">
        <f ca="1"/>
        <v>24.700018986140119</v>
      </c>
      <c r="W90" s="347">
        <f ca="1"/>
        <v>421.36</v>
      </c>
      <c r="X90" s="347">
        <f ca="1"/>
        <v>0</v>
      </c>
      <c r="Y90" s="347">
        <f ca="1"/>
        <v>421.36</v>
      </c>
      <c r="AA90" s="245">
        <f ca="1"/>
        <v>46223</v>
      </c>
      <c r="AB90" s="245">
        <f ca="1"/>
        <v>46229</v>
      </c>
      <c r="AC90" s="347">
        <f ca="1"/>
        <v>54224.399999999994</v>
      </c>
      <c r="AD90" s="347">
        <f ca="1"/>
        <v>54029.099999999991</v>
      </c>
      <c r="AE90" s="347">
        <f ca="1"/>
        <v>2298.14</v>
      </c>
      <c r="AF90" s="348">
        <f ca="1"/>
        <v>23.54565079424982</v>
      </c>
      <c r="AG90" s="349">
        <f ca="1"/>
        <v>7</v>
      </c>
      <c r="AI90" s="346"/>
      <c r="AJ90" s="347"/>
      <c r="AK90" s="347"/>
      <c r="AL90" s="347"/>
      <c r="AM90" s="348"/>
      <c r="AN90" s="348"/>
      <c r="AO90" s="348"/>
      <c r="AP90" s="349"/>
      <c r="BA90">
        <f ca="1"/>
        <v>46066</v>
      </c>
      <c r="BB90" t="str">
        <f ca="1"/>
        <v>M</v>
      </c>
      <c r="BC90">
        <f ca="1"/>
        <v>266.7</v>
      </c>
      <c r="BD90">
        <f ca="1"/>
        <v>3427.5</v>
      </c>
      <c r="BE90">
        <f ca="1"/>
        <v>443</v>
      </c>
      <c r="BF90">
        <f ca="1"/>
        <v>2735.7999999999997</v>
      </c>
      <c r="BG90" t="str">
        <f ca="1"/>
        <v/>
      </c>
      <c r="BH90">
        <f ca="1"/>
        <v>6873</v>
      </c>
      <c r="BI90" t="str">
        <f ca="1"/>
        <v/>
      </c>
      <c r="BJ90" t="str">
        <f ca="1"/>
        <v/>
      </c>
      <c r="BK90">
        <f ca="1"/>
        <v>15</v>
      </c>
      <c r="BL90" t="str">
        <f ca="1"/>
        <v/>
      </c>
      <c r="BM90" t="str">
        <f ca="1"/>
        <v/>
      </c>
      <c r="BN90">
        <f ca="1"/>
        <v>10003.5</v>
      </c>
      <c r="BO90">
        <f ca="1"/>
        <v>396.96</v>
      </c>
      <c r="BP90">
        <f ca="1"/>
        <v>25.200272067714632</v>
      </c>
      <c r="BR90">
        <f ca="1"/>
        <v>46066</v>
      </c>
      <c r="BS90" t="str">
        <f ca="1"/>
        <v>M</v>
      </c>
      <c r="BT90">
        <f ca="1"/>
        <v>266.7</v>
      </c>
      <c r="BU90">
        <f ca="1"/>
        <v>3427.5</v>
      </c>
      <c r="BV90">
        <f ca="1"/>
        <v>443</v>
      </c>
      <c r="BW90">
        <f ca="1"/>
        <v>2735.7999999999997</v>
      </c>
      <c r="BX90" t="str">
        <f ca="1"/>
        <v/>
      </c>
      <c r="BY90">
        <f ca="1"/>
        <v>6873</v>
      </c>
      <c r="BZ90" t="str">
        <f ca="1"/>
        <v/>
      </c>
      <c r="CA90" t="str">
        <f ca="1"/>
        <v/>
      </c>
      <c r="CB90">
        <f ca="1"/>
        <v>15</v>
      </c>
      <c r="CC90" t="str">
        <f ca="1"/>
        <v/>
      </c>
      <c r="CD90" t="str">
        <f ca="1"/>
        <v/>
      </c>
      <c r="CE90">
        <f ca="1"/>
        <v>10003.5</v>
      </c>
      <c r="CF90">
        <f ca="1"/>
        <v>396.96</v>
      </c>
      <c r="CG90">
        <f ca="1"/>
        <v>25.200272067714632</v>
      </c>
      <c r="EI90">
        <f ca="1"/>
        <v>46110</v>
      </c>
      <c r="EJ90">
        <f ca="1"/>
        <v>7137.5</v>
      </c>
      <c r="EL90">
        <f ca="1"/>
        <v>46110</v>
      </c>
      <c r="EM90">
        <f ca="1"/>
        <v>1492.1</v>
      </c>
      <c r="EN90">
        <f ca="1"/>
        <v>5645.4</v>
      </c>
      <c r="EP90">
        <f ca="1"/>
        <v>46110</v>
      </c>
      <c r="EQ90">
        <f ca="1"/>
        <v>276.10000000000002</v>
      </c>
      <c r="ES90">
        <f ca="1"/>
        <v>46110</v>
      </c>
      <c r="ET90">
        <f ca="1"/>
        <v>25.736689605215499</v>
      </c>
      <c r="EV90">
        <f ca="1"/>
        <v>46110</v>
      </c>
      <c r="EW90">
        <f ca="1"/>
        <v>7105.9</v>
      </c>
      <c r="EX90">
        <f ca="1"/>
        <v>276.10000000000002</v>
      </c>
    </row>
    <row r="91" spans="1:154" ht="13.5">
      <c r="A91" s="242">
        <f ca="1"/>
        <v>46038</v>
      </c>
      <c r="B91" s="240" t="str">
        <f ca="1"/>
        <v>E</v>
      </c>
      <c r="C91" s="243">
        <f ca="1"/>
        <v>255</v>
      </c>
      <c r="D91" s="243">
        <f ca="1"/>
        <v>1790</v>
      </c>
      <c r="E91" s="243">
        <f ca="1"/>
        <v>491.20000000000005</v>
      </c>
      <c r="F91" s="243">
        <f ca="1"/>
        <v>2320.3000000000002</v>
      </c>
      <c r="G91" s="243" t="str">
        <f ca="1"/>
        <v/>
      </c>
      <c r="H91" s="243">
        <f ca="1"/>
        <v>4856.5</v>
      </c>
      <c r="I91" s="244" t="str">
        <f ca="1"/>
        <v/>
      </c>
      <c r="J91" s="244" t="str">
        <f ca="1"/>
        <v/>
      </c>
      <c r="K91" s="243" t="str">
        <f ca="1"/>
        <v/>
      </c>
      <c r="L91" s="243" t="str">
        <f ca="1"/>
        <v/>
      </c>
      <c r="M91" s="243" t="str">
        <f ca="1"/>
        <v/>
      </c>
      <c r="N91" s="243" t="str">
        <f ca="1"/>
        <v/>
      </c>
      <c r="O91" s="243" t="str">
        <f ca="1"/>
        <v/>
      </c>
      <c r="P91" s="244" t="str">
        <f ca="1"/>
        <v/>
      </c>
      <c r="R91" s="245">
        <f ca="1"/>
        <v>46053</v>
      </c>
      <c r="S91" s="347">
        <f ca="1"/>
        <v>11467.5</v>
      </c>
      <c r="T91" s="347">
        <f ca="1"/>
        <v>10977.800000000001</v>
      </c>
      <c r="U91" s="347">
        <f ca="1"/>
        <v>439.11</v>
      </c>
      <c r="V91" s="348">
        <f ca="1"/>
        <v>25.000113866684888</v>
      </c>
      <c r="W91" s="347">
        <f ca="1"/>
        <v>439.11</v>
      </c>
      <c r="X91" s="347">
        <f ca="1"/>
        <v>0</v>
      </c>
      <c r="Y91" s="347">
        <f ca="1"/>
        <v>439.11</v>
      </c>
      <c r="AA91" s="245">
        <f ca="1"/>
        <v>46230</v>
      </c>
      <c r="AB91" s="245">
        <f ca="1"/>
        <v>46236</v>
      </c>
      <c r="AC91" s="347">
        <f ca="1"/>
        <v>55489.600000000006</v>
      </c>
      <c r="AD91" s="347">
        <f ca="1"/>
        <v>55274.000000000007</v>
      </c>
      <c r="AE91" s="347">
        <f ca="1"/>
        <v>2405.4899999999998</v>
      </c>
      <c r="AF91" s="348">
        <f ca="1"/>
        <v>23.035502166033893</v>
      </c>
      <c r="AG91" s="349">
        <f ca="1"/>
        <v>7</v>
      </c>
      <c r="AI91" s="346"/>
      <c r="AJ91" s="347"/>
      <c r="AK91" s="347"/>
      <c r="AL91" s="347"/>
      <c r="AM91" s="348"/>
      <c r="AN91" s="348"/>
      <c r="AO91" s="348"/>
      <c r="AP91" s="349"/>
      <c r="BA91">
        <f ca="1"/>
        <v>46067</v>
      </c>
      <c r="BB91" t="str">
        <f ca="1"/>
        <v>E</v>
      </c>
      <c r="BC91">
        <f ca="1"/>
        <v>303.5</v>
      </c>
      <c r="BD91">
        <f ca="1"/>
        <v>95.1</v>
      </c>
      <c r="BE91">
        <f ca="1"/>
        <v>520.40000000000009</v>
      </c>
      <c r="BF91">
        <f ca="1"/>
        <v>2226.5</v>
      </c>
      <c r="BG91" t="str">
        <f ca="1"/>
        <v/>
      </c>
      <c r="BH91">
        <f ca="1"/>
        <v>3145.5</v>
      </c>
      <c r="BI91" t="str">
        <f ca="1"/>
        <v/>
      </c>
      <c r="BJ91" t="str">
        <f ca="1"/>
        <v/>
      </c>
      <c r="BK91" t="str">
        <f ca="1"/>
        <v/>
      </c>
      <c r="BL91" t="str">
        <f ca="1"/>
        <v/>
      </c>
      <c r="BM91" t="str">
        <f ca="1"/>
        <v/>
      </c>
      <c r="BN91" t="str">
        <f ca="1"/>
        <v/>
      </c>
      <c r="BO91" t="str">
        <f ca="1"/>
        <v/>
      </c>
      <c r="BP91" t="str">
        <f ca="1"/>
        <v/>
      </c>
      <c r="BR91">
        <f ca="1"/>
        <v>46067</v>
      </c>
      <c r="BS91" t="str">
        <f ca="1"/>
        <v>E</v>
      </c>
      <c r="BT91">
        <f ca="1"/>
        <v>303.5</v>
      </c>
      <c r="BU91">
        <f ca="1"/>
        <v>95.1</v>
      </c>
      <c r="BV91">
        <f ca="1"/>
        <v>520.40000000000009</v>
      </c>
      <c r="BW91">
        <f ca="1"/>
        <v>2226.5</v>
      </c>
      <c r="BX91" t="str">
        <f ca="1"/>
        <v/>
      </c>
      <c r="BY91">
        <f ca="1"/>
        <v>3145.5</v>
      </c>
      <c r="BZ91" t="str">
        <f ca="1"/>
        <v/>
      </c>
      <c r="CA91" t="str">
        <f ca="1"/>
        <v/>
      </c>
      <c r="CB91" t="str">
        <f ca="1"/>
        <v/>
      </c>
      <c r="CC91" t="str">
        <f ca="1"/>
        <v/>
      </c>
      <c r="CD91" t="str">
        <f ca="1"/>
        <v/>
      </c>
      <c r="CE91" t="str">
        <f ca="1"/>
        <v/>
      </c>
      <c r="CF91" t="str">
        <f ca="1"/>
        <v/>
      </c>
      <c r="CG91" t="str">
        <f ca="1"/>
        <v/>
      </c>
      <c r="EI91">
        <f ca="1"/>
        <v>46111</v>
      </c>
      <c r="EJ91">
        <f ca="1"/>
        <v>7115.3</v>
      </c>
      <c r="EL91">
        <f ca="1"/>
        <v>46111</v>
      </c>
      <c r="EM91">
        <f ca="1"/>
        <v>1475.5</v>
      </c>
      <c r="EN91">
        <f ca="1"/>
        <v>5639.8</v>
      </c>
      <c r="EP91">
        <f ca="1"/>
        <v>46111</v>
      </c>
      <c r="EQ91">
        <f ca="1"/>
        <v>271.69</v>
      </c>
      <c r="ES91">
        <f ca="1"/>
        <v>46111</v>
      </c>
      <c r="ET91">
        <f ca="1"/>
        <v>25.680739077625233</v>
      </c>
      <c r="EV91">
        <f ca="1"/>
        <v>46111</v>
      </c>
      <c r="EW91">
        <f ca="1"/>
        <v>6977.2</v>
      </c>
      <c r="EX91">
        <f ca="1"/>
        <v>271.69</v>
      </c>
    </row>
    <row r="92" spans="1:154" ht="13.5">
      <c r="A92" s="242">
        <f ca="1"/>
        <v>46038</v>
      </c>
      <c r="B92" s="240" t="str">
        <f ca="1"/>
        <v>M</v>
      </c>
      <c r="C92" s="243">
        <f ca="1"/>
        <v>231.1</v>
      </c>
      <c r="D92" s="243">
        <f ca="1"/>
        <v>1569.6999999999998</v>
      </c>
      <c r="E92" s="243">
        <f ca="1"/>
        <v>380.8</v>
      </c>
      <c r="F92" s="243">
        <f ca="1"/>
        <v>2479</v>
      </c>
      <c r="G92" s="243" t="str">
        <f ca="1"/>
        <v/>
      </c>
      <c r="H92" s="243">
        <f ca="1"/>
        <v>4660.6000000000004</v>
      </c>
      <c r="I92" s="244" t="str">
        <f ca="1"/>
        <v/>
      </c>
      <c r="J92" s="244" t="str">
        <f ca="1"/>
        <v/>
      </c>
      <c r="K92" s="243">
        <f ca="1"/>
        <v>15</v>
      </c>
      <c r="L92" s="243" t="str">
        <f ca="1"/>
        <v/>
      </c>
      <c r="M92" s="243" t="str">
        <f ca="1"/>
        <v/>
      </c>
      <c r="N92" s="243">
        <f ca="1"/>
        <v>9594.4</v>
      </c>
      <c r="O92" s="243">
        <f ca="1"/>
        <v>388.43</v>
      </c>
      <c r="P92" s="244">
        <f ca="1"/>
        <v>24.700460829493085</v>
      </c>
      <c r="R92" s="245">
        <f ca="1"/>
        <v>46054</v>
      </c>
      <c r="S92" s="347">
        <f ca="1"/>
        <v>10216.300000000001</v>
      </c>
      <c r="T92" s="347">
        <f ca="1"/>
        <v>10253.1</v>
      </c>
      <c r="U92" s="347">
        <f ca="1"/>
        <v>411.7</v>
      </c>
      <c r="V92" s="348">
        <f ca="1"/>
        <v>24.904299247024532</v>
      </c>
      <c r="W92" s="347">
        <f ca="1"/>
        <v>411.7</v>
      </c>
      <c r="X92" s="347">
        <f ca="1"/>
        <v>0</v>
      </c>
      <c r="Y92" s="347">
        <f ca="1"/>
        <v>411.7</v>
      </c>
      <c r="AA92" s="245">
        <f ca="1"/>
        <v>46237</v>
      </c>
      <c r="AB92" s="245">
        <f ca="1"/>
        <v>46243</v>
      </c>
      <c r="AC92" s="347">
        <f ca="1"/>
        <v>57875.200000000004</v>
      </c>
      <c r="AD92" s="347">
        <f ca="1"/>
        <v>57579.1</v>
      </c>
      <c r="AE92" s="347">
        <f ca="1"/>
        <v>2499.9499999999998</v>
      </c>
      <c r="AF92" s="348">
        <f ca="1"/>
        <v>22.969846828131477</v>
      </c>
      <c r="AG92" s="349">
        <f ca="1"/>
        <v>7</v>
      </c>
      <c r="AI92" s="346"/>
      <c r="AJ92" s="347"/>
      <c r="AK92" s="347"/>
      <c r="AL92" s="347"/>
      <c r="AM92" s="348"/>
      <c r="AN92" s="348"/>
      <c r="AO92" s="348"/>
      <c r="AP92" s="349"/>
      <c r="BA92">
        <f ca="1"/>
        <v>46067</v>
      </c>
      <c r="BB92" t="str">
        <f ca="1"/>
        <v>M</v>
      </c>
      <c r="BC92">
        <f ca="1"/>
        <v>276.89999999999998</v>
      </c>
      <c r="BD92">
        <f ca="1"/>
        <v>3532</v>
      </c>
      <c r="BE92">
        <f ca="1"/>
        <v>382.90000000000003</v>
      </c>
      <c r="BF92">
        <f ca="1"/>
        <v>2599.1999999999998</v>
      </c>
      <c r="BG92" t="str">
        <f ca="1"/>
        <v/>
      </c>
      <c r="BH92">
        <f ca="1"/>
        <v>6791</v>
      </c>
      <c r="BI92" t="str">
        <f ca="1"/>
        <v/>
      </c>
      <c r="BJ92" t="str">
        <f ca="1"/>
        <v/>
      </c>
      <c r="BK92">
        <f ca="1"/>
        <v>15</v>
      </c>
      <c r="BL92" t="str">
        <f ca="1"/>
        <v/>
      </c>
      <c r="BM92" t="str">
        <f ca="1"/>
        <v/>
      </c>
      <c r="BN92">
        <f ca="1"/>
        <v>10011.9</v>
      </c>
      <c r="BO92">
        <f ca="1"/>
        <v>395.72</v>
      </c>
      <c r="BP92">
        <f ca="1"/>
        <v>25.300464975235013</v>
      </c>
      <c r="BR92">
        <f ca="1"/>
        <v>46067</v>
      </c>
      <c r="BS92" t="str">
        <f ca="1"/>
        <v>M</v>
      </c>
      <c r="BT92">
        <f ca="1"/>
        <v>276.89999999999998</v>
      </c>
      <c r="BU92">
        <f ca="1"/>
        <v>3532</v>
      </c>
      <c r="BV92">
        <f ca="1"/>
        <v>382.90000000000003</v>
      </c>
      <c r="BW92">
        <f ca="1"/>
        <v>2599.1999999999998</v>
      </c>
      <c r="BX92" t="str">
        <f ca="1"/>
        <v/>
      </c>
      <c r="BY92">
        <f ca="1"/>
        <v>6791</v>
      </c>
      <c r="BZ92" t="str">
        <f ca="1"/>
        <v/>
      </c>
      <c r="CA92" t="str">
        <f ca="1"/>
        <v/>
      </c>
      <c r="CB92">
        <f ca="1"/>
        <v>15</v>
      </c>
      <c r="CC92" t="str">
        <f ca="1"/>
        <v/>
      </c>
      <c r="CD92" t="str">
        <f ca="1"/>
        <v/>
      </c>
      <c r="CE92">
        <f ca="1"/>
        <v>10011.9</v>
      </c>
      <c r="CF92">
        <f ca="1"/>
        <v>395.72</v>
      </c>
      <c r="CG92">
        <f ca="1"/>
        <v>25.300464975235013</v>
      </c>
      <c r="EI92">
        <f ca="1"/>
        <v>46112</v>
      </c>
      <c r="EJ92">
        <f ca="1"/>
        <v>7080</v>
      </c>
      <c r="EL92">
        <f ca="1"/>
        <v>46112</v>
      </c>
      <c r="EM92">
        <f ca="1"/>
        <v>1508.3999999999999</v>
      </c>
      <c r="EN92">
        <f ca="1"/>
        <v>5571.6</v>
      </c>
      <c r="EP92">
        <f ca="1"/>
        <v>46112</v>
      </c>
      <c r="EQ92">
        <f ca="1"/>
        <v>312.94</v>
      </c>
      <c r="ES92">
        <f ca="1"/>
        <v>46112</v>
      </c>
      <c r="ET92">
        <f ca="1"/>
        <v>25.780660829551991</v>
      </c>
      <c r="EV92">
        <f ca="1"/>
        <v>46112</v>
      </c>
      <c r="EW92">
        <f ca="1"/>
        <v>8067.8</v>
      </c>
      <c r="EX92">
        <f ca="1"/>
        <v>312.94</v>
      </c>
    </row>
    <row r="93" spans="1:154" ht="13.5">
      <c r="A93" s="242">
        <f ca="1"/>
        <v>46039</v>
      </c>
      <c r="B93" s="240" t="str">
        <f ca="1"/>
        <v>E</v>
      </c>
      <c r="C93" s="243">
        <f ca="1"/>
        <v>259.7</v>
      </c>
      <c r="D93" s="243">
        <f ca="1"/>
        <v>1759.8</v>
      </c>
      <c r="E93" s="243">
        <f ca="1"/>
        <v>505.4</v>
      </c>
      <c r="F93" s="243">
        <f ca="1"/>
        <v>2423.8999999999996</v>
      </c>
      <c r="G93" s="243" t="str">
        <f ca="1"/>
        <v/>
      </c>
      <c r="H93" s="243">
        <f ca="1"/>
        <v>4948.7999999999993</v>
      </c>
      <c r="I93" s="244" t="str">
        <f ca="1"/>
        <v/>
      </c>
      <c r="J93" s="244" t="str">
        <f ca="1"/>
        <v/>
      </c>
      <c r="K93" s="243" t="str">
        <f ca="1"/>
        <v/>
      </c>
      <c r="L93" s="243" t="str">
        <f ca="1"/>
        <v/>
      </c>
      <c r="M93" s="243" t="str">
        <f ca="1"/>
        <v/>
      </c>
      <c r="N93" s="243" t="str">
        <f ca="1"/>
        <v/>
      </c>
      <c r="O93" s="243" t="str">
        <f ca="1"/>
        <v/>
      </c>
      <c r="P93" s="244" t="str">
        <f ca="1"/>
        <v/>
      </c>
      <c r="R93" s="245">
        <f ca="1"/>
        <v>46055</v>
      </c>
      <c r="S93" s="347">
        <f ca="1"/>
        <v>10108.799999999999</v>
      </c>
      <c r="T93" s="347">
        <f ca="1"/>
        <v>10044.5</v>
      </c>
      <c r="U93" s="347">
        <f ca="1"/>
        <v>405.74</v>
      </c>
      <c r="V93" s="348">
        <f ca="1"/>
        <v>24.756001380194213</v>
      </c>
      <c r="W93" s="347">
        <f ca="1"/>
        <v>405.74</v>
      </c>
      <c r="X93" s="347">
        <f ca="1"/>
        <v>0</v>
      </c>
      <c r="Y93" s="347">
        <f ca="1"/>
        <v>405.74</v>
      </c>
      <c r="AA93" s="245">
        <f ca="1"/>
        <v>46244</v>
      </c>
      <c r="AB93" s="245">
        <f ca="1"/>
        <v>46250</v>
      </c>
      <c r="AC93" s="347">
        <f ca="1"/>
        <v>48582.700000000004</v>
      </c>
      <c r="AD93" s="347">
        <f ca="1"/>
        <v>56218.2</v>
      </c>
      <c r="AE93" s="347">
        <f ca="1"/>
        <v>2433.64</v>
      </c>
      <c r="AF93" s="348">
        <f ca="1"/>
        <v>23.074355486382206</v>
      </c>
      <c r="AG93" s="349">
        <f ca="1"/>
        <v>7</v>
      </c>
      <c r="AI93" s="346"/>
      <c r="AJ93" s="347"/>
      <c r="AK93" s="347"/>
      <c r="AL93" s="347"/>
      <c r="AM93" s="348"/>
      <c r="AN93" s="348"/>
      <c r="AO93" s="348"/>
      <c r="AP93" s="349"/>
      <c r="BA93">
        <f ca="1"/>
        <v>46068</v>
      </c>
      <c r="BB93" t="str">
        <f ca="1"/>
        <v>E</v>
      </c>
      <c r="BC93">
        <f ca="1"/>
        <v>300.39999999999998</v>
      </c>
      <c r="BD93">
        <f ca="1"/>
        <v>92.3</v>
      </c>
      <c r="BE93">
        <f ca="1"/>
        <v>495.40000000000003</v>
      </c>
      <c r="BF93">
        <f ca="1"/>
        <v>2347.7999999999997</v>
      </c>
      <c r="BG93" t="str">
        <f ca="1"/>
        <v/>
      </c>
      <c r="BH93">
        <f ca="1"/>
        <v>3235.8999999999996</v>
      </c>
      <c r="BI93" t="str">
        <f ca="1"/>
        <v/>
      </c>
      <c r="BJ93" t="str">
        <f ca="1"/>
        <v/>
      </c>
      <c r="BK93" t="str">
        <f ca="1"/>
        <v/>
      </c>
      <c r="BL93" t="str">
        <f ca="1"/>
        <v/>
      </c>
      <c r="BM93" t="str">
        <f ca="1"/>
        <v/>
      </c>
      <c r="BN93" t="str">
        <f ca="1"/>
        <v/>
      </c>
      <c r="BO93" t="str">
        <f ca="1"/>
        <v/>
      </c>
      <c r="BP93" t="str">
        <f ca="1"/>
        <v/>
      </c>
      <c r="BR93">
        <f ca="1"/>
        <v>46068</v>
      </c>
      <c r="BS93" t="str">
        <f ca="1"/>
        <v>E</v>
      </c>
      <c r="BT93">
        <f ca="1"/>
        <v>300.39999999999998</v>
      </c>
      <c r="BU93">
        <f ca="1"/>
        <v>92.3</v>
      </c>
      <c r="BV93">
        <f ca="1"/>
        <v>495.40000000000003</v>
      </c>
      <c r="BW93">
        <f ca="1"/>
        <v>2347.7999999999997</v>
      </c>
      <c r="BX93" t="str">
        <f ca="1"/>
        <v/>
      </c>
      <c r="BY93">
        <f ca="1"/>
        <v>3235.8999999999996</v>
      </c>
      <c r="BZ93" t="str">
        <f ca="1"/>
        <v/>
      </c>
      <c r="CA93" t="str">
        <f ca="1"/>
        <v/>
      </c>
      <c r="CB93" t="str">
        <f ca="1"/>
        <v/>
      </c>
      <c r="CC93" t="str">
        <f ca="1"/>
        <v/>
      </c>
      <c r="CD93" t="str">
        <f ca="1"/>
        <v/>
      </c>
      <c r="CE93" t="str">
        <f ca="1"/>
        <v/>
      </c>
      <c r="CF93" t="str">
        <f ca="1"/>
        <v/>
      </c>
      <c r="CG93" t="str">
        <f ca="1"/>
        <v/>
      </c>
      <c r="EI93">
        <f ca="1"/>
        <v>46113</v>
      </c>
      <c r="EJ93">
        <f ca="1"/>
        <v>9605</v>
      </c>
      <c r="EL93">
        <f ca="1"/>
        <v>46113</v>
      </c>
      <c r="EM93">
        <f ca="1"/>
        <v>2511.1999999999998</v>
      </c>
      <c r="EN93">
        <f ca="1"/>
        <v>7093.8000000000011</v>
      </c>
      <c r="EP93">
        <f ca="1"/>
        <v>46113</v>
      </c>
      <c r="EQ93">
        <f ca="1"/>
        <v>381.57</v>
      </c>
      <c r="ES93">
        <f ca="1"/>
        <v>46113</v>
      </c>
      <c r="ET93">
        <f ca="1"/>
        <v>25.740231150247663</v>
      </c>
      <c r="EV93">
        <f ca="1"/>
        <v>46113</v>
      </c>
      <c r="EW93">
        <f ca="1"/>
        <v>9821.7000000000007</v>
      </c>
      <c r="EX93">
        <f ca="1"/>
        <v>381.57</v>
      </c>
    </row>
    <row r="94" spans="1:154" ht="13.5">
      <c r="A94" s="242">
        <f ca="1"/>
        <v>46039</v>
      </c>
      <c r="B94" s="240" t="str">
        <f ca="1"/>
        <v>M</v>
      </c>
      <c r="C94" s="243">
        <f ca="1"/>
        <v>235.39999999999998</v>
      </c>
      <c r="D94" s="243">
        <f ca="1"/>
        <v>1679.3000000000002</v>
      </c>
      <c r="E94" s="243">
        <f ca="1"/>
        <v>441.6</v>
      </c>
      <c r="F94" s="243">
        <f ca="1"/>
        <v>2611.6999999999998</v>
      </c>
      <c r="G94" s="243" t="str">
        <f ca="1"/>
        <v/>
      </c>
      <c r="H94" s="243">
        <f ca="1"/>
        <v>4968</v>
      </c>
      <c r="I94" s="244" t="str">
        <f ca="1"/>
        <v/>
      </c>
      <c r="J94" s="244" t="str">
        <f ca="1"/>
        <v/>
      </c>
      <c r="K94" s="243">
        <f ca="1"/>
        <v>15</v>
      </c>
      <c r="L94" s="243" t="str">
        <f ca="1"/>
        <v/>
      </c>
      <c r="M94" s="243" t="str">
        <f ca="1"/>
        <v/>
      </c>
      <c r="N94" s="243">
        <f ca="1"/>
        <v>9775.5</v>
      </c>
      <c r="O94" s="243">
        <f ca="1"/>
        <v>397.37</v>
      </c>
      <c r="P94" s="244">
        <f ca="1"/>
        <v>24.600498276165791</v>
      </c>
      <c r="R94" s="245">
        <f ca="1"/>
        <v>46056</v>
      </c>
      <c r="S94" s="347">
        <f ca="1"/>
        <v>10170.700000000001</v>
      </c>
      <c r="T94" s="347">
        <f ca="1"/>
        <v>10003.9</v>
      </c>
      <c r="U94" s="347">
        <f ca="1"/>
        <v>380.95</v>
      </c>
      <c r="V94" s="348">
        <f ca="1"/>
        <v>26.260401627510173</v>
      </c>
      <c r="W94" s="347">
        <f ca="1"/>
        <v>380.95</v>
      </c>
      <c r="X94" s="347">
        <f ca="1"/>
        <v>0</v>
      </c>
      <c r="Y94" s="347">
        <f ca="1"/>
        <v>380.95</v>
      </c>
      <c r="AA94" s="245">
        <f ca="1"/>
        <v>46251</v>
      </c>
      <c r="AB94" s="245">
        <f ca="1"/>
        <v>46257</v>
      </c>
      <c r="AC94" s="347">
        <f ca="1"/>
        <v>78654.599999999991</v>
      </c>
      <c r="AD94" s="347">
        <f ca="1"/>
        <v>70536</v>
      </c>
      <c r="AE94" s="347">
        <f ca="1"/>
        <v>3018.76</v>
      </c>
      <c r="AF94" s="348">
        <f ca="1"/>
        <v>23.344850680942905</v>
      </c>
      <c r="AG94" s="349">
        <f ca="1"/>
        <v>7</v>
      </c>
      <c r="AI94" s="346"/>
      <c r="AJ94" s="347"/>
      <c r="AK94" s="347"/>
      <c r="AL94" s="347"/>
      <c r="AM94" s="348"/>
      <c r="AN94" s="348"/>
      <c r="AO94" s="348"/>
      <c r="AP94" s="349"/>
      <c r="BA94">
        <f ca="1"/>
        <v>46068</v>
      </c>
      <c r="BB94" t="str">
        <f ca="1"/>
        <v>M</v>
      </c>
      <c r="BC94">
        <f ca="1"/>
        <v>285.7</v>
      </c>
      <c r="BD94">
        <f ca="1"/>
        <v>3581.8</v>
      </c>
      <c r="BE94">
        <f ca="1"/>
        <v>388.90000000000003</v>
      </c>
      <c r="BF94">
        <f ca="1"/>
        <v>2600</v>
      </c>
      <c r="BG94" t="str">
        <f ca="1"/>
        <v/>
      </c>
      <c r="BH94">
        <f ca="1"/>
        <v>6856.4</v>
      </c>
      <c r="BI94" t="str">
        <f ca="1"/>
        <v/>
      </c>
      <c r="BJ94" t="str">
        <f ca="1"/>
        <v/>
      </c>
      <c r="BK94">
        <f ca="1"/>
        <v>15</v>
      </c>
      <c r="BL94" t="str">
        <f ca="1"/>
        <v/>
      </c>
      <c r="BM94" t="str">
        <f ca="1"/>
        <v/>
      </c>
      <c r="BN94">
        <f ca="1"/>
        <v>9167.5</v>
      </c>
      <c r="BO94">
        <f ca="1"/>
        <v>366.7</v>
      </c>
      <c r="BP94">
        <f ca="1"/>
        <v>25</v>
      </c>
      <c r="BR94">
        <f ca="1"/>
        <v>46068</v>
      </c>
      <c r="BS94" t="str">
        <f ca="1"/>
        <v>M</v>
      </c>
      <c r="BT94">
        <f ca="1"/>
        <v>285.7</v>
      </c>
      <c r="BU94">
        <f ca="1"/>
        <v>3581.8</v>
      </c>
      <c r="BV94">
        <f ca="1"/>
        <v>388.90000000000003</v>
      </c>
      <c r="BW94">
        <f ca="1"/>
        <v>2600</v>
      </c>
      <c r="BX94" t="str">
        <f ca="1"/>
        <v/>
      </c>
      <c r="BY94">
        <f ca="1"/>
        <v>6856.4</v>
      </c>
      <c r="BZ94" t="str">
        <f ca="1"/>
        <v/>
      </c>
      <c r="CA94" t="str">
        <f ca="1"/>
        <v/>
      </c>
      <c r="CB94">
        <f ca="1"/>
        <v>15</v>
      </c>
      <c r="CC94" t="str">
        <f ca="1"/>
        <v/>
      </c>
      <c r="CD94" t="str">
        <f ca="1"/>
        <v/>
      </c>
      <c r="CE94">
        <f ca="1"/>
        <v>9167.5</v>
      </c>
      <c r="CF94">
        <f ca="1"/>
        <v>366.7</v>
      </c>
      <c r="CG94">
        <f ca="1"/>
        <v>25</v>
      </c>
      <c r="EI94">
        <f ca="1"/>
        <v>46114</v>
      </c>
      <c r="EJ94">
        <f ca="1"/>
        <v>9978.3000000000011</v>
      </c>
      <c r="EL94">
        <f ca="1"/>
        <v>46114</v>
      </c>
      <c r="EM94">
        <f ca="1"/>
        <v>2777.9</v>
      </c>
      <c r="EN94">
        <f ca="1"/>
        <v>7200.4000000000005</v>
      </c>
      <c r="EP94">
        <f ca="1"/>
        <v>46114</v>
      </c>
      <c r="EQ94">
        <f ca="1"/>
        <v>390.6</v>
      </c>
      <c r="ES94">
        <f ca="1"/>
        <v>46114</v>
      </c>
      <c r="ET94">
        <f ca="1"/>
        <v>25.737071172555044</v>
      </c>
      <c r="EV94">
        <f ca="1"/>
        <v>46114</v>
      </c>
      <c r="EW94">
        <f ca="1"/>
        <v>10052.900000000001</v>
      </c>
      <c r="EX94">
        <f ca="1"/>
        <v>390.6</v>
      </c>
    </row>
    <row r="95" spans="1:154" ht="13.5">
      <c r="A95" s="242">
        <f ca="1"/>
        <v>46040</v>
      </c>
      <c r="B95" s="240" t="str">
        <f ca="1"/>
        <v>E</v>
      </c>
      <c r="C95" s="243">
        <f ca="1"/>
        <v>277.09999999999997</v>
      </c>
      <c r="D95" s="243">
        <f ca="1"/>
        <v>1682.8</v>
      </c>
      <c r="E95" s="243">
        <f ca="1"/>
        <v>500.2</v>
      </c>
      <c r="F95" s="243">
        <f ca="1"/>
        <v>2362.4</v>
      </c>
      <c r="G95" s="243" t="str">
        <f ca="1"/>
        <v/>
      </c>
      <c r="H95" s="243">
        <f ca="1"/>
        <v>4822.5</v>
      </c>
      <c r="I95" s="244" t="str">
        <f ca="1"/>
        <v/>
      </c>
      <c r="J95" s="244" t="str">
        <f ca="1"/>
        <v/>
      </c>
      <c r="K95" s="243" t="str">
        <f ca="1"/>
        <v/>
      </c>
      <c r="L95" s="243" t="str">
        <f ca="1"/>
        <v/>
      </c>
      <c r="M95" s="243" t="str">
        <f ca="1"/>
        <v/>
      </c>
      <c r="N95" s="243" t="str">
        <f ca="1"/>
        <v/>
      </c>
      <c r="O95" s="243" t="str">
        <f ca="1"/>
        <v/>
      </c>
      <c r="P95" s="244" t="str">
        <f ca="1"/>
        <v/>
      </c>
      <c r="R95" s="245">
        <f ca="1"/>
        <v>46057</v>
      </c>
      <c r="S95" s="347">
        <f ca="1"/>
        <v>9993.4</v>
      </c>
      <c r="T95" s="347">
        <f ca="1"/>
        <v>9625.4</v>
      </c>
      <c r="U95" s="347">
        <f ca="1"/>
        <v>385.94</v>
      </c>
      <c r="V95" s="348">
        <f ca="1"/>
        <v>24.940146136705188</v>
      </c>
      <c r="W95" s="347">
        <f ca="1"/>
        <v>385.94</v>
      </c>
      <c r="X95" s="347">
        <f ca="1"/>
        <v>0</v>
      </c>
      <c r="Y95" s="347">
        <f ca="1"/>
        <v>385.94</v>
      </c>
      <c r="AA95" s="245">
        <f ca="1"/>
        <v>46258</v>
      </c>
      <c r="AB95" s="245">
        <f ca="1"/>
        <v>46264</v>
      </c>
      <c r="AC95" s="347">
        <f ca="1"/>
        <v>70814.799999999988</v>
      </c>
      <c r="AD95" s="347">
        <f ca="1"/>
        <v>70518.3</v>
      </c>
      <c r="AE95" s="347">
        <f ca="1"/>
        <v>3029.8599999999997</v>
      </c>
      <c r="AF95" s="348">
        <f ca="1"/>
        <v>23.284965810510386</v>
      </c>
      <c r="AG95" s="349">
        <f ca="1"/>
        <v>7</v>
      </c>
      <c r="AI95" s="346"/>
      <c r="AJ95" s="347"/>
      <c r="AK95" s="347"/>
      <c r="AL95" s="347"/>
      <c r="AM95" s="348"/>
      <c r="AN95" s="348"/>
      <c r="AO95" s="348"/>
      <c r="AP95" s="349"/>
      <c r="BA95">
        <f ca="1"/>
        <v>46069</v>
      </c>
      <c r="BB95" t="str">
        <f ca="1"/>
        <v>E</v>
      </c>
      <c r="BC95">
        <f ca="1"/>
        <v>283.89999999999998</v>
      </c>
      <c r="BD95">
        <f ca="1"/>
        <v>96.9</v>
      </c>
      <c r="BE95">
        <f ca="1"/>
        <v>491.7</v>
      </c>
      <c r="BF95">
        <f ca="1"/>
        <v>1453.6000000000001</v>
      </c>
      <c r="BG95" t="str">
        <f ca="1"/>
        <v/>
      </c>
      <c r="BH95">
        <f ca="1"/>
        <v>2326.1000000000004</v>
      </c>
      <c r="BI95" t="str">
        <f ca="1"/>
        <v/>
      </c>
      <c r="BJ95" t="str">
        <f ca="1"/>
        <v/>
      </c>
      <c r="BK95" t="str">
        <f ca="1"/>
        <v/>
      </c>
      <c r="BL95" t="str">
        <f ca="1"/>
        <v/>
      </c>
      <c r="BM95" t="str">
        <f ca="1"/>
        <v/>
      </c>
      <c r="BN95" t="str">
        <f ca="1"/>
        <v/>
      </c>
      <c r="BO95" t="str">
        <f ca="1"/>
        <v/>
      </c>
      <c r="BP95" t="str">
        <f ca="1"/>
        <v/>
      </c>
      <c r="BR95">
        <f ca="1"/>
        <v>46069</v>
      </c>
      <c r="BS95" t="str">
        <f ca="1"/>
        <v>E</v>
      </c>
      <c r="BT95">
        <f ca="1"/>
        <v>283.89999999999998</v>
      </c>
      <c r="BU95">
        <f ca="1"/>
        <v>96.9</v>
      </c>
      <c r="BV95">
        <f ca="1"/>
        <v>491.7</v>
      </c>
      <c r="BW95">
        <f ca="1"/>
        <v>1453.6000000000001</v>
      </c>
      <c r="BX95" t="str">
        <f ca="1"/>
        <v/>
      </c>
      <c r="BY95">
        <f ca="1"/>
        <v>2326.1000000000004</v>
      </c>
      <c r="BZ95" t="str">
        <f ca="1"/>
        <v/>
      </c>
      <c r="CA95" t="str">
        <f ca="1"/>
        <v/>
      </c>
      <c r="CB95" t="str">
        <f ca="1"/>
        <v/>
      </c>
      <c r="CC95" t="str">
        <f ca="1"/>
        <v/>
      </c>
      <c r="CD95" t="str">
        <f ca="1"/>
        <v/>
      </c>
      <c r="CE95" t="str">
        <f ca="1"/>
        <v/>
      </c>
      <c r="CF95" t="str">
        <f ca="1"/>
        <v/>
      </c>
      <c r="CG95" t="str">
        <f ca="1"/>
        <v/>
      </c>
      <c r="EI95">
        <f ca="1"/>
        <v>46115</v>
      </c>
      <c r="EJ95">
        <f ca="1"/>
        <v>10191.1</v>
      </c>
      <c r="EL95">
        <f ca="1"/>
        <v>46115</v>
      </c>
      <c r="EM95">
        <f ca="1"/>
        <v>2922.5</v>
      </c>
      <c r="EN95">
        <f ca="1"/>
        <v>7268.6</v>
      </c>
      <c r="EP95">
        <f ca="1"/>
        <v>46115</v>
      </c>
      <c r="EQ95">
        <f ca="1"/>
        <v>400.4</v>
      </c>
      <c r="ES95">
        <f ca="1"/>
        <v>46115</v>
      </c>
      <c r="ET95">
        <f ca="1"/>
        <v>25.725774225774227</v>
      </c>
      <c r="EV95">
        <f ca="1"/>
        <v>46115</v>
      </c>
      <c r="EW95">
        <f ca="1"/>
        <v>10300.6</v>
      </c>
      <c r="EX95">
        <f ca="1"/>
        <v>400.4</v>
      </c>
    </row>
    <row r="96" spans="1:154" ht="13.5">
      <c r="A96" s="242">
        <f ca="1"/>
        <v>46040</v>
      </c>
      <c r="B96" s="240" t="str">
        <f ca="1"/>
        <v>M</v>
      </c>
      <c r="C96" s="243">
        <f ca="1"/>
        <v>251.4</v>
      </c>
      <c r="D96" s="243">
        <f ca="1"/>
        <v>1733.4</v>
      </c>
      <c r="E96" s="243">
        <f ca="1"/>
        <v>420.7</v>
      </c>
      <c r="F96" s="243">
        <f ca="1"/>
        <v>2635.8</v>
      </c>
      <c r="G96" s="243" t="str">
        <f ca="1"/>
        <v/>
      </c>
      <c r="H96" s="243">
        <f ca="1"/>
        <v>5041.3</v>
      </c>
      <c r="I96" s="244" t="str">
        <f ca="1"/>
        <v/>
      </c>
      <c r="J96" s="244" t="str">
        <f ca="1"/>
        <v/>
      </c>
      <c r="K96" s="243">
        <f ca="1"/>
        <v>15</v>
      </c>
      <c r="L96" s="243" t="str">
        <f ca="1"/>
        <v/>
      </c>
      <c r="M96" s="243" t="str">
        <f ca="1"/>
        <v/>
      </c>
      <c r="N96" s="243">
        <f ca="1"/>
        <v>10105.700000000001</v>
      </c>
      <c r="O96" s="243">
        <f ca="1"/>
        <v>409.13</v>
      </c>
      <c r="P96" s="244">
        <f ca="1"/>
        <v>24.700461955857552</v>
      </c>
      <c r="R96" s="245">
        <f ca="1"/>
        <v>46058</v>
      </c>
      <c r="S96" s="347">
        <f ca="1"/>
        <v>9663.6999999999989</v>
      </c>
      <c r="T96" s="347">
        <f ca="1"/>
        <v>10229</v>
      </c>
      <c r="U96" s="347">
        <f ca="1"/>
        <v>409.16</v>
      </c>
      <c r="V96" s="348">
        <f ca="1"/>
        <v>25</v>
      </c>
      <c r="W96" s="347">
        <f ca="1"/>
        <v>409.16</v>
      </c>
      <c r="X96" s="347">
        <f ca="1"/>
        <v>0</v>
      </c>
      <c r="Y96" s="347">
        <f ca="1"/>
        <v>409.16</v>
      </c>
      <c r="AA96" s="245">
        <f ca="1"/>
        <v>46265</v>
      </c>
      <c r="AB96" s="245">
        <f ca="1"/>
        <v>46271</v>
      </c>
      <c r="AC96" s="347">
        <f ca="1"/>
        <v>67314</v>
      </c>
      <c r="AD96" s="347">
        <f ca="1"/>
        <v>66884.100000000006</v>
      </c>
      <c r="AE96" s="347">
        <f ca="1"/>
        <v>2887.4799999999996</v>
      </c>
      <c r="AF96" s="348">
        <f ca="1"/>
        <v>23.158725080507711</v>
      </c>
      <c r="AG96" s="349">
        <f ca="1"/>
        <v>7</v>
      </c>
      <c r="AI96" s="346"/>
      <c r="AJ96" s="347"/>
      <c r="AK96" s="347"/>
      <c r="AL96" s="347"/>
      <c r="AM96" s="348"/>
      <c r="AN96" s="348"/>
      <c r="AO96" s="348"/>
      <c r="AP96" s="349"/>
      <c r="BA96">
        <f ca="1"/>
        <v>46069</v>
      </c>
      <c r="BB96" t="str">
        <f ca="1"/>
        <v>M</v>
      </c>
      <c r="BC96">
        <f ca="1"/>
        <v>285.2</v>
      </c>
      <c r="BD96">
        <f ca="1"/>
        <v>3441</v>
      </c>
      <c r="BE96">
        <f ca="1"/>
        <v>246.70000000000002</v>
      </c>
      <c r="BF96">
        <f ca="1"/>
        <v>2681.3999999999996</v>
      </c>
      <c r="BG96" t="str">
        <f ca="1"/>
        <v/>
      </c>
      <c r="BH96">
        <f ca="1"/>
        <v>6654.2999999999993</v>
      </c>
      <c r="BI96" t="str">
        <f ca="1"/>
        <v/>
      </c>
      <c r="BJ96" t="str">
        <f ca="1"/>
        <v/>
      </c>
      <c r="BK96">
        <f ca="1"/>
        <v>128</v>
      </c>
      <c r="BL96" t="str">
        <f ca="1"/>
        <v/>
      </c>
      <c r="BM96" t="str">
        <f ca="1"/>
        <v/>
      </c>
      <c r="BN96">
        <f ca="1"/>
        <v>9997.9999999999982</v>
      </c>
      <c r="BO96">
        <f ca="1"/>
        <v>398.32</v>
      </c>
      <c r="BP96">
        <f ca="1"/>
        <v>25.100421771440043</v>
      </c>
      <c r="BR96">
        <f ca="1"/>
        <v>46069</v>
      </c>
      <c r="BS96" t="str">
        <f ca="1"/>
        <v>M</v>
      </c>
      <c r="BT96">
        <f ca="1"/>
        <v>285.2</v>
      </c>
      <c r="BU96">
        <f ca="1"/>
        <v>3441</v>
      </c>
      <c r="BV96">
        <f ca="1"/>
        <v>246.70000000000002</v>
      </c>
      <c r="BW96">
        <f ca="1"/>
        <v>2681.3999999999996</v>
      </c>
      <c r="BX96" t="str">
        <f ca="1"/>
        <v/>
      </c>
      <c r="BY96">
        <f ca="1"/>
        <v>6654.2999999999993</v>
      </c>
      <c r="BZ96" t="str">
        <f ca="1"/>
        <v/>
      </c>
      <c r="CA96" t="str">
        <f ca="1"/>
        <v/>
      </c>
      <c r="CB96">
        <f ca="1"/>
        <v>128</v>
      </c>
      <c r="CC96" t="str">
        <f ca="1"/>
        <v/>
      </c>
      <c r="CD96" t="str">
        <f ca="1"/>
        <v/>
      </c>
      <c r="CE96">
        <f ca="1"/>
        <v>9997.9999999999982</v>
      </c>
      <c r="CF96">
        <f ca="1"/>
        <v>398.32</v>
      </c>
      <c r="CG96">
        <f ca="1"/>
        <v>25.100421771440043</v>
      </c>
      <c r="EI96">
        <f ca="1"/>
        <v>46116</v>
      </c>
      <c r="EJ96">
        <f ca="1"/>
        <v>10273.6</v>
      </c>
      <c r="EL96">
        <f ca="1"/>
        <v>46116</v>
      </c>
      <c r="EM96">
        <f ca="1"/>
        <v>3086</v>
      </c>
      <c r="EN96">
        <f ca="1"/>
        <v>7187.6</v>
      </c>
      <c r="EP96">
        <f ca="1"/>
        <v>46116</v>
      </c>
      <c r="EQ96">
        <f ca="1"/>
        <v>396.21</v>
      </c>
      <c r="ES96">
        <f ca="1"/>
        <v>46116</v>
      </c>
      <c r="ET96">
        <f ca="1"/>
        <v>25.801721309406634</v>
      </c>
      <c r="EV96">
        <f ca="1"/>
        <v>46116</v>
      </c>
      <c r="EW96">
        <f ca="1"/>
        <v>10222.900000000001</v>
      </c>
      <c r="EX96">
        <f ca="1"/>
        <v>396.21</v>
      </c>
    </row>
    <row r="97" spans="1:154" ht="13.5">
      <c r="A97" s="242">
        <f ca="1"/>
        <v>46041</v>
      </c>
      <c r="B97" s="240" t="str">
        <f ca="1"/>
        <v>E</v>
      </c>
      <c r="C97" s="243">
        <f ca="1"/>
        <v>280.20000000000005</v>
      </c>
      <c r="D97" s="243">
        <f ca="1"/>
        <v>1781.6</v>
      </c>
      <c r="E97" s="243">
        <f ca="1"/>
        <v>514.5</v>
      </c>
      <c r="F97" s="243">
        <f ca="1"/>
        <v>2503.1</v>
      </c>
      <c r="G97" s="243" t="str">
        <f ca="1"/>
        <v/>
      </c>
      <c r="H97" s="243">
        <f ca="1"/>
        <v>5079.3999999999996</v>
      </c>
      <c r="I97" s="244" t="str">
        <f ca="1"/>
        <v/>
      </c>
      <c r="J97" s="244" t="str">
        <f ca="1"/>
        <v/>
      </c>
      <c r="K97" s="243" t="str">
        <f ca="1"/>
        <v/>
      </c>
      <c r="L97" s="243" t="str">
        <f ca="1"/>
        <v/>
      </c>
      <c r="M97" s="243" t="str">
        <f ca="1"/>
        <v/>
      </c>
      <c r="N97" s="243" t="str">
        <f ca="1"/>
        <v/>
      </c>
      <c r="O97" s="243" t="str">
        <f ca="1"/>
        <v/>
      </c>
      <c r="P97" s="244" t="str">
        <f ca="1"/>
        <v/>
      </c>
      <c r="R97" s="245">
        <f ca="1"/>
        <v>46059</v>
      </c>
      <c r="S97" s="347">
        <f ca="1"/>
        <v>10317.6</v>
      </c>
      <c r="T97" s="347">
        <f ca="1"/>
        <v>8487.6999999999989</v>
      </c>
      <c r="U97" s="347">
        <f ca="1"/>
        <v>339.5</v>
      </c>
      <c r="V97" s="348">
        <f ca="1"/>
        <v>25.000589101620026</v>
      </c>
      <c r="W97" s="347">
        <f ca="1"/>
        <v>339.5</v>
      </c>
      <c r="X97" s="347">
        <f ca="1"/>
        <v>0</v>
      </c>
      <c r="Y97" s="347">
        <f ca="1"/>
        <v>339.5</v>
      </c>
      <c r="AA97" s="245">
        <f ca="1"/>
        <v>46272</v>
      </c>
      <c r="AB97" s="245">
        <f ca="1"/>
        <v>46278</v>
      </c>
      <c r="AC97" s="347">
        <f ca="1"/>
        <v>68294.599999999991</v>
      </c>
      <c r="AD97" s="347">
        <f ca="1"/>
        <v>67785.399999999994</v>
      </c>
      <c r="AE97" s="347">
        <f ca="1"/>
        <v>2937.62</v>
      </c>
      <c r="AF97" s="348">
        <f ca="1"/>
        <v>23.148238471273569</v>
      </c>
      <c r="AG97" s="349">
        <f ca="1"/>
        <v>7</v>
      </c>
      <c r="AI97" s="346"/>
      <c r="AJ97" s="347"/>
      <c r="AK97" s="347"/>
      <c r="AL97" s="347"/>
      <c r="AM97" s="348"/>
      <c r="AN97" s="348"/>
      <c r="AO97" s="348"/>
      <c r="AP97" s="349"/>
      <c r="BA97">
        <f ca="1"/>
        <v>46070</v>
      </c>
      <c r="BB97" t="str">
        <f ca="1"/>
        <v>E</v>
      </c>
      <c r="BC97">
        <f ca="1"/>
        <v>313.59999999999997</v>
      </c>
      <c r="BD97">
        <f ca="1"/>
        <v>83.300000000000011</v>
      </c>
      <c r="BE97">
        <f ca="1"/>
        <v>482.7</v>
      </c>
      <c r="BF97">
        <f ca="1"/>
        <v>2592.0999999999995</v>
      </c>
      <c r="BG97" t="str">
        <f ca="1"/>
        <v/>
      </c>
      <c r="BH97">
        <f ca="1"/>
        <v>3471.6999999999994</v>
      </c>
      <c r="BI97" t="str">
        <f ca="1"/>
        <v/>
      </c>
      <c r="BJ97" t="str">
        <f ca="1"/>
        <v/>
      </c>
      <c r="BK97" t="str">
        <f ca="1"/>
        <v/>
      </c>
      <c r="BL97" t="str">
        <f ca="1"/>
        <v/>
      </c>
      <c r="BM97" t="str">
        <f ca="1"/>
        <v/>
      </c>
      <c r="BN97" t="str">
        <f ca="1"/>
        <v/>
      </c>
      <c r="BO97" t="str">
        <f ca="1"/>
        <v/>
      </c>
      <c r="BP97" t="str">
        <f ca="1"/>
        <v/>
      </c>
      <c r="BR97">
        <f ca="1"/>
        <v>46070</v>
      </c>
      <c r="BS97" t="str">
        <f ca="1"/>
        <v>E</v>
      </c>
      <c r="BT97">
        <f ca="1"/>
        <v>313.59999999999997</v>
      </c>
      <c r="BU97">
        <f ca="1"/>
        <v>83.300000000000011</v>
      </c>
      <c r="BV97">
        <f ca="1"/>
        <v>482.7</v>
      </c>
      <c r="BW97">
        <f ca="1"/>
        <v>2592.0999999999995</v>
      </c>
      <c r="BX97" t="str">
        <f ca="1"/>
        <v/>
      </c>
      <c r="BY97">
        <f ca="1"/>
        <v>3471.6999999999994</v>
      </c>
      <c r="BZ97" t="str">
        <f ca="1"/>
        <v/>
      </c>
      <c r="CA97" t="str">
        <f ca="1"/>
        <v/>
      </c>
      <c r="CB97" t="str">
        <f ca="1"/>
        <v/>
      </c>
      <c r="CC97" t="str">
        <f ca="1"/>
        <v/>
      </c>
      <c r="CD97" t="str">
        <f ca="1"/>
        <v/>
      </c>
      <c r="CE97" t="str">
        <f ca="1"/>
        <v/>
      </c>
      <c r="CF97" t="str">
        <f ca="1"/>
        <v/>
      </c>
      <c r="CG97" t="str">
        <f ca="1"/>
        <v/>
      </c>
      <c r="EI97">
        <f ca="1"/>
        <v>46117</v>
      </c>
      <c r="EJ97">
        <f ca="1"/>
        <v>10411.099999999999</v>
      </c>
      <c r="EL97">
        <f ca="1"/>
        <v>46117</v>
      </c>
      <c r="EM97">
        <f ca="1"/>
        <v>3050.3</v>
      </c>
      <c r="EN97">
        <f ca="1"/>
        <v>7360.7999999999993</v>
      </c>
      <c r="EP97">
        <f ca="1"/>
        <v>46117</v>
      </c>
      <c r="EQ97">
        <f ca="1"/>
        <v>401.1</v>
      </c>
      <c r="ES97">
        <f ca="1"/>
        <v>46117</v>
      </c>
      <c r="ET97">
        <f ca="1"/>
        <v>25.742956868611316</v>
      </c>
      <c r="EV97">
        <f ca="1"/>
        <v>46117</v>
      </c>
      <c r="EW97">
        <f ca="1"/>
        <v>10325.5</v>
      </c>
      <c r="EX97">
        <f ca="1"/>
        <v>401.1</v>
      </c>
    </row>
    <row r="98" spans="1:154" ht="13.5">
      <c r="A98" s="242">
        <f ca="1"/>
        <v>46041</v>
      </c>
      <c r="B98" s="240" t="str">
        <f ca="1"/>
        <v>M</v>
      </c>
      <c r="C98" s="243">
        <f ca="1"/>
        <v>252.8</v>
      </c>
      <c r="D98" s="243">
        <f ca="1"/>
        <v>1706.3999999999999</v>
      </c>
      <c r="E98" s="243">
        <f ca="1"/>
        <v>430.8</v>
      </c>
      <c r="F98" s="243">
        <f ca="1"/>
        <v>2669.2</v>
      </c>
      <c r="G98" s="243" t="str">
        <f ca="1"/>
        <v/>
      </c>
      <c r="H98" s="243">
        <f ca="1"/>
        <v>5059.2</v>
      </c>
      <c r="I98" s="244" t="str">
        <f ca="1"/>
        <v/>
      </c>
      <c r="J98" s="244" t="str">
        <f ca="1"/>
        <v/>
      </c>
      <c r="K98" s="243">
        <f ca="1"/>
        <v>140</v>
      </c>
      <c r="L98" s="243" t="str">
        <f ca="1"/>
        <v/>
      </c>
      <c r="M98" s="243" t="str">
        <f ca="1"/>
        <v/>
      </c>
      <c r="N98" s="243">
        <f ca="1"/>
        <v>9980.2000000000007</v>
      </c>
      <c r="O98" s="243">
        <f ca="1"/>
        <v>405.69</v>
      </c>
      <c r="P98" s="244">
        <f ca="1"/>
        <v>24.600557075599596</v>
      </c>
      <c r="R98" s="245">
        <f ca="1"/>
        <v>46060</v>
      </c>
      <c r="S98" s="347">
        <f ca="1"/>
        <v>10307.4</v>
      </c>
      <c r="T98" s="347">
        <f ca="1"/>
        <v>10357.299999999999</v>
      </c>
      <c r="U98" s="347">
        <f ca="1"/>
        <v>415.95</v>
      </c>
      <c r="V98" s="348">
        <f ca="1"/>
        <v>24.900348599591297</v>
      </c>
      <c r="W98" s="347">
        <f ca="1"/>
        <v>415.95</v>
      </c>
      <c r="X98" s="347">
        <f ca="1"/>
        <v>0</v>
      </c>
      <c r="Y98" s="347">
        <f ca="1"/>
        <v>415.95</v>
      </c>
      <c r="AA98" s="245">
        <f ca="1"/>
        <v>46279</v>
      </c>
      <c r="AB98" s="245">
        <f ca="1"/>
        <v>46285</v>
      </c>
      <c r="AC98" s="347">
        <f ca="1"/>
        <v>59895.399999999994</v>
      </c>
      <c r="AD98" s="347">
        <f ca="1"/>
        <v>59812</v>
      </c>
      <c r="AE98" s="347">
        <f ca="1"/>
        <v>2582.71</v>
      </c>
      <c r="AF98" s="348">
        <f ca="1"/>
        <v>23.191617444516645</v>
      </c>
      <c r="AG98" s="349">
        <f ca="1"/>
        <v>7</v>
      </c>
      <c r="AI98" s="346"/>
      <c r="AJ98" s="347"/>
      <c r="AK98" s="347"/>
      <c r="AL98" s="347"/>
      <c r="AM98" s="348"/>
      <c r="AN98" s="348"/>
      <c r="AO98" s="348"/>
      <c r="AP98" s="349"/>
      <c r="BA98">
        <f ca="1"/>
        <v>46070</v>
      </c>
      <c r="BB98" t="str">
        <f ca="1"/>
        <v>M</v>
      </c>
      <c r="BC98">
        <f ca="1"/>
        <v>305</v>
      </c>
      <c r="BD98">
        <f ca="1"/>
        <v>4049.9</v>
      </c>
      <c r="BE98">
        <f ca="1"/>
        <v>416.59999999999997</v>
      </c>
      <c r="BF98">
        <f ca="1"/>
        <v>2947.2</v>
      </c>
      <c r="BG98" t="str">
        <f ca="1"/>
        <v/>
      </c>
      <c r="BH98">
        <f ca="1"/>
        <v>7718.7</v>
      </c>
      <c r="BI98" t="str">
        <f ca="1"/>
        <v/>
      </c>
      <c r="BJ98" t="str">
        <f ca="1"/>
        <v/>
      </c>
      <c r="BK98">
        <f ca="1"/>
        <v>15</v>
      </c>
      <c r="BL98" t="str">
        <f ca="1"/>
        <v/>
      </c>
      <c r="BM98" t="str">
        <f ca="1"/>
        <v/>
      </c>
      <c r="BN98">
        <f ca="1"/>
        <v>11068.1</v>
      </c>
      <c r="BO98">
        <f ca="1"/>
        <v>427.33</v>
      </c>
      <c r="BP98">
        <f ca="1"/>
        <v>25.900592048299909</v>
      </c>
      <c r="BR98">
        <f ca="1"/>
        <v>46070</v>
      </c>
      <c r="BS98" t="str">
        <f ca="1"/>
        <v>M</v>
      </c>
      <c r="BT98">
        <f ca="1"/>
        <v>305</v>
      </c>
      <c r="BU98">
        <f ca="1"/>
        <v>4049.9</v>
      </c>
      <c r="BV98">
        <f ca="1"/>
        <v>416.59999999999997</v>
      </c>
      <c r="BW98">
        <f ca="1"/>
        <v>2947.2</v>
      </c>
      <c r="BX98" t="str">
        <f ca="1"/>
        <v/>
      </c>
      <c r="BY98">
        <f ca="1"/>
        <v>7718.7</v>
      </c>
      <c r="BZ98" t="str">
        <f ca="1"/>
        <v/>
      </c>
      <c r="CA98" t="str">
        <f ca="1"/>
        <v/>
      </c>
      <c r="CB98">
        <f ca="1"/>
        <v>15</v>
      </c>
      <c r="CC98" t="str">
        <f ca="1"/>
        <v/>
      </c>
      <c r="CD98" t="str">
        <f ca="1"/>
        <v/>
      </c>
      <c r="CE98">
        <f ca="1"/>
        <v>11068.1</v>
      </c>
      <c r="CF98">
        <f ca="1"/>
        <v>427.33</v>
      </c>
      <c r="CG98">
        <f ca="1"/>
        <v>25.900592048299909</v>
      </c>
      <c r="EI98">
        <f ca="1"/>
        <v>46118</v>
      </c>
      <c r="EJ98">
        <f ca="1"/>
        <v>9982.5</v>
      </c>
      <c r="EL98">
        <f ca="1"/>
        <v>46118</v>
      </c>
      <c r="EM98">
        <f ca="1"/>
        <v>2979.7000000000003</v>
      </c>
      <c r="EN98">
        <f ca="1"/>
        <v>7002.8</v>
      </c>
      <c r="EP98">
        <f ca="1"/>
        <v>46118</v>
      </c>
      <c r="EQ98">
        <f ca="1"/>
        <v>389.68</v>
      </c>
      <c r="ES98">
        <f ca="1"/>
        <v>46118</v>
      </c>
      <c r="ET98">
        <f ca="1"/>
        <v>25.619995894066928</v>
      </c>
      <c r="EV98">
        <f ca="1"/>
        <v>46118</v>
      </c>
      <c r="EW98">
        <f ca="1"/>
        <v>9983.6</v>
      </c>
      <c r="EX98">
        <f ca="1"/>
        <v>389.68</v>
      </c>
    </row>
    <row r="99" spans="1:154" ht="13.5">
      <c r="A99" s="242">
        <f ca="1"/>
        <v>46042</v>
      </c>
      <c r="B99" s="240" t="str">
        <f ca="1"/>
        <v>E</v>
      </c>
      <c r="C99" s="243">
        <f ca="1"/>
        <v>287.5</v>
      </c>
      <c r="D99" s="243">
        <f ca="1"/>
        <v>1776</v>
      </c>
      <c r="E99" s="243">
        <f ca="1"/>
        <v>509.7</v>
      </c>
      <c r="F99" s="243">
        <f ca="1"/>
        <v>2487.8000000000002</v>
      </c>
      <c r="G99" s="243" t="str">
        <f ca="1"/>
        <v/>
      </c>
      <c r="H99" s="243">
        <f ca="1"/>
        <v>5061</v>
      </c>
      <c r="I99" s="244" t="str">
        <f ca="1"/>
        <v/>
      </c>
      <c r="J99" s="244" t="str">
        <f ca="1"/>
        <v/>
      </c>
      <c r="K99" s="243" t="str">
        <f ca="1"/>
        <v/>
      </c>
      <c r="L99" s="243" t="str">
        <f ca="1"/>
        <v/>
      </c>
      <c r="M99" s="243" t="str">
        <f ca="1"/>
        <v/>
      </c>
      <c r="N99" s="243" t="str">
        <f ca="1"/>
        <v/>
      </c>
      <c r="O99" s="243" t="str">
        <f ca="1"/>
        <v/>
      </c>
      <c r="P99" s="244" t="str">
        <f ca="1"/>
        <v/>
      </c>
      <c r="R99" s="245">
        <f ca="1"/>
        <v>46061</v>
      </c>
      <c r="S99" s="347">
        <f ca="1"/>
        <v>10327.700000000001</v>
      </c>
      <c r="T99" s="347">
        <f ca="1"/>
        <v>10456.5</v>
      </c>
      <c r="U99" s="347">
        <f ca="1"/>
        <v>418.26</v>
      </c>
      <c r="V99" s="348">
        <f ca="1"/>
        <v>25</v>
      </c>
      <c r="W99" s="347">
        <f ca="1"/>
        <v>418.26</v>
      </c>
      <c r="X99" s="347">
        <f ca="1"/>
        <v>0</v>
      </c>
      <c r="Y99" s="347">
        <f ca="1"/>
        <v>418.26</v>
      </c>
      <c r="AA99" s="245">
        <f ca="1"/>
        <v>46286</v>
      </c>
      <c r="AB99" s="245">
        <f ca="1"/>
        <v>46292</v>
      </c>
      <c r="AC99" s="347">
        <f ca="1"/>
        <v>58994.8</v>
      </c>
      <c r="AD99" s="347">
        <f ca="1"/>
        <v>58150.799999999996</v>
      </c>
      <c r="AE99" s="347">
        <f ca="1"/>
        <v>2511.96</v>
      </c>
      <c r="AF99" s="348">
        <f ca="1"/>
        <v>23.196341433357762</v>
      </c>
      <c r="AG99" s="349">
        <f ca="1"/>
        <v>7</v>
      </c>
      <c r="AI99" s="346"/>
      <c r="AJ99" s="347"/>
      <c r="AK99" s="347"/>
      <c r="AL99" s="347"/>
      <c r="AM99" s="348"/>
      <c r="AN99" s="348"/>
      <c r="AO99" s="348"/>
      <c r="AP99" s="349"/>
      <c r="BA99">
        <f ca="1"/>
        <v>46071</v>
      </c>
      <c r="BB99" t="str">
        <f ca="1"/>
        <v>E</v>
      </c>
      <c r="BC99">
        <f ca="1"/>
        <v>313.2</v>
      </c>
      <c r="BD99">
        <f ca="1"/>
        <v>88.1</v>
      </c>
      <c r="BE99">
        <f ca="1"/>
        <v>485.1</v>
      </c>
      <c r="BF99">
        <f ca="1"/>
        <v>2478</v>
      </c>
      <c r="BG99" t="str">
        <f ca="1"/>
        <v/>
      </c>
      <c r="BH99">
        <f ca="1"/>
        <v>3364.4</v>
      </c>
      <c r="BI99" t="str">
        <f ca="1"/>
        <v/>
      </c>
      <c r="BJ99" t="str">
        <f ca="1"/>
        <v/>
      </c>
      <c r="BK99" t="str">
        <f ca="1"/>
        <v/>
      </c>
      <c r="BL99" t="str">
        <f ca="1"/>
        <v/>
      </c>
      <c r="BM99" t="str">
        <f ca="1"/>
        <v/>
      </c>
      <c r="BN99" t="str">
        <f ca="1"/>
        <v/>
      </c>
      <c r="BO99" t="str">
        <f ca="1"/>
        <v/>
      </c>
      <c r="BP99" t="str">
        <f ca="1"/>
        <v/>
      </c>
      <c r="BR99">
        <f ca="1"/>
        <v>46071</v>
      </c>
      <c r="BS99" t="str">
        <f ca="1"/>
        <v>E</v>
      </c>
      <c r="BT99">
        <f ca="1"/>
        <v>313.2</v>
      </c>
      <c r="BU99">
        <f ca="1"/>
        <v>88.1</v>
      </c>
      <c r="BV99">
        <f ca="1"/>
        <v>485.1</v>
      </c>
      <c r="BW99">
        <f ca="1"/>
        <v>2478</v>
      </c>
      <c r="BX99" t="str">
        <f ca="1"/>
        <v/>
      </c>
      <c r="BY99">
        <f ca="1"/>
        <v>3364.4</v>
      </c>
      <c r="BZ99" t="str">
        <f ca="1"/>
        <v/>
      </c>
      <c r="CA99" t="str">
        <f ca="1"/>
        <v/>
      </c>
      <c r="CB99" t="str">
        <f ca="1"/>
        <v/>
      </c>
      <c r="CC99" t="str">
        <f ca="1"/>
        <v/>
      </c>
      <c r="CD99" t="str">
        <f ca="1"/>
        <v/>
      </c>
      <c r="CE99" t="str">
        <f ca="1"/>
        <v/>
      </c>
      <c r="CF99" t="str">
        <f ca="1"/>
        <v/>
      </c>
      <c r="CG99" t="str">
        <f ca="1"/>
        <v/>
      </c>
      <c r="EI99">
        <f ca="1"/>
        <v>46119</v>
      </c>
      <c r="EJ99">
        <f ca="1"/>
        <v>10201.600000000002</v>
      </c>
      <c r="EL99">
        <f ca="1"/>
        <v>46119</v>
      </c>
      <c r="EM99">
        <f ca="1"/>
        <v>2995.8</v>
      </c>
      <c r="EN99">
        <f ca="1"/>
        <v>7205.8000000000011</v>
      </c>
      <c r="EP99">
        <f ca="1"/>
        <v>46119</v>
      </c>
      <c r="EQ99">
        <f ca="1"/>
        <v>388.78</v>
      </c>
      <c r="ES99">
        <f ca="1"/>
        <v>46119</v>
      </c>
      <c r="ET99">
        <f ca="1"/>
        <v>25.670301970265964</v>
      </c>
      <c r="EV99">
        <f ca="1"/>
        <v>46119</v>
      </c>
      <c r="EW99">
        <f ca="1"/>
        <v>9980.1</v>
      </c>
      <c r="EX99">
        <f ca="1"/>
        <v>388.78</v>
      </c>
    </row>
    <row r="100" spans="1:154" ht="13.5">
      <c r="A100" s="242">
        <f ca="1"/>
        <v>46042</v>
      </c>
      <c r="B100" s="240" t="str">
        <f ca="1"/>
        <v>M</v>
      </c>
      <c r="C100" s="243">
        <f ca="1"/>
        <v>0</v>
      </c>
      <c r="D100" s="243">
        <f ca="1"/>
        <v>1674</v>
      </c>
      <c r="E100" s="243">
        <f ca="1"/>
        <v>265.10000000000002</v>
      </c>
      <c r="F100" s="243">
        <f ca="1"/>
        <v>0</v>
      </c>
      <c r="G100" s="243" t="str">
        <f ca="1"/>
        <v/>
      </c>
      <c r="H100" s="243">
        <f ca="1"/>
        <v>1939.1</v>
      </c>
      <c r="I100" s="244" t="str">
        <f ca="1"/>
        <v/>
      </c>
      <c r="J100" s="244" t="str">
        <f ca="1"/>
        <v/>
      </c>
      <c r="K100" s="243">
        <f ca="1"/>
        <v>15</v>
      </c>
      <c r="L100" s="243" t="str">
        <f ca="1"/>
        <v/>
      </c>
      <c r="M100" s="243" t="str">
        <f ca="1"/>
        <v/>
      </c>
      <c r="N100" s="243">
        <f ca="1"/>
        <v>6977.6</v>
      </c>
      <c r="O100" s="243">
        <f ca="1"/>
        <v>284.79000000000002</v>
      </c>
      <c r="P100" s="244">
        <f ca="1"/>
        <v>24.500860283015555</v>
      </c>
      <c r="R100" s="245">
        <f ca="1"/>
        <v>46062</v>
      </c>
      <c r="S100" s="347">
        <f ca="1"/>
        <v>10529.5</v>
      </c>
      <c r="T100" s="347">
        <f ca="1"/>
        <v>10210.9</v>
      </c>
      <c r="U100" s="347">
        <f ca="1"/>
        <v>405.19</v>
      </c>
      <c r="V100" s="348">
        <f ca="1"/>
        <v>25.20027641353439</v>
      </c>
      <c r="W100" s="347">
        <f ca="1"/>
        <v>405.19</v>
      </c>
      <c r="X100" s="347">
        <f ca="1"/>
        <v>0</v>
      </c>
      <c r="Y100" s="347">
        <f ca="1"/>
        <v>405.19</v>
      </c>
      <c r="AA100" s="245">
        <f ca="1"/>
        <v>46293</v>
      </c>
      <c r="AB100" s="245">
        <f ca="1"/>
        <v>46299</v>
      </c>
      <c r="AC100" s="347">
        <f ca="1"/>
        <v>60182.299999999996</v>
      </c>
      <c r="AD100" s="347">
        <f ca="1"/>
        <v>60733.1</v>
      </c>
      <c r="AE100" s="347">
        <f ca="1"/>
        <v>2693.8900000000003</v>
      </c>
      <c r="AF100" s="348">
        <f ca="1"/>
        <v>22.484610844981407</v>
      </c>
      <c r="AG100" s="349">
        <f ca="1"/>
        <v>7</v>
      </c>
      <c r="AI100" s="346"/>
      <c r="AJ100" s="347"/>
      <c r="AK100" s="347"/>
      <c r="AL100" s="347"/>
      <c r="AM100" s="348"/>
      <c r="AN100" s="348"/>
      <c r="AO100" s="348"/>
      <c r="AP100" s="349"/>
      <c r="BA100">
        <f ca="1"/>
        <v>46071</v>
      </c>
      <c r="BB100" t="str">
        <f ca="1"/>
        <v>M</v>
      </c>
      <c r="BC100">
        <f ca="1"/>
        <v>286.40000000000003</v>
      </c>
      <c r="BD100">
        <f ca="1"/>
        <v>4143.2</v>
      </c>
      <c r="BE100">
        <f ca="1"/>
        <v>431.1</v>
      </c>
      <c r="BF100">
        <f ca="1"/>
        <v>2610.8999999999996</v>
      </c>
      <c r="BG100" t="str">
        <f ca="1"/>
        <v/>
      </c>
      <c r="BH100">
        <f ca="1"/>
        <v>7471.5999999999995</v>
      </c>
      <c r="BI100" t="str">
        <f ca="1"/>
        <v/>
      </c>
      <c r="BJ100" t="str">
        <f ca="1"/>
        <v/>
      </c>
      <c r="BK100">
        <f ca="1"/>
        <v>15</v>
      </c>
      <c r="BL100" t="str">
        <f ca="1"/>
        <v/>
      </c>
      <c r="BM100" t="str">
        <f ca="1"/>
        <v/>
      </c>
      <c r="BN100">
        <f ca="1"/>
        <v>11126.099999999999</v>
      </c>
      <c r="BO100">
        <f ca="1"/>
        <v>432.9</v>
      </c>
      <c r="BP100">
        <f ca="1"/>
        <v>25.701316701316699</v>
      </c>
      <c r="BR100">
        <f ca="1"/>
        <v>46071</v>
      </c>
      <c r="BS100" t="str">
        <f ca="1"/>
        <v>M</v>
      </c>
      <c r="BT100">
        <f ca="1"/>
        <v>286.40000000000003</v>
      </c>
      <c r="BU100">
        <f ca="1"/>
        <v>4143.2</v>
      </c>
      <c r="BV100">
        <f ca="1"/>
        <v>431.1</v>
      </c>
      <c r="BW100">
        <f ca="1"/>
        <v>2610.8999999999996</v>
      </c>
      <c r="BX100" t="str">
        <f ca="1"/>
        <v/>
      </c>
      <c r="BY100">
        <f ca="1"/>
        <v>7471.5999999999995</v>
      </c>
      <c r="BZ100" t="str">
        <f ca="1"/>
        <v/>
      </c>
      <c r="CA100" t="str">
        <f ca="1"/>
        <v/>
      </c>
      <c r="CB100">
        <f ca="1"/>
        <v>15</v>
      </c>
      <c r="CC100" t="str">
        <f ca="1"/>
        <v/>
      </c>
      <c r="CD100" t="str">
        <f ca="1"/>
        <v/>
      </c>
      <c r="CE100">
        <f ca="1"/>
        <v>11126.099999999999</v>
      </c>
      <c r="CF100">
        <f ca="1"/>
        <v>432.9</v>
      </c>
      <c r="CG100">
        <f ca="1"/>
        <v>25.701316701316699</v>
      </c>
      <c r="EI100">
        <f ca="1"/>
        <v>46120</v>
      </c>
      <c r="EJ100">
        <f ca="1"/>
        <v>10262.4</v>
      </c>
      <c r="EL100">
        <f ca="1"/>
        <v>46120</v>
      </c>
      <c r="EM100">
        <f ca="1"/>
        <v>2957.2999999999997</v>
      </c>
      <c r="EN100">
        <f ca="1"/>
        <v>7305.1</v>
      </c>
      <c r="EP100">
        <f ca="1"/>
        <v>46120</v>
      </c>
      <c r="EQ100">
        <f ca="1"/>
        <v>395</v>
      </c>
      <c r="ES100">
        <f ca="1"/>
        <v>46120</v>
      </c>
      <c r="ET100">
        <f ca="1"/>
        <v>25.705316455696202</v>
      </c>
      <c r="EV100">
        <f ca="1"/>
        <v>46120</v>
      </c>
      <c r="EW100">
        <f ca="1"/>
        <v>10153.6</v>
      </c>
      <c r="EX100">
        <f ca="1"/>
        <v>395</v>
      </c>
    </row>
    <row r="101" spans="1:154" ht="13.5">
      <c r="A101" s="242">
        <f ca="1"/>
        <v>46043</v>
      </c>
      <c r="B101" s="240" t="str">
        <f ca="1"/>
        <v>M</v>
      </c>
      <c r="C101" s="243">
        <f ca="1"/>
        <v>312.39999999999998</v>
      </c>
      <c r="D101" s="243">
        <f ca="1"/>
        <v>1778.5</v>
      </c>
      <c r="E101" s="243">
        <f ca="1"/>
        <v>545.29999999999995</v>
      </c>
      <c r="F101" s="243">
        <f ca="1"/>
        <v>2417.3000000000002</v>
      </c>
      <c r="G101" s="243" t="str">
        <f ca="1"/>
        <v/>
      </c>
      <c r="H101" s="243">
        <f ca="1"/>
        <v>5053.5</v>
      </c>
      <c r="I101" s="244" t="str">
        <f ca="1"/>
        <v/>
      </c>
      <c r="J101" s="244" t="str">
        <f ca="1"/>
        <v/>
      </c>
      <c r="K101" s="243" t="str">
        <f ca="1"/>
        <v/>
      </c>
      <c r="L101" s="243" t="str">
        <f ca="1"/>
        <v/>
      </c>
      <c r="M101" s="243" t="str">
        <f ca="1"/>
        <v/>
      </c>
      <c r="N101" s="243" t="str">
        <f ca="1"/>
        <v/>
      </c>
      <c r="O101" s="243" t="str">
        <f ca="1"/>
        <v/>
      </c>
      <c r="P101" s="244" t="str">
        <f ca="1"/>
        <v/>
      </c>
      <c r="R101" s="245">
        <f ca="1"/>
        <v>46063</v>
      </c>
      <c r="S101" s="347">
        <f ca="1"/>
        <v>10321.5</v>
      </c>
      <c r="T101" s="347">
        <f ca="1"/>
        <v>10249.299999999999</v>
      </c>
      <c r="U101" s="347">
        <f ca="1"/>
        <v>403.51</v>
      </c>
      <c r="V101" s="348">
        <f ca="1"/>
        <v>25.400361824985747</v>
      </c>
      <c r="W101" s="347">
        <f ca="1"/>
        <v>403.51</v>
      </c>
      <c r="X101" s="347">
        <f ca="1"/>
        <v>0</v>
      </c>
      <c r="Y101" s="347">
        <f ca="1"/>
        <v>403.51</v>
      </c>
      <c r="AA101" s="245">
        <f ca="1"/>
        <v>46300</v>
      </c>
      <c r="AB101" s="245">
        <f ca="1"/>
        <v>46306</v>
      </c>
      <c r="AC101" s="347">
        <f ca="1"/>
        <v>66145.2</v>
      </c>
      <c r="AD101" s="347">
        <f ca="1"/>
        <v>65875.100000000006</v>
      </c>
      <c r="AE101" s="347">
        <f ca="1"/>
        <v>2353.58</v>
      </c>
      <c r="AF101" s="348">
        <f ca="1"/>
        <v>23.034303238293226</v>
      </c>
      <c r="AG101" s="349">
        <f ca="1"/>
        <v>5</v>
      </c>
      <c r="AI101" s="346"/>
      <c r="AJ101" s="347"/>
      <c r="AK101" s="347"/>
      <c r="AL101" s="347"/>
      <c r="AM101" s="348"/>
      <c r="AN101" s="348"/>
      <c r="AO101" s="348"/>
      <c r="AP101" s="349"/>
      <c r="BA101">
        <f ca="1"/>
        <v>46072</v>
      </c>
      <c r="BB101" t="str">
        <f ca="1"/>
        <v>E</v>
      </c>
      <c r="BC101">
        <f ca="1"/>
        <v>338.2</v>
      </c>
      <c r="BD101">
        <f ca="1"/>
        <v>83.3</v>
      </c>
      <c r="BE101">
        <f ca="1"/>
        <v>534.9</v>
      </c>
      <c r="BF101">
        <f ca="1"/>
        <v>2713.1</v>
      </c>
      <c r="BG101" t="str">
        <f ca="1"/>
        <v/>
      </c>
      <c r="BH101">
        <f ca="1"/>
        <v>3669.5</v>
      </c>
      <c r="BI101" t="str">
        <f ca="1"/>
        <v/>
      </c>
      <c r="BJ101" t="str">
        <f ca="1"/>
        <v/>
      </c>
      <c r="BK101" t="str">
        <f ca="1"/>
        <v/>
      </c>
      <c r="BL101" t="str">
        <f ca="1"/>
        <v/>
      </c>
      <c r="BM101" t="str">
        <f ca="1"/>
        <v/>
      </c>
      <c r="BN101" t="str">
        <f ca="1"/>
        <v/>
      </c>
      <c r="BO101" t="str">
        <f ca="1"/>
        <v/>
      </c>
      <c r="BP101" t="str">
        <f ca="1"/>
        <v/>
      </c>
      <c r="BR101">
        <f ca="1"/>
        <v>46072</v>
      </c>
      <c r="BS101" t="str">
        <f ca="1"/>
        <v>E</v>
      </c>
      <c r="BT101">
        <f ca="1"/>
        <v>338.2</v>
      </c>
      <c r="BU101">
        <f ca="1"/>
        <v>83.3</v>
      </c>
      <c r="BV101">
        <f ca="1"/>
        <v>534.9</v>
      </c>
      <c r="BW101">
        <f ca="1"/>
        <v>2713.1</v>
      </c>
      <c r="BX101" t="str">
        <f ca="1"/>
        <v/>
      </c>
      <c r="BY101">
        <f ca="1"/>
        <v>3669.5</v>
      </c>
      <c r="BZ101" t="str">
        <f ca="1"/>
        <v/>
      </c>
      <c r="CA101" t="str">
        <f ca="1"/>
        <v/>
      </c>
      <c r="CB101" t="str">
        <f ca="1"/>
        <v/>
      </c>
      <c r="CC101" t="str">
        <f ca="1"/>
        <v/>
      </c>
      <c r="CD101" t="str">
        <f ca="1"/>
        <v/>
      </c>
      <c r="CE101" t="str">
        <f ca="1"/>
        <v/>
      </c>
      <c r="CF101" t="str">
        <f ca="1"/>
        <v/>
      </c>
      <c r="CG101" t="str">
        <f ca="1"/>
        <v/>
      </c>
      <c r="EI101">
        <f ca="1"/>
        <v>46121</v>
      </c>
      <c r="EJ101">
        <f ca="1"/>
        <v>10382.200000000001</v>
      </c>
      <c r="EL101">
        <f ca="1"/>
        <v>46121</v>
      </c>
      <c r="EM101">
        <f ca="1"/>
        <v>2863.5</v>
      </c>
      <c r="EN101">
        <f ca="1"/>
        <v>7518.7</v>
      </c>
      <c r="EP101">
        <f ca="1"/>
        <v>46121</v>
      </c>
      <c r="EQ101">
        <f ca="1"/>
        <v>405.74</v>
      </c>
      <c r="ES101">
        <f ca="1"/>
        <v>46121</v>
      </c>
      <c r="ET101">
        <f ca="1"/>
        <v>25.723616108838169</v>
      </c>
      <c r="EV101">
        <f ca="1"/>
        <v>46121</v>
      </c>
      <c r="EW101">
        <f ca="1"/>
        <v>10437.099999999999</v>
      </c>
      <c r="EX101">
        <f ca="1"/>
        <v>405.74</v>
      </c>
    </row>
    <row r="102" spans="1:154" ht="13.5">
      <c r="A102" s="242">
        <f ca="1"/>
        <v>46043</v>
      </c>
      <c r="B102" s="240" t="str">
        <f ca="1"/>
        <v>M</v>
      </c>
      <c r="C102" s="243">
        <f ca="1"/>
        <v>274.60000000000002</v>
      </c>
      <c r="D102" s="243">
        <f ca="1"/>
        <v>1694.4</v>
      </c>
      <c r="E102" s="243">
        <f ca="1"/>
        <v>344.8</v>
      </c>
      <c r="F102" s="243">
        <f ca="1"/>
        <v>2462.3999999999996</v>
      </c>
      <c r="G102" s="243" t="str">
        <f ca="1"/>
        <v/>
      </c>
      <c r="H102" s="243">
        <f ca="1"/>
        <v>4776.2</v>
      </c>
      <c r="I102" s="244" t="str">
        <f ca="1"/>
        <v/>
      </c>
      <c r="J102" s="244" t="str">
        <f ca="1"/>
        <v/>
      </c>
      <c r="K102" s="243">
        <f ca="1"/>
        <v>15</v>
      </c>
      <c r="L102" s="243" t="str">
        <f ca="1"/>
        <v/>
      </c>
      <c r="M102" s="243" t="str">
        <f ca="1"/>
        <v/>
      </c>
      <c r="N102" s="243">
        <f ca="1"/>
        <v>9756.5</v>
      </c>
      <c r="O102" s="243">
        <f ca="1"/>
        <v>397</v>
      </c>
      <c r="P102" s="244">
        <f ca="1"/>
        <v>24.575566750629722</v>
      </c>
      <c r="R102" s="245">
        <f ca="1"/>
        <v>46064</v>
      </c>
      <c r="S102" s="347">
        <f ca="1"/>
        <v>10244.799999999999</v>
      </c>
      <c r="T102" s="347">
        <f ca="1"/>
        <v>10153.700000000001</v>
      </c>
      <c r="U102" s="347">
        <f ca="1"/>
        <v>401.33</v>
      </c>
      <c r="V102" s="348">
        <f ca="1"/>
        <v>25.300127077467423</v>
      </c>
      <c r="W102" s="347">
        <f ca="1"/>
        <v>401.33</v>
      </c>
      <c r="X102" s="347">
        <f ca="1"/>
        <v>0</v>
      </c>
      <c r="Y102" s="347">
        <f ca="1"/>
        <v>401.33</v>
      </c>
      <c r="AA102" s="245">
        <f ca="1"/>
        <v>46307</v>
      </c>
      <c r="AB102" s="245">
        <f ca="1"/>
        <v>46313</v>
      </c>
      <c r="AC102" s="347">
        <f ca="1"/>
        <v>21807.7</v>
      </c>
      <c r="AD102" s="347">
        <f ca="1"/>
        <v>20813.800000000003</v>
      </c>
      <c r="AE102" s="347">
        <f ca="1"/>
        <v>0</v>
      </c>
      <c r="AF102" s="348" t="str">
        <f ca="1"/>
        <v/>
      </c>
      <c r="AG102" s="349">
        <f ca="1"/>
        <v>0</v>
      </c>
      <c r="AI102" s="346"/>
      <c r="AJ102" s="347"/>
      <c r="AK102" s="347"/>
      <c r="AL102" s="347"/>
      <c r="AM102" s="348"/>
      <c r="AN102" s="348"/>
      <c r="AO102" s="348"/>
      <c r="AP102" s="349"/>
      <c r="BA102">
        <f ca="1"/>
        <v>46072</v>
      </c>
      <c r="BB102" t="str">
        <f ca="1"/>
        <v>M</v>
      </c>
      <c r="BC102">
        <f ca="1"/>
        <v>0</v>
      </c>
      <c r="BD102">
        <f ca="1"/>
        <v>4077</v>
      </c>
      <c r="BE102">
        <f ca="1"/>
        <v>296.79999999999995</v>
      </c>
      <c r="BF102">
        <f ca="1"/>
        <v>0</v>
      </c>
      <c r="BG102" t="str">
        <f ca="1"/>
        <v/>
      </c>
      <c r="BH102">
        <f ca="1"/>
        <v>4373.8</v>
      </c>
      <c r="BI102" t="str">
        <f ca="1"/>
        <v/>
      </c>
      <c r="BJ102" t="str">
        <f ca="1"/>
        <v/>
      </c>
      <c r="BK102">
        <f ca="1"/>
        <v>15</v>
      </c>
      <c r="BL102" t="str">
        <f ca="1"/>
        <v/>
      </c>
      <c r="BM102" t="str">
        <f ca="1"/>
        <v/>
      </c>
      <c r="BN102">
        <f ca="1"/>
        <v>7985.7000000000007</v>
      </c>
      <c r="BO102">
        <f ca="1"/>
        <v>308.29000000000002</v>
      </c>
      <c r="BP102">
        <f ca="1"/>
        <v>25.903208018424213</v>
      </c>
      <c r="BR102">
        <f ca="1"/>
        <v>46072</v>
      </c>
      <c r="BS102" t="str">
        <f ca="1"/>
        <v>M</v>
      </c>
      <c r="BT102">
        <f ca="1"/>
        <v>0</v>
      </c>
      <c r="BU102">
        <f ca="1"/>
        <v>4077</v>
      </c>
      <c r="BV102">
        <f ca="1"/>
        <v>296.79999999999995</v>
      </c>
      <c r="BW102">
        <f ca="1"/>
        <v>0</v>
      </c>
      <c r="BX102" t="str">
        <f ca="1"/>
        <v/>
      </c>
      <c r="BY102">
        <f ca="1"/>
        <v>4373.8</v>
      </c>
      <c r="BZ102" t="str">
        <f ca="1"/>
        <v/>
      </c>
      <c r="CA102" t="str">
        <f ca="1"/>
        <v/>
      </c>
      <c r="CB102">
        <f ca="1"/>
        <v>15</v>
      </c>
      <c r="CC102" t="str">
        <f ca="1"/>
        <v/>
      </c>
      <c r="CD102" t="str">
        <f ca="1"/>
        <v/>
      </c>
      <c r="CE102">
        <f ca="1"/>
        <v>7985.7000000000007</v>
      </c>
      <c r="CF102">
        <f ca="1"/>
        <v>308.29000000000002</v>
      </c>
      <c r="CG102">
        <f ca="1"/>
        <v>25.903208018424213</v>
      </c>
      <c r="EI102">
        <f ca="1"/>
        <v>46122</v>
      </c>
      <c r="EJ102">
        <f ca="1"/>
        <v>10404.6</v>
      </c>
      <c r="EL102">
        <f ca="1"/>
        <v>46122</v>
      </c>
      <c r="EM102">
        <f ca="1"/>
        <v>2933.3999999999996</v>
      </c>
      <c r="EN102">
        <f ca="1"/>
        <v>7471.2000000000007</v>
      </c>
      <c r="EP102">
        <f ca="1"/>
        <v>46122</v>
      </c>
      <c r="EQ102">
        <f ca="1"/>
        <v>409</v>
      </c>
      <c r="ES102">
        <f ca="1"/>
        <v>46122</v>
      </c>
      <c r="ET102">
        <f ca="1"/>
        <v>25.599266503667483</v>
      </c>
      <c r="EV102">
        <f ca="1"/>
        <v>46122</v>
      </c>
      <c r="EW102">
        <f ca="1"/>
        <v>10470.1</v>
      </c>
      <c r="EX102">
        <f ca="1"/>
        <v>409</v>
      </c>
    </row>
    <row r="103" spans="1:154" ht="13.5">
      <c r="A103" s="242">
        <f ca="1"/>
        <v>46044</v>
      </c>
      <c r="B103" s="240" t="str">
        <f ca="1"/>
        <v>E</v>
      </c>
      <c r="C103" s="243">
        <f ca="1"/>
        <v>310.70000000000005</v>
      </c>
      <c r="D103" s="243">
        <f ca="1"/>
        <v>1782.9</v>
      </c>
      <c r="E103" s="243">
        <f ca="1"/>
        <v>432.9</v>
      </c>
      <c r="F103" s="243">
        <f ca="1"/>
        <v>2468.8000000000002</v>
      </c>
      <c r="G103" s="243" t="str">
        <f ca="1"/>
        <v/>
      </c>
      <c r="H103" s="243">
        <f ca="1"/>
        <v>4995.3000000000011</v>
      </c>
      <c r="I103" s="244" t="str">
        <f ca="1"/>
        <v/>
      </c>
      <c r="J103" s="244" t="str">
        <f ca="1"/>
        <v/>
      </c>
      <c r="K103" s="243" t="str">
        <f ca="1"/>
        <v/>
      </c>
      <c r="L103" s="243" t="str">
        <f ca="1"/>
        <v/>
      </c>
      <c r="M103" s="243" t="str">
        <f ca="1"/>
        <v/>
      </c>
      <c r="N103" s="243" t="str">
        <f ca="1"/>
        <v/>
      </c>
      <c r="O103" s="243" t="str">
        <f ca="1"/>
        <v/>
      </c>
      <c r="P103" s="244" t="str">
        <f ca="1"/>
        <v/>
      </c>
      <c r="R103" s="245">
        <f ca="1"/>
        <v>46065</v>
      </c>
      <c r="S103" s="347">
        <f ca="1"/>
        <v>10495.800000000001</v>
      </c>
      <c r="T103" s="347">
        <f ca="1"/>
        <v>10436.6</v>
      </c>
      <c r="U103" s="347">
        <f ca="1"/>
        <v>412.51</v>
      </c>
      <c r="V103" s="348">
        <f ca="1"/>
        <v>25.30023514581465</v>
      </c>
      <c r="W103" s="347">
        <f ca="1"/>
        <v>412.51</v>
      </c>
      <c r="X103" s="347">
        <f ca="1"/>
        <v>0</v>
      </c>
      <c r="Y103" s="347">
        <f ca="1"/>
        <v>412.51</v>
      </c>
      <c r="AA103" s="245"/>
      <c r="AB103" s="245"/>
      <c r="AC103" s="347"/>
      <c r="AD103" s="347"/>
      <c r="AE103" s="347"/>
      <c r="AF103" s="348"/>
      <c r="AG103" s="349"/>
      <c r="AI103" s="346"/>
      <c r="AJ103" s="347"/>
      <c r="AK103" s="347"/>
      <c r="AL103" s="347"/>
      <c r="AM103" s="348"/>
      <c r="AN103" s="348"/>
      <c r="AO103" s="348"/>
      <c r="AP103" s="349"/>
      <c r="BA103">
        <f ca="1"/>
        <v>46073</v>
      </c>
      <c r="BB103" t="str">
        <f ca="1"/>
        <v>E</v>
      </c>
      <c r="BC103">
        <f ca="1"/>
        <v>363.6</v>
      </c>
      <c r="BD103">
        <f ca="1"/>
        <v>85.4</v>
      </c>
      <c r="BE103">
        <f ca="1"/>
        <v>533.69999999999993</v>
      </c>
      <c r="BF103">
        <f ca="1"/>
        <v>2644.2000000000003</v>
      </c>
      <c r="BG103" t="str">
        <f ca="1"/>
        <v/>
      </c>
      <c r="BH103">
        <f ca="1"/>
        <v>3626.9</v>
      </c>
      <c r="BI103" t="str">
        <f ca="1"/>
        <v/>
      </c>
      <c r="BJ103" t="str">
        <f ca="1"/>
        <v/>
      </c>
      <c r="BK103" t="str">
        <f ca="1"/>
        <v/>
      </c>
      <c r="BL103" t="str">
        <f ca="1"/>
        <v/>
      </c>
      <c r="BM103" t="str">
        <f ca="1"/>
        <v/>
      </c>
      <c r="BN103" t="str">
        <f ca="1"/>
        <v/>
      </c>
      <c r="BO103" t="str">
        <f ca="1"/>
        <v/>
      </c>
      <c r="BP103" t="str">
        <f ca="1"/>
        <v/>
      </c>
      <c r="BR103">
        <f ca="1"/>
        <v>46073</v>
      </c>
      <c r="BS103" t="str">
        <f ca="1"/>
        <v>E</v>
      </c>
      <c r="BT103">
        <f ca="1"/>
        <v>363.6</v>
      </c>
      <c r="BU103">
        <f ca="1"/>
        <v>85.4</v>
      </c>
      <c r="BV103">
        <f ca="1"/>
        <v>533.69999999999993</v>
      </c>
      <c r="BW103">
        <f ca="1"/>
        <v>2644.2000000000003</v>
      </c>
      <c r="BX103" t="str">
        <f ca="1"/>
        <v/>
      </c>
      <c r="BY103">
        <f ca="1"/>
        <v>3626.9</v>
      </c>
      <c r="BZ103" t="str">
        <f ca="1"/>
        <v/>
      </c>
      <c r="CA103" t="str">
        <f ca="1"/>
        <v/>
      </c>
      <c r="CB103" t="str">
        <f ca="1"/>
        <v/>
      </c>
      <c r="CC103" t="str">
        <f ca="1"/>
        <v/>
      </c>
      <c r="CD103" t="str">
        <f ca="1"/>
        <v/>
      </c>
      <c r="CE103" t="str">
        <f ca="1"/>
        <v/>
      </c>
      <c r="CF103" t="str">
        <f ca="1"/>
        <v/>
      </c>
      <c r="CG103" t="str">
        <f ca="1"/>
        <v/>
      </c>
      <c r="EI103">
        <f ca="1"/>
        <v>46123</v>
      </c>
      <c r="EJ103">
        <f ca="1"/>
        <v>10403.199999999999</v>
      </c>
      <c r="EL103">
        <f ca="1"/>
        <v>46123</v>
      </c>
      <c r="EM103">
        <f ca="1"/>
        <v>3013.9</v>
      </c>
      <c r="EN103">
        <f ca="1"/>
        <v>7389.2999999999993</v>
      </c>
      <c r="EP103">
        <f ca="1"/>
        <v>46123</v>
      </c>
      <c r="EQ103">
        <f ca="1"/>
        <v>392.62</v>
      </c>
      <c r="ES103">
        <f ca="1"/>
        <v>46123</v>
      </c>
      <c r="ET103">
        <f ca="1"/>
        <v>25.640313789414702</v>
      </c>
      <c r="EV103">
        <f ca="1"/>
        <v>46123</v>
      </c>
      <c r="EW103">
        <f ca="1"/>
        <v>10066.9</v>
      </c>
      <c r="EX103">
        <f ca="1"/>
        <v>392.62</v>
      </c>
    </row>
    <row r="104" spans="1:154" ht="13.5">
      <c r="A104" s="242">
        <f ca="1"/>
        <v>46044</v>
      </c>
      <c r="B104" s="240" t="str">
        <f ca="1"/>
        <v>M</v>
      </c>
      <c r="C104" s="243">
        <f ca="1"/>
        <v>262.7</v>
      </c>
      <c r="D104" s="243">
        <f ca="1"/>
        <v>1622.6</v>
      </c>
      <c r="E104" s="243">
        <f ca="1"/>
        <v>459.00000000000006</v>
      </c>
      <c r="F104" s="243">
        <f ca="1"/>
        <v>2591.4</v>
      </c>
      <c r="G104" s="243" t="str">
        <f ca="1"/>
        <v/>
      </c>
      <c r="H104" s="243">
        <f ca="1"/>
        <v>4935.7000000000007</v>
      </c>
      <c r="I104" s="244" t="str">
        <f ca="1"/>
        <v/>
      </c>
      <c r="J104" s="244" t="str">
        <f ca="1"/>
        <v/>
      </c>
      <c r="K104" s="243">
        <f ca="1"/>
        <v>15</v>
      </c>
      <c r="L104" s="243" t="str">
        <f ca="1"/>
        <v/>
      </c>
      <c r="M104" s="243" t="str">
        <f ca="1"/>
        <v/>
      </c>
      <c r="N104" s="243">
        <f ca="1"/>
        <v>9864.6</v>
      </c>
      <c r="O104" s="243">
        <f ca="1"/>
        <v>402.63</v>
      </c>
      <c r="P104" s="244">
        <f ca="1"/>
        <v>24.500409805528651</v>
      </c>
      <c r="R104" s="245">
        <f ca="1"/>
        <v>46066</v>
      </c>
      <c r="S104" s="347">
        <f ca="1"/>
        <v>10145.9</v>
      </c>
      <c r="T104" s="347">
        <f ca="1"/>
        <v>10003.5</v>
      </c>
      <c r="U104" s="347">
        <f ca="1"/>
        <v>396.96</v>
      </c>
      <c r="V104" s="348">
        <f ca="1"/>
        <v>25.200272067714632</v>
      </c>
      <c r="W104" s="347">
        <f ca="1"/>
        <v>396.96</v>
      </c>
      <c r="X104" s="347">
        <f ca="1"/>
        <v>0</v>
      </c>
      <c r="Y104" s="347">
        <f ca="1"/>
        <v>396.96</v>
      </c>
      <c r="AA104" s="245"/>
      <c r="AB104" s="245"/>
      <c r="AC104" s="347"/>
      <c r="AD104" s="347"/>
      <c r="AE104" s="347"/>
      <c r="AF104" s="348"/>
      <c r="AG104" s="349"/>
      <c r="AI104" s="346"/>
      <c r="AJ104" s="347"/>
      <c r="AK104" s="347"/>
      <c r="AL104" s="347"/>
      <c r="AM104" s="348"/>
      <c r="AN104" s="348"/>
      <c r="AO104" s="348"/>
      <c r="AP104" s="349"/>
      <c r="BA104">
        <f ca="1"/>
        <v>46073</v>
      </c>
      <c r="BB104" t="str">
        <f ca="1"/>
        <v>M</v>
      </c>
      <c r="BC104">
        <f ca="1"/>
        <v>296.79999999999995</v>
      </c>
      <c r="BD104">
        <f ca="1"/>
        <v>4211.8</v>
      </c>
      <c r="BE104">
        <f ca="1"/>
        <v>448.4</v>
      </c>
      <c r="BF104">
        <f ca="1"/>
        <v>2804.5</v>
      </c>
      <c r="BG104" t="str">
        <f ca="1"/>
        <v/>
      </c>
      <c r="BH104">
        <f ca="1"/>
        <v>7761.5</v>
      </c>
      <c r="BI104" t="str">
        <f ca="1"/>
        <v/>
      </c>
      <c r="BJ104" t="str">
        <f ca="1"/>
        <v/>
      </c>
      <c r="BK104">
        <f ca="1"/>
        <v>15</v>
      </c>
      <c r="BL104" t="str">
        <f ca="1"/>
        <v/>
      </c>
      <c r="BM104" t="str">
        <f ca="1"/>
        <v/>
      </c>
      <c r="BN104">
        <f ca="1"/>
        <v>9102.6</v>
      </c>
      <c r="BO104">
        <f ca="1"/>
        <v>361.61</v>
      </c>
      <c r="BP104">
        <f ca="1"/>
        <v>25.172423329000857</v>
      </c>
      <c r="BR104">
        <f ca="1"/>
        <v>46073</v>
      </c>
      <c r="BS104" t="str">
        <f ca="1"/>
        <v>M</v>
      </c>
      <c r="BT104">
        <f ca="1"/>
        <v>296.79999999999995</v>
      </c>
      <c r="BU104">
        <f ca="1"/>
        <v>4211.8</v>
      </c>
      <c r="BV104">
        <f ca="1"/>
        <v>448.4</v>
      </c>
      <c r="BW104">
        <f ca="1"/>
        <v>2804.5</v>
      </c>
      <c r="BX104" t="str">
        <f ca="1"/>
        <v/>
      </c>
      <c r="BY104">
        <f ca="1"/>
        <v>7761.5</v>
      </c>
      <c r="BZ104" t="str">
        <f ca="1"/>
        <v/>
      </c>
      <c r="CA104" t="str">
        <f ca="1"/>
        <v/>
      </c>
      <c r="CB104">
        <f ca="1"/>
        <v>15</v>
      </c>
      <c r="CC104" t="str">
        <f ca="1"/>
        <v/>
      </c>
      <c r="CD104" t="str">
        <f ca="1"/>
        <v/>
      </c>
      <c r="CE104">
        <f ca="1"/>
        <v>9102.6</v>
      </c>
      <c r="CF104">
        <f ca="1"/>
        <v>361.61</v>
      </c>
      <c r="CG104">
        <f ca="1"/>
        <v>25.172423329000857</v>
      </c>
      <c r="EI104">
        <f ca="1"/>
        <v>46124</v>
      </c>
      <c r="EJ104">
        <f ca="1"/>
        <v>9971.3000000000011</v>
      </c>
      <c r="EL104">
        <f ca="1"/>
        <v>46124</v>
      </c>
      <c r="EM104">
        <f ca="1"/>
        <v>2692.6</v>
      </c>
      <c r="EN104">
        <f ca="1"/>
        <v>7278.7000000000007</v>
      </c>
      <c r="EP104">
        <f ca="1"/>
        <v>46124</v>
      </c>
      <c r="EQ104">
        <f ca="1"/>
        <v>396.28</v>
      </c>
      <c r="ES104">
        <f ca="1"/>
        <v>46124</v>
      </c>
      <c r="ET104">
        <f ca="1"/>
        <v>25.739376198647424</v>
      </c>
      <c r="EV104">
        <f ca="1"/>
        <v>46124</v>
      </c>
      <c r="EW104">
        <f ca="1"/>
        <v>10200</v>
      </c>
      <c r="EX104">
        <f ca="1"/>
        <v>396.28</v>
      </c>
    </row>
    <row r="105" spans="1:154" ht="13.5">
      <c r="A105" s="242">
        <f ca="1"/>
        <v>46045</v>
      </c>
      <c r="B105" s="240" t="str">
        <f ca="1"/>
        <v>E</v>
      </c>
      <c r="C105" s="243">
        <f ca="1"/>
        <v>317.2</v>
      </c>
      <c r="D105" s="243">
        <f ca="1"/>
        <v>1692.3</v>
      </c>
      <c r="E105" s="243">
        <f ca="1"/>
        <v>572.1</v>
      </c>
      <c r="F105" s="243">
        <f ca="1"/>
        <v>2362.3000000000002</v>
      </c>
      <c r="G105" s="243" t="str">
        <f ca="1"/>
        <v/>
      </c>
      <c r="H105" s="243">
        <f ca="1"/>
        <v>4943.8999999999996</v>
      </c>
      <c r="I105" s="244" t="str">
        <f ca="1"/>
        <v/>
      </c>
      <c r="J105" s="244" t="str">
        <f ca="1"/>
        <v/>
      </c>
      <c r="K105" s="243" t="str">
        <f ca="1"/>
        <v/>
      </c>
      <c r="L105" s="243" t="str">
        <f ca="1"/>
        <v/>
      </c>
      <c r="M105" s="243" t="str">
        <f ca="1"/>
        <v/>
      </c>
      <c r="N105" s="243" t="str">
        <f ca="1"/>
        <v/>
      </c>
      <c r="O105" s="243" t="str">
        <f ca="1"/>
        <v/>
      </c>
      <c r="P105" s="244" t="str">
        <f ca="1"/>
        <v/>
      </c>
      <c r="R105" s="245">
        <f ca="1"/>
        <v>46067</v>
      </c>
      <c r="S105" s="347">
        <f ca="1"/>
        <v>9936.5</v>
      </c>
      <c r="T105" s="347">
        <f ca="1"/>
        <v>10011.9</v>
      </c>
      <c r="U105" s="347">
        <f ca="1"/>
        <v>395.72</v>
      </c>
      <c r="V105" s="348">
        <f ca="1"/>
        <v>25.300464975235013</v>
      </c>
      <c r="W105" s="347">
        <f ca="1"/>
        <v>395.72</v>
      </c>
      <c r="X105" s="347">
        <f ca="1"/>
        <v>0</v>
      </c>
      <c r="Y105" s="347">
        <f ca="1"/>
        <v>395.72</v>
      </c>
      <c r="AA105" s="245"/>
      <c r="AB105" s="245"/>
      <c r="AC105" s="347"/>
      <c r="AD105" s="347"/>
      <c r="AE105" s="347"/>
      <c r="AF105" s="348"/>
      <c r="AG105" s="349"/>
      <c r="AI105" s="346"/>
      <c r="AJ105" s="347"/>
      <c r="AK105" s="347"/>
      <c r="AL105" s="347"/>
      <c r="AM105" s="348"/>
      <c r="AN105" s="348"/>
      <c r="AO105" s="348"/>
      <c r="AP105" s="349"/>
      <c r="BA105">
        <f ca="1"/>
        <v>46074</v>
      </c>
      <c r="BB105" t="str">
        <f ca="1"/>
        <v>M</v>
      </c>
      <c r="BC105">
        <f ca="1"/>
        <v>340.2</v>
      </c>
      <c r="BD105">
        <f ca="1"/>
        <v>84.4</v>
      </c>
      <c r="BE105">
        <f ca="1"/>
        <v>528.4</v>
      </c>
      <c r="BF105">
        <f ca="1"/>
        <v>403.09999999999997</v>
      </c>
      <c r="BG105" t="str">
        <f ca="1"/>
        <v/>
      </c>
      <c r="BH105">
        <f ca="1"/>
        <v>1356.1</v>
      </c>
      <c r="BI105" t="str">
        <f ca="1"/>
        <v/>
      </c>
      <c r="BJ105" t="str">
        <f ca="1"/>
        <v/>
      </c>
      <c r="BK105" t="str">
        <f ca="1"/>
        <v/>
      </c>
      <c r="BL105" t="str">
        <f ca="1"/>
        <v/>
      </c>
      <c r="BM105" t="str">
        <f ca="1"/>
        <v/>
      </c>
      <c r="BN105" t="str">
        <f ca="1"/>
        <v/>
      </c>
      <c r="BO105" t="str">
        <f ca="1"/>
        <v/>
      </c>
      <c r="BP105" t="str">
        <f ca="1"/>
        <v/>
      </c>
      <c r="BR105">
        <f ca="1"/>
        <v>46074</v>
      </c>
      <c r="BS105" t="str">
        <f ca="1"/>
        <v>M</v>
      </c>
      <c r="BT105">
        <f ca="1"/>
        <v>340.2</v>
      </c>
      <c r="BU105">
        <f ca="1"/>
        <v>84.4</v>
      </c>
      <c r="BV105">
        <f ca="1"/>
        <v>528.4</v>
      </c>
      <c r="BW105">
        <f ca="1"/>
        <v>403.09999999999997</v>
      </c>
      <c r="BX105" t="str">
        <f ca="1"/>
        <v/>
      </c>
      <c r="BY105">
        <f ca="1"/>
        <v>1356.1</v>
      </c>
      <c r="BZ105" t="str">
        <f ca="1"/>
        <v/>
      </c>
      <c r="CA105" t="str">
        <f ca="1"/>
        <v/>
      </c>
      <c r="CB105" t="str">
        <f ca="1"/>
        <v/>
      </c>
      <c r="CC105" t="str">
        <f ca="1"/>
        <v/>
      </c>
      <c r="CD105" t="str">
        <f ca="1"/>
        <v/>
      </c>
      <c r="CE105" t="str">
        <f ca="1"/>
        <v/>
      </c>
      <c r="CF105" t="str">
        <f ca="1"/>
        <v/>
      </c>
      <c r="CG105" t="str">
        <f ca="1"/>
        <v/>
      </c>
      <c r="EI105">
        <f ca="1"/>
        <v>46125</v>
      </c>
      <c r="EJ105">
        <f ca="1"/>
        <v>10312</v>
      </c>
      <c r="EL105">
        <f ca="1"/>
        <v>46125</v>
      </c>
      <c r="EM105">
        <f ca="1"/>
        <v>2936.3</v>
      </c>
      <c r="EN105">
        <f ca="1"/>
        <v>7375.7000000000007</v>
      </c>
      <c r="EP105">
        <f ca="1"/>
        <v>46125</v>
      </c>
      <c r="EQ105">
        <f ca="1"/>
        <v>404.2</v>
      </c>
      <c r="ES105">
        <f ca="1"/>
        <v>46125</v>
      </c>
      <c r="ET105">
        <f ca="1"/>
        <v>25.598713508164277</v>
      </c>
      <c r="EV105">
        <f ca="1"/>
        <v>46125</v>
      </c>
      <c r="EW105">
        <f ca="1"/>
        <v>10347</v>
      </c>
      <c r="EX105">
        <f ca="1"/>
        <v>404.2</v>
      </c>
    </row>
    <row r="106" spans="1:154" ht="13.5">
      <c r="A106" s="242">
        <f ca="1"/>
        <v>46045</v>
      </c>
      <c r="B106" s="240" t="str">
        <f ca="1"/>
        <v>M</v>
      </c>
      <c r="C106" s="243">
        <f ca="1"/>
        <v>277.5</v>
      </c>
      <c r="D106" s="243">
        <f ca="1"/>
        <v>1716.3</v>
      </c>
      <c r="E106" s="243">
        <f ca="1"/>
        <v>433.7</v>
      </c>
      <c r="F106" s="243">
        <f ca="1"/>
        <v>2566.3999999999996</v>
      </c>
      <c r="G106" s="243" t="str">
        <f ca="1"/>
        <v/>
      </c>
      <c r="H106" s="243">
        <f ca="1"/>
        <v>4993.8999999999996</v>
      </c>
      <c r="I106" s="244" t="str">
        <f ca="1"/>
        <v/>
      </c>
      <c r="J106" s="244" t="str">
        <f ca="1"/>
        <v/>
      </c>
      <c r="K106" s="243">
        <f ca="1"/>
        <v>15</v>
      </c>
      <c r="L106" s="243" t="str">
        <f ca="1"/>
        <v/>
      </c>
      <c r="M106" s="243" t="str">
        <f ca="1"/>
        <v/>
      </c>
      <c r="N106" s="243">
        <f ca="1"/>
        <v>9646.5999999999985</v>
      </c>
      <c r="O106" s="243">
        <f ca="1"/>
        <v>392.13</v>
      </c>
      <c r="P106" s="244">
        <f ca="1"/>
        <v>24.600515135286763</v>
      </c>
      <c r="R106" s="245">
        <f ca="1"/>
        <v>46068</v>
      </c>
      <c r="S106" s="347">
        <f ca="1"/>
        <v>10092.299999999999</v>
      </c>
      <c r="T106" s="347">
        <f ca="1"/>
        <v>9167.5</v>
      </c>
      <c r="U106" s="347">
        <f ca="1"/>
        <v>366.7</v>
      </c>
      <c r="V106" s="348">
        <f ca="1"/>
        <v>25</v>
      </c>
      <c r="W106" s="347">
        <f ca="1"/>
        <v>366.7</v>
      </c>
      <c r="X106" s="347">
        <f ca="1"/>
        <v>0</v>
      </c>
      <c r="Y106" s="347">
        <f ca="1"/>
        <v>366.7</v>
      </c>
      <c r="AA106" s="245"/>
      <c r="AB106" s="245"/>
      <c r="AC106" s="347"/>
      <c r="AD106" s="347"/>
      <c r="AE106" s="347"/>
      <c r="AF106" s="348"/>
      <c r="AG106" s="349"/>
      <c r="AI106" s="346"/>
      <c r="AJ106" s="347"/>
      <c r="AK106" s="347"/>
      <c r="AL106" s="347"/>
      <c r="AM106" s="348"/>
      <c r="AN106" s="348"/>
      <c r="AO106" s="348"/>
      <c r="AP106" s="349"/>
      <c r="BA106">
        <f ca="1"/>
        <v>46074</v>
      </c>
      <c r="BB106" t="str">
        <f ca="1"/>
        <v>M</v>
      </c>
      <c r="BC106">
        <f ca="1"/>
        <v>295.39999999999998</v>
      </c>
      <c r="BD106">
        <f ca="1"/>
        <v>4141</v>
      </c>
      <c r="BE106">
        <f ca="1"/>
        <v>444.6</v>
      </c>
      <c r="BF106">
        <f ca="1"/>
        <v>370.2</v>
      </c>
      <c r="BG106" t="str">
        <f ca="1"/>
        <v/>
      </c>
      <c r="BH106">
        <f ca="1"/>
        <v>5251.2</v>
      </c>
      <c r="BI106" t="str">
        <f ca="1"/>
        <v/>
      </c>
      <c r="BJ106" t="str">
        <f ca="1"/>
        <v/>
      </c>
      <c r="BK106">
        <f ca="1"/>
        <v>15</v>
      </c>
      <c r="BL106" t="str">
        <f ca="1"/>
        <v/>
      </c>
      <c r="BM106" t="str">
        <f ca="1"/>
        <v/>
      </c>
      <c r="BN106">
        <f ca="1"/>
        <v>6576.7</v>
      </c>
      <c r="BO106">
        <f ca="1"/>
        <v>258.92</v>
      </c>
      <c r="BP106">
        <f ca="1"/>
        <v>25.400509809979916</v>
      </c>
      <c r="BR106">
        <f ca="1"/>
        <v>46074</v>
      </c>
      <c r="BS106" t="str">
        <f ca="1"/>
        <v>M</v>
      </c>
      <c r="BT106">
        <f ca="1"/>
        <v>295.39999999999998</v>
      </c>
      <c r="BU106">
        <f ca="1"/>
        <v>4141</v>
      </c>
      <c r="BV106">
        <f ca="1"/>
        <v>444.6</v>
      </c>
      <c r="BW106">
        <f ca="1"/>
        <v>370.2</v>
      </c>
      <c r="BX106" t="str">
        <f ca="1"/>
        <v/>
      </c>
      <c r="BY106">
        <f ca="1"/>
        <v>5251.2</v>
      </c>
      <c r="BZ106" t="str">
        <f ca="1"/>
        <v/>
      </c>
      <c r="CA106" t="str">
        <f ca="1"/>
        <v/>
      </c>
      <c r="CB106">
        <f ca="1"/>
        <v>15</v>
      </c>
      <c r="CC106" t="str">
        <f ca="1"/>
        <v/>
      </c>
      <c r="CD106" t="str">
        <f ca="1"/>
        <v/>
      </c>
      <c r="CE106">
        <f ca="1"/>
        <v>6576.7</v>
      </c>
      <c r="CF106">
        <f ca="1"/>
        <v>258.92</v>
      </c>
      <c r="CG106">
        <f ca="1"/>
        <v>25.400509809979916</v>
      </c>
      <c r="EI106">
        <f ca="1"/>
        <v>46126</v>
      </c>
      <c r="EJ106">
        <f ca="1"/>
        <v>10446.9</v>
      </c>
      <c r="EL106">
        <f ca="1"/>
        <v>46126</v>
      </c>
      <c r="EM106">
        <f ca="1"/>
        <v>3067.3</v>
      </c>
      <c r="EN106">
        <f ca="1"/>
        <v>7379.5999999999995</v>
      </c>
      <c r="EP106">
        <f ca="1"/>
        <v>46126</v>
      </c>
      <c r="EQ106">
        <f ca="1"/>
        <v>403.73</v>
      </c>
      <c r="ES106">
        <f ca="1"/>
        <v>46126</v>
      </c>
      <c r="ET106">
        <f ca="1"/>
        <v>25.789760483491438</v>
      </c>
      <c r="EV106">
        <f ca="1"/>
        <v>46126</v>
      </c>
      <c r="EW106">
        <f ca="1"/>
        <v>10412.099999999999</v>
      </c>
      <c r="EX106">
        <f ca="1"/>
        <v>403.73</v>
      </c>
    </row>
    <row r="107" spans="1:154" ht="13.5">
      <c r="A107" s="242">
        <f ca="1"/>
        <v>46046</v>
      </c>
      <c r="B107" s="240" t="str">
        <f ca="1"/>
        <v>E</v>
      </c>
      <c r="C107" s="243">
        <f ca="1"/>
        <v>316</v>
      </c>
      <c r="D107" s="243">
        <f ca="1"/>
        <v>1673.6</v>
      </c>
      <c r="E107" s="243">
        <f ca="1"/>
        <v>515.29999999999995</v>
      </c>
      <c r="F107" s="243">
        <f ca="1"/>
        <v>2162.8000000000002</v>
      </c>
      <c r="G107" s="243" t="str">
        <f ca="1"/>
        <v/>
      </c>
      <c r="H107" s="243">
        <f ca="1"/>
        <v>4667.7</v>
      </c>
      <c r="I107" s="244" t="str">
        <f ca="1"/>
        <v/>
      </c>
      <c r="J107" s="244" t="str">
        <f ca="1"/>
        <v/>
      </c>
      <c r="K107" s="243" t="str">
        <f ca="1"/>
        <v/>
      </c>
      <c r="L107" s="243" t="str">
        <f ca="1"/>
        <v/>
      </c>
      <c r="M107" s="243" t="str">
        <f ca="1"/>
        <v/>
      </c>
      <c r="N107" s="243" t="str">
        <f ca="1"/>
        <v/>
      </c>
      <c r="O107" s="243" t="str">
        <f ca="1"/>
        <v/>
      </c>
      <c r="P107" s="244" t="str">
        <f ca="1"/>
        <v/>
      </c>
      <c r="R107" s="245">
        <f ca="1"/>
        <v>46069</v>
      </c>
      <c r="S107" s="347">
        <f ca="1"/>
        <v>8980.4</v>
      </c>
      <c r="T107" s="347">
        <f ca="1"/>
        <v>9997.9999999999982</v>
      </c>
      <c r="U107" s="347">
        <f ca="1"/>
        <v>398.32</v>
      </c>
      <c r="V107" s="348">
        <f ca="1"/>
        <v>25.100421771440043</v>
      </c>
      <c r="W107" s="347">
        <f ca="1"/>
        <v>398.32</v>
      </c>
      <c r="X107" s="347">
        <f ca="1"/>
        <v>0</v>
      </c>
      <c r="Y107" s="347">
        <f ca="1"/>
        <v>398.32</v>
      </c>
      <c r="AA107" s="245"/>
      <c r="AB107" s="245"/>
      <c r="AC107" s="347"/>
      <c r="AD107" s="347"/>
      <c r="AE107" s="347"/>
      <c r="AF107" s="348"/>
      <c r="AG107" s="349"/>
      <c r="AI107" s="346"/>
      <c r="AJ107" s="347"/>
      <c r="AK107" s="347"/>
      <c r="AL107" s="347"/>
      <c r="AM107" s="348"/>
      <c r="AN107" s="348"/>
      <c r="AO107" s="348"/>
      <c r="AP107" s="349"/>
      <c r="BA107">
        <f ca="1"/>
        <v>46075</v>
      </c>
      <c r="BB107" t="str">
        <f ca="1"/>
        <v>E</v>
      </c>
      <c r="BC107">
        <f ca="1"/>
        <v>333.7</v>
      </c>
      <c r="BD107">
        <f ca="1"/>
        <v>65.699999999999989</v>
      </c>
      <c r="BE107">
        <f ca="1"/>
        <v>540.6</v>
      </c>
      <c r="BF107">
        <f ca="1"/>
        <v>400.5</v>
      </c>
      <c r="BG107" t="str">
        <f ca="1"/>
        <v/>
      </c>
      <c r="BH107">
        <f ca="1"/>
        <v>1340.5</v>
      </c>
      <c r="BI107" t="str">
        <f ca="1"/>
        <v/>
      </c>
      <c r="BJ107" t="str">
        <f ca="1"/>
        <v/>
      </c>
      <c r="BK107" t="str">
        <f ca="1"/>
        <v/>
      </c>
      <c r="BL107" t="str">
        <f ca="1"/>
        <v/>
      </c>
      <c r="BM107" t="str">
        <f ca="1"/>
        <v/>
      </c>
      <c r="BN107" t="str">
        <f ca="1"/>
        <v/>
      </c>
      <c r="BO107" t="str">
        <f ca="1"/>
        <v/>
      </c>
      <c r="BP107" t="str">
        <f ca="1"/>
        <v/>
      </c>
      <c r="BR107">
        <f ca="1"/>
        <v>46075</v>
      </c>
      <c r="BS107" t="str">
        <f ca="1"/>
        <v>E</v>
      </c>
      <c r="BT107">
        <f ca="1"/>
        <v>333.7</v>
      </c>
      <c r="BU107">
        <f ca="1"/>
        <v>65.699999999999989</v>
      </c>
      <c r="BV107">
        <f ca="1"/>
        <v>540.6</v>
      </c>
      <c r="BW107">
        <f ca="1"/>
        <v>400.5</v>
      </c>
      <c r="BX107" t="str">
        <f ca="1"/>
        <v/>
      </c>
      <c r="BY107">
        <f ca="1"/>
        <v>1340.5</v>
      </c>
      <c r="BZ107" t="str">
        <f ca="1"/>
        <v/>
      </c>
      <c r="CA107" t="str">
        <f ca="1"/>
        <v/>
      </c>
      <c r="CB107" t="str">
        <f ca="1"/>
        <v/>
      </c>
      <c r="CC107" t="str">
        <f ca="1"/>
        <v/>
      </c>
      <c r="CD107" t="str">
        <f ca="1"/>
        <v/>
      </c>
      <c r="CE107" t="str">
        <f ca="1"/>
        <v/>
      </c>
      <c r="CF107" t="str">
        <f ca="1"/>
        <v/>
      </c>
      <c r="CG107" t="str">
        <f ca="1"/>
        <v/>
      </c>
      <c r="EI107">
        <f ca="1"/>
        <v>46127</v>
      </c>
      <c r="EJ107">
        <f ca="1"/>
        <v>10552</v>
      </c>
      <c r="EL107">
        <f ca="1"/>
        <v>46127</v>
      </c>
      <c r="EM107">
        <f ca="1"/>
        <v>3047.5</v>
      </c>
      <c r="EN107">
        <f ca="1"/>
        <v>7504.5</v>
      </c>
      <c r="EP107">
        <f ca="1"/>
        <v>46127</v>
      </c>
      <c r="EQ107">
        <f ca="1"/>
        <v>405.81</v>
      </c>
      <c r="ES107">
        <f ca="1"/>
        <v>46127</v>
      </c>
      <c r="ET107">
        <f ca="1"/>
        <v>25.837214459968951</v>
      </c>
      <c r="EV107">
        <f ca="1"/>
        <v>46127</v>
      </c>
      <c r="EW107">
        <f ca="1"/>
        <v>10485</v>
      </c>
      <c r="EX107">
        <f ca="1"/>
        <v>405.81</v>
      </c>
    </row>
    <row r="108" spans="1:154" ht="13.5">
      <c r="A108" s="242">
        <f ca="1"/>
        <v>46046</v>
      </c>
      <c r="B108" s="240" t="str">
        <f ca="1"/>
        <v>M</v>
      </c>
      <c r="C108" s="243">
        <f ca="1"/>
        <v>262.7</v>
      </c>
      <c r="D108" s="243">
        <f ca="1"/>
        <v>1657.1000000000001</v>
      </c>
      <c r="E108" s="243">
        <f ca="1"/>
        <v>452.6</v>
      </c>
      <c r="F108" s="243">
        <f ca="1"/>
        <v>2744.8</v>
      </c>
      <c r="G108" s="243" t="str">
        <f ca="1"/>
        <v/>
      </c>
      <c r="H108" s="243">
        <f ca="1"/>
        <v>5117.2000000000007</v>
      </c>
      <c r="I108" s="244" t="str">
        <f ca="1"/>
        <v/>
      </c>
      <c r="J108" s="244" t="str">
        <f ca="1"/>
        <v/>
      </c>
      <c r="K108" s="243">
        <f ca="1"/>
        <v>15</v>
      </c>
      <c r="L108" s="243" t="str">
        <f ca="1"/>
        <v/>
      </c>
      <c r="M108" s="243" t="str">
        <f ca="1"/>
        <v/>
      </c>
      <c r="N108" s="243">
        <f ca="1"/>
        <v>10050.1</v>
      </c>
      <c r="O108" s="243">
        <f ca="1"/>
        <v>408.54</v>
      </c>
      <c r="P108" s="244">
        <f ca="1"/>
        <v>24.600039163851765</v>
      </c>
      <c r="R108" s="245">
        <f ca="1"/>
        <v>46070</v>
      </c>
      <c r="S108" s="347">
        <f ca="1"/>
        <v>11190.4</v>
      </c>
      <c r="T108" s="347">
        <f ca="1"/>
        <v>11068.1</v>
      </c>
      <c r="U108" s="347">
        <f ca="1"/>
        <v>427.33</v>
      </c>
      <c r="V108" s="348">
        <f ca="1"/>
        <v>25.900592048299909</v>
      </c>
      <c r="W108" s="347">
        <f ca="1"/>
        <v>427.33</v>
      </c>
      <c r="X108" s="347">
        <f ca="1"/>
        <v>0</v>
      </c>
      <c r="Y108" s="347">
        <f ca="1"/>
        <v>427.33</v>
      </c>
      <c r="AA108" s="245"/>
      <c r="AB108" s="245"/>
      <c r="AC108" s="347"/>
      <c r="AD108" s="347"/>
      <c r="AE108" s="347"/>
      <c r="AF108" s="348"/>
      <c r="AG108" s="349"/>
      <c r="AI108" s="346"/>
      <c r="AJ108" s="347"/>
      <c r="AK108" s="347"/>
      <c r="AL108" s="347"/>
      <c r="AM108" s="348"/>
      <c r="AN108" s="348"/>
      <c r="AO108" s="348"/>
      <c r="AP108" s="349"/>
      <c r="BA108">
        <f ca="1"/>
        <v>46075</v>
      </c>
      <c r="BB108" t="str">
        <f ca="1"/>
        <v>M</v>
      </c>
      <c r="BC108">
        <f ca="1"/>
        <v>301</v>
      </c>
      <c r="BD108">
        <f ca="1"/>
        <v>4186.0999999999995</v>
      </c>
      <c r="BE108">
        <f ca="1"/>
        <v>398.1</v>
      </c>
      <c r="BF108">
        <f ca="1"/>
        <v>386.49999999999994</v>
      </c>
      <c r="BG108" t="str">
        <f ca="1"/>
        <v/>
      </c>
      <c r="BH108">
        <f ca="1"/>
        <v>5271.7</v>
      </c>
      <c r="BI108" t="str">
        <f ca="1"/>
        <v/>
      </c>
      <c r="BJ108" t="str">
        <f ca="1"/>
        <v/>
      </c>
      <c r="BK108">
        <f ca="1"/>
        <v>15</v>
      </c>
      <c r="BL108" t="str">
        <f ca="1"/>
        <v/>
      </c>
      <c r="BM108" t="str">
        <f ca="1"/>
        <v/>
      </c>
      <c r="BN108">
        <f ca="1"/>
        <v>6557.2</v>
      </c>
      <c r="BO108">
        <f ca="1"/>
        <v>259.17</v>
      </c>
      <c r="BP108">
        <f ca="1"/>
        <v>25.300767835783461</v>
      </c>
      <c r="BR108">
        <f ca="1"/>
        <v>46075</v>
      </c>
      <c r="BS108" t="str">
        <f ca="1"/>
        <v>M</v>
      </c>
      <c r="BT108">
        <f ca="1"/>
        <v>301</v>
      </c>
      <c r="BU108">
        <f ca="1"/>
        <v>4186.0999999999995</v>
      </c>
      <c r="BV108">
        <f ca="1"/>
        <v>398.1</v>
      </c>
      <c r="BW108">
        <f ca="1"/>
        <v>386.49999999999994</v>
      </c>
      <c r="BX108" t="str">
        <f ca="1"/>
        <v/>
      </c>
      <c r="BY108">
        <f ca="1"/>
        <v>5271.7</v>
      </c>
      <c r="BZ108" t="str">
        <f ca="1"/>
        <v/>
      </c>
      <c r="CA108" t="str">
        <f ca="1"/>
        <v/>
      </c>
      <c r="CB108">
        <f ca="1"/>
        <v>15</v>
      </c>
      <c r="CC108" t="str">
        <f ca="1"/>
        <v/>
      </c>
      <c r="CD108" t="str">
        <f ca="1"/>
        <v/>
      </c>
      <c r="CE108">
        <f ca="1"/>
        <v>6557.2</v>
      </c>
      <c r="CF108">
        <f ca="1"/>
        <v>259.17</v>
      </c>
      <c r="CG108">
        <f ca="1"/>
        <v>25.300767835783461</v>
      </c>
      <c r="EI108">
        <f ca="1"/>
        <v>46128</v>
      </c>
      <c r="EJ108">
        <f ca="1"/>
        <v>10485.9</v>
      </c>
      <c r="EL108">
        <f ca="1"/>
        <v>46128</v>
      </c>
      <c r="EM108">
        <f ca="1"/>
        <v>2995.5</v>
      </c>
      <c r="EN108">
        <f ca="1"/>
        <v>7490.4</v>
      </c>
      <c r="EP108">
        <f ca="1"/>
        <v>46128</v>
      </c>
      <c r="EQ108">
        <f ca="1"/>
        <v>405.95</v>
      </c>
      <c r="ES108">
        <f ca="1"/>
        <v>46128</v>
      </c>
      <c r="ET108">
        <f ca="1"/>
        <v>25.71572853799729</v>
      </c>
      <c r="EV108">
        <f ca="1"/>
        <v>46128</v>
      </c>
      <c r="EW108">
        <f ca="1"/>
        <v>10439.299999999999</v>
      </c>
      <c r="EX108">
        <f ca="1"/>
        <v>405.95</v>
      </c>
    </row>
    <row r="109" spans="1:154" ht="13.5">
      <c r="A109" s="242">
        <f ca="1"/>
        <v>46047</v>
      </c>
      <c r="B109" s="240" t="str">
        <f ca="1"/>
        <v>E</v>
      </c>
      <c r="C109" s="243">
        <f ca="1"/>
        <v>320.59999999999997</v>
      </c>
      <c r="D109" s="243">
        <f ca="1"/>
        <v>1660.5</v>
      </c>
      <c r="E109" s="243">
        <f ca="1"/>
        <v>567.5</v>
      </c>
      <c r="F109" s="243">
        <f ca="1"/>
        <v>2399.3000000000002</v>
      </c>
      <c r="G109" s="243" t="str">
        <f ca="1"/>
        <v/>
      </c>
      <c r="H109" s="243">
        <f ca="1"/>
        <v>4947.8999999999996</v>
      </c>
      <c r="I109" s="244" t="str">
        <f ca="1"/>
        <v/>
      </c>
      <c r="J109" s="244" t="str">
        <f ca="1"/>
        <v/>
      </c>
      <c r="K109" s="243" t="str">
        <f ca="1"/>
        <v/>
      </c>
      <c r="L109" s="243" t="str">
        <f ca="1"/>
        <v/>
      </c>
      <c r="M109" s="243" t="str">
        <f ca="1"/>
        <v/>
      </c>
      <c r="N109" s="243" t="str">
        <f ca="1"/>
        <v/>
      </c>
      <c r="O109" s="243" t="str">
        <f ca="1"/>
        <v/>
      </c>
      <c r="P109" s="244" t="str">
        <f ca="1"/>
        <v/>
      </c>
      <c r="R109" s="245">
        <f ca="1"/>
        <v>46071</v>
      </c>
      <c r="S109" s="347">
        <f ca="1"/>
        <v>10836</v>
      </c>
      <c r="T109" s="347">
        <f ca="1"/>
        <v>11126.099999999999</v>
      </c>
      <c r="U109" s="347">
        <f ca="1"/>
        <v>432.9</v>
      </c>
      <c r="V109" s="348">
        <f ca="1"/>
        <v>25.701316701316699</v>
      </c>
      <c r="W109" s="347">
        <f ca="1"/>
        <v>432.9</v>
      </c>
      <c r="X109" s="347">
        <f ca="1"/>
        <v>0</v>
      </c>
      <c r="Y109" s="347">
        <f ca="1"/>
        <v>432.9</v>
      </c>
      <c r="AA109" s="245"/>
      <c r="AB109" s="245"/>
      <c r="AC109" s="347"/>
      <c r="AD109" s="347"/>
      <c r="AE109" s="347"/>
      <c r="AF109" s="348"/>
      <c r="AG109" s="349"/>
      <c r="AI109" s="346"/>
      <c r="AJ109" s="347"/>
      <c r="AK109" s="347"/>
      <c r="AL109" s="347"/>
      <c r="AM109" s="348"/>
      <c r="AN109" s="348"/>
      <c r="AO109" s="348"/>
      <c r="AP109" s="349"/>
      <c r="BA109">
        <f ca="1"/>
        <v>46076</v>
      </c>
      <c r="BB109" t="str">
        <f ca="1"/>
        <v>E</v>
      </c>
      <c r="BC109">
        <f ca="1"/>
        <v>314.09999999999997</v>
      </c>
      <c r="BD109">
        <f ca="1"/>
        <v>77.099999999999994</v>
      </c>
      <c r="BE109">
        <f ca="1"/>
        <v>533.30000000000007</v>
      </c>
      <c r="BF109">
        <f ca="1"/>
        <v>376</v>
      </c>
      <c r="BG109" t="str">
        <f ca="1"/>
        <v/>
      </c>
      <c r="BH109">
        <f ca="1"/>
        <v>1300.5</v>
      </c>
      <c r="BI109" t="str">
        <f ca="1"/>
        <v/>
      </c>
      <c r="BJ109" t="str">
        <f ca="1"/>
        <v/>
      </c>
      <c r="BK109" t="str">
        <f ca="1"/>
        <v/>
      </c>
      <c r="BL109" t="str">
        <f ca="1"/>
        <v/>
      </c>
      <c r="BM109" t="str">
        <f ca="1"/>
        <v/>
      </c>
      <c r="BN109" t="str">
        <f ca="1"/>
        <v/>
      </c>
      <c r="BO109" t="str">
        <f ca="1"/>
        <v/>
      </c>
      <c r="BP109" t="str">
        <f ca="1"/>
        <v/>
      </c>
      <c r="BR109">
        <f ca="1"/>
        <v>46076</v>
      </c>
      <c r="BS109" t="str">
        <f ca="1"/>
        <v>E</v>
      </c>
      <c r="BT109">
        <f ca="1"/>
        <v>314.09999999999997</v>
      </c>
      <c r="BU109">
        <f ca="1"/>
        <v>77.099999999999994</v>
      </c>
      <c r="BV109">
        <f ca="1"/>
        <v>533.30000000000007</v>
      </c>
      <c r="BW109">
        <f ca="1"/>
        <v>376</v>
      </c>
      <c r="BX109" t="str">
        <f ca="1"/>
        <v/>
      </c>
      <c r="BY109">
        <f ca="1"/>
        <v>1300.5</v>
      </c>
      <c r="BZ109" t="str">
        <f ca="1"/>
        <v/>
      </c>
      <c r="CA109" t="str">
        <f ca="1"/>
        <v/>
      </c>
      <c r="CB109" t="str">
        <f ca="1"/>
        <v/>
      </c>
      <c r="CC109" t="str">
        <f ca="1"/>
        <v/>
      </c>
      <c r="CD109" t="str">
        <f ca="1"/>
        <v/>
      </c>
      <c r="CE109" t="str">
        <f ca="1"/>
        <v/>
      </c>
      <c r="CF109" t="str">
        <f ca="1"/>
        <v/>
      </c>
      <c r="CG109" t="str">
        <f ca="1"/>
        <v/>
      </c>
      <c r="EI109">
        <f ca="1"/>
        <v>46129</v>
      </c>
      <c r="EJ109">
        <f ca="1"/>
        <v>10552.900000000001</v>
      </c>
      <c r="EL109">
        <f ca="1"/>
        <v>46129</v>
      </c>
      <c r="EM109">
        <f ca="1"/>
        <v>2963.8999999999996</v>
      </c>
      <c r="EN109">
        <f ca="1"/>
        <v>7589.0000000000009</v>
      </c>
      <c r="EP109">
        <f ca="1"/>
        <v>46129</v>
      </c>
      <c r="EQ109">
        <f ca="1"/>
        <v>410.15</v>
      </c>
      <c r="ES109">
        <f ca="1"/>
        <v>46129</v>
      </c>
      <c r="ET109">
        <f ca="1"/>
        <v>25.780568084847012</v>
      </c>
      <c r="EV109">
        <f ca="1"/>
        <v>46129</v>
      </c>
      <c r="EW109">
        <f ca="1"/>
        <v>10573.900000000001</v>
      </c>
      <c r="EX109">
        <f ca="1"/>
        <v>410.15</v>
      </c>
    </row>
    <row r="110" spans="1:154" ht="13.5">
      <c r="A110" s="242">
        <f ca="1"/>
        <v>46047</v>
      </c>
      <c r="B110" s="240" t="str">
        <f ca="1"/>
        <v>M</v>
      </c>
      <c r="C110" s="243">
        <f ca="1"/>
        <v>287.2</v>
      </c>
      <c r="D110" s="243">
        <f ca="1"/>
        <v>1714.2</v>
      </c>
      <c r="E110" s="243">
        <f ca="1"/>
        <v>444.7</v>
      </c>
      <c r="F110" s="243">
        <f ca="1"/>
        <v>2776.2</v>
      </c>
      <c r="G110" s="243" t="str">
        <f ca="1"/>
        <v/>
      </c>
      <c r="H110" s="243">
        <f ca="1"/>
        <v>5222.2999999999993</v>
      </c>
      <c r="I110" s="244" t="str">
        <f ca="1"/>
        <v/>
      </c>
      <c r="J110" s="244" t="str">
        <f ca="1"/>
        <v/>
      </c>
      <c r="K110" s="243">
        <f ca="1"/>
        <v>15</v>
      </c>
      <c r="L110" s="243" t="str">
        <f ca="1"/>
        <v/>
      </c>
      <c r="M110" s="243" t="str">
        <f ca="1"/>
        <v/>
      </c>
      <c r="N110" s="243">
        <f ca="1"/>
        <v>10291.099999999999</v>
      </c>
      <c r="O110" s="243">
        <f ca="1"/>
        <v>414.96</v>
      </c>
      <c r="P110" s="244">
        <f ca="1"/>
        <v>24.800221708116442</v>
      </c>
      <c r="R110" s="245">
        <f ca="1"/>
        <v>46072</v>
      </c>
      <c r="S110" s="347">
        <f ca="1"/>
        <v>8043.3</v>
      </c>
      <c r="T110" s="347">
        <f ca="1"/>
        <v>7985.7000000000007</v>
      </c>
      <c r="U110" s="347">
        <f ca="1"/>
        <v>308.29000000000002</v>
      </c>
      <c r="V110" s="348">
        <f ca="1"/>
        <v>25.903208018424213</v>
      </c>
      <c r="W110" s="347">
        <f ca="1"/>
        <v>308.29000000000002</v>
      </c>
      <c r="X110" s="347">
        <f ca="1"/>
        <v>0</v>
      </c>
      <c r="Y110" s="347">
        <f ca="1"/>
        <v>308.29000000000002</v>
      </c>
      <c r="AA110" s="245"/>
      <c r="AB110" s="245"/>
      <c r="AC110" s="347"/>
      <c r="AD110" s="347"/>
      <c r="AE110" s="347"/>
      <c r="AF110" s="348"/>
      <c r="AG110" s="349"/>
      <c r="AI110" s="346"/>
      <c r="AJ110" s="347"/>
      <c r="AK110" s="347"/>
      <c r="AL110" s="347"/>
      <c r="AM110" s="348"/>
      <c r="AN110" s="348"/>
      <c r="AO110" s="348"/>
      <c r="AP110" s="349"/>
      <c r="BA110">
        <f ca="1"/>
        <v>46076</v>
      </c>
      <c r="BB110" t="str">
        <f ca="1"/>
        <v>M</v>
      </c>
      <c r="BC110">
        <f ca="1"/>
        <v>300.8</v>
      </c>
      <c r="BD110">
        <f ca="1"/>
        <v>3922.8</v>
      </c>
      <c r="BE110">
        <f ca="1"/>
        <v>437.9</v>
      </c>
      <c r="BF110">
        <f ca="1"/>
        <v>386.40000000000003</v>
      </c>
      <c r="BG110" t="str">
        <f ca="1"/>
        <v/>
      </c>
      <c r="BH110">
        <f ca="1"/>
        <v>5047.8999999999996</v>
      </c>
      <c r="BI110" t="str">
        <f ca="1"/>
        <v/>
      </c>
      <c r="BJ110" t="str">
        <f ca="1"/>
        <v/>
      </c>
      <c r="BK110">
        <f ca="1"/>
        <v>128</v>
      </c>
      <c r="BL110" t="str">
        <f ca="1"/>
        <v/>
      </c>
      <c r="BM110" t="str">
        <f ca="1"/>
        <v/>
      </c>
      <c r="BN110">
        <f ca="1"/>
        <v>6268.7</v>
      </c>
      <c r="BO110">
        <f ca="1"/>
        <v>248.75</v>
      </c>
      <c r="BP110">
        <f ca="1"/>
        <v>25.200804020100502</v>
      </c>
      <c r="BR110">
        <f ca="1"/>
        <v>46076</v>
      </c>
      <c r="BS110" t="str">
        <f ca="1"/>
        <v>M</v>
      </c>
      <c r="BT110">
        <f ca="1"/>
        <v>300.8</v>
      </c>
      <c r="BU110">
        <f ca="1"/>
        <v>3922.8</v>
      </c>
      <c r="BV110">
        <f ca="1"/>
        <v>437.9</v>
      </c>
      <c r="BW110">
        <f ca="1"/>
        <v>386.40000000000003</v>
      </c>
      <c r="BX110" t="str">
        <f ca="1"/>
        <v/>
      </c>
      <c r="BY110">
        <f ca="1"/>
        <v>5047.8999999999996</v>
      </c>
      <c r="BZ110" t="str">
        <f ca="1"/>
        <v/>
      </c>
      <c r="CA110" t="str">
        <f ca="1"/>
        <v/>
      </c>
      <c r="CB110">
        <f ca="1"/>
        <v>128</v>
      </c>
      <c r="CC110" t="str">
        <f ca="1"/>
        <v/>
      </c>
      <c r="CD110" t="str">
        <f ca="1"/>
        <v/>
      </c>
      <c r="CE110">
        <f ca="1"/>
        <v>6268.7</v>
      </c>
      <c r="CF110">
        <f ca="1"/>
        <v>248.75</v>
      </c>
      <c r="CG110">
        <f ca="1"/>
        <v>25.200804020100502</v>
      </c>
      <c r="EI110">
        <f ca="1"/>
        <v>46130</v>
      </c>
      <c r="EJ110">
        <f ca="1"/>
        <v>10132.799999999999</v>
      </c>
      <c r="EL110">
        <f ca="1"/>
        <v>46130</v>
      </c>
      <c r="EM110">
        <f ca="1"/>
        <v>2999.9</v>
      </c>
      <c r="EN110">
        <f ca="1"/>
        <v>7132.9</v>
      </c>
      <c r="EP110">
        <f ca="1"/>
        <v>46130</v>
      </c>
      <c r="EQ110">
        <f ca="1"/>
        <v>392.2</v>
      </c>
      <c r="ES110">
        <f ca="1"/>
        <v>46130</v>
      </c>
      <c r="ET110">
        <f ca="1"/>
        <v>25.739673635900047</v>
      </c>
      <c r="EV110">
        <f ca="1"/>
        <v>46130</v>
      </c>
      <c r="EW110">
        <f ca="1"/>
        <v>10095.099999999999</v>
      </c>
      <c r="EX110">
        <f ca="1"/>
        <v>392.2</v>
      </c>
    </row>
    <row r="111" spans="1:154" ht="13.5">
      <c r="A111" s="242">
        <f ca="1"/>
        <v>46048</v>
      </c>
      <c r="B111" s="240" t="str">
        <f ca="1"/>
        <v>E</v>
      </c>
      <c r="C111" s="243">
        <f ca="1"/>
        <v>299.90000000000003</v>
      </c>
      <c r="D111" s="243">
        <f ca="1"/>
        <v>1697</v>
      </c>
      <c r="E111" s="243">
        <f ca="1"/>
        <v>532.9</v>
      </c>
      <c r="F111" s="243">
        <f ca="1"/>
        <v>2554</v>
      </c>
      <c r="G111" s="243" t="str">
        <f ca="1"/>
        <v/>
      </c>
      <c r="H111" s="243">
        <f ca="1"/>
        <v>5083.8</v>
      </c>
      <c r="I111" s="244" t="str">
        <f ca="1"/>
        <v/>
      </c>
      <c r="J111" s="244" t="str">
        <f ca="1"/>
        <v/>
      </c>
      <c r="K111" s="243" t="str">
        <f ca="1"/>
        <v/>
      </c>
      <c r="L111" s="243" t="str">
        <f ca="1"/>
        <v/>
      </c>
      <c r="M111" s="243" t="str">
        <f ca="1"/>
        <v/>
      </c>
      <c r="N111" s="243" t="str">
        <f ca="1"/>
        <v/>
      </c>
      <c r="O111" s="243" t="str">
        <f ca="1"/>
        <v/>
      </c>
      <c r="P111" s="244" t="str">
        <f ca="1"/>
        <v/>
      </c>
      <c r="R111" s="245">
        <f ca="1"/>
        <v>46073</v>
      </c>
      <c r="S111" s="347">
        <f ca="1"/>
        <v>11388.4</v>
      </c>
      <c r="T111" s="347">
        <f ca="1"/>
        <v>9102.6</v>
      </c>
      <c r="U111" s="347">
        <f ca="1"/>
        <v>361.61</v>
      </c>
      <c r="V111" s="348">
        <f ca="1"/>
        <v>25.172423329000857</v>
      </c>
      <c r="W111" s="347">
        <f ca="1"/>
        <v>361.61</v>
      </c>
      <c r="X111" s="347">
        <f ca="1"/>
        <v>0</v>
      </c>
      <c r="Y111" s="347">
        <f ca="1"/>
        <v>361.61</v>
      </c>
      <c r="AA111" s="245"/>
      <c r="AB111" s="245"/>
      <c r="AC111" s="347"/>
      <c r="AD111" s="347"/>
      <c r="AE111" s="347"/>
      <c r="AF111" s="348"/>
      <c r="AG111" s="349"/>
      <c r="AI111" s="346"/>
      <c r="AJ111" s="347"/>
      <c r="AK111" s="347"/>
      <c r="AL111" s="347"/>
      <c r="AM111" s="348"/>
      <c r="AN111" s="348"/>
      <c r="AO111" s="348"/>
      <c r="AP111" s="349"/>
      <c r="BA111">
        <f ca="1"/>
        <v>46077</v>
      </c>
      <c r="BB111" t="str">
        <f ca="1"/>
        <v>E</v>
      </c>
      <c r="BC111">
        <f ca="1"/>
        <v>340.9</v>
      </c>
      <c r="BD111">
        <f ca="1"/>
        <v>75.300000000000011</v>
      </c>
      <c r="BE111">
        <f ca="1"/>
        <v>509.70000000000005</v>
      </c>
      <c r="BF111">
        <f ca="1"/>
        <v>422.89999999999992</v>
      </c>
      <c r="BG111" t="str">
        <f ca="1"/>
        <v/>
      </c>
      <c r="BH111">
        <f ca="1"/>
        <v>1348.8</v>
      </c>
      <c r="BI111" t="str">
        <f ca="1"/>
        <v/>
      </c>
      <c r="BJ111" t="str">
        <f ca="1"/>
        <v/>
      </c>
      <c r="BK111" t="str">
        <f ca="1"/>
        <v/>
      </c>
      <c r="BL111" t="str">
        <f ca="1"/>
        <v/>
      </c>
      <c r="BM111" t="str">
        <f ca="1"/>
        <v/>
      </c>
      <c r="BN111" t="str">
        <f ca="1"/>
        <v/>
      </c>
      <c r="BO111" t="str">
        <f ca="1"/>
        <v/>
      </c>
      <c r="BP111" t="str">
        <f ca="1"/>
        <v/>
      </c>
      <c r="BR111">
        <f ca="1"/>
        <v>46077</v>
      </c>
      <c r="BS111" t="str">
        <f ca="1"/>
        <v>E</v>
      </c>
      <c r="BT111">
        <f ca="1"/>
        <v>340.9</v>
      </c>
      <c r="BU111">
        <f ca="1"/>
        <v>75.300000000000011</v>
      </c>
      <c r="BV111">
        <f ca="1"/>
        <v>509.70000000000005</v>
      </c>
      <c r="BW111">
        <f ca="1"/>
        <v>422.89999999999992</v>
      </c>
      <c r="BX111" t="str">
        <f ca="1"/>
        <v/>
      </c>
      <c r="BY111">
        <f ca="1"/>
        <v>1348.8</v>
      </c>
      <c r="BZ111" t="str">
        <f ca="1"/>
        <v/>
      </c>
      <c r="CA111" t="str">
        <f ca="1"/>
        <v/>
      </c>
      <c r="CB111" t="str">
        <f ca="1"/>
        <v/>
      </c>
      <c r="CC111" t="str">
        <f ca="1"/>
        <v/>
      </c>
      <c r="CD111" t="str">
        <f ca="1"/>
        <v/>
      </c>
      <c r="CE111" t="str">
        <f ca="1"/>
        <v/>
      </c>
      <c r="CF111" t="str">
        <f ca="1"/>
        <v/>
      </c>
      <c r="CG111" t="str">
        <f ca="1"/>
        <v/>
      </c>
      <c r="EI111">
        <f ca="1"/>
        <v>46131</v>
      </c>
      <c r="EJ111">
        <f ca="1"/>
        <v>9650.0999999999985</v>
      </c>
      <c r="EL111">
        <f ca="1"/>
        <v>46131</v>
      </c>
      <c r="EM111">
        <f ca="1"/>
        <v>2977.2</v>
      </c>
      <c r="EN111">
        <f ca="1"/>
        <v>6672.9</v>
      </c>
      <c r="EP111">
        <f ca="1"/>
        <v>46131</v>
      </c>
      <c r="EQ111">
        <f ca="1"/>
        <v>368.76</v>
      </c>
      <c r="ES111">
        <f ca="1"/>
        <v>46131</v>
      </c>
      <c r="ET111">
        <f ca="1"/>
        <v>25.779368695086234</v>
      </c>
      <c r="EV111">
        <f ca="1"/>
        <v>46131</v>
      </c>
      <c r="EW111">
        <f ca="1"/>
        <v>9506.4</v>
      </c>
      <c r="EX111">
        <f ca="1"/>
        <v>368.76</v>
      </c>
    </row>
    <row r="112" spans="1:154" ht="13.5">
      <c r="A112" s="242">
        <f ca="1"/>
        <v>46048</v>
      </c>
      <c r="B112" s="240" t="str">
        <f ca="1"/>
        <v>M</v>
      </c>
      <c r="C112" s="243">
        <f ca="1"/>
        <v>284.8</v>
      </c>
      <c r="D112" s="243">
        <f ca="1"/>
        <v>1664.3999999999999</v>
      </c>
      <c r="E112" s="243">
        <f ca="1"/>
        <v>418.6</v>
      </c>
      <c r="F112" s="243">
        <f ca="1"/>
        <v>2769.6000000000004</v>
      </c>
      <c r="G112" s="243" t="str">
        <f ca="1"/>
        <v/>
      </c>
      <c r="H112" s="243">
        <f ca="1"/>
        <v>5137.3999999999996</v>
      </c>
      <c r="I112" s="244" t="str">
        <f ca="1"/>
        <v/>
      </c>
      <c r="J112" s="244" t="str">
        <f ca="1"/>
        <v/>
      </c>
      <c r="K112" s="243">
        <f ca="1"/>
        <v>140</v>
      </c>
      <c r="L112" s="243" t="str">
        <f ca="1"/>
        <v/>
      </c>
      <c r="M112" s="243" t="str">
        <f ca="1"/>
        <v/>
      </c>
      <c r="N112" s="243">
        <f ca="1"/>
        <v>10017.299999999999</v>
      </c>
      <c r="O112" s="243">
        <f ca="1"/>
        <v>405.55</v>
      </c>
      <c r="P112" s="244">
        <f ca="1"/>
        <v>24.70053014424855</v>
      </c>
      <c r="R112" s="245">
        <f ca="1"/>
        <v>46074</v>
      </c>
      <c r="S112" s="347">
        <f ca="1"/>
        <v>6607.2999999999993</v>
      </c>
      <c r="T112" s="347">
        <f ca="1"/>
        <v>6576.7</v>
      </c>
      <c r="U112" s="347">
        <f ca="1"/>
        <v>258.92</v>
      </c>
      <c r="V112" s="348">
        <f ca="1"/>
        <v>25.400509809979916</v>
      </c>
      <c r="W112" s="347">
        <f ca="1"/>
        <v>258.92</v>
      </c>
      <c r="X112" s="347">
        <f ca="1"/>
        <v>0</v>
      </c>
      <c r="Y112" s="347">
        <f ca="1"/>
        <v>258.92</v>
      </c>
      <c r="AA112" s="245"/>
      <c r="AB112" s="245"/>
      <c r="AC112" s="347"/>
      <c r="AD112" s="347"/>
      <c r="AE112" s="347"/>
      <c r="AF112" s="348"/>
      <c r="AG112" s="349"/>
      <c r="AI112" s="346"/>
      <c r="AJ112" s="347"/>
      <c r="AK112" s="347"/>
      <c r="AL112" s="347"/>
      <c r="AM112" s="348"/>
      <c r="AN112" s="348"/>
      <c r="AO112" s="348"/>
      <c r="AP112" s="349"/>
      <c r="BA112">
        <f ca="1"/>
        <v>46077</v>
      </c>
      <c r="BB112" t="str">
        <f ca="1"/>
        <v>M</v>
      </c>
      <c r="BC112">
        <f ca="1"/>
        <v>283.7</v>
      </c>
      <c r="BD112">
        <f ca="1"/>
        <v>4019.8</v>
      </c>
      <c r="BE112">
        <f ca="1"/>
        <v>450.29999999999995</v>
      </c>
      <c r="BF112">
        <f ca="1"/>
        <v>355.9</v>
      </c>
      <c r="BG112" t="str">
        <f ca="1"/>
        <v/>
      </c>
      <c r="BH112">
        <f ca="1"/>
        <v>5109.7</v>
      </c>
      <c r="BI112" t="str">
        <f ca="1"/>
        <v/>
      </c>
      <c r="BJ112" t="str">
        <f ca="1"/>
        <v/>
      </c>
      <c r="BK112">
        <f ca="1"/>
        <v>15</v>
      </c>
      <c r="BL112" t="str">
        <f ca="1"/>
        <v/>
      </c>
      <c r="BM112" t="str">
        <f ca="1"/>
        <v/>
      </c>
      <c r="BN112">
        <f ca="1"/>
        <v>6363.7</v>
      </c>
      <c r="BO112">
        <f ca="1"/>
        <v>251.52</v>
      </c>
      <c r="BP112">
        <f ca="1"/>
        <v>25.300970101781168</v>
      </c>
      <c r="BR112">
        <f ca="1"/>
        <v>46077</v>
      </c>
      <c r="BS112" t="str">
        <f ca="1"/>
        <v>M</v>
      </c>
      <c r="BT112">
        <f ca="1"/>
        <v>283.7</v>
      </c>
      <c r="BU112">
        <f ca="1"/>
        <v>4019.8</v>
      </c>
      <c r="BV112">
        <f ca="1"/>
        <v>450.29999999999995</v>
      </c>
      <c r="BW112">
        <f ca="1"/>
        <v>355.9</v>
      </c>
      <c r="BX112" t="str">
        <f ca="1"/>
        <v/>
      </c>
      <c r="BY112">
        <f ca="1"/>
        <v>5109.7</v>
      </c>
      <c r="BZ112" t="str">
        <f ca="1"/>
        <v/>
      </c>
      <c r="CA112" t="str">
        <f ca="1"/>
        <v/>
      </c>
      <c r="CB112">
        <f ca="1"/>
        <v>15</v>
      </c>
      <c r="CC112" t="str">
        <f ca="1"/>
        <v/>
      </c>
      <c r="CD112" t="str">
        <f ca="1"/>
        <v/>
      </c>
      <c r="CE112">
        <f ca="1"/>
        <v>6363.7</v>
      </c>
      <c r="CF112">
        <f ca="1"/>
        <v>251.52</v>
      </c>
      <c r="CG112">
        <f ca="1"/>
        <v>25.300970101781168</v>
      </c>
      <c r="EI112">
        <f ca="1"/>
        <v>46132</v>
      </c>
      <c r="EJ112">
        <f ca="1"/>
        <v>10191.4</v>
      </c>
      <c r="EL112">
        <f ca="1"/>
        <v>46132</v>
      </c>
      <c r="EM112">
        <f ca="1"/>
        <v>2848.5</v>
      </c>
      <c r="EN112">
        <f ca="1"/>
        <v>7342.9</v>
      </c>
      <c r="EP112">
        <f ca="1"/>
        <v>46132</v>
      </c>
      <c r="EQ112">
        <f ca="1"/>
        <v>397.52</v>
      </c>
      <c r="ES112">
        <f ca="1"/>
        <v>46132</v>
      </c>
      <c r="ET112">
        <f ca="1"/>
        <v>25.810022137250957</v>
      </c>
      <c r="EV112">
        <f ca="1"/>
        <v>46132</v>
      </c>
      <c r="EW112">
        <f ca="1"/>
        <v>10260</v>
      </c>
      <c r="EX112">
        <f ca="1"/>
        <v>397.52</v>
      </c>
    </row>
    <row r="113" spans="1:154" ht="13.5">
      <c r="A113" s="242">
        <f ca="1"/>
        <v>46049</v>
      </c>
      <c r="B113" s="240" t="str">
        <f ca="1"/>
        <v>E</v>
      </c>
      <c r="C113" s="243">
        <f ca="1"/>
        <v>317.2</v>
      </c>
      <c r="D113" s="243">
        <f ca="1"/>
        <v>1750</v>
      </c>
      <c r="E113" s="243">
        <f ca="1"/>
        <v>444.2</v>
      </c>
      <c r="F113" s="243">
        <f ca="1"/>
        <v>2508.5</v>
      </c>
      <c r="G113" s="243" t="str">
        <f ca="1"/>
        <v/>
      </c>
      <c r="H113" s="243">
        <f ca="1"/>
        <v>5019.8999999999996</v>
      </c>
      <c r="I113" s="244" t="str">
        <f ca="1"/>
        <v/>
      </c>
      <c r="J113" s="244" t="str">
        <f ca="1"/>
        <v/>
      </c>
      <c r="K113" s="243" t="str">
        <f ca="1"/>
        <v/>
      </c>
      <c r="L113" s="243" t="str">
        <f ca="1"/>
        <v/>
      </c>
      <c r="M113" s="243" t="str">
        <f ca="1"/>
        <v/>
      </c>
      <c r="N113" s="243" t="str">
        <f ca="1"/>
        <v/>
      </c>
      <c r="O113" s="243" t="str">
        <f ca="1"/>
        <v/>
      </c>
      <c r="P113" s="244" t="str">
        <f ca="1"/>
        <v/>
      </c>
      <c r="R113" s="245">
        <f ca="1"/>
        <v>46075</v>
      </c>
      <c r="S113" s="347">
        <f ca="1"/>
        <v>6612.2</v>
      </c>
      <c r="T113" s="347">
        <f ca="1"/>
        <v>6557.2</v>
      </c>
      <c r="U113" s="347">
        <f ca="1"/>
        <v>259.17</v>
      </c>
      <c r="V113" s="348">
        <f ca="1"/>
        <v>25.300767835783461</v>
      </c>
      <c r="W113" s="347">
        <f ca="1"/>
        <v>259.17</v>
      </c>
      <c r="X113" s="347">
        <f ca="1"/>
        <v>0</v>
      </c>
      <c r="Y113" s="347">
        <f ca="1"/>
        <v>259.17</v>
      </c>
      <c r="AA113" s="245"/>
      <c r="AB113" s="245"/>
      <c r="AC113" s="347"/>
      <c r="AD113" s="347"/>
      <c r="AE113" s="347"/>
      <c r="AF113" s="348"/>
      <c r="AG113" s="349"/>
      <c r="AI113" s="346"/>
      <c r="AJ113" s="347"/>
      <c r="AK113" s="347"/>
      <c r="AL113" s="347"/>
      <c r="AM113" s="348"/>
      <c r="AN113" s="348"/>
      <c r="AO113" s="348"/>
      <c r="AP113" s="349"/>
      <c r="BA113">
        <f ca="1"/>
        <v>46078</v>
      </c>
      <c r="BB113" t="str">
        <f ca="1"/>
        <v>E</v>
      </c>
      <c r="BC113">
        <f ca="1"/>
        <v>301</v>
      </c>
      <c r="BD113">
        <f ca="1"/>
        <v>77.5</v>
      </c>
      <c r="BE113">
        <f ca="1"/>
        <v>473.59999999999997</v>
      </c>
      <c r="BF113">
        <f ca="1"/>
        <v>416.9</v>
      </c>
      <c r="BG113" t="str">
        <f ca="1"/>
        <v/>
      </c>
      <c r="BH113">
        <f ca="1"/>
        <v>1269</v>
      </c>
      <c r="BI113" t="str">
        <f ca="1"/>
        <v/>
      </c>
      <c r="BJ113" t="str">
        <f ca="1"/>
        <v/>
      </c>
      <c r="BK113" t="str">
        <f ca="1"/>
        <v/>
      </c>
      <c r="BL113" t="str">
        <f ca="1"/>
        <v/>
      </c>
      <c r="BM113" t="str">
        <f ca="1"/>
        <v/>
      </c>
      <c r="BN113" t="str">
        <f ca="1"/>
        <v/>
      </c>
      <c r="BO113" t="str">
        <f ca="1"/>
        <v/>
      </c>
      <c r="BP113" t="str">
        <f ca="1"/>
        <v/>
      </c>
      <c r="BR113">
        <f ca="1"/>
        <v>46078</v>
      </c>
      <c r="BS113" t="str">
        <f ca="1"/>
        <v>E</v>
      </c>
      <c r="BT113">
        <f ca="1"/>
        <v>301</v>
      </c>
      <c r="BU113">
        <f ca="1"/>
        <v>77.5</v>
      </c>
      <c r="BV113">
        <f ca="1"/>
        <v>473.59999999999997</v>
      </c>
      <c r="BW113">
        <f ca="1"/>
        <v>416.9</v>
      </c>
      <c r="BX113" t="str">
        <f ca="1"/>
        <v/>
      </c>
      <c r="BY113">
        <f ca="1"/>
        <v>1269</v>
      </c>
      <c r="BZ113" t="str">
        <f ca="1"/>
        <v/>
      </c>
      <c r="CA113" t="str">
        <f ca="1"/>
        <v/>
      </c>
      <c r="CB113" t="str">
        <f ca="1"/>
        <v/>
      </c>
      <c r="CC113" t="str">
        <f ca="1"/>
        <v/>
      </c>
      <c r="CD113" t="str">
        <f ca="1"/>
        <v/>
      </c>
      <c r="CE113" t="str">
        <f ca="1"/>
        <v/>
      </c>
      <c r="CF113" t="str">
        <f ca="1"/>
        <v/>
      </c>
      <c r="CG113" t="str">
        <f ca="1"/>
        <v/>
      </c>
      <c r="EI113">
        <f ca="1"/>
        <v>46133</v>
      </c>
      <c r="EJ113">
        <f ca="1"/>
        <v>10515.5</v>
      </c>
      <c r="EL113">
        <f ca="1"/>
        <v>46133</v>
      </c>
      <c r="EM113">
        <f ca="1"/>
        <v>2932.1000000000004</v>
      </c>
      <c r="EN113">
        <f ca="1"/>
        <v>7583.4000000000005</v>
      </c>
      <c r="EP113">
        <f ca="1"/>
        <v>46133</v>
      </c>
      <c r="EQ113">
        <f ca="1"/>
        <v>400.81</v>
      </c>
      <c r="ES113">
        <f ca="1"/>
        <v>46133</v>
      </c>
      <c r="ET113">
        <f ca="1"/>
        <v>25.670517202664605</v>
      </c>
      <c r="EV113">
        <f ca="1"/>
        <v>46133</v>
      </c>
      <c r="EW113">
        <f ca="1"/>
        <v>10289</v>
      </c>
      <c r="EX113">
        <f ca="1"/>
        <v>400.81</v>
      </c>
    </row>
    <row r="114" spans="1:154" ht="13.5">
      <c r="A114" s="242">
        <f ca="1"/>
        <v>46049</v>
      </c>
      <c r="B114" s="240" t="str">
        <f ca="1"/>
        <v>M</v>
      </c>
      <c r="C114" s="243">
        <f ca="1"/>
        <v>281.79999999999995</v>
      </c>
      <c r="D114" s="243">
        <f ca="1"/>
        <v>1707.8</v>
      </c>
      <c r="E114" s="243">
        <f ca="1"/>
        <v>463.1</v>
      </c>
      <c r="F114" s="243">
        <f ca="1"/>
        <v>2868.1</v>
      </c>
      <c r="G114" s="243" t="str">
        <f ca="1"/>
        <v/>
      </c>
      <c r="H114" s="243">
        <f ca="1"/>
        <v>5320.7999999999993</v>
      </c>
      <c r="I114" s="244" t="str">
        <f ca="1"/>
        <v/>
      </c>
      <c r="J114" s="244" t="str">
        <f ca="1"/>
        <v/>
      </c>
      <c r="K114" s="243">
        <f ca="1"/>
        <v>15</v>
      </c>
      <c r="L114" s="243" t="str">
        <f ca="1"/>
        <v/>
      </c>
      <c r="M114" s="243" t="str">
        <f ca="1"/>
        <v/>
      </c>
      <c r="N114" s="243">
        <f ca="1"/>
        <v>10451.699999999999</v>
      </c>
      <c r="O114" s="243">
        <f ca="1"/>
        <v>423</v>
      </c>
      <c r="P114" s="244">
        <f ca="1"/>
        <v>24.70851063829787</v>
      </c>
      <c r="R114" s="245">
        <f ca="1"/>
        <v>46076</v>
      </c>
      <c r="S114" s="347">
        <f ca="1"/>
        <v>6348.4</v>
      </c>
      <c r="T114" s="347">
        <f ca="1"/>
        <v>6268.7</v>
      </c>
      <c r="U114" s="347">
        <f ca="1"/>
        <v>248.75</v>
      </c>
      <c r="V114" s="348">
        <f ca="1"/>
        <v>25.200804020100502</v>
      </c>
      <c r="W114" s="347">
        <f ca="1"/>
        <v>248.75</v>
      </c>
      <c r="X114" s="347">
        <f ca="1"/>
        <v>0</v>
      </c>
      <c r="Y114" s="347">
        <f ca="1"/>
        <v>248.75</v>
      </c>
      <c r="AA114" s="245"/>
      <c r="AB114" s="245"/>
      <c r="AC114" s="347"/>
      <c r="AD114" s="347"/>
      <c r="AE114" s="347"/>
      <c r="AF114" s="348"/>
      <c r="AG114" s="349"/>
      <c r="AI114" s="346"/>
      <c r="AJ114" s="347"/>
      <c r="AK114" s="347"/>
      <c r="AL114" s="347"/>
      <c r="AM114" s="348"/>
      <c r="AN114" s="348"/>
      <c r="AO114" s="348"/>
      <c r="AP114" s="349"/>
      <c r="BA114">
        <f ca="1"/>
        <v>46078</v>
      </c>
      <c r="BB114" t="str">
        <f ca="1"/>
        <v>M</v>
      </c>
      <c r="BC114">
        <f ca="1"/>
        <v>272.39999999999998</v>
      </c>
      <c r="BD114">
        <f ca="1"/>
        <v>4304</v>
      </c>
      <c r="BE114">
        <f ca="1"/>
        <v>449.59999999999997</v>
      </c>
      <c r="BF114">
        <f ca="1"/>
        <v>374.99999999999994</v>
      </c>
      <c r="BG114" t="str">
        <f ca="1"/>
        <v/>
      </c>
      <c r="BH114">
        <f ca="1"/>
        <v>5401</v>
      </c>
      <c r="BI114" t="str">
        <f ca="1"/>
        <v/>
      </c>
      <c r="BJ114" t="str">
        <f ca="1"/>
        <v/>
      </c>
      <c r="BK114">
        <f ca="1"/>
        <v>15</v>
      </c>
      <c r="BL114" t="str">
        <f ca="1"/>
        <v/>
      </c>
      <c r="BM114" t="str">
        <f ca="1"/>
        <v/>
      </c>
      <c r="BN114">
        <f ca="1"/>
        <v>6736.2</v>
      </c>
      <c r="BO114">
        <f ca="1"/>
        <v>267.3</v>
      </c>
      <c r="BP114">
        <f ca="1"/>
        <v>25.200897867564532</v>
      </c>
      <c r="BR114">
        <f ca="1"/>
        <v>46078</v>
      </c>
      <c r="BS114" t="str">
        <f ca="1"/>
        <v>M</v>
      </c>
      <c r="BT114">
        <f ca="1"/>
        <v>272.39999999999998</v>
      </c>
      <c r="BU114">
        <f ca="1"/>
        <v>4304</v>
      </c>
      <c r="BV114">
        <f ca="1"/>
        <v>449.59999999999997</v>
      </c>
      <c r="BW114">
        <f ca="1"/>
        <v>374.99999999999994</v>
      </c>
      <c r="BX114" t="str">
        <f ca="1"/>
        <v/>
      </c>
      <c r="BY114">
        <f ca="1"/>
        <v>5401</v>
      </c>
      <c r="BZ114" t="str">
        <f ca="1"/>
        <v/>
      </c>
      <c r="CA114" t="str">
        <f ca="1"/>
        <v/>
      </c>
      <c r="CB114">
        <f ca="1"/>
        <v>15</v>
      </c>
      <c r="CC114" t="str">
        <f ca="1"/>
        <v/>
      </c>
      <c r="CD114" t="str">
        <f ca="1"/>
        <v/>
      </c>
      <c r="CE114">
        <f ca="1"/>
        <v>6736.2</v>
      </c>
      <c r="CF114">
        <f ca="1"/>
        <v>267.3</v>
      </c>
      <c r="CG114">
        <f ca="1"/>
        <v>25.200897867564532</v>
      </c>
      <c r="EI114">
        <f ca="1"/>
        <v>46134</v>
      </c>
      <c r="EJ114">
        <f ca="1"/>
        <v>10355.900000000001</v>
      </c>
      <c r="EL114">
        <f ca="1"/>
        <v>46134</v>
      </c>
      <c r="EM114">
        <f ca="1"/>
        <v>2888.6000000000004</v>
      </c>
      <c r="EN114">
        <f ca="1"/>
        <v>7467.3</v>
      </c>
      <c r="EP114">
        <f ca="1"/>
        <v>46134</v>
      </c>
      <c r="EQ114">
        <f ca="1"/>
        <v>403.53</v>
      </c>
      <c r="ES114">
        <f ca="1"/>
        <v>46134</v>
      </c>
      <c r="ET114">
        <f ca="1"/>
        <v>25.800064431392961</v>
      </c>
      <c r="EV114">
        <f ca="1"/>
        <v>46134</v>
      </c>
      <c r="EW114">
        <f ca="1"/>
        <v>10411.1</v>
      </c>
      <c r="EX114">
        <f ca="1"/>
        <v>403.53</v>
      </c>
    </row>
    <row r="115" spans="1:154" ht="13.5">
      <c r="A115" s="242">
        <f ca="1"/>
        <v>46050</v>
      </c>
      <c r="B115" s="240" t="str">
        <f ca="1"/>
        <v>E</v>
      </c>
      <c r="C115" s="243">
        <f ca="1"/>
        <v>301.2</v>
      </c>
      <c r="D115" s="243">
        <f ca="1"/>
        <v>1751.6</v>
      </c>
      <c r="E115" s="243">
        <f ca="1"/>
        <v>512.1</v>
      </c>
      <c r="F115" s="243">
        <f ca="1"/>
        <v>2581</v>
      </c>
      <c r="G115" s="243" t="str">
        <f ca="1"/>
        <v/>
      </c>
      <c r="H115" s="243">
        <f ca="1"/>
        <v>5145.8999999999996</v>
      </c>
      <c r="I115" s="244" t="str">
        <f ca="1"/>
        <v/>
      </c>
      <c r="J115" s="244" t="str">
        <f ca="1"/>
        <v/>
      </c>
      <c r="K115" s="243" t="str">
        <f ca="1"/>
        <v/>
      </c>
      <c r="L115" s="243" t="str">
        <f ca="1"/>
        <v/>
      </c>
      <c r="M115" s="243" t="str">
        <f ca="1"/>
        <v/>
      </c>
      <c r="N115" s="243" t="str">
        <f ca="1"/>
        <v/>
      </c>
      <c r="O115" s="243" t="str">
        <f ca="1"/>
        <v/>
      </c>
      <c r="P115" s="244" t="str">
        <f ca="1"/>
        <v/>
      </c>
      <c r="R115" s="245">
        <f ca="1"/>
        <v>46077</v>
      </c>
      <c r="S115" s="347">
        <f ca="1"/>
        <v>6458.5</v>
      </c>
      <c r="T115" s="347">
        <f ca="1"/>
        <v>6363.7</v>
      </c>
      <c r="U115" s="347">
        <f ca="1"/>
        <v>251.52</v>
      </c>
      <c r="V115" s="348">
        <f ca="1"/>
        <v>25.300970101781168</v>
      </c>
      <c r="W115" s="347">
        <f ca="1"/>
        <v>251.52</v>
      </c>
      <c r="X115" s="347">
        <f ca="1"/>
        <v>0</v>
      </c>
      <c r="Y115" s="347">
        <f ca="1"/>
        <v>251.52</v>
      </c>
      <c r="AA115" s="245"/>
      <c r="AB115" s="245"/>
      <c r="AC115" s="347"/>
      <c r="AD115" s="347"/>
      <c r="AE115" s="347"/>
      <c r="AF115" s="348"/>
      <c r="AG115" s="349"/>
      <c r="AI115" s="346"/>
      <c r="AJ115" s="347"/>
      <c r="AK115" s="347"/>
      <c r="AL115" s="347"/>
      <c r="AM115" s="348"/>
      <c r="AN115" s="348"/>
      <c r="AO115" s="348"/>
      <c r="AP115" s="349"/>
      <c r="BA115">
        <f ca="1"/>
        <v>46079</v>
      </c>
      <c r="BB115" t="str">
        <f ca="1"/>
        <v>E</v>
      </c>
      <c r="BC115">
        <f ca="1"/>
        <v>314.2</v>
      </c>
      <c r="BD115">
        <f ca="1"/>
        <v>79.900000000000006</v>
      </c>
      <c r="BE115">
        <f ca="1"/>
        <v>547.30000000000007</v>
      </c>
      <c r="BF115">
        <f ca="1"/>
        <v>408.8</v>
      </c>
      <c r="BG115" t="str">
        <f ca="1"/>
        <v/>
      </c>
      <c r="BH115">
        <f ca="1"/>
        <v>1350.2</v>
      </c>
      <c r="BI115" t="str">
        <f ca="1"/>
        <v/>
      </c>
      <c r="BJ115" t="str">
        <f ca="1"/>
        <v/>
      </c>
      <c r="BK115" t="str">
        <f ca="1"/>
        <v/>
      </c>
      <c r="BL115" t="str">
        <f ca="1"/>
        <v/>
      </c>
      <c r="BM115" t="str">
        <f ca="1"/>
        <v/>
      </c>
      <c r="BN115" t="str">
        <f ca="1"/>
        <v/>
      </c>
      <c r="BO115" t="str">
        <f ca="1"/>
        <v/>
      </c>
      <c r="BP115" t="str">
        <f ca="1"/>
        <v/>
      </c>
      <c r="BR115">
        <f ca="1"/>
        <v>46079</v>
      </c>
      <c r="BS115" t="str">
        <f ca="1"/>
        <v>E</v>
      </c>
      <c r="BT115">
        <f ca="1"/>
        <v>314.2</v>
      </c>
      <c r="BU115">
        <f ca="1"/>
        <v>79.900000000000006</v>
      </c>
      <c r="BV115">
        <f ca="1"/>
        <v>547.30000000000007</v>
      </c>
      <c r="BW115">
        <f ca="1"/>
        <v>408.8</v>
      </c>
      <c r="BX115" t="str">
        <f ca="1"/>
        <v/>
      </c>
      <c r="BY115">
        <f ca="1"/>
        <v>1350.2</v>
      </c>
      <c r="BZ115" t="str">
        <f ca="1"/>
        <v/>
      </c>
      <c r="CA115" t="str">
        <f ca="1"/>
        <v/>
      </c>
      <c r="CB115" t="str">
        <f ca="1"/>
        <v/>
      </c>
      <c r="CC115" t="str">
        <f ca="1"/>
        <v/>
      </c>
      <c r="CD115" t="str">
        <f ca="1"/>
        <v/>
      </c>
      <c r="CE115" t="str">
        <f ca="1"/>
        <v/>
      </c>
      <c r="CF115" t="str">
        <f ca="1"/>
        <v/>
      </c>
      <c r="CG115" t="str">
        <f ca="1"/>
        <v/>
      </c>
      <c r="EI115">
        <f ca="1"/>
        <v>46135</v>
      </c>
      <c r="EJ115">
        <f ca="1"/>
        <v>10576.3</v>
      </c>
      <c r="EL115">
        <f ca="1"/>
        <v>46135</v>
      </c>
      <c r="EM115">
        <f ca="1"/>
        <v>2958.8</v>
      </c>
      <c r="EN115">
        <f ca="1"/>
        <v>7617.5</v>
      </c>
      <c r="EP115">
        <f ca="1"/>
        <v>46135</v>
      </c>
      <c r="EQ115">
        <f ca="1"/>
        <v>412.84</v>
      </c>
      <c r="ES115">
        <f ca="1"/>
        <v>46135</v>
      </c>
      <c r="ET115">
        <f ca="1"/>
        <v>25.740480573587835</v>
      </c>
      <c r="EV115">
        <f ca="1"/>
        <v>46135</v>
      </c>
      <c r="EW115">
        <f ca="1"/>
        <v>10626.7</v>
      </c>
      <c r="EX115">
        <f ca="1"/>
        <v>412.84</v>
      </c>
    </row>
    <row r="116" spans="1:154" ht="13.5">
      <c r="A116" s="242">
        <f ca="1"/>
        <v>46050</v>
      </c>
      <c r="B116" s="240" t="str">
        <f ca="1"/>
        <v>M</v>
      </c>
      <c r="C116" s="243">
        <f ca="1"/>
        <v>264.90000000000003</v>
      </c>
      <c r="D116" s="243">
        <f ca="1"/>
        <v>1655.3999999999999</v>
      </c>
      <c r="E116" s="243">
        <f ca="1"/>
        <v>447.4</v>
      </c>
      <c r="F116" s="243">
        <f ca="1"/>
        <v>2862.5</v>
      </c>
      <c r="G116" s="243" t="str">
        <f ca="1"/>
        <v/>
      </c>
      <c r="H116" s="243">
        <f ca="1"/>
        <v>5230.2</v>
      </c>
      <c r="I116" s="244" t="str">
        <f ca="1"/>
        <v/>
      </c>
      <c r="J116" s="244" t="str">
        <f ca="1"/>
        <v/>
      </c>
      <c r="K116" s="243">
        <f ca="1"/>
        <v>15</v>
      </c>
      <c r="L116" s="243" t="str">
        <f ca="1"/>
        <v/>
      </c>
      <c r="M116" s="243" t="str">
        <f ca="1"/>
        <v/>
      </c>
      <c r="N116" s="243">
        <f ca="1"/>
        <v>10547.699999999999</v>
      </c>
      <c r="O116" s="243">
        <f ca="1"/>
        <v>422.61</v>
      </c>
      <c r="P116" s="244">
        <f ca="1"/>
        <v>24.958472350393976</v>
      </c>
      <c r="R116" s="245">
        <f ca="1"/>
        <v>46078</v>
      </c>
      <c r="S116" s="347">
        <f ca="1"/>
        <v>6670</v>
      </c>
      <c r="T116" s="347">
        <f ca="1"/>
        <v>6736.2</v>
      </c>
      <c r="U116" s="347">
        <f ca="1"/>
        <v>267.3</v>
      </c>
      <c r="V116" s="348">
        <f ca="1"/>
        <v>25.200897867564532</v>
      </c>
      <c r="W116" s="347">
        <f ca="1"/>
        <v>267.3</v>
      </c>
      <c r="X116" s="347">
        <f ca="1"/>
        <v>0</v>
      </c>
      <c r="Y116" s="347">
        <f ca="1"/>
        <v>267.3</v>
      </c>
      <c r="AA116" s="245"/>
      <c r="AB116" s="245"/>
      <c r="AC116" s="347"/>
      <c r="AD116" s="347"/>
      <c r="AE116" s="347"/>
      <c r="AF116" s="348"/>
      <c r="AG116" s="349"/>
      <c r="AI116" s="346"/>
      <c r="AJ116" s="347"/>
      <c r="AK116" s="347"/>
      <c r="AL116" s="347"/>
      <c r="AM116" s="348"/>
      <c r="AN116" s="348"/>
      <c r="AO116" s="348"/>
      <c r="AP116" s="349"/>
      <c r="BA116">
        <f ca="1"/>
        <v>46079</v>
      </c>
      <c r="BB116" t="str">
        <f ca="1"/>
        <v>M</v>
      </c>
      <c r="BC116">
        <f ca="1"/>
        <v>298.89999999999998</v>
      </c>
      <c r="BD116">
        <f ca="1"/>
        <v>5587.3</v>
      </c>
      <c r="BE116">
        <f ca="1"/>
        <v>461.5</v>
      </c>
      <c r="BF116">
        <f ca="1"/>
        <v>366.50000000000006</v>
      </c>
      <c r="BG116" t="str">
        <f ca="1"/>
        <v/>
      </c>
      <c r="BH116">
        <f ca="1"/>
        <v>6714.2</v>
      </c>
      <c r="BI116" t="str">
        <f ca="1"/>
        <v/>
      </c>
      <c r="BJ116" t="str">
        <f ca="1"/>
        <v/>
      </c>
      <c r="BK116">
        <f ca="1"/>
        <v>15</v>
      </c>
      <c r="BL116" t="str">
        <f ca="1"/>
        <v/>
      </c>
      <c r="BM116" t="str">
        <f ca="1"/>
        <v/>
      </c>
      <c r="BN116">
        <f ca="1"/>
        <v>7998.6</v>
      </c>
      <c r="BO116">
        <f ca="1"/>
        <v>317.39999999999998</v>
      </c>
      <c r="BP116">
        <f ca="1"/>
        <v>25.200378071833651</v>
      </c>
      <c r="BR116">
        <f ca="1"/>
        <v>46079</v>
      </c>
      <c r="BS116" t="str">
        <f ca="1"/>
        <v>M</v>
      </c>
      <c r="BT116">
        <f ca="1"/>
        <v>298.89999999999998</v>
      </c>
      <c r="BU116">
        <f ca="1"/>
        <v>5587.3</v>
      </c>
      <c r="BV116">
        <f ca="1"/>
        <v>461.5</v>
      </c>
      <c r="BW116">
        <f ca="1"/>
        <v>366.50000000000006</v>
      </c>
      <c r="BX116" t="str">
        <f ca="1"/>
        <v/>
      </c>
      <c r="BY116">
        <f ca="1"/>
        <v>6714.2</v>
      </c>
      <c r="BZ116" t="str">
        <f ca="1"/>
        <v/>
      </c>
      <c r="CA116" t="str">
        <f ca="1"/>
        <v/>
      </c>
      <c r="CB116">
        <f ca="1"/>
        <v>15</v>
      </c>
      <c r="CC116" t="str">
        <f ca="1"/>
        <v/>
      </c>
      <c r="CD116" t="str">
        <f ca="1"/>
        <v/>
      </c>
      <c r="CE116">
        <f ca="1"/>
        <v>7998.6</v>
      </c>
      <c r="CF116">
        <f ca="1"/>
        <v>317.39999999999998</v>
      </c>
      <c r="CG116">
        <f ca="1"/>
        <v>25.200378071833651</v>
      </c>
      <c r="EI116">
        <f ca="1"/>
        <v>46136</v>
      </c>
      <c r="EJ116">
        <f ca="1"/>
        <v>10654.900000000001</v>
      </c>
      <c r="EL116">
        <f ca="1"/>
        <v>46136</v>
      </c>
      <c r="EM116">
        <f ca="1"/>
        <v>3024.2</v>
      </c>
      <c r="EN116">
        <f ca="1"/>
        <v>7630.7000000000007</v>
      </c>
      <c r="EP116">
        <f ca="1"/>
        <v>46136</v>
      </c>
      <c r="EQ116">
        <f ca="1"/>
        <v>412.55</v>
      </c>
      <c r="ES116">
        <f ca="1"/>
        <v>46136</v>
      </c>
      <c r="ET116">
        <f ca="1"/>
        <v>25.800266634347356</v>
      </c>
      <c r="EV116">
        <f ca="1"/>
        <v>46136</v>
      </c>
      <c r="EW116">
        <f ca="1"/>
        <v>10643.900000000001</v>
      </c>
      <c r="EX116">
        <f ca="1"/>
        <v>412.55</v>
      </c>
    </row>
    <row r="117" spans="1:154" ht="13.5">
      <c r="A117" s="242">
        <f ca="1"/>
        <v>46051</v>
      </c>
      <c r="B117" s="240" t="str">
        <f ca="1"/>
        <v>E</v>
      </c>
      <c r="C117" s="243">
        <f ca="1"/>
        <v>303.7</v>
      </c>
      <c r="D117" s="243">
        <f ca="1"/>
        <v>1745</v>
      </c>
      <c r="E117" s="243">
        <f ca="1"/>
        <v>537.20000000000005</v>
      </c>
      <c r="F117" s="243">
        <f ca="1"/>
        <v>2746.5999999999995</v>
      </c>
      <c r="G117" s="243" t="str">
        <f ca="1"/>
        <v/>
      </c>
      <c r="H117" s="243">
        <f ca="1"/>
        <v>5332.4999999999991</v>
      </c>
      <c r="I117" s="244" t="str">
        <f ca="1"/>
        <v/>
      </c>
      <c r="J117" s="244" t="str">
        <f ca="1"/>
        <v/>
      </c>
      <c r="K117" s="243" t="str">
        <f ca="1"/>
        <v/>
      </c>
      <c r="L117" s="243" t="str">
        <f ca="1"/>
        <v/>
      </c>
      <c r="M117" s="243" t="str">
        <f ca="1"/>
        <v/>
      </c>
      <c r="N117" s="243" t="str">
        <f ca="1"/>
        <v/>
      </c>
      <c r="O117" s="243" t="str">
        <f ca="1"/>
        <v/>
      </c>
      <c r="P117" s="244" t="str">
        <f ca="1"/>
        <v/>
      </c>
      <c r="R117" s="245">
        <f ca="1"/>
        <v>46079</v>
      </c>
      <c r="S117" s="347">
        <f ca="1"/>
        <v>8064.4</v>
      </c>
      <c r="T117" s="347">
        <f ca="1"/>
        <v>7998.6</v>
      </c>
      <c r="U117" s="347">
        <f ca="1"/>
        <v>317.39999999999998</v>
      </c>
      <c r="V117" s="348">
        <f ca="1"/>
        <v>25.200378071833651</v>
      </c>
      <c r="W117" s="347">
        <f ca="1"/>
        <v>317.39999999999998</v>
      </c>
      <c r="X117" s="347">
        <f ca="1"/>
        <v>0</v>
      </c>
      <c r="Y117" s="347">
        <f ca="1"/>
        <v>317.39999999999998</v>
      </c>
      <c r="AA117" s="245"/>
      <c r="AB117" s="245"/>
      <c r="AC117" s="347"/>
      <c r="AD117" s="347"/>
      <c r="AE117" s="347"/>
      <c r="AF117" s="348"/>
      <c r="AG117" s="349"/>
      <c r="AI117" s="346"/>
      <c r="AJ117" s="347"/>
      <c r="AK117" s="347"/>
      <c r="AL117" s="347"/>
      <c r="AM117" s="348"/>
      <c r="AN117" s="348"/>
      <c r="AO117" s="348"/>
      <c r="AP117" s="349"/>
      <c r="BA117">
        <f ca="1"/>
        <v>46080</v>
      </c>
      <c r="BB117" t="str">
        <f ca="1"/>
        <v>E</v>
      </c>
      <c r="BC117">
        <f ca="1"/>
        <v>297.3</v>
      </c>
      <c r="BD117">
        <f ca="1"/>
        <v>86.300000000000011</v>
      </c>
      <c r="BE117">
        <f ca="1"/>
        <v>493.5</v>
      </c>
      <c r="BF117">
        <f ca="1"/>
        <v>422.29999999999995</v>
      </c>
      <c r="BG117" t="str">
        <f ca="1"/>
        <v/>
      </c>
      <c r="BH117">
        <f ca="1"/>
        <v>1299.4000000000001</v>
      </c>
      <c r="BI117" t="str">
        <f ca="1"/>
        <v/>
      </c>
      <c r="BJ117" t="str">
        <f ca="1"/>
        <v/>
      </c>
      <c r="BK117" t="str">
        <f ca="1"/>
        <v/>
      </c>
      <c r="BL117" t="str">
        <f ca="1"/>
        <v/>
      </c>
      <c r="BM117" t="str">
        <f ca="1"/>
        <v/>
      </c>
      <c r="BN117" t="str">
        <f ca="1"/>
        <v/>
      </c>
      <c r="BO117" t="str">
        <f ca="1"/>
        <v/>
      </c>
      <c r="BP117" t="str">
        <f ca="1"/>
        <v/>
      </c>
      <c r="BR117">
        <f ca="1"/>
        <v>46080</v>
      </c>
      <c r="BS117" t="str">
        <f ca="1"/>
        <v>E</v>
      </c>
      <c r="BT117">
        <f ca="1"/>
        <v>297.3</v>
      </c>
      <c r="BU117">
        <f ca="1"/>
        <v>86.300000000000011</v>
      </c>
      <c r="BV117">
        <f ca="1"/>
        <v>493.5</v>
      </c>
      <c r="BW117">
        <f ca="1"/>
        <v>422.29999999999995</v>
      </c>
      <c r="BX117" t="str">
        <f ca="1"/>
        <v/>
      </c>
      <c r="BY117">
        <f ca="1"/>
        <v>1299.4000000000001</v>
      </c>
      <c r="BZ117" t="str">
        <f ca="1"/>
        <v/>
      </c>
      <c r="CA117" t="str">
        <f ca="1"/>
        <v/>
      </c>
      <c r="CB117" t="str">
        <f ca="1"/>
        <v/>
      </c>
      <c r="CC117" t="str">
        <f ca="1"/>
        <v/>
      </c>
      <c r="CD117" t="str">
        <f ca="1"/>
        <v/>
      </c>
      <c r="CE117" t="str">
        <f ca="1"/>
        <v/>
      </c>
      <c r="CF117" t="str">
        <f ca="1"/>
        <v/>
      </c>
      <c r="CG117" t="str">
        <f ca="1"/>
        <v/>
      </c>
      <c r="EI117">
        <f ca="1"/>
        <v>46137</v>
      </c>
      <c r="EJ117">
        <f ca="1"/>
        <v>10504.3</v>
      </c>
      <c r="EL117">
        <f ca="1"/>
        <v>46137</v>
      </c>
      <c r="EM117">
        <f ca="1"/>
        <v>3028.2</v>
      </c>
      <c r="EN117">
        <f ca="1"/>
        <v>7476.0999999999995</v>
      </c>
      <c r="EP117">
        <f ca="1"/>
        <v>46137</v>
      </c>
      <c r="EQ117">
        <f ca="1"/>
        <v>398.87</v>
      </c>
      <c r="ES117">
        <f ca="1"/>
        <v>46137</v>
      </c>
      <c r="ET117">
        <f ca="1"/>
        <v>25.740216110512197</v>
      </c>
      <c r="EV117">
        <f ca="1"/>
        <v>46137</v>
      </c>
      <c r="EW117">
        <f ca="1"/>
        <v>10267</v>
      </c>
      <c r="EX117">
        <f ca="1"/>
        <v>398.87</v>
      </c>
    </row>
    <row r="118" spans="1:154" ht="13.5">
      <c r="A118" s="242">
        <f ca="1"/>
        <v>46051</v>
      </c>
      <c r="B118" s="240" t="str">
        <f ca="1"/>
        <v>M</v>
      </c>
      <c r="C118" s="243">
        <f ca="1"/>
        <v>268.10000000000002</v>
      </c>
      <c r="D118" s="243">
        <f ca="1"/>
        <v>1703</v>
      </c>
      <c r="E118" s="243">
        <f ca="1"/>
        <v>424.4</v>
      </c>
      <c r="F118" s="243">
        <f ca="1"/>
        <v>2626.4</v>
      </c>
      <c r="G118" s="243" t="str">
        <f ca="1"/>
        <v/>
      </c>
      <c r="H118" s="243">
        <f ca="1"/>
        <v>5021.8999999999996</v>
      </c>
      <c r="I118" s="244" t="str">
        <f ca="1"/>
        <v/>
      </c>
      <c r="J118" s="244" t="str">
        <f ca="1"/>
        <v/>
      </c>
      <c r="K118" s="243">
        <f ca="1"/>
        <v>15</v>
      </c>
      <c r="L118" s="243" t="str">
        <f ca="1"/>
        <v/>
      </c>
      <c r="M118" s="243" t="str">
        <f ca="1"/>
        <v/>
      </c>
      <c r="N118" s="243">
        <f ca="1"/>
        <v>9803.6</v>
      </c>
      <c r="O118" s="243">
        <f ca="1"/>
        <v>398.5</v>
      </c>
      <c r="P118" s="244">
        <f ca="1"/>
        <v>24.601254705144292</v>
      </c>
      <c r="R118" s="245">
        <f ca="1"/>
        <v>46080</v>
      </c>
      <c r="S118" s="347">
        <f ca="1"/>
        <v>8315.6</v>
      </c>
      <c r="T118" s="347">
        <f ca="1"/>
        <v>8281.7000000000007</v>
      </c>
      <c r="U118" s="347">
        <f ca="1"/>
        <v>326</v>
      </c>
      <c r="V118" s="348">
        <f ca="1"/>
        <v>25.403987730061353</v>
      </c>
      <c r="W118" s="347">
        <f ca="1"/>
        <v>326</v>
      </c>
      <c r="X118" s="347">
        <f ca="1"/>
        <v>0</v>
      </c>
      <c r="Y118" s="347">
        <f ca="1"/>
        <v>326</v>
      </c>
      <c r="AA118" s="245"/>
      <c r="AB118" s="245"/>
      <c r="AC118" s="347"/>
      <c r="AD118" s="347"/>
      <c r="AE118" s="347"/>
      <c r="AF118" s="348"/>
      <c r="AG118" s="349"/>
      <c r="AI118" s="346"/>
      <c r="AJ118" s="347"/>
      <c r="AK118" s="347"/>
      <c r="AL118" s="347"/>
      <c r="AM118" s="348"/>
      <c r="AN118" s="348"/>
      <c r="AO118" s="348"/>
      <c r="AP118" s="349"/>
      <c r="BA118">
        <f ca="1"/>
        <v>46080</v>
      </c>
      <c r="BB118" t="str">
        <f ca="1"/>
        <v>M</v>
      </c>
      <c r="BC118">
        <f ca="1"/>
        <v>295.7</v>
      </c>
      <c r="BD118">
        <f ca="1"/>
        <v>5922.6</v>
      </c>
      <c r="BE118">
        <f ca="1"/>
        <v>439.5</v>
      </c>
      <c r="BF118">
        <f ca="1"/>
        <v>358.4</v>
      </c>
      <c r="BG118" t="str">
        <f ca="1"/>
        <v/>
      </c>
      <c r="BH118">
        <f ca="1"/>
        <v>7016.2</v>
      </c>
      <c r="BI118" t="str">
        <f ca="1"/>
        <v/>
      </c>
      <c r="BJ118" t="str">
        <f ca="1"/>
        <v/>
      </c>
      <c r="BK118">
        <f ca="1"/>
        <v>15</v>
      </c>
      <c r="BL118" t="str">
        <f ca="1"/>
        <v/>
      </c>
      <c r="BM118" t="str">
        <f ca="1"/>
        <v/>
      </c>
      <c r="BN118">
        <f ca="1"/>
        <v>8281.7000000000007</v>
      </c>
      <c r="BO118">
        <f ca="1"/>
        <v>326</v>
      </c>
      <c r="BP118">
        <f ca="1"/>
        <v>25.403987730061353</v>
      </c>
      <c r="BR118">
        <f ca="1"/>
        <v>46080</v>
      </c>
      <c r="BS118" t="str">
        <f ca="1"/>
        <v>M</v>
      </c>
      <c r="BT118">
        <f ca="1"/>
        <v>295.7</v>
      </c>
      <c r="BU118">
        <f ca="1"/>
        <v>5922.6</v>
      </c>
      <c r="BV118">
        <f ca="1"/>
        <v>439.5</v>
      </c>
      <c r="BW118">
        <f ca="1"/>
        <v>358.4</v>
      </c>
      <c r="BX118" t="str">
        <f ca="1"/>
        <v/>
      </c>
      <c r="BY118">
        <f ca="1"/>
        <v>7016.2</v>
      </c>
      <c r="BZ118" t="str">
        <f ca="1"/>
        <v/>
      </c>
      <c r="CA118" t="str">
        <f ca="1"/>
        <v/>
      </c>
      <c r="CB118">
        <f ca="1"/>
        <v>15</v>
      </c>
      <c r="CC118" t="str">
        <f ca="1"/>
        <v/>
      </c>
      <c r="CD118" t="str">
        <f ca="1"/>
        <v/>
      </c>
      <c r="CE118">
        <f ca="1"/>
        <v>8281.7000000000007</v>
      </c>
      <c r="CF118">
        <f ca="1"/>
        <v>326</v>
      </c>
      <c r="CG118">
        <f ca="1"/>
        <v>25.403987730061353</v>
      </c>
      <c r="EI118">
        <f ca="1"/>
        <v>46138</v>
      </c>
      <c r="EJ118">
        <f ca="1"/>
        <v>10278.099999999999</v>
      </c>
      <c r="EL118">
        <f ca="1"/>
        <v>46138</v>
      </c>
      <c r="EM118">
        <f ca="1"/>
        <v>2805.8999999999996</v>
      </c>
      <c r="EN118">
        <f ca="1"/>
        <v>7472.2</v>
      </c>
      <c r="EP118">
        <f ca="1"/>
        <v>46138</v>
      </c>
      <c r="EQ118">
        <f ca="1"/>
        <v>398.58</v>
      </c>
      <c r="ES118">
        <f ca="1"/>
        <v>46138</v>
      </c>
      <c r="ET118">
        <f ca="1"/>
        <v>25.800341211300115</v>
      </c>
      <c r="EV118">
        <f ca="1"/>
        <v>46138</v>
      </c>
      <c r="EW118">
        <f ca="1"/>
        <v>10283.5</v>
      </c>
      <c r="EX118">
        <f ca="1"/>
        <v>398.58</v>
      </c>
    </row>
    <row r="119" spans="1:154" ht="13.5">
      <c r="A119" s="242">
        <f ca="1"/>
        <v>46052</v>
      </c>
      <c r="B119" s="240" t="str">
        <f ca="1"/>
        <v>E</v>
      </c>
      <c r="C119" s="243">
        <f ca="1"/>
        <v>302.40000000000003</v>
      </c>
      <c r="D119" s="243">
        <f ca="1"/>
        <v>1737.9</v>
      </c>
      <c r="E119" s="243">
        <f ca="1"/>
        <v>546.9</v>
      </c>
      <c r="F119" s="243">
        <f ca="1"/>
        <v>2209.5</v>
      </c>
      <c r="G119" s="243" t="str">
        <f ca="1"/>
        <v/>
      </c>
      <c r="H119" s="243">
        <f ca="1"/>
        <v>4796.7000000000007</v>
      </c>
      <c r="I119" s="244" t="str">
        <f ca="1"/>
        <v/>
      </c>
      <c r="J119" s="244" t="str">
        <f ca="1"/>
        <v/>
      </c>
      <c r="K119" s="243" t="str">
        <f ca="1"/>
        <v/>
      </c>
      <c r="L119" s="243" t="str">
        <f ca="1"/>
        <v/>
      </c>
      <c r="M119" s="243" t="str">
        <f ca="1"/>
        <v/>
      </c>
      <c r="N119" s="243" t="str">
        <f ca="1"/>
        <v/>
      </c>
      <c r="O119" s="243" t="str">
        <f ca="1"/>
        <v/>
      </c>
      <c r="P119" s="244" t="str">
        <f ca="1"/>
        <v/>
      </c>
      <c r="R119" s="245">
        <f ca="1"/>
        <v>46081</v>
      </c>
      <c r="S119" s="347">
        <f ca="1"/>
        <v>8832.1999999999989</v>
      </c>
      <c r="T119" s="347">
        <f ca="1"/>
        <v>8904.4</v>
      </c>
      <c r="U119" s="347">
        <f ca="1"/>
        <v>355</v>
      </c>
      <c r="V119" s="348">
        <f ca="1"/>
        <v>25.082816901408449</v>
      </c>
      <c r="W119" s="347">
        <f ca="1"/>
        <v>355</v>
      </c>
      <c r="X119" s="347">
        <f ca="1"/>
        <v>0</v>
      </c>
      <c r="Y119" s="347">
        <f ca="1"/>
        <v>355</v>
      </c>
      <c r="AA119" s="245"/>
      <c r="AB119" s="245"/>
      <c r="AC119" s="347"/>
      <c r="AD119" s="347"/>
      <c r="AE119" s="347"/>
      <c r="AF119" s="348"/>
      <c r="AG119" s="349"/>
      <c r="AI119" s="346"/>
      <c r="BA119">
        <f ca="1"/>
        <v>46081</v>
      </c>
      <c r="BB119" t="str">
        <f ca="1"/>
        <v>E</v>
      </c>
      <c r="BC119">
        <f ca="1"/>
        <v>310.8</v>
      </c>
      <c r="BD119">
        <f ca="1"/>
        <v>83</v>
      </c>
      <c r="BE119">
        <f ca="1"/>
        <v>487.2</v>
      </c>
      <c r="BF119">
        <f ca="1"/>
        <v>399.5</v>
      </c>
      <c r="BG119" t="str">
        <f ca="1"/>
        <v/>
      </c>
      <c r="BH119">
        <f ca="1"/>
        <v>1280.5</v>
      </c>
      <c r="BI119" t="str">
        <f ca="1"/>
        <v/>
      </c>
      <c r="BJ119" t="str">
        <f ca="1"/>
        <v/>
      </c>
      <c r="BK119" t="str">
        <f ca="1"/>
        <v/>
      </c>
      <c r="BL119" t="str">
        <f ca="1"/>
        <v/>
      </c>
      <c r="BM119" t="str">
        <f ca="1"/>
        <v/>
      </c>
      <c r="BN119" t="str">
        <f ca="1"/>
        <v/>
      </c>
      <c r="BO119" t="str">
        <f ca="1"/>
        <v/>
      </c>
      <c r="BP119" t="str">
        <f ca="1"/>
        <v/>
      </c>
      <c r="BR119">
        <f ca="1"/>
        <v>46081</v>
      </c>
      <c r="BS119" t="str">
        <f ca="1"/>
        <v>E</v>
      </c>
      <c r="BT119">
        <f ca="1"/>
        <v>310.8</v>
      </c>
      <c r="BU119">
        <f ca="1"/>
        <v>83</v>
      </c>
      <c r="BV119">
        <f ca="1"/>
        <v>487.2</v>
      </c>
      <c r="BW119">
        <f ca="1"/>
        <v>399.5</v>
      </c>
      <c r="BX119" t="str">
        <f ca="1"/>
        <v/>
      </c>
      <c r="BY119">
        <f ca="1"/>
        <v>1280.5</v>
      </c>
      <c r="BZ119" t="str">
        <f ca="1"/>
        <v/>
      </c>
      <c r="CA119" t="str">
        <f ca="1"/>
        <v/>
      </c>
      <c r="CB119" t="str">
        <f ca="1"/>
        <v/>
      </c>
      <c r="CC119" t="str">
        <f ca="1"/>
        <v/>
      </c>
      <c r="CD119" t="str">
        <f ca="1"/>
        <v/>
      </c>
      <c r="CE119" t="str">
        <f ca="1"/>
        <v/>
      </c>
      <c r="CF119" t="str">
        <f ca="1"/>
        <v/>
      </c>
      <c r="CG119" t="str">
        <f ca="1"/>
        <v/>
      </c>
      <c r="EI119">
        <f ca="1"/>
        <v>46139</v>
      </c>
      <c r="EJ119">
        <f ca="1"/>
        <v>10571.2</v>
      </c>
      <c r="EL119">
        <f ca="1"/>
        <v>46139</v>
      </c>
      <c r="EM119">
        <f ca="1"/>
        <v>2826.3</v>
      </c>
      <c r="EN119">
        <f ca="1"/>
        <v>7744.9000000000015</v>
      </c>
      <c r="EP119">
        <f ca="1"/>
        <v>46139</v>
      </c>
      <c r="EQ119">
        <f ca="1"/>
        <v>410.69</v>
      </c>
      <c r="ES119">
        <f ca="1"/>
        <v>46139</v>
      </c>
      <c r="ET119">
        <f ca="1"/>
        <v>25.880104214857923</v>
      </c>
      <c r="EV119">
        <f ca="1"/>
        <v>46139</v>
      </c>
      <c r="EW119">
        <f ca="1"/>
        <v>10628.7</v>
      </c>
      <c r="EX119">
        <f ca="1"/>
        <v>410.69</v>
      </c>
    </row>
    <row r="120" spans="1:154" ht="13.5">
      <c r="A120" s="242">
        <f ca="1"/>
        <v>46052</v>
      </c>
      <c r="B120" s="240" t="str">
        <f ca="1"/>
        <v>M</v>
      </c>
      <c r="C120" s="243">
        <f ca="1"/>
        <v>310.89999999999998</v>
      </c>
      <c r="D120" s="243">
        <f ca="1"/>
        <v>1735.6999999999998</v>
      </c>
      <c r="E120" s="243">
        <f ca="1"/>
        <v>424.3</v>
      </c>
      <c r="F120" s="243">
        <f ca="1"/>
        <v>2556.4</v>
      </c>
      <c r="G120" s="243" t="str">
        <f ca="1"/>
        <v/>
      </c>
      <c r="H120" s="243">
        <f ca="1"/>
        <v>5027.3</v>
      </c>
      <c r="I120" s="244" t="str">
        <f ca="1"/>
        <v/>
      </c>
      <c r="J120" s="244" t="str">
        <f ca="1"/>
        <v/>
      </c>
      <c r="K120" s="243">
        <f ca="1"/>
        <v>101.6</v>
      </c>
      <c r="L120" s="243" t="str">
        <f ca="1"/>
        <v/>
      </c>
      <c r="M120" s="243" t="str">
        <f ca="1"/>
        <v/>
      </c>
      <c r="N120" s="243">
        <f ca="1"/>
        <v>10407.6</v>
      </c>
      <c r="O120" s="243">
        <f ca="1"/>
        <v>421.36</v>
      </c>
      <c r="P120" s="244">
        <f ca="1"/>
        <v>24.700018986140119</v>
      </c>
      <c r="R120" s="245">
        <f ca="1"/>
        <v>46082</v>
      </c>
      <c r="S120" s="347">
        <f ca="1"/>
        <v>6670.8</v>
      </c>
      <c r="T120" s="347">
        <f ca="1"/>
        <v>6605.3</v>
      </c>
      <c r="U120" s="347">
        <f ca="1"/>
        <v>262</v>
      </c>
      <c r="V120" s="348">
        <f ca="1"/>
        <v>25.211068702290078</v>
      </c>
      <c r="W120" s="347">
        <f ca="1"/>
        <v>0</v>
      </c>
      <c r="X120" s="347">
        <f ca="1"/>
        <v>262</v>
      </c>
      <c r="Y120" s="347">
        <f ca="1"/>
        <v>-262</v>
      </c>
      <c r="AA120" s="245"/>
      <c r="AB120" s="245"/>
      <c r="AC120" s="347"/>
      <c r="AD120" s="347"/>
      <c r="AE120" s="347"/>
      <c r="AF120" s="348"/>
      <c r="AG120" s="349"/>
      <c r="AI120" s="346"/>
      <c r="BA120">
        <f ca="1"/>
        <v>46081</v>
      </c>
      <c r="BB120" t="str">
        <f ca="1"/>
        <v>M</v>
      </c>
      <c r="BC120">
        <f ca="1"/>
        <v>305.39999999999998</v>
      </c>
      <c r="BD120">
        <f ca="1"/>
        <v>6405.9</v>
      </c>
      <c r="BE120">
        <f ca="1"/>
        <v>473.2</v>
      </c>
      <c r="BF120">
        <f ca="1"/>
        <v>367.19999999999987</v>
      </c>
      <c r="BG120" t="str">
        <f ca="1"/>
        <v/>
      </c>
      <c r="BH120">
        <f ca="1"/>
        <v>7551.6999999999989</v>
      </c>
      <c r="BI120" t="str">
        <f ca="1"/>
        <v/>
      </c>
      <c r="BJ120" t="str">
        <f ca="1"/>
        <v/>
      </c>
      <c r="BK120">
        <f ca="1"/>
        <v>15</v>
      </c>
      <c r="BL120" t="str">
        <f ca="1"/>
        <v/>
      </c>
      <c r="BM120" t="str">
        <f ca="1"/>
        <v/>
      </c>
      <c r="BN120">
        <f ca="1"/>
        <v>8904.4</v>
      </c>
      <c r="BO120">
        <f ca="1"/>
        <v>355</v>
      </c>
      <c r="BP120">
        <f ca="1"/>
        <v>25.082816901408449</v>
      </c>
      <c r="BR120">
        <f ca="1"/>
        <v>46081</v>
      </c>
      <c r="BS120" t="str">
        <f ca="1"/>
        <v>M</v>
      </c>
      <c r="BT120">
        <f ca="1"/>
        <v>305.39999999999998</v>
      </c>
      <c r="BU120">
        <f ca="1"/>
        <v>6405.9</v>
      </c>
      <c r="BV120">
        <f ca="1"/>
        <v>473.2</v>
      </c>
      <c r="BW120">
        <f ca="1"/>
        <v>367.19999999999987</v>
      </c>
      <c r="BX120" t="str">
        <f ca="1"/>
        <v/>
      </c>
      <c r="BY120">
        <f ca="1"/>
        <v>7551.6999999999989</v>
      </c>
      <c r="BZ120" t="str">
        <f ca="1"/>
        <v/>
      </c>
      <c r="CA120" t="str">
        <f ca="1"/>
        <v/>
      </c>
      <c r="CB120">
        <f ca="1"/>
        <v>15</v>
      </c>
      <c r="CC120" t="str">
        <f ca="1"/>
        <v/>
      </c>
      <c r="CD120" t="str">
        <f ca="1"/>
        <v/>
      </c>
      <c r="CE120">
        <f ca="1"/>
        <v>8904.4</v>
      </c>
      <c r="CF120">
        <f ca="1"/>
        <v>355</v>
      </c>
      <c r="CG120">
        <f ca="1"/>
        <v>25.082816901408449</v>
      </c>
      <c r="EI120">
        <f ca="1"/>
        <v>46140</v>
      </c>
      <c r="EJ120">
        <f ca="1"/>
        <v>10537.7</v>
      </c>
      <c r="EL120">
        <f ca="1"/>
        <v>46140</v>
      </c>
      <c r="EM120">
        <f ca="1"/>
        <v>3066.8</v>
      </c>
      <c r="EN120">
        <f ca="1"/>
        <v>7470.9000000000005</v>
      </c>
      <c r="EP120">
        <f ca="1"/>
        <v>46140</v>
      </c>
      <c r="EQ120">
        <f ca="1"/>
        <v>404.97</v>
      </c>
      <c r="ES120">
        <f ca="1"/>
        <v>46140</v>
      </c>
      <c r="ET120">
        <f ca="1"/>
        <v>25.880435587821321</v>
      </c>
      <c r="EV120">
        <f ca="1"/>
        <v>46140</v>
      </c>
      <c r="EW120">
        <f ca="1"/>
        <v>10480.800000000001</v>
      </c>
      <c r="EX120">
        <f ca="1"/>
        <v>404.97</v>
      </c>
    </row>
    <row r="121" spans="1:154" ht="13.5">
      <c r="A121" s="242">
        <f ca="1"/>
        <v>46053</v>
      </c>
      <c r="B121" s="240" t="str">
        <f ca="1"/>
        <v>E</v>
      </c>
      <c r="C121" s="243">
        <f ca="1"/>
        <v>264.39999999999998</v>
      </c>
      <c r="D121" s="243">
        <f ca="1"/>
        <v>1638.3</v>
      </c>
      <c r="E121" s="243">
        <f ca="1"/>
        <v>579.9</v>
      </c>
      <c r="F121" s="243">
        <f ca="1"/>
        <v>2999.3</v>
      </c>
      <c r="G121" s="243" t="str">
        <f ca="1"/>
        <v/>
      </c>
      <c r="H121" s="243">
        <f ca="1"/>
        <v>5481.9</v>
      </c>
      <c r="I121" s="244" t="str">
        <f ca="1"/>
        <v/>
      </c>
      <c r="J121" s="244" t="str">
        <f ca="1"/>
        <v/>
      </c>
      <c r="K121" s="243" t="str">
        <f ca="1"/>
        <v/>
      </c>
      <c r="L121" s="243" t="str">
        <f ca="1"/>
        <v/>
      </c>
      <c r="M121" s="243" t="str">
        <f ca="1"/>
        <v/>
      </c>
      <c r="N121" s="243" t="str">
        <f ca="1"/>
        <v/>
      </c>
      <c r="O121" s="243" t="str">
        <f ca="1"/>
        <v/>
      </c>
      <c r="P121" s="244" t="str">
        <f ca="1"/>
        <v/>
      </c>
      <c r="R121" s="245">
        <f ca="1"/>
        <v>46083</v>
      </c>
      <c r="S121" s="347">
        <f ca="1"/>
        <v>6578.2</v>
      </c>
      <c r="T121" s="347">
        <f ca="1"/>
        <v>6624.1</v>
      </c>
      <c r="U121" s="347">
        <f ca="1"/>
        <v>255.19</v>
      </c>
      <c r="V121" s="348">
        <f ca="1"/>
        <v>25.957521846467341</v>
      </c>
      <c r="W121" s="347">
        <f ca="1"/>
        <v>0</v>
      </c>
      <c r="X121" s="347">
        <f ca="1"/>
        <v>255.19</v>
      </c>
      <c r="Y121" s="347">
        <f ca="1"/>
        <v>-255.19</v>
      </c>
      <c r="AA121" s="245"/>
      <c r="AB121" s="245"/>
      <c r="AC121" s="347"/>
      <c r="AD121" s="347"/>
      <c r="AE121" s="347"/>
      <c r="AF121" s="348"/>
      <c r="AG121" s="349"/>
      <c r="AI121" s="346"/>
      <c r="BA121">
        <f ca="1"/>
        <v>46082</v>
      </c>
      <c r="BB121" t="str">
        <f ca="1"/>
        <v>M</v>
      </c>
      <c r="BC121">
        <f ca="1"/>
        <v>353.7</v>
      </c>
      <c r="BD121">
        <f ca="1"/>
        <v>73.900000000000006</v>
      </c>
      <c r="BE121">
        <f ca="1"/>
        <v>530.70000000000005</v>
      </c>
      <c r="BF121">
        <f ca="1"/>
        <v>409.4</v>
      </c>
      <c r="BG121" t="str">
        <f ca="1"/>
        <v/>
      </c>
      <c r="BH121">
        <f ca="1"/>
        <v>1367.7</v>
      </c>
      <c r="BI121" t="str">
        <f ca="1"/>
        <v/>
      </c>
      <c r="BJ121" t="str">
        <f ca="1"/>
        <v/>
      </c>
      <c r="BK121" t="str">
        <f ca="1"/>
        <v/>
      </c>
      <c r="BL121" t="str">
        <f ca="1"/>
        <v/>
      </c>
      <c r="BM121" t="str">
        <f ca="1"/>
        <v/>
      </c>
      <c r="BN121" t="str">
        <f ca="1"/>
        <v/>
      </c>
      <c r="BO121" t="str">
        <f ca="1"/>
        <v/>
      </c>
      <c r="BP121" t="str">
        <f ca="1"/>
        <v/>
      </c>
      <c r="BR121">
        <f ca="1"/>
        <v>46082</v>
      </c>
      <c r="BS121" t="str">
        <f ca="1"/>
        <v>M</v>
      </c>
      <c r="BT121">
        <f ca="1"/>
        <v>353.7</v>
      </c>
      <c r="BU121">
        <f ca="1"/>
        <v>73.900000000000006</v>
      </c>
      <c r="BV121">
        <f ca="1"/>
        <v>530.70000000000005</v>
      </c>
      <c r="BW121">
        <f ca="1"/>
        <v>409.4</v>
      </c>
      <c r="BX121" t="str">
        <f ca="1"/>
        <v/>
      </c>
      <c r="BY121">
        <f ca="1"/>
        <v>1367.7</v>
      </c>
      <c r="BZ121" t="str">
        <f ca="1"/>
        <v/>
      </c>
      <c r="CA121" t="str">
        <f ca="1"/>
        <v/>
      </c>
      <c r="CB121" t="str">
        <f ca="1"/>
        <v/>
      </c>
      <c r="CC121" t="str">
        <f ca="1"/>
        <v/>
      </c>
      <c r="CD121" t="str">
        <f ca="1"/>
        <v/>
      </c>
      <c r="CE121" t="str">
        <f ca="1"/>
        <v/>
      </c>
      <c r="CF121" t="str">
        <f ca="1"/>
        <v/>
      </c>
      <c r="CG121" t="str">
        <f ca="1"/>
        <v/>
      </c>
      <c r="EI121">
        <f ca="1"/>
        <v>46141</v>
      </c>
      <c r="EJ121">
        <f ca="1"/>
        <v>10538.900000000001</v>
      </c>
      <c r="EL121">
        <f ca="1"/>
        <v>46141</v>
      </c>
      <c r="EM121">
        <f ca="1"/>
        <v>3024.9000000000005</v>
      </c>
      <c r="EN121">
        <f ca="1"/>
        <v>7514</v>
      </c>
      <c r="EP121">
        <f ca="1"/>
        <v>46141</v>
      </c>
      <c r="EQ121">
        <f ca="1"/>
        <v>401.83</v>
      </c>
      <c r="ES121">
        <f ca="1"/>
        <v>46141</v>
      </c>
      <c r="ET121">
        <f ca="1"/>
        <v>25.890301868949557</v>
      </c>
      <c r="EV121">
        <f ca="1"/>
        <v>46141</v>
      </c>
      <c r="EW121">
        <f ca="1"/>
        <v>10403.5</v>
      </c>
      <c r="EX121">
        <f ca="1"/>
        <v>401.83</v>
      </c>
    </row>
    <row r="122" spans="1:154" ht="13.5">
      <c r="A122" s="242">
        <f ca="1"/>
        <v>46053</v>
      </c>
      <c r="B122" s="240" t="str">
        <f ca="1"/>
        <v>M</v>
      </c>
      <c r="C122" s="243">
        <f ca="1"/>
        <v>280.70000000000005</v>
      </c>
      <c r="D122" s="243">
        <f ca="1"/>
        <v>1610.3</v>
      </c>
      <c r="E122" s="243">
        <f ca="1"/>
        <v>474.20000000000005</v>
      </c>
      <c r="F122" s="243">
        <f ca="1"/>
        <v>3620.4</v>
      </c>
      <c r="G122" s="243" t="str">
        <f ca="1"/>
        <v/>
      </c>
      <c r="H122" s="243">
        <f ca="1"/>
        <v>5985.6</v>
      </c>
      <c r="I122" s="244" t="str">
        <f ca="1"/>
        <v/>
      </c>
      <c r="J122" s="244" t="str">
        <f ca="1"/>
        <v/>
      </c>
      <c r="K122" s="243">
        <f ca="1"/>
        <v>15</v>
      </c>
      <c r="L122" s="243" t="str">
        <f ca="1"/>
        <v/>
      </c>
      <c r="M122" s="243" t="str">
        <f ca="1"/>
        <v/>
      </c>
      <c r="N122" s="243">
        <f ca="1"/>
        <v>10977.800000000001</v>
      </c>
      <c r="O122" s="243">
        <f ca="1"/>
        <v>439.11</v>
      </c>
      <c r="P122" s="244">
        <f ca="1"/>
        <v>25.000113866684888</v>
      </c>
      <c r="R122" s="245">
        <f ca="1"/>
        <v>46084</v>
      </c>
      <c r="S122" s="347">
        <f ca="1"/>
        <v>6773.3</v>
      </c>
      <c r="T122" s="347">
        <f ca="1"/>
        <v>6684.7</v>
      </c>
      <c r="U122" s="347">
        <f ca="1"/>
        <v>259.47000000000003</v>
      </c>
      <c r="V122" s="348">
        <f ca="1"/>
        <v>25.762901298801399</v>
      </c>
      <c r="W122" s="347">
        <f ca="1"/>
        <v>0</v>
      </c>
      <c r="X122" s="347">
        <f ca="1"/>
        <v>259.47000000000003</v>
      </c>
      <c r="Y122" s="347">
        <f ca="1"/>
        <v>-259.47000000000003</v>
      </c>
      <c r="AA122" s="245"/>
      <c r="AB122" s="245"/>
      <c r="AC122" s="347"/>
      <c r="AD122" s="347"/>
      <c r="AE122" s="347"/>
      <c r="AF122" s="348"/>
      <c r="AG122" s="349"/>
      <c r="AI122" s="346"/>
      <c r="BA122">
        <f ca="1"/>
        <v>46082</v>
      </c>
      <c r="BB122" t="str">
        <f ca="1"/>
        <v>E</v>
      </c>
      <c r="BC122">
        <f ca="1"/>
        <v>311</v>
      </c>
      <c r="BD122">
        <f ca="1"/>
        <v>4167.2</v>
      </c>
      <c r="BE122">
        <f ca="1"/>
        <v>450.09999999999997</v>
      </c>
      <c r="BF122">
        <f ca="1"/>
        <v>374.8</v>
      </c>
      <c r="BG122" t="str">
        <f ca="1"/>
        <v/>
      </c>
      <c r="BH122">
        <f ca="1"/>
        <v>5303.1</v>
      </c>
      <c r="BI122" t="str">
        <f ca="1"/>
        <v/>
      </c>
      <c r="BJ122" t="str">
        <f ca="1"/>
        <v/>
      </c>
      <c r="BK122">
        <f ca="1"/>
        <v>15</v>
      </c>
      <c r="BL122" t="str">
        <f ca="1"/>
        <v/>
      </c>
      <c r="BM122" t="str">
        <f ca="1"/>
        <v/>
      </c>
      <c r="BN122">
        <f ca="1"/>
        <v>6605.3</v>
      </c>
      <c r="BO122">
        <f ca="1"/>
        <v>262</v>
      </c>
      <c r="BP122">
        <f ca="1"/>
        <v>25.211068702290078</v>
      </c>
      <c r="BR122">
        <f ca="1"/>
        <v>46082</v>
      </c>
      <c r="BS122" t="str">
        <f ca="1"/>
        <v>E</v>
      </c>
      <c r="BT122">
        <f ca="1"/>
        <v>311</v>
      </c>
      <c r="BU122">
        <f ca="1"/>
        <v>4167.2</v>
      </c>
      <c r="BV122">
        <f ca="1"/>
        <v>450.09999999999997</v>
      </c>
      <c r="BW122">
        <f ca="1"/>
        <v>374.8</v>
      </c>
      <c r="BX122" t="str">
        <f ca="1"/>
        <v/>
      </c>
      <c r="BY122">
        <f ca="1"/>
        <v>5303.1</v>
      </c>
      <c r="BZ122" t="str">
        <f ca="1"/>
        <v/>
      </c>
      <c r="CA122" t="str">
        <f ca="1"/>
        <v/>
      </c>
      <c r="CB122">
        <f ca="1"/>
        <v>15</v>
      </c>
      <c r="CC122" t="str">
        <f ca="1"/>
        <v/>
      </c>
      <c r="CD122" t="str">
        <f ca="1"/>
        <v/>
      </c>
      <c r="CE122">
        <f ca="1"/>
        <v>6605.3</v>
      </c>
      <c r="CF122">
        <f ca="1"/>
        <v>262</v>
      </c>
      <c r="CG122">
        <f ca="1"/>
        <v>25.211068702290078</v>
      </c>
      <c r="EI122">
        <f ca="1"/>
        <v>46142</v>
      </c>
      <c r="EJ122">
        <f ca="1"/>
        <v>10166.200000000001</v>
      </c>
      <c r="EL122">
        <f ca="1"/>
        <v>46142</v>
      </c>
      <c r="EM122">
        <f ca="1"/>
        <v>2904.5</v>
      </c>
      <c r="EN122">
        <f ca="1"/>
        <v>7261.7</v>
      </c>
      <c r="EP122">
        <f ca="1"/>
        <v>46142</v>
      </c>
      <c r="EQ122">
        <f ca="1"/>
        <v>372.98</v>
      </c>
      <c r="ES122">
        <f ca="1"/>
        <v>46142</v>
      </c>
      <c r="ET122">
        <f ca="1"/>
        <v>25.780202691833342</v>
      </c>
      <c r="EV122">
        <f ca="1"/>
        <v>46142</v>
      </c>
      <c r="EW122">
        <f ca="1"/>
        <v>9615.5</v>
      </c>
      <c r="EX122">
        <f ca="1"/>
        <v>372.98</v>
      </c>
    </row>
    <row r="123" spans="1:154" ht="13.5">
      <c r="A123" s="242">
        <f ca="1"/>
        <v>46054</v>
      </c>
      <c r="B123" s="240" t="str">
        <f ca="1"/>
        <v>M</v>
      </c>
      <c r="C123" s="243">
        <f ca="1"/>
        <v>307.8</v>
      </c>
      <c r="D123" s="243">
        <f ca="1"/>
        <v>1740.6000000000001</v>
      </c>
      <c r="E123" s="243">
        <f ca="1"/>
        <v>552.40000000000009</v>
      </c>
      <c r="F123" s="243">
        <f ca="1"/>
        <v>2406.4</v>
      </c>
      <c r="G123" s="243" t="str">
        <f ca="1"/>
        <v/>
      </c>
      <c r="H123" s="243">
        <f ca="1"/>
        <v>5007.2000000000007</v>
      </c>
      <c r="I123" s="244" t="str">
        <f ca="1"/>
        <v/>
      </c>
      <c r="J123" s="244" t="str">
        <f ca="1"/>
        <v/>
      </c>
      <c r="K123" s="243" t="str">
        <f ca="1"/>
        <v/>
      </c>
      <c r="L123" s="243" t="str">
        <f ca="1"/>
        <v/>
      </c>
      <c r="M123" s="243" t="str">
        <f ca="1"/>
        <v/>
      </c>
      <c r="N123" s="243" t="str">
        <f ca="1"/>
        <v/>
      </c>
      <c r="O123" s="243" t="str">
        <f ca="1"/>
        <v/>
      </c>
      <c r="P123" s="244" t="str">
        <f ca="1"/>
        <v/>
      </c>
      <c r="R123" s="245">
        <f ca="1"/>
        <v>46085</v>
      </c>
      <c r="S123" s="347">
        <f ca="1"/>
        <v>6845.0000000000009</v>
      </c>
      <c r="T123" s="347">
        <f ca="1"/>
        <v>6886.1</v>
      </c>
      <c r="U123" s="347">
        <f ca="1"/>
        <v>268</v>
      </c>
      <c r="V123" s="348">
        <f ca="1"/>
        <v>25.694402985074628</v>
      </c>
      <c r="W123" s="347">
        <f ca="1"/>
        <v>0</v>
      </c>
      <c r="X123" s="347">
        <f ca="1"/>
        <v>268</v>
      </c>
      <c r="Y123" s="347">
        <f ca="1"/>
        <v>-268</v>
      </c>
      <c r="AA123" s="245"/>
      <c r="AB123" s="245"/>
      <c r="AC123" s="347"/>
      <c r="AD123" s="347"/>
      <c r="AE123" s="347"/>
      <c r="AF123" s="348"/>
      <c r="AG123" s="349"/>
      <c r="AI123" s="346"/>
      <c r="BA123">
        <f ca="1"/>
        <v>46083</v>
      </c>
      <c r="BB123" t="str">
        <f ca="1"/>
        <v>M</v>
      </c>
      <c r="BC123">
        <f ca="1"/>
        <v>337.1</v>
      </c>
      <c r="BD123">
        <f ca="1"/>
        <v>88.4</v>
      </c>
      <c r="BE123">
        <f ca="1"/>
        <v>512.4</v>
      </c>
      <c r="BF123">
        <f ca="1"/>
        <v>379.30000000000007</v>
      </c>
      <c r="BG123" t="str">
        <f ca="1"/>
        <v/>
      </c>
      <c r="BH123">
        <f ca="1"/>
        <v>1317.2</v>
      </c>
      <c r="BI123" t="str">
        <f ca="1"/>
        <v/>
      </c>
      <c r="BJ123" t="str">
        <f ca="1"/>
        <v/>
      </c>
      <c r="BK123" t="str">
        <f ca="1"/>
        <v/>
      </c>
      <c r="BL123" t="str">
        <f ca="1"/>
        <v/>
      </c>
      <c r="BM123" t="str">
        <f ca="1"/>
        <v/>
      </c>
      <c r="BN123" t="str">
        <f ca="1"/>
        <v/>
      </c>
      <c r="BO123" t="str">
        <f ca="1"/>
        <v/>
      </c>
      <c r="BP123" t="str">
        <f ca="1"/>
        <v/>
      </c>
      <c r="BR123">
        <f ca="1"/>
        <v>46083</v>
      </c>
      <c r="BS123" t="str">
        <f ca="1"/>
        <v>M</v>
      </c>
      <c r="BT123">
        <f ca="1"/>
        <v>337.1</v>
      </c>
      <c r="BU123">
        <f ca="1"/>
        <v>88.4</v>
      </c>
      <c r="BV123">
        <f ca="1"/>
        <v>512.4</v>
      </c>
      <c r="BW123">
        <f ca="1"/>
        <v>379.30000000000007</v>
      </c>
      <c r="BX123" t="str">
        <f ca="1"/>
        <v/>
      </c>
      <c r="BY123">
        <f ca="1"/>
        <v>1317.2</v>
      </c>
      <c r="BZ123" t="str">
        <f ca="1"/>
        <v/>
      </c>
      <c r="CA123" t="str">
        <f ca="1"/>
        <v/>
      </c>
      <c r="CB123" t="str">
        <f ca="1"/>
        <v/>
      </c>
      <c r="CC123" t="str">
        <f ca="1"/>
        <v/>
      </c>
      <c r="CD123" t="str">
        <f ca="1"/>
        <v/>
      </c>
      <c r="CE123" t="str">
        <f ca="1"/>
        <v/>
      </c>
      <c r="CF123" t="str">
        <f ca="1"/>
        <v/>
      </c>
      <c r="CG123" t="str">
        <f ca="1"/>
        <v/>
      </c>
      <c r="EI123">
        <f ca="1"/>
        <v>46143</v>
      </c>
      <c r="EJ123">
        <f ca="1"/>
        <v>2368.7999999999997</v>
      </c>
      <c r="EL123">
        <f ca="1"/>
        <v>46143</v>
      </c>
      <c r="EM123">
        <f ca="1"/>
        <v>2368.7999999999997</v>
      </c>
      <c r="EN123">
        <f ca="1"/>
        <v>0</v>
      </c>
      <c r="EP123">
        <f ca="1"/>
        <v>46143</v>
      </c>
      <c r="EQ123">
        <f ca="1"/>
        <v>405.83</v>
      </c>
      <c r="ES123">
        <f ca="1"/>
        <v>46143</v>
      </c>
      <c r="ET123" t="str">
        <f ca="1"/>
        <v/>
      </c>
      <c r="EV123">
        <f ca="1"/>
        <v>46143</v>
      </c>
      <c r="EW123">
        <f ca="1"/>
        <v>0</v>
      </c>
      <c r="EX123">
        <f ca="1"/>
        <v>405.83</v>
      </c>
    </row>
    <row r="124" spans="1:154" ht="13.5">
      <c r="A124" s="242">
        <f ca="1"/>
        <v>46054</v>
      </c>
      <c r="B124" s="240" t="str">
        <f ca="1"/>
        <v>M</v>
      </c>
      <c r="C124" s="243">
        <f ca="1"/>
        <v>293</v>
      </c>
      <c r="D124" s="243">
        <f ca="1"/>
        <v>1720</v>
      </c>
      <c r="E124" s="243">
        <f ca="1"/>
        <v>447.3</v>
      </c>
      <c r="F124" s="243">
        <f ca="1"/>
        <v>2748.7999999999997</v>
      </c>
      <c r="G124" s="243" t="str">
        <f ca="1"/>
        <v/>
      </c>
      <c r="H124" s="243">
        <f ca="1"/>
        <v>5209.1000000000004</v>
      </c>
      <c r="I124" s="244" t="str">
        <f ca="1"/>
        <v/>
      </c>
      <c r="J124" s="244" t="str">
        <f ca="1"/>
        <v/>
      </c>
      <c r="K124" s="243">
        <f ca="1"/>
        <v>15</v>
      </c>
      <c r="L124" s="243" t="str">
        <f ca="1"/>
        <v/>
      </c>
      <c r="M124" s="243" t="str">
        <f ca="1"/>
        <v/>
      </c>
      <c r="N124" s="243">
        <f ca="1"/>
        <v>10253.1</v>
      </c>
      <c r="O124" s="243">
        <f ca="1"/>
        <v>411.7</v>
      </c>
      <c r="P124" s="244">
        <f ca="1"/>
        <v>24.904299247024532</v>
      </c>
      <c r="R124" s="245">
        <f ca="1"/>
        <v>46086</v>
      </c>
      <c r="S124" s="347">
        <f ca="1"/>
        <v>6789.7999999999993</v>
      </c>
      <c r="T124" s="347">
        <f ca="1"/>
        <v>6684.6</v>
      </c>
      <c r="U124" s="347">
        <f ca="1"/>
        <v>247.03</v>
      </c>
      <c r="V124" s="348">
        <f ca="1"/>
        <v>27.059871270695869</v>
      </c>
      <c r="W124" s="347">
        <f ca="1"/>
        <v>0</v>
      </c>
      <c r="X124" s="347">
        <f ca="1"/>
        <v>247.03</v>
      </c>
      <c r="Y124" s="347">
        <f ca="1"/>
        <v>-247.03</v>
      </c>
      <c r="AA124" s="245"/>
      <c r="AB124" s="245"/>
      <c r="AC124" s="347"/>
      <c r="AD124" s="347"/>
      <c r="AE124" s="347"/>
      <c r="AF124" s="348"/>
      <c r="AG124" s="349"/>
      <c r="AI124" s="346"/>
      <c r="BA124">
        <f ca="1"/>
        <v>46083</v>
      </c>
      <c r="BB124" t="str">
        <f ca="1"/>
        <v>E</v>
      </c>
      <c r="BC124">
        <f ca="1"/>
        <v>299.3</v>
      </c>
      <c r="BD124">
        <f ca="1"/>
        <v>4147.3999999999996</v>
      </c>
      <c r="BE124">
        <f ca="1"/>
        <v>460.7</v>
      </c>
      <c r="BF124">
        <f ca="1"/>
        <v>353.6</v>
      </c>
      <c r="BG124" t="str">
        <f ca="1"/>
        <v/>
      </c>
      <c r="BH124">
        <f ca="1"/>
        <v>5261</v>
      </c>
      <c r="BI124" t="str">
        <f ca="1"/>
        <v/>
      </c>
      <c r="BJ124" t="str">
        <f ca="1"/>
        <v/>
      </c>
      <c r="BK124">
        <f ca="1"/>
        <v>15</v>
      </c>
      <c r="BL124" t="str">
        <f ca="1"/>
        <v/>
      </c>
      <c r="BM124" t="str">
        <f ca="1"/>
        <v/>
      </c>
      <c r="BN124">
        <f ca="1"/>
        <v>6624.1</v>
      </c>
      <c r="BO124">
        <f ca="1"/>
        <v>255.19</v>
      </c>
      <c r="BP124">
        <f ca="1"/>
        <v>25.957521846467341</v>
      </c>
      <c r="BR124">
        <f ca="1"/>
        <v>46083</v>
      </c>
      <c r="BS124" t="str">
        <f ca="1"/>
        <v>E</v>
      </c>
      <c r="BT124">
        <f ca="1"/>
        <v>299.3</v>
      </c>
      <c r="BU124">
        <f ca="1"/>
        <v>4147.3999999999996</v>
      </c>
      <c r="BV124">
        <f ca="1"/>
        <v>460.7</v>
      </c>
      <c r="BW124">
        <f ca="1"/>
        <v>353.6</v>
      </c>
      <c r="BX124" t="str">
        <f ca="1"/>
        <v/>
      </c>
      <c r="BY124">
        <f ca="1"/>
        <v>5261</v>
      </c>
      <c r="BZ124" t="str">
        <f ca="1"/>
        <v/>
      </c>
      <c r="CA124" t="str">
        <f ca="1"/>
        <v/>
      </c>
      <c r="CB124">
        <f ca="1"/>
        <v>15</v>
      </c>
      <c r="CC124" t="str">
        <f ca="1"/>
        <v/>
      </c>
      <c r="CD124" t="str">
        <f ca="1"/>
        <v/>
      </c>
      <c r="CE124">
        <f ca="1"/>
        <v>6624.1</v>
      </c>
      <c r="CF124">
        <f ca="1"/>
        <v>255.19</v>
      </c>
      <c r="CG124">
        <f ca="1"/>
        <v>25.957521846467341</v>
      </c>
      <c r="EI124">
        <f ca="1"/>
        <v>46144</v>
      </c>
      <c r="EJ124">
        <f ca="1"/>
        <v>10319.5</v>
      </c>
      <c r="EL124">
        <f ca="1"/>
        <v>46144</v>
      </c>
      <c r="EM124">
        <f ca="1"/>
        <v>3234.5</v>
      </c>
      <c r="EN124">
        <f ca="1"/>
        <v>7085</v>
      </c>
      <c r="EP124">
        <f ca="1"/>
        <v>46144</v>
      </c>
      <c r="EQ124">
        <f ca="1"/>
        <v>402.27</v>
      </c>
      <c r="ES124">
        <f ca="1"/>
        <v>46144</v>
      </c>
      <c r="ET124">
        <f ca="1"/>
        <v>25.730230939418799</v>
      </c>
      <c r="EV124">
        <f ca="1"/>
        <v>46144</v>
      </c>
      <c r="EW124">
        <f ca="1"/>
        <v>10350.5</v>
      </c>
      <c r="EX124">
        <f ca="1"/>
        <v>402.27</v>
      </c>
    </row>
    <row r="125" spans="1:154" ht="13.5">
      <c r="A125" s="242">
        <f ca="1"/>
        <v>46055</v>
      </c>
      <c r="B125" s="240" t="str">
        <f ca="1"/>
        <v>E</v>
      </c>
      <c r="C125" s="243">
        <f ca="1"/>
        <v>308.39999999999998</v>
      </c>
      <c r="D125" s="243">
        <f ca="1"/>
        <v>1737.6</v>
      </c>
      <c r="E125" s="243">
        <f ca="1"/>
        <v>447</v>
      </c>
      <c r="F125" s="243">
        <f ca="1"/>
        <v>2566</v>
      </c>
      <c r="G125" s="243" t="str">
        <f ca="1"/>
        <v/>
      </c>
      <c r="H125" s="243">
        <f ca="1"/>
        <v>5059</v>
      </c>
      <c r="I125" s="244" t="str">
        <f ca="1"/>
        <v/>
      </c>
      <c r="J125" s="244" t="str">
        <f ca="1"/>
        <v/>
      </c>
      <c r="K125" s="243" t="str">
        <f ca="1"/>
        <v/>
      </c>
      <c r="L125" s="243" t="str">
        <f ca="1"/>
        <v/>
      </c>
      <c r="M125" s="243" t="str">
        <f ca="1"/>
        <v/>
      </c>
      <c r="N125" s="243" t="str">
        <f ca="1"/>
        <v/>
      </c>
      <c r="O125" s="243" t="str">
        <f ca="1"/>
        <v/>
      </c>
      <c r="P125" s="244" t="str">
        <f ca="1"/>
        <v/>
      </c>
      <c r="R125" s="245">
        <f ca="1"/>
        <v>46087</v>
      </c>
      <c r="S125" s="347">
        <f ca="1"/>
        <v>6585.1</v>
      </c>
      <c r="T125" s="347">
        <f ca="1"/>
        <v>6643.1</v>
      </c>
      <c r="U125" s="347">
        <f ca="1"/>
        <v>259.57</v>
      </c>
      <c r="V125" s="348">
        <f ca="1"/>
        <v>25.592711022074973</v>
      </c>
      <c r="W125" s="347">
        <f ca="1"/>
        <v>0</v>
      </c>
      <c r="X125" s="347">
        <f ca="1"/>
        <v>259.57</v>
      </c>
      <c r="Y125" s="347">
        <f ca="1"/>
        <v>-259.57</v>
      </c>
      <c r="AA125" s="245"/>
      <c r="AB125" s="245"/>
      <c r="AC125" s="347"/>
      <c r="AD125" s="347"/>
      <c r="AE125" s="347"/>
      <c r="AF125" s="348"/>
      <c r="AG125" s="349"/>
      <c r="AI125" s="346"/>
      <c r="BA125">
        <f ca="1"/>
        <v>46084</v>
      </c>
      <c r="BB125" t="str">
        <f ca="1"/>
        <v>M</v>
      </c>
      <c r="BC125">
        <f ca="1"/>
        <v>340.20000000000005</v>
      </c>
      <c r="BD125">
        <f ca="1"/>
        <v>84.2</v>
      </c>
      <c r="BE125">
        <f ca="1"/>
        <v>550.79999999999995</v>
      </c>
      <c r="BF125">
        <f ca="1"/>
        <v>402.90000000000003</v>
      </c>
      <c r="BG125" t="str">
        <f ca="1"/>
        <v/>
      </c>
      <c r="BH125">
        <f ca="1"/>
        <v>1378.1000000000001</v>
      </c>
      <c r="BI125" t="str">
        <f ca="1"/>
        <v/>
      </c>
      <c r="BJ125" t="str">
        <f ca="1"/>
        <v/>
      </c>
      <c r="BK125" t="str">
        <f ca="1"/>
        <v/>
      </c>
      <c r="BL125" t="str">
        <f ca="1"/>
        <v/>
      </c>
      <c r="BM125" t="str">
        <f ca="1"/>
        <v/>
      </c>
      <c r="BN125" t="str">
        <f ca="1"/>
        <v/>
      </c>
      <c r="BO125" t="str">
        <f ca="1"/>
        <v/>
      </c>
      <c r="BP125" t="str">
        <f ca="1"/>
        <v/>
      </c>
      <c r="BR125">
        <f ca="1"/>
        <v>46084</v>
      </c>
      <c r="BS125" t="str">
        <f ca="1"/>
        <v>M</v>
      </c>
      <c r="BT125">
        <f ca="1"/>
        <v>340.20000000000005</v>
      </c>
      <c r="BU125">
        <f ca="1"/>
        <v>84.2</v>
      </c>
      <c r="BV125">
        <f ca="1"/>
        <v>550.79999999999995</v>
      </c>
      <c r="BW125">
        <f ca="1"/>
        <v>402.90000000000003</v>
      </c>
      <c r="BX125" t="str">
        <f ca="1"/>
        <v/>
      </c>
      <c r="BY125">
        <f ca="1"/>
        <v>1378.1000000000001</v>
      </c>
      <c r="BZ125" t="str">
        <f ca="1"/>
        <v/>
      </c>
      <c r="CA125" t="str">
        <f ca="1"/>
        <v/>
      </c>
      <c r="CB125" t="str">
        <f ca="1"/>
        <v/>
      </c>
      <c r="CC125" t="str">
        <f ca="1"/>
        <v/>
      </c>
      <c r="CD125" t="str">
        <f ca="1"/>
        <v/>
      </c>
      <c r="CE125" t="str">
        <f ca="1"/>
        <v/>
      </c>
      <c r="CF125" t="str">
        <f ca="1"/>
        <v/>
      </c>
      <c r="CG125" t="str">
        <f ca="1"/>
        <v/>
      </c>
      <c r="EI125">
        <f ca="1"/>
        <v>46145</v>
      </c>
      <c r="EJ125">
        <f ca="1"/>
        <v>10370.099999999999</v>
      </c>
      <c r="EL125">
        <f ca="1"/>
        <v>46145</v>
      </c>
      <c r="EM125">
        <f ca="1"/>
        <v>3280.4999999999995</v>
      </c>
      <c r="EN125">
        <f ca="1"/>
        <v>7089.5999999999995</v>
      </c>
      <c r="EP125">
        <f ca="1"/>
        <v>46145</v>
      </c>
      <c r="EQ125">
        <f ca="1"/>
        <v>402</v>
      </c>
      <c r="ES125">
        <f ca="1"/>
        <v>46145</v>
      </c>
      <c r="ET125">
        <f ca="1"/>
        <v>25.753482587064674</v>
      </c>
      <c r="EV125">
        <f ca="1"/>
        <v>46145</v>
      </c>
      <c r="EW125">
        <f ca="1"/>
        <v>10352.9</v>
      </c>
      <c r="EX125">
        <f ca="1"/>
        <v>402</v>
      </c>
    </row>
    <row r="126" spans="1:154" ht="13.5">
      <c r="A126" s="242">
        <f ca="1"/>
        <v>46055</v>
      </c>
      <c r="B126" s="240" t="str">
        <f ca="1"/>
        <v>M</v>
      </c>
      <c r="C126" s="243">
        <f ca="1"/>
        <v>289.10000000000002</v>
      </c>
      <c r="D126" s="243">
        <f ca="1"/>
        <v>1727.2</v>
      </c>
      <c r="E126" s="243">
        <f ca="1"/>
        <v>442.70000000000005</v>
      </c>
      <c r="F126" s="243">
        <f ca="1"/>
        <v>2590.8000000000002</v>
      </c>
      <c r="G126" s="243" t="str">
        <f ca="1"/>
        <v/>
      </c>
      <c r="H126" s="243">
        <f ca="1"/>
        <v>5049.8</v>
      </c>
      <c r="I126" s="244" t="str">
        <f ca="1"/>
        <v/>
      </c>
      <c r="J126" s="244" t="str">
        <f ca="1"/>
        <v/>
      </c>
      <c r="K126" s="243">
        <f ca="1"/>
        <v>140</v>
      </c>
      <c r="L126" s="243" t="str">
        <f ca="1"/>
        <v/>
      </c>
      <c r="M126" s="243" t="str">
        <f ca="1"/>
        <v/>
      </c>
      <c r="N126" s="243">
        <f ca="1"/>
        <v>10044.5</v>
      </c>
      <c r="O126" s="243">
        <f ca="1"/>
        <v>405.74</v>
      </c>
      <c r="P126" s="244">
        <f ca="1"/>
        <v>24.756001380194213</v>
      </c>
      <c r="R126" s="245">
        <f ca="1"/>
        <v>46088</v>
      </c>
      <c r="S126" s="347">
        <f ca="1"/>
        <v>6394.7000000000007</v>
      </c>
      <c r="T126" s="347">
        <f ca="1"/>
        <v>6313.7</v>
      </c>
      <c r="U126" s="347">
        <f ca="1"/>
        <v>246.46</v>
      </c>
      <c r="V126" s="348">
        <f ca="1"/>
        <v>25.617544429116286</v>
      </c>
      <c r="W126" s="347">
        <f ca="1"/>
        <v>0</v>
      </c>
      <c r="X126" s="347">
        <f ca="1"/>
        <v>246.46</v>
      </c>
      <c r="Y126" s="347">
        <f ca="1"/>
        <v>-246.46</v>
      </c>
      <c r="AA126" s="245"/>
      <c r="AB126" s="245"/>
      <c r="AC126" s="347"/>
      <c r="AD126" s="347"/>
      <c r="AE126" s="347"/>
      <c r="AF126" s="348"/>
      <c r="AG126" s="349"/>
      <c r="AI126" s="346"/>
      <c r="BA126">
        <f ca="1"/>
        <v>46084</v>
      </c>
      <c r="BB126" t="str">
        <f ca="1"/>
        <v>E</v>
      </c>
      <c r="BC126">
        <f ca="1"/>
        <v>300.39999999999998</v>
      </c>
      <c r="BD126">
        <f ca="1"/>
        <v>4251.8</v>
      </c>
      <c r="BE126">
        <f ca="1"/>
        <v>475.9</v>
      </c>
      <c r="BF126">
        <f ca="1"/>
        <v>367.1</v>
      </c>
      <c r="BG126" t="str">
        <f ca="1"/>
        <v/>
      </c>
      <c r="BH126">
        <f ca="1"/>
        <v>5395.2</v>
      </c>
      <c r="BI126" t="str">
        <f ca="1"/>
        <v/>
      </c>
      <c r="BJ126" t="str">
        <f ca="1"/>
        <v/>
      </c>
      <c r="BK126">
        <f ca="1"/>
        <v>15</v>
      </c>
      <c r="BL126" t="str">
        <f ca="1"/>
        <v/>
      </c>
      <c r="BM126" t="str">
        <f ca="1"/>
        <v/>
      </c>
      <c r="BN126">
        <f ca="1"/>
        <v>6684.7</v>
      </c>
      <c r="BO126">
        <f ca="1"/>
        <v>259.47000000000003</v>
      </c>
      <c r="BP126">
        <f ca="1"/>
        <v>25.762901298801399</v>
      </c>
      <c r="BR126">
        <f ca="1"/>
        <v>46084</v>
      </c>
      <c r="BS126" t="str">
        <f ca="1"/>
        <v>E</v>
      </c>
      <c r="BT126">
        <f ca="1"/>
        <v>300.39999999999998</v>
      </c>
      <c r="BU126">
        <f ca="1"/>
        <v>4251.8</v>
      </c>
      <c r="BV126">
        <f ca="1"/>
        <v>475.9</v>
      </c>
      <c r="BW126">
        <f ca="1"/>
        <v>367.1</v>
      </c>
      <c r="BX126" t="str">
        <f ca="1"/>
        <v/>
      </c>
      <c r="BY126">
        <f ca="1"/>
        <v>5395.2</v>
      </c>
      <c r="BZ126" t="str">
        <f ca="1"/>
        <v/>
      </c>
      <c r="CA126" t="str">
        <f ca="1"/>
        <v/>
      </c>
      <c r="CB126">
        <f ca="1"/>
        <v>15</v>
      </c>
      <c r="CC126" t="str">
        <f ca="1"/>
        <v/>
      </c>
      <c r="CD126" t="str">
        <f ca="1"/>
        <v/>
      </c>
      <c r="CE126">
        <f ca="1"/>
        <v>6684.7</v>
      </c>
      <c r="CF126">
        <f ca="1"/>
        <v>259.47000000000003</v>
      </c>
      <c r="CG126">
        <f ca="1"/>
        <v>25.762901298801399</v>
      </c>
      <c r="EI126">
        <f ca="1"/>
        <v>46146</v>
      </c>
      <c r="EJ126">
        <f ca="1"/>
        <v>10641.800000000001</v>
      </c>
      <c r="EL126">
        <f ca="1"/>
        <v>46146</v>
      </c>
      <c r="EM126">
        <f ca="1"/>
        <v>3278.3</v>
      </c>
      <c r="EN126">
        <f ca="1"/>
        <v>7363.5000000000009</v>
      </c>
      <c r="EP126">
        <f ca="1"/>
        <v>46146</v>
      </c>
      <c r="EQ126">
        <f ca="1"/>
        <v>406.56</v>
      </c>
      <c r="ES126">
        <f ca="1"/>
        <v>46146</v>
      </c>
      <c r="ET126">
        <f ca="1"/>
        <v>25.890397481306572</v>
      </c>
      <c r="EV126">
        <f ca="1"/>
        <v>46146</v>
      </c>
      <c r="EW126">
        <f ca="1"/>
        <v>10526</v>
      </c>
      <c r="EX126">
        <f ca="1"/>
        <v>406.56</v>
      </c>
    </row>
    <row r="127" spans="1:154" ht="13.5">
      <c r="A127" s="242">
        <f ca="1"/>
        <v>46056</v>
      </c>
      <c r="B127" s="240" t="str">
        <f ca="1"/>
        <v>E</v>
      </c>
      <c r="C127" s="243">
        <f ca="1"/>
        <v>318.90000000000003</v>
      </c>
      <c r="D127" s="243">
        <f ca="1"/>
        <v>1744.5</v>
      </c>
      <c r="E127" s="243">
        <f ca="1"/>
        <v>498.09999999999997</v>
      </c>
      <c r="F127" s="243">
        <f ca="1"/>
        <v>2573.1999999999998</v>
      </c>
      <c r="G127" s="243" t="str">
        <f ca="1"/>
        <v/>
      </c>
      <c r="H127" s="243">
        <f ca="1"/>
        <v>5134.7</v>
      </c>
      <c r="I127" s="244" t="str">
        <f ca="1"/>
        <v/>
      </c>
      <c r="J127" s="244" t="str">
        <f ca="1"/>
        <v/>
      </c>
      <c r="K127" s="243" t="str">
        <f ca="1"/>
        <v/>
      </c>
      <c r="L127" s="243" t="str">
        <f ca="1"/>
        <v/>
      </c>
      <c r="M127" s="243" t="str">
        <f ca="1"/>
        <v/>
      </c>
      <c r="N127" s="243" t="str">
        <f ca="1"/>
        <v/>
      </c>
      <c r="O127" s="243" t="str">
        <f ca="1"/>
        <v/>
      </c>
      <c r="P127" s="244" t="str">
        <f ca="1"/>
        <v/>
      </c>
      <c r="R127" s="245">
        <f ca="1"/>
        <v>46089</v>
      </c>
      <c r="S127" s="347">
        <f ca="1"/>
        <v>6479.7999999999993</v>
      </c>
      <c r="T127" s="347">
        <f ca="1"/>
        <v>6562.5999999999995</v>
      </c>
      <c r="U127" s="347">
        <f ca="1"/>
        <v>253.24</v>
      </c>
      <c r="V127" s="348">
        <f ca="1"/>
        <v>25.91454746485547</v>
      </c>
      <c r="W127" s="347">
        <f ca="1"/>
        <v>0</v>
      </c>
      <c r="X127" s="347">
        <f ca="1"/>
        <v>253.24</v>
      </c>
      <c r="Y127" s="347">
        <f ca="1"/>
        <v>-253.24</v>
      </c>
      <c r="AA127" s="245"/>
      <c r="AB127" s="245"/>
      <c r="AC127" s="347"/>
      <c r="AD127" s="347"/>
      <c r="AE127" s="347"/>
      <c r="AF127" s="348"/>
      <c r="AG127" s="349"/>
      <c r="AI127" s="346"/>
      <c r="BA127">
        <f ca="1"/>
        <v>46085</v>
      </c>
      <c r="BB127" t="str">
        <f ca="1"/>
        <v>M</v>
      </c>
      <c r="BC127">
        <f ca="1"/>
        <v>336.9</v>
      </c>
      <c r="BD127">
        <f ca="1"/>
        <v>78.900000000000006</v>
      </c>
      <c r="BE127">
        <f ca="1"/>
        <v>503.90000000000003</v>
      </c>
      <c r="BF127">
        <f ca="1"/>
        <v>384.79999999999995</v>
      </c>
      <c r="BG127" t="str">
        <f ca="1"/>
        <v/>
      </c>
      <c r="BH127">
        <f ca="1"/>
        <v>1304.5</v>
      </c>
      <c r="BI127" t="str">
        <f ca="1"/>
        <v/>
      </c>
      <c r="BJ127" t="str">
        <f ca="1"/>
        <v/>
      </c>
      <c r="BK127" t="str">
        <f ca="1"/>
        <v/>
      </c>
      <c r="BL127" t="str">
        <f ca="1"/>
        <v/>
      </c>
      <c r="BM127" t="str">
        <f ca="1"/>
        <v/>
      </c>
      <c r="BN127" t="str">
        <f ca="1"/>
        <v/>
      </c>
      <c r="BO127" t="str">
        <f ca="1"/>
        <v/>
      </c>
      <c r="BP127" t="str">
        <f ca="1"/>
        <v/>
      </c>
      <c r="BR127">
        <f ca="1"/>
        <v>46085</v>
      </c>
      <c r="BS127" t="str">
        <f ca="1"/>
        <v>M</v>
      </c>
      <c r="BT127">
        <f ca="1"/>
        <v>336.9</v>
      </c>
      <c r="BU127">
        <f ca="1"/>
        <v>78.900000000000006</v>
      </c>
      <c r="BV127">
        <f ca="1"/>
        <v>503.90000000000003</v>
      </c>
      <c r="BW127">
        <f ca="1"/>
        <v>384.79999999999995</v>
      </c>
      <c r="BX127" t="str">
        <f ca="1"/>
        <v/>
      </c>
      <c r="BY127">
        <f ca="1"/>
        <v>1304.5</v>
      </c>
      <c r="BZ127" t="str">
        <f ca="1"/>
        <v/>
      </c>
      <c r="CA127" t="str">
        <f ca="1"/>
        <v/>
      </c>
      <c r="CB127" t="str">
        <f ca="1"/>
        <v/>
      </c>
      <c r="CC127" t="str">
        <f ca="1"/>
        <v/>
      </c>
      <c r="CD127" t="str">
        <f ca="1"/>
        <v/>
      </c>
      <c r="CE127" t="str">
        <f ca="1"/>
        <v/>
      </c>
      <c r="CF127" t="str">
        <f ca="1"/>
        <v/>
      </c>
      <c r="CG127" t="str">
        <f ca="1"/>
        <v/>
      </c>
      <c r="EI127">
        <f ca="1"/>
        <v>46147</v>
      </c>
      <c r="EJ127">
        <f ca="1"/>
        <v>10594.699999999999</v>
      </c>
      <c r="EL127">
        <f ca="1"/>
        <v>46147</v>
      </c>
      <c r="EM127">
        <f ca="1"/>
        <v>3177.5</v>
      </c>
      <c r="EN127">
        <f ca="1"/>
        <v>7417.1999999999989</v>
      </c>
      <c r="EP127">
        <f ca="1"/>
        <v>46147</v>
      </c>
      <c r="EQ127">
        <f ca="1"/>
        <v>414.34</v>
      </c>
      <c r="ES127">
        <f ca="1"/>
        <v>46147</v>
      </c>
      <c r="ET127">
        <f ca="1"/>
        <v>25.870058406139886</v>
      </c>
      <c r="EV127">
        <f ca="1"/>
        <v>46147</v>
      </c>
      <c r="EW127">
        <f ca="1"/>
        <v>10719</v>
      </c>
      <c r="EX127">
        <f ca="1"/>
        <v>414.34</v>
      </c>
    </row>
    <row r="128" spans="1:154" ht="13.5">
      <c r="A128" s="242">
        <f ca="1"/>
        <v>46056</v>
      </c>
      <c r="B128" s="240" t="str">
        <f ca="1"/>
        <v>M</v>
      </c>
      <c r="C128" s="243">
        <f ca="1"/>
        <v>274.89999999999998</v>
      </c>
      <c r="D128" s="243">
        <f ca="1"/>
        <v>1663.9</v>
      </c>
      <c r="E128" s="243">
        <f ca="1"/>
        <v>435.59999999999997</v>
      </c>
      <c r="F128" s="243">
        <f ca="1"/>
        <v>2661.6000000000004</v>
      </c>
      <c r="G128" s="243" t="str">
        <f ca="1"/>
        <v/>
      </c>
      <c r="H128" s="243">
        <f ca="1"/>
        <v>5036</v>
      </c>
      <c r="I128" s="244" t="str">
        <f ca="1"/>
        <v/>
      </c>
      <c r="J128" s="244" t="str">
        <f ca="1"/>
        <v/>
      </c>
      <c r="K128" s="243">
        <f ca="1"/>
        <v>15</v>
      </c>
      <c r="L128" s="243" t="str">
        <f ca="1"/>
        <v/>
      </c>
      <c r="M128" s="243" t="str">
        <f ca="1"/>
        <v/>
      </c>
      <c r="N128" s="243">
        <f ca="1"/>
        <v>10003.9</v>
      </c>
      <c r="O128" s="243">
        <f ca="1"/>
        <v>380.95</v>
      </c>
      <c r="P128" s="244">
        <f ca="1"/>
        <v>26.260401627510173</v>
      </c>
      <c r="R128" s="245">
        <f ca="1"/>
        <v>46090</v>
      </c>
      <c r="S128" s="347">
        <f ca="1"/>
        <v>6629.2</v>
      </c>
      <c r="T128" s="347">
        <f ca="1"/>
        <v>6335.8</v>
      </c>
      <c r="U128" s="347">
        <f ca="1"/>
        <v>242.31</v>
      </c>
      <c r="V128" s="348">
        <f ca="1"/>
        <v>26.147497007965004</v>
      </c>
      <c r="W128" s="347">
        <f ca="1"/>
        <v>0</v>
      </c>
      <c r="X128" s="347">
        <f ca="1"/>
        <v>242.31</v>
      </c>
      <c r="Y128" s="347">
        <f ca="1"/>
        <v>-242.31</v>
      </c>
      <c r="AA128" s="245"/>
      <c r="AB128" s="245"/>
      <c r="AC128" s="347"/>
      <c r="AD128" s="347"/>
      <c r="AE128" s="347"/>
      <c r="AF128" s="348"/>
      <c r="AG128" s="349"/>
      <c r="AI128" s="346"/>
      <c r="BA128">
        <f ca="1"/>
        <v>46085</v>
      </c>
      <c r="BB128" t="str">
        <f ca="1"/>
        <v>E</v>
      </c>
      <c r="BC128">
        <f ca="1"/>
        <v>302.8</v>
      </c>
      <c r="BD128">
        <f ca="1"/>
        <v>4408.1000000000004</v>
      </c>
      <c r="BE128">
        <f ca="1"/>
        <v>446.6</v>
      </c>
      <c r="BF128">
        <f ca="1"/>
        <v>383</v>
      </c>
      <c r="BG128" t="str">
        <f ca="1"/>
        <v/>
      </c>
      <c r="BH128">
        <f ca="1"/>
        <v>5540.5000000000009</v>
      </c>
      <c r="BI128" t="str">
        <f ca="1"/>
        <v/>
      </c>
      <c r="BJ128" t="str">
        <f ca="1"/>
        <v/>
      </c>
      <c r="BK128">
        <f ca="1"/>
        <v>15</v>
      </c>
      <c r="BL128" t="str">
        <f ca="1"/>
        <v/>
      </c>
      <c r="BM128" t="str">
        <f ca="1"/>
        <v/>
      </c>
      <c r="BN128">
        <f ca="1"/>
        <v>6886.1</v>
      </c>
      <c r="BO128">
        <f ca="1"/>
        <v>268</v>
      </c>
      <c r="BP128">
        <f ca="1"/>
        <v>25.694402985074628</v>
      </c>
      <c r="BR128">
        <f ca="1"/>
        <v>46085</v>
      </c>
      <c r="BS128" t="str">
        <f ca="1"/>
        <v>E</v>
      </c>
      <c r="BT128">
        <f ca="1"/>
        <v>302.8</v>
      </c>
      <c r="BU128">
        <f ca="1"/>
        <v>4408.1000000000004</v>
      </c>
      <c r="BV128">
        <f ca="1"/>
        <v>446.6</v>
      </c>
      <c r="BW128">
        <f ca="1"/>
        <v>383</v>
      </c>
      <c r="BX128" t="str">
        <f ca="1"/>
        <v/>
      </c>
      <c r="BY128">
        <f ca="1"/>
        <v>5540.5000000000009</v>
      </c>
      <c r="BZ128" t="str">
        <f ca="1"/>
        <v/>
      </c>
      <c r="CA128" t="str">
        <f ca="1"/>
        <v/>
      </c>
      <c r="CB128">
        <f ca="1"/>
        <v>15</v>
      </c>
      <c r="CC128" t="str">
        <f ca="1"/>
        <v/>
      </c>
      <c r="CD128" t="str">
        <f ca="1"/>
        <v/>
      </c>
      <c r="CE128">
        <f ca="1"/>
        <v>6886.1</v>
      </c>
      <c r="CF128">
        <f ca="1"/>
        <v>268</v>
      </c>
      <c r="CG128">
        <f ca="1"/>
        <v>25.694402985074628</v>
      </c>
      <c r="EI128">
        <f ca="1"/>
        <v>46148</v>
      </c>
      <c r="EJ128">
        <f ca="1"/>
        <v>10982.400000000001</v>
      </c>
      <c r="EL128">
        <f ca="1"/>
        <v>46148</v>
      </c>
      <c r="EM128">
        <f ca="1"/>
        <v>3456.8</v>
      </c>
      <c r="EN128">
        <f ca="1"/>
        <v>7525.6</v>
      </c>
      <c r="EP128">
        <f ca="1"/>
        <v>46148</v>
      </c>
      <c r="EQ128">
        <f ca="1"/>
        <v>418.36</v>
      </c>
      <c r="ES128">
        <f ca="1"/>
        <v>46148</v>
      </c>
      <c r="ET128">
        <f ca="1"/>
        <v>25.761784109379484</v>
      </c>
      <c r="EV128">
        <f ca="1"/>
        <v>46148</v>
      </c>
      <c r="EW128">
        <f ca="1"/>
        <v>10777.7</v>
      </c>
      <c r="EX128">
        <f ca="1"/>
        <v>418.36</v>
      </c>
    </row>
    <row r="129" spans="1:154" ht="13.5">
      <c r="A129" s="242">
        <f ca="1"/>
        <v>46057</v>
      </c>
      <c r="B129" s="240" t="str">
        <f ca="1"/>
        <v>E</v>
      </c>
      <c r="C129" s="243">
        <f ca="1"/>
        <v>324.79999999999995</v>
      </c>
      <c r="D129" s="243">
        <f ca="1"/>
        <v>1758</v>
      </c>
      <c r="E129" s="243">
        <f ca="1"/>
        <v>586</v>
      </c>
      <c r="F129" s="243">
        <f ca="1"/>
        <v>2314.1</v>
      </c>
      <c r="G129" s="243" t="str">
        <f ca="1"/>
        <v/>
      </c>
      <c r="H129" s="243">
        <f ca="1"/>
        <v>4982.8999999999996</v>
      </c>
      <c r="I129" s="244" t="str">
        <f ca="1"/>
        <v/>
      </c>
      <c r="J129" s="244" t="str">
        <f ca="1"/>
        <v/>
      </c>
      <c r="K129" s="243" t="str">
        <f ca="1"/>
        <v/>
      </c>
      <c r="L129" s="243" t="str">
        <f ca="1"/>
        <v/>
      </c>
      <c r="M129" s="243" t="str">
        <f ca="1"/>
        <v/>
      </c>
      <c r="N129" s="243" t="str">
        <f ca="1"/>
        <v/>
      </c>
      <c r="O129" s="243" t="str">
        <f ca="1"/>
        <v/>
      </c>
      <c r="P129" s="244" t="str">
        <f ca="1"/>
        <v/>
      </c>
      <c r="R129" s="245">
        <f ca="1"/>
        <v>46091</v>
      </c>
      <c r="S129" s="347">
        <f ca="1"/>
        <v>6828.1999999999989</v>
      </c>
      <c r="T129" s="347">
        <f ca="1"/>
        <v>6857.8999999999987</v>
      </c>
      <c r="U129" s="347">
        <f ca="1"/>
        <v>254.89</v>
      </c>
      <c r="V129" s="348">
        <f ca="1"/>
        <v>26.905331711718777</v>
      </c>
      <c r="W129" s="347">
        <f ca="1"/>
        <v>0</v>
      </c>
      <c r="X129" s="347">
        <f ca="1"/>
        <v>254.89</v>
      </c>
      <c r="Y129" s="347">
        <f ca="1"/>
        <v>-254.89</v>
      </c>
      <c r="AA129" s="245"/>
      <c r="AB129" s="245"/>
      <c r="AC129" s="347"/>
      <c r="AD129" s="347"/>
      <c r="AE129" s="347"/>
      <c r="AF129" s="348"/>
      <c r="AG129" s="349"/>
      <c r="AI129" s="346"/>
      <c r="BA129">
        <f ca="1"/>
        <v>46086</v>
      </c>
      <c r="BB129" t="str">
        <f ca="1"/>
        <v>M</v>
      </c>
      <c r="BC129">
        <f ca="1"/>
        <v>342.7</v>
      </c>
      <c r="BD129">
        <f ca="1"/>
        <v>76.199999999999989</v>
      </c>
      <c r="BE129">
        <f ca="1"/>
        <v>540.5</v>
      </c>
      <c r="BF129">
        <f ca="1"/>
        <v>401.2</v>
      </c>
      <c r="BG129" t="str">
        <f ca="1"/>
        <v/>
      </c>
      <c r="BH129">
        <f ca="1"/>
        <v>1360.6</v>
      </c>
      <c r="BI129" t="str">
        <f ca="1"/>
        <v/>
      </c>
      <c r="BJ129" t="str">
        <f ca="1"/>
        <v/>
      </c>
      <c r="BK129" t="str">
        <f ca="1"/>
        <v/>
      </c>
      <c r="BL129" t="str">
        <f ca="1"/>
        <v/>
      </c>
      <c r="BM129" t="str">
        <f ca="1"/>
        <v/>
      </c>
      <c r="BN129" t="str">
        <f ca="1"/>
        <v/>
      </c>
      <c r="BO129" t="str">
        <f ca="1"/>
        <v/>
      </c>
      <c r="BP129" t="str">
        <f ca="1"/>
        <v/>
      </c>
      <c r="BR129">
        <f ca="1"/>
        <v>46086</v>
      </c>
      <c r="BS129" t="str">
        <f ca="1"/>
        <v>M</v>
      </c>
      <c r="BT129">
        <f ca="1"/>
        <v>342.7</v>
      </c>
      <c r="BU129">
        <f ca="1"/>
        <v>76.199999999999989</v>
      </c>
      <c r="BV129">
        <f ca="1"/>
        <v>540.5</v>
      </c>
      <c r="BW129">
        <f ca="1"/>
        <v>401.2</v>
      </c>
      <c r="BX129" t="str">
        <f ca="1"/>
        <v/>
      </c>
      <c r="BY129">
        <f ca="1"/>
        <v>1360.6</v>
      </c>
      <c r="BZ129" t="str">
        <f ca="1"/>
        <v/>
      </c>
      <c r="CA129" t="str">
        <f ca="1"/>
        <v/>
      </c>
      <c r="CB129" t="str">
        <f ca="1"/>
        <v/>
      </c>
      <c r="CC129" t="str">
        <f ca="1"/>
        <v/>
      </c>
      <c r="CD129" t="str">
        <f ca="1"/>
        <v/>
      </c>
      <c r="CE129" t="str">
        <f ca="1"/>
        <v/>
      </c>
      <c r="CF129" t="str">
        <f ca="1"/>
        <v/>
      </c>
      <c r="CG129" t="str">
        <f ca="1"/>
        <v/>
      </c>
      <c r="EI129">
        <f ca="1"/>
        <v>46149</v>
      </c>
      <c r="EJ129">
        <f ca="1"/>
        <v>10539.4</v>
      </c>
      <c r="EL129">
        <f ca="1"/>
        <v>46149</v>
      </c>
      <c r="EM129">
        <f ca="1"/>
        <v>3267.1000000000004</v>
      </c>
      <c r="EN129">
        <f ca="1"/>
        <v>7272.2999999999993</v>
      </c>
      <c r="EP129">
        <f ca="1"/>
        <v>46149</v>
      </c>
      <c r="EQ129">
        <f ca="1"/>
        <v>407.87</v>
      </c>
      <c r="ES129">
        <f ca="1"/>
        <v>46149</v>
      </c>
      <c r="ET129">
        <f ca="1"/>
        <v>25.782479711672835</v>
      </c>
      <c r="EV129">
        <f ca="1"/>
        <v>46149</v>
      </c>
      <c r="EW129">
        <f ca="1"/>
        <v>10515.9</v>
      </c>
      <c r="EX129">
        <f ca="1"/>
        <v>407.87</v>
      </c>
    </row>
    <row r="130" spans="1:154" ht="13.5">
      <c r="A130" s="242">
        <f ca="1"/>
        <v>46057</v>
      </c>
      <c r="B130" s="240" t="str">
        <f ca="1"/>
        <v>M</v>
      </c>
      <c r="C130" s="243">
        <f ca="1"/>
        <v>294.5</v>
      </c>
      <c r="D130" s="243">
        <f ca="1"/>
        <v>1670</v>
      </c>
      <c r="E130" s="243">
        <f ca="1"/>
        <v>448.7</v>
      </c>
      <c r="F130" s="243">
        <f ca="1"/>
        <v>2597.2999999999997</v>
      </c>
      <c r="G130" s="243" t="str">
        <f ca="1"/>
        <v/>
      </c>
      <c r="H130" s="243">
        <f ca="1"/>
        <v>5010.5</v>
      </c>
      <c r="I130" s="244" t="str">
        <f ca="1"/>
        <v/>
      </c>
      <c r="J130" s="244" t="str">
        <f ca="1"/>
        <v/>
      </c>
      <c r="K130" s="243">
        <f ca="1"/>
        <v>15</v>
      </c>
      <c r="L130" s="243" t="str">
        <f ca="1"/>
        <v/>
      </c>
      <c r="M130" s="243" t="str">
        <f ca="1"/>
        <v/>
      </c>
      <c r="N130" s="243">
        <f ca="1"/>
        <v>9625.4</v>
      </c>
      <c r="O130" s="243">
        <f ca="1"/>
        <v>385.94</v>
      </c>
      <c r="P130" s="244">
        <f ca="1"/>
        <v>24.940146136705188</v>
      </c>
      <c r="R130" s="245">
        <f ca="1"/>
        <v>46092</v>
      </c>
      <c r="S130" s="347">
        <f ca="1"/>
        <v>6709.7</v>
      </c>
      <c r="T130" s="347">
        <f ca="1"/>
        <v>6702</v>
      </c>
      <c r="U130" s="347">
        <f ca="1"/>
        <v>257.14</v>
      </c>
      <c r="V130" s="348">
        <f ca="1"/>
        <v>26.063622929143659</v>
      </c>
      <c r="W130" s="347">
        <f ca="1"/>
        <v>0</v>
      </c>
      <c r="X130" s="347">
        <f ca="1"/>
        <v>257.14</v>
      </c>
      <c r="Y130" s="347">
        <f ca="1"/>
        <v>-257.14</v>
      </c>
      <c r="AA130" s="245"/>
      <c r="AB130" s="245"/>
      <c r="AC130" s="347"/>
      <c r="AD130" s="347"/>
      <c r="AE130" s="347"/>
      <c r="AF130" s="348"/>
      <c r="AG130" s="349"/>
      <c r="AI130" s="346"/>
      <c r="BA130">
        <f ca="1"/>
        <v>46086</v>
      </c>
      <c r="BB130" t="str">
        <f ca="1"/>
        <v>E</v>
      </c>
      <c r="BC130">
        <f ca="1"/>
        <v>297.8</v>
      </c>
      <c r="BD130">
        <f ca="1"/>
        <v>4247.6000000000004</v>
      </c>
      <c r="BE130">
        <f ca="1"/>
        <v>482.9</v>
      </c>
      <c r="BF130">
        <f ca="1"/>
        <v>400.9</v>
      </c>
      <c r="BG130" t="str">
        <f ca="1"/>
        <v/>
      </c>
      <c r="BH130">
        <f ca="1"/>
        <v>5429.2</v>
      </c>
      <c r="BI130" t="str">
        <f ca="1"/>
        <v/>
      </c>
      <c r="BJ130" t="str">
        <f ca="1"/>
        <v/>
      </c>
      <c r="BK130">
        <f ca="1"/>
        <v>15</v>
      </c>
      <c r="BL130" t="str">
        <f ca="1"/>
        <v/>
      </c>
      <c r="BM130" t="str">
        <f ca="1"/>
        <v/>
      </c>
      <c r="BN130">
        <f ca="1"/>
        <v>6684.6</v>
      </c>
      <c r="BO130">
        <f ca="1"/>
        <v>247.03</v>
      </c>
      <c r="BP130">
        <f ca="1"/>
        <v>27.059871270695869</v>
      </c>
      <c r="BR130">
        <f ca="1"/>
        <v>46086</v>
      </c>
      <c r="BS130" t="str">
        <f ca="1"/>
        <v>E</v>
      </c>
      <c r="BT130">
        <f ca="1"/>
        <v>297.8</v>
      </c>
      <c r="BU130">
        <f ca="1"/>
        <v>4247.6000000000004</v>
      </c>
      <c r="BV130">
        <f ca="1"/>
        <v>482.9</v>
      </c>
      <c r="BW130">
        <f ca="1"/>
        <v>400.9</v>
      </c>
      <c r="BX130" t="str">
        <f ca="1"/>
        <v/>
      </c>
      <c r="BY130">
        <f ca="1"/>
        <v>5429.2</v>
      </c>
      <c r="BZ130" t="str">
        <f ca="1"/>
        <v/>
      </c>
      <c r="CA130" t="str">
        <f ca="1"/>
        <v/>
      </c>
      <c r="CB130">
        <f ca="1"/>
        <v>15</v>
      </c>
      <c r="CC130" t="str">
        <f ca="1"/>
        <v/>
      </c>
      <c r="CD130" t="str">
        <f ca="1"/>
        <v/>
      </c>
      <c r="CE130">
        <f ca="1"/>
        <v>6684.6</v>
      </c>
      <c r="CF130">
        <f ca="1"/>
        <v>247.03</v>
      </c>
      <c r="CG130">
        <f ca="1"/>
        <v>27.059871270695869</v>
      </c>
      <c r="EI130">
        <f ca="1"/>
        <v>46150</v>
      </c>
      <c r="EJ130">
        <f ca="1"/>
        <v>10527.5</v>
      </c>
      <c r="EL130">
        <f ca="1"/>
        <v>46150</v>
      </c>
      <c r="EM130">
        <f ca="1"/>
        <v>3258.6000000000004</v>
      </c>
      <c r="EN130">
        <f ca="1"/>
        <v>7268.9000000000005</v>
      </c>
      <c r="EP130">
        <f ca="1"/>
        <v>46150</v>
      </c>
      <c r="EQ130">
        <f ca="1"/>
        <v>408.79</v>
      </c>
      <c r="ES130">
        <f ca="1"/>
        <v>46150</v>
      </c>
      <c r="ET130">
        <f ca="1"/>
        <v>25.642261307761927</v>
      </c>
      <c r="EV130">
        <f ca="1"/>
        <v>46150</v>
      </c>
      <c r="EW130">
        <f ca="1"/>
        <v>10482.299999999999</v>
      </c>
      <c r="EX130">
        <f ca="1"/>
        <v>408.79</v>
      </c>
    </row>
    <row r="131" spans="1:154" ht="13.5">
      <c r="A131" s="242">
        <f ca="1"/>
        <v>46058</v>
      </c>
      <c r="B131" s="240" t="str">
        <f ca="1"/>
        <v>E</v>
      </c>
      <c r="C131" s="243">
        <f ca="1"/>
        <v>302.3</v>
      </c>
      <c r="D131" s="243">
        <f ca="1"/>
        <v>1704.7</v>
      </c>
      <c r="E131" s="243">
        <f ca="1"/>
        <v>539.79999999999995</v>
      </c>
      <c r="F131" s="243">
        <f ca="1"/>
        <v>2083.1</v>
      </c>
      <c r="G131" s="243" t="str">
        <f ca="1"/>
        <v/>
      </c>
      <c r="H131" s="243">
        <f ca="1"/>
        <v>4629.8999999999996</v>
      </c>
      <c r="I131" s="244" t="str">
        <f ca="1"/>
        <v/>
      </c>
      <c r="J131" s="244" t="str">
        <f ca="1"/>
        <v/>
      </c>
      <c r="K131" s="243" t="str">
        <f ca="1"/>
        <v/>
      </c>
      <c r="L131" s="243" t="str">
        <f ca="1"/>
        <v/>
      </c>
      <c r="M131" s="243" t="str">
        <f ca="1"/>
        <v/>
      </c>
      <c r="N131" s="243" t="str">
        <f ca="1"/>
        <v/>
      </c>
      <c r="O131" s="243" t="str">
        <f ca="1"/>
        <v/>
      </c>
      <c r="P131" s="244" t="str">
        <f ca="1"/>
        <v/>
      </c>
      <c r="R131" s="245">
        <f ca="1"/>
        <v>46093</v>
      </c>
      <c r="S131" s="347">
        <f ca="1"/>
        <v>6826.5999999999995</v>
      </c>
      <c r="T131" s="347">
        <f ca="1"/>
        <v>6828.5</v>
      </c>
      <c r="U131" s="347">
        <f ca="1"/>
        <v>269.13</v>
      </c>
      <c r="V131" s="348">
        <f ca="1"/>
        <v>25.372496562999295</v>
      </c>
      <c r="W131" s="347">
        <f ca="1"/>
        <v>0</v>
      </c>
      <c r="X131" s="347">
        <f ca="1"/>
        <v>269.13</v>
      </c>
      <c r="Y131" s="347">
        <f ca="1"/>
        <v>-269.13</v>
      </c>
      <c r="AA131" s="245"/>
      <c r="AB131" s="245"/>
      <c r="AC131" s="347"/>
      <c r="AD131" s="347"/>
      <c r="AE131" s="347"/>
      <c r="AF131" s="348"/>
      <c r="AG131" s="349"/>
      <c r="AI131" s="346"/>
      <c r="BA131">
        <f ca="1"/>
        <v>46087</v>
      </c>
      <c r="BB131" t="str">
        <f ca="1"/>
        <v>M</v>
      </c>
      <c r="BC131">
        <f ca="1"/>
        <v>305.8</v>
      </c>
      <c r="BD131">
        <f ca="1"/>
        <v>80.099999999999994</v>
      </c>
      <c r="BE131">
        <f ca="1"/>
        <v>488.4</v>
      </c>
      <c r="BF131">
        <f ca="1"/>
        <v>396.1</v>
      </c>
      <c r="BG131" t="str">
        <f ca="1"/>
        <v/>
      </c>
      <c r="BH131">
        <f ca="1"/>
        <v>1270.4000000000001</v>
      </c>
      <c r="BI131" t="str">
        <f ca="1"/>
        <v/>
      </c>
      <c r="BJ131" t="str">
        <f ca="1"/>
        <v/>
      </c>
      <c r="BK131" t="str">
        <f ca="1"/>
        <v/>
      </c>
      <c r="BL131" t="str">
        <f ca="1"/>
        <v/>
      </c>
      <c r="BM131" t="str">
        <f ca="1"/>
        <v/>
      </c>
      <c r="BN131" t="str">
        <f ca="1"/>
        <v/>
      </c>
      <c r="BO131" t="str">
        <f ca="1"/>
        <v/>
      </c>
      <c r="BP131" t="str">
        <f ca="1"/>
        <v/>
      </c>
      <c r="BR131">
        <f ca="1"/>
        <v>46087</v>
      </c>
      <c r="BS131" t="str">
        <f ca="1"/>
        <v>M</v>
      </c>
      <c r="BT131">
        <f ca="1"/>
        <v>305.8</v>
      </c>
      <c r="BU131">
        <f ca="1"/>
        <v>80.099999999999994</v>
      </c>
      <c r="BV131">
        <f ca="1"/>
        <v>488.4</v>
      </c>
      <c r="BW131">
        <f ca="1"/>
        <v>396.1</v>
      </c>
      <c r="BX131" t="str">
        <f ca="1"/>
        <v/>
      </c>
      <c r="BY131">
        <f ca="1"/>
        <v>1270.4000000000001</v>
      </c>
      <c r="BZ131" t="str">
        <f ca="1"/>
        <v/>
      </c>
      <c r="CA131" t="str">
        <f ca="1"/>
        <v/>
      </c>
      <c r="CB131" t="str">
        <f ca="1"/>
        <v/>
      </c>
      <c r="CC131" t="str">
        <f ca="1"/>
        <v/>
      </c>
      <c r="CD131" t="str">
        <f ca="1"/>
        <v/>
      </c>
      <c r="CE131" t="str">
        <f ca="1"/>
        <v/>
      </c>
      <c r="CF131" t="str">
        <f ca="1"/>
        <v/>
      </c>
      <c r="CG131" t="str">
        <f ca="1"/>
        <v/>
      </c>
      <c r="EI131">
        <f ca="1"/>
        <v>46151</v>
      </c>
      <c r="EJ131">
        <f ca="1"/>
        <v>10388.599999999999</v>
      </c>
      <c r="EL131">
        <f ca="1"/>
        <v>46151</v>
      </c>
      <c r="EM131">
        <f ca="1"/>
        <v>3228.3999999999996</v>
      </c>
      <c r="EN131">
        <f ca="1"/>
        <v>7160.2</v>
      </c>
      <c r="EP131">
        <f ca="1"/>
        <v>46151</v>
      </c>
      <c r="EQ131">
        <f ca="1"/>
        <v>404.1</v>
      </c>
      <c r="ES131">
        <f ca="1"/>
        <v>46151</v>
      </c>
      <c r="ET131">
        <f ca="1"/>
        <v>25.841375897055183</v>
      </c>
      <c r="EV131">
        <f ca="1"/>
        <v>46151</v>
      </c>
      <c r="EW131">
        <f ca="1"/>
        <v>10442.5</v>
      </c>
      <c r="EX131">
        <f ca="1"/>
        <v>404.1</v>
      </c>
    </row>
    <row r="132" spans="1:154" ht="13.5">
      <c r="A132" s="242">
        <f ca="1"/>
        <v>46058</v>
      </c>
      <c r="B132" s="240" t="str">
        <f ca="1"/>
        <v>M</v>
      </c>
      <c r="C132" s="243">
        <f ca="1"/>
        <v>284.60000000000002</v>
      </c>
      <c r="D132" s="243">
        <f ca="1"/>
        <v>1575.6</v>
      </c>
      <c r="E132" s="243">
        <f ca="1"/>
        <v>442.4</v>
      </c>
      <c r="F132" s="243">
        <f ca="1"/>
        <v>2731.2</v>
      </c>
      <c r="G132" s="243" t="str">
        <f ca="1"/>
        <v/>
      </c>
      <c r="H132" s="243">
        <f ca="1"/>
        <v>5033.7999999999993</v>
      </c>
      <c r="I132" s="244" t="str">
        <f ca="1"/>
        <v/>
      </c>
      <c r="J132" s="244" t="str">
        <f ca="1"/>
        <v/>
      </c>
      <c r="K132" s="243">
        <f ca="1"/>
        <v>15</v>
      </c>
      <c r="L132" s="243" t="str">
        <f ca="1"/>
        <v/>
      </c>
      <c r="M132" s="243" t="str">
        <f ca="1"/>
        <v/>
      </c>
      <c r="N132" s="243">
        <f ca="1"/>
        <v>10229</v>
      </c>
      <c r="O132" s="243">
        <f ca="1"/>
        <v>409.16</v>
      </c>
      <c r="P132" s="244">
        <f ca="1"/>
        <v>25</v>
      </c>
      <c r="R132" s="245">
        <f ca="1"/>
        <v>46094</v>
      </c>
      <c r="S132" s="347">
        <f ca="1"/>
        <v>6737.2000000000007</v>
      </c>
      <c r="T132" s="347">
        <f ca="1"/>
        <v>6744.9</v>
      </c>
      <c r="U132" s="347">
        <f ca="1"/>
        <v>271</v>
      </c>
      <c r="V132" s="348">
        <f ca="1"/>
        <v>24.888929889298893</v>
      </c>
      <c r="W132" s="347">
        <f ca="1"/>
        <v>0</v>
      </c>
      <c r="X132" s="347">
        <f ca="1"/>
        <v>271</v>
      </c>
      <c r="Y132" s="347">
        <f ca="1"/>
        <v>-271</v>
      </c>
      <c r="AA132" s="245"/>
      <c r="AB132" s="245"/>
      <c r="AC132" s="347"/>
      <c r="AD132" s="347"/>
      <c r="AE132" s="347"/>
      <c r="AF132" s="348"/>
      <c r="AG132" s="349"/>
      <c r="AI132" s="346"/>
      <c r="BA132">
        <f ca="1"/>
        <v>46087</v>
      </c>
      <c r="BB132" t="str">
        <f ca="1"/>
        <v>E</v>
      </c>
      <c r="BC132">
        <f ca="1"/>
        <v>313.59999999999997</v>
      </c>
      <c r="BD132">
        <f ca="1"/>
        <v>4146.8</v>
      </c>
      <c r="BE132">
        <f ca="1"/>
        <v>460.9</v>
      </c>
      <c r="BF132">
        <f ca="1"/>
        <v>393.39999999999992</v>
      </c>
      <c r="BG132" t="str">
        <f ca="1"/>
        <v/>
      </c>
      <c r="BH132">
        <f ca="1"/>
        <v>5314.7</v>
      </c>
      <c r="BI132" t="str">
        <f ca="1"/>
        <v/>
      </c>
      <c r="BJ132" t="str">
        <f ca="1"/>
        <v/>
      </c>
      <c r="BK132">
        <f ca="1"/>
        <v>15</v>
      </c>
      <c r="BL132" t="str">
        <f ca="1"/>
        <v/>
      </c>
      <c r="BM132" t="str">
        <f ca="1"/>
        <v/>
      </c>
      <c r="BN132">
        <f ca="1"/>
        <v>6643.1</v>
      </c>
      <c r="BO132">
        <f ca="1"/>
        <v>259.57</v>
      </c>
      <c r="BP132">
        <f ca="1"/>
        <v>25.592711022074973</v>
      </c>
      <c r="BR132">
        <f ca="1"/>
        <v>46087</v>
      </c>
      <c r="BS132" t="str">
        <f ca="1"/>
        <v>E</v>
      </c>
      <c r="BT132">
        <f ca="1"/>
        <v>313.59999999999997</v>
      </c>
      <c r="BU132">
        <f ca="1"/>
        <v>4146.8</v>
      </c>
      <c r="BV132">
        <f ca="1"/>
        <v>460.9</v>
      </c>
      <c r="BW132">
        <f ca="1"/>
        <v>393.39999999999992</v>
      </c>
      <c r="BX132" t="str">
        <f ca="1"/>
        <v/>
      </c>
      <c r="BY132">
        <f ca="1"/>
        <v>5314.7</v>
      </c>
      <c r="BZ132" t="str">
        <f ca="1"/>
        <v/>
      </c>
      <c r="CA132" t="str">
        <f ca="1"/>
        <v/>
      </c>
      <c r="CB132">
        <f ca="1"/>
        <v>15</v>
      </c>
      <c r="CC132" t="str">
        <f ca="1"/>
        <v/>
      </c>
      <c r="CD132" t="str">
        <f ca="1"/>
        <v/>
      </c>
      <c r="CE132">
        <f ca="1"/>
        <v>6643.1</v>
      </c>
      <c r="CF132">
        <f ca="1"/>
        <v>259.57</v>
      </c>
      <c r="CG132">
        <f ca="1"/>
        <v>25.592711022074973</v>
      </c>
      <c r="EI132">
        <f ca="1"/>
        <v>46152</v>
      </c>
      <c r="EJ132">
        <f ca="1"/>
        <v>10394.1</v>
      </c>
      <c r="EL132">
        <f ca="1"/>
        <v>46152</v>
      </c>
      <c r="EM132">
        <f ca="1"/>
        <v>3297.3</v>
      </c>
      <c r="EN132">
        <f ca="1"/>
        <v>7096.8</v>
      </c>
      <c r="EP132">
        <f ca="1"/>
        <v>46152</v>
      </c>
      <c r="EQ132">
        <f ca="1"/>
        <v>408.66</v>
      </c>
      <c r="ES132">
        <f ca="1"/>
        <v>46152</v>
      </c>
      <c r="ET132">
        <f ca="1"/>
        <v>25.842754367934226</v>
      </c>
      <c r="EV132">
        <f ca="1"/>
        <v>46152</v>
      </c>
      <c r="EW132">
        <f ca="1"/>
        <v>10560.900000000001</v>
      </c>
      <c r="EX132">
        <f ca="1"/>
        <v>408.66</v>
      </c>
    </row>
    <row r="133" spans="1:154" ht="13.5">
      <c r="A133" s="242">
        <f ca="1"/>
        <v>46059</v>
      </c>
      <c r="B133" s="240" t="str">
        <f ca="1"/>
        <v>E</v>
      </c>
      <c r="C133" s="243">
        <f ca="1"/>
        <v>296.10000000000002</v>
      </c>
      <c r="D133" s="243">
        <f ca="1"/>
        <v>1761.3</v>
      </c>
      <c r="E133" s="243">
        <f ca="1"/>
        <v>514.19999999999993</v>
      </c>
      <c r="F133" s="243">
        <f ca="1"/>
        <v>2638.6000000000004</v>
      </c>
      <c r="G133" s="243" t="str">
        <f ca="1"/>
        <v/>
      </c>
      <c r="H133" s="243">
        <f ca="1"/>
        <v>5210.2000000000007</v>
      </c>
      <c r="I133" s="244" t="str">
        <f ca="1"/>
        <v/>
      </c>
      <c r="J133" s="244" t="str">
        <f ca="1"/>
        <v/>
      </c>
      <c r="K133" s="243" t="str">
        <f ca="1"/>
        <v/>
      </c>
      <c r="L133" s="243" t="str">
        <f ca="1"/>
        <v/>
      </c>
      <c r="M133" s="243" t="str">
        <f ca="1"/>
        <v/>
      </c>
      <c r="N133" s="243" t="str">
        <f ca="1"/>
        <v/>
      </c>
      <c r="O133" s="243" t="str">
        <f ca="1"/>
        <v/>
      </c>
      <c r="P133" s="244" t="str">
        <f ca="1"/>
        <v/>
      </c>
      <c r="R133" s="245">
        <f ca="1"/>
        <v>46095</v>
      </c>
      <c r="S133" s="347">
        <f ca="1"/>
        <v>6639.1</v>
      </c>
      <c r="T133" s="347">
        <f ca="1"/>
        <v>6530.4000000000005</v>
      </c>
      <c r="U133" s="347">
        <f ca="1"/>
        <v>258</v>
      </c>
      <c r="V133" s="348">
        <f ca="1"/>
        <v>25.311627906976746</v>
      </c>
      <c r="W133" s="347">
        <f ca="1"/>
        <v>0</v>
      </c>
      <c r="X133" s="347">
        <f ca="1"/>
        <v>258</v>
      </c>
      <c r="Y133" s="347">
        <f ca="1"/>
        <v>-258</v>
      </c>
      <c r="AA133" s="245"/>
      <c r="AB133" s="245"/>
      <c r="AC133" s="347"/>
      <c r="AD133" s="347"/>
      <c r="AE133" s="347"/>
      <c r="AF133" s="348"/>
      <c r="AG133" s="349"/>
      <c r="AI133" s="346"/>
      <c r="BA133">
        <f ca="1"/>
        <v>46088</v>
      </c>
      <c r="BB133" t="str">
        <f ca="1"/>
        <v>M</v>
      </c>
      <c r="BC133">
        <f ca="1"/>
        <v>336.3</v>
      </c>
      <c r="BD133">
        <f ca="1"/>
        <v>73.8</v>
      </c>
      <c r="BE133">
        <f ca="1"/>
        <v>519.4</v>
      </c>
      <c r="BF133">
        <f ca="1"/>
        <v>413.9</v>
      </c>
      <c r="BG133" t="str">
        <f ca="1"/>
        <v/>
      </c>
      <c r="BH133">
        <f ca="1"/>
        <v>1343.4</v>
      </c>
      <c r="BI133" t="str">
        <f ca="1"/>
        <v/>
      </c>
      <c r="BJ133" t="str">
        <f ca="1"/>
        <v/>
      </c>
      <c r="BK133" t="str">
        <f ca="1"/>
        <v/>
      </c>
      <c r="BL133" t="str">
        <f ca="1"/>
        <v/>
      </c>
      <c r="BM133" t="str">
        <f ca="1"/>
        <v/>
      </c>
      <c r="BN133" t="str">
        <f ca="1"/>
        <v/>
      </c>
      <c r="BO133" t="str">
        <f ca="1"/>
        <v/>
      </c>
      <c r="BP133" t="str">
        <f ca="1"/>
        <v/>
      </c>
      <c r="BR133">
        <f ca="1"/>
        <v>46088</v>
      </c>
      <c r="BS133" t="str">
        <f ca="1"/>
        <v>M</v>
      </c>
      <c r="BT133">
        <f ca="1"/>
        <v>336.3</v>
      </c>
      <c r="BU133">
        <f ca="1"/>
        <v>73.8</v>
      </c>
      <c r="BV133">
        <f ca="1"/>
        <v>519.4</v>
      </c>
      <c r="BW133">
        <f ca="1"/>
        <v>413.9</v>
      </c>
      <c r="BX133" t="str">
        <f ca="1"/>
        <v/>
      </c>
      <c r="BY133">
        <f ca="1"/>
        <v>1343.4</v>
      </c>
      <c r="BZ133" t="str">
        <f ca="1"/>
        <v/>
      </c>
      <c r="CA133" t="str">
        <f ca="1"/>
        <v/>
      </c>
      <c r="CB133" t="str">
        <f ca="1"/>
        <v/>
      </c>
      <c r="CC133" t="str">
        <f ca="1"/>
        <v/>
      </c>
      <c r="CD133" t="str">
        <f ca="1"/>
        <v/>
      </c>
      <c r="CE133" t="str">
        <f ca="1"/>
        <v/>
      </c>
      <c r="CF133" t="str">
        <f ca="1"/>
        <v/>
      </c>
      <c r="CG133" t="str">
        <f ca="1"/>
        <v/>
      </c>
      <c r="EI133">
        <f ca="1"/>
        <v>46153</v>
      </c>
      <c r="EJ133">
        <f ca="1"/>
        <v>11024.100000000002</v>
      </c>
      <c r="EL133">
        <f ca="1"/>
        <v>46153</v>
      </c>
      <c r="EM133">
        <f ca="1"/>
        <v>3479.1000000000004</v>
      </c>
      <c r="EN133">
        <f ca="1"/>
        <v>7545.0000000000009</v>
      </c>
      <c r="EP133">
        <f ca="1"/>
        <v>46153</v>
      </c>
      <c r="EQ133">
        <f ca="1"/>
        <v>415.95</v>
      </c>
      <c r="ES133">
        <f ca="1"/>
        <v>46153</v>
      </c>
      <c r="ET133">
        <f ca="1"/>
        <v>25.885082341627605</v>
      </c>
      <c r="EV133">
        <f ca="1"/>
        <v>46153</v>
      </c>
      <c r="EW133">
        <f ca="1"/>
        <v>10766.900000000001</v>
      </c>
      <c r="EX133">
        <f ca="1"/>
        <v>415.95</v>
      </c>
    </row>
    <row r="134" spans="1:154" ht="13.5">
      <c r="A134" s="242">
        <f ca="1"/>
        <v>46059</v>
      </c>
      <c r="B134" s="240" t="str">
        <f ca="1"/>
        <v>M</v>
      </c>
      <c r="C134" s="243">
        <f ca="1"/>
        <v>295.60000000000002</v>
      </c>
      <c r="D134" s="243">
        <f ca="1"/>
        <v>1641.2</v>
      </c>
      <c r="E134" s="243">
        <f ca="1"/>
        <v>472.2</v>
      </c>
      <c r="F134" s="243">
        <f ca="1"/>
        <v>2698.4</v>
      </c>
      <c r="G134" s="243" t="str">
        <f ca="1"/>
        <v/>
      </c>
      <c r="H134" s="243">
        <f ca="1"/>
        <v>5107.3999999999996</v>
      </c>
      <c r="I134" s="244" t="str">
        <f ca="1"/>
        <v/>
      </c>
      <c r="J134" s="244" t="str">
        <f ca="1"/>
        <v/>
      </c>
      <c r="K134" s="243">
        <f ca="1"/>
        <v>15</v>
      </c>
      <c r="L134" s="243" t="str">
        <f ca="1"/>
        <v/>
      </c>
      <c r="M134" s="243" t="str">
        <f ca="1"/>
        <v/>
      </c>
      <c r="N134" s="243">
        <f ca="1"/>
        <v>8487.6999999999989</v>
      </c>
      <c r="O134" s="243">
        <f ca="1"/>
        <v>339.5</v>
      </c>
      <c r="P134" s="244">
        <f ca="1"/>
        <v>25.000589101620026</v>
      </c>
      <c r="R134" s="245">
        <f ca="1"/>
        <v>46096</v>
      </c>
      <c r="S134" s="347">
        <f ca="1"/>
        <v>6802.5999999999995</v>
      </c>
      <c r="T134" s="347">
        <f ca="1"/>
        <v>6887.4</v>
      </c>
      <c r="U134" s="347">
        <f ca="1"/>
        <v>261.08999999999997</v>
      </c>
      <c r="V134" s="348">
        <f ca="1"/>
        <v>26.379409399057796</v>
      </c>
      <c r="W134" s="347">
        <f ca="1"/>
        <v>0</v>
      </c>
      <c r="X134" s="347">
        <f ca="1"/>
        <v>261.08999999999997</v>
      </c>
      <c r="Y134" s="347">
        <f ca="1"/>
        <v>-261.08999999999997</v>
      </c>
      <c r="AA134" s="245"/>
      <c r="AB134" s="245"/>
      <c r="AC134" s="347"/>
      <c r="AD134" s="347"/>
      <c r="AE134" s="347"/>
      <c r="AF134" s="348"/>
      <c r="AG134" s="349"/>
      <c r="AI134" s="346"/>
      <c r="BA134">
        <f ca="1"/>
        <v>46088</v>
      </c>
      <c r="BB134" t="str">
        <f ca="1"/>
        <v>E</v>
      </c>
      <c r="BC134">
        <f ca="1"/>
        <v>301.8</v>
      </c>
      <c r="BD134">
        <f ca="1"/>
        <v>3888.7</v>
      </c>
      <c r="BE134">
        <f ca="1"/>
        <v>485.79999999999995</v>
      </c>
      <c r="BF134">
        <f ca="1"/>
        <v>375.00000000000006</v>
      </c>
      <c r="BG134" t="str">
        <f ca="1"/>
        <v/>
      </c>
      <c r="BH134">
        <f ca="1"/>
        <v>5051.3</v>
      </c>
      <c r="BI134" t="str">
        <f ca="1"/>
        <v/>
      </c>
      <c r="BJ134" t="str">
        <f ca="1"/>
        <v/>
      </c>
      <c r="BK134">
        <f ca="1"/>
        <v>15</v>
      </c>
      <c r="BL134" t="str">
        <f ca="1"/>
        <v/>
      </c>
      <c r="BM134" t="str">
        <f ca="1"/>
        <v/>
      </c>
      <c r="BN134">
        <f ca="1"/>
        <v>6313.7</v>
      </c>
      <c r="BO134">
        <f ca="1"/>
        <v>246.46</v>
      </c>
      <c r="BP134">
        <f ca="1"/>
        <v>25.617544429116286</v>
      </c>
      <c r="BR134">
        <f ca="1"/>
        <v>46088</v>
      </c>
      <c r="BS134" t="str">
        <f ca="1"/>
        <v>E</v>
      </c>
      <c r="BT134">
        <f ca="1"/>
        <v>301.8</v>
      </c>
      <c r="BU134">
        <f ca="1"/>
        <v>3888.7</v>
      </c>
      <c r="BV134">
        <f ca="1"/>
        <v>485.79999999999995</v>
      </c>
      <c r="BW134">
        <f ca="1"/>
        <v>375.00000000000006</v>
      </c>
      <c r="BX134" t="str">
        <f ca="1"/>
        <v/>
      </c>
      <c r="BY134">
        <f ca="1"/>
        <v>5051.3</v>
      </c>
      <c r="BZ134" t="str">
        <f ca="1"/>
        <v/>
      </c>
      <c r="CA134" t="str">
        <f ca="1"/>
        <v/>
      </c>
      <c r="CB134">
        <f ca="1"/>
        <v>15</v>
      </c>
      <c r="CC134" t="str">
        <f ca="1"/>
        <v/>
      </c>
      <c r="CD134" t="str">
        <f ca="1"/>
        <v/>
      </c>
      <c r="CE134">
        <f ca="1"/>
        <v>6313.7</v>
      </c>
      <c r="CF134">
        <f ca="1"/>
        <v>246.46</v>
      </c>
      <c r="CG134">
        <f ca="1"/>
        <v>25.617544429116286</v>
      </c>
      <c r="EI134">
        <f ca="1"/>
        <v>46154</v>
      </c>
      <c r="EJ134">
        <f ca="1"/>
        <v>10826.599999999999</v>
      </c>
      <c r="EL134">
        <f ca="1"/>
        <v>46154</v>
      </c>
      <c r="EM134">
        <f ca="1"/>
        <v>3376.8999999999996</v>
      </c>
      <c r="EN134">
        <f ca="1"/>
        <v>7449.7</v>
      </c>
      <c r="EP134">
        <f ca="1"/>
        <v>46154</v>
      </c>
      <c r="EQ134">
        <f ca="1"/>
        <v>409.69</v>
      </c>
      <c r="ES134">
        <f ca="1"/>
        <v>46154</v>
      </c>
      <c r="ET134">
        <f ca="1"/>
        <v>25.830530401034931</v>
      </c>
      <c r="EV134">
        <f ca="1"/>
        <v>46154</v>
      </c>
      <c r="EW134">
        <f ca="1"/>
        <v>10582.51</v>
      </c>
      <c r="EX134">
        <f ca="1"/>
        <v>409.69</v>
      </c>
    </row>
    <row r="135" spans="1:154" ht="13.5">
      <c r="A135" s="242">
        <f ca="1"/>
        <v>46060</v>
      </c>
      <c r="B135" s="240" t="str">
        <f ca="1"/>
        <v>E</v>
      </c>
      <c r="C135" s="243">
        <f ca="1"/>
        <v>300.3</v>
      </c>
      <c r="D135" s="243">
        <f ca="1"/>
        <v>90.5</v>
      </c>
      <c r="E135" s="243">
        <f ca="1"/>
        <v>550.20000000000005</v>
      </c>
      <c r="F135" s="243">
        <f ca="1"/>
        <v>2454.2999999999997</v>
      </c>
      <c r="G135" s="243" t="str">
        <f ca="1"/>
        <v/>
      </c>
      <c r="H135" s="243">
        <f ca="1"/>
        <v>3395.2999999999997</v>
      </c>
      <c r="I135" s="244" t="str">
        <f ca="1"/>
        <v/>
      </c>
      <c r="J135" s="244" t="str">
        <f ca="1"/>
        <v/>
      </c>
      <c r="K135" s="243" t="str">
        <f ca="1"/>
        <v/>
      </c>
      <c r="L135" s="243" t="str">
        <f ca="1"/>
        <v/>
      </c>
      <c r="M135" s="243" t="str">
        <f ca="1"/>
        <v/>
      </c>
      <c r="N135" s="243" t="str">
        <f ca="1"/>
        <v/>
      </c>
      <c r="O135" s="243" t="str">
        <f ca="1"/>
        <v/>
      </c>
      <c r="P135" s="244" t="str">
        <f ca="1"/>
        <v/>
      </c>
      <c r="R135" s="245">
        <f ca="1"/>
        <v>46097</v>
      </c>
      <c r="S135" s="347">
        <f ca="1"/>
        <v>6767.9</v>
      </c>
      <c r="T135" s="347">
        <f ca="1"/>
        <v>6470.1</v>
      </c>
      <c r="U135" s="347">
        <f ca="1"/>
        <v>244.79</v>
      </c>
      <c r="V135" s="348">
        <f ca="1"/>
        <v>26.431226765799259</v>
      </c>
      <c r="W135" s="347">
        <f ca="1"/>
        <v>0</v>
      </c>
      <c r="X135" s="347">
        <f ca="1"/>
        <v>244.79</v>
      </c>
      <c r="Y135" s="347">
        <f ca="1"/>
        <v>-244.79</v>
      </c>
      <c r="AA135" s="245"/>
      <c r="AB135" s="245"/>
      <c r="AC135" s="347"/>
      <c r="AD135" s="347"/>
      <c r="AE135" s="347"/>
      <c r="AF135" s="348"/>
      <c r="AG135" s="349"/>
      <c r="AI135" s="346"/>
      <c r="BA135">
        <f ca="1"/>
        <v>46089</v>
      </c>
      <c r="BB135" t="str">
        <f ca="1"/>
        <v>M</v>
      </c>
      <c r="BC135">
        <f ca="1"/>
        <v>331</v>
      </c>
      <c r="BD135">
        <f ca="1"/>
        <v>79.5</v>
      </c>
      <c r="BE135">
        <f ca="1"/>
        <v>507.3</v>
      </c>
      <c r="BF135">
        <f ca="1"/>
        <v>359.59999999999997</v>
      </c>
      <c r="BG135" t="str">
        <f ca="1"/>
        <v/>
      </c>
      <c r="BH135">
        <f ca="1"/>
        <v>1277.3999999999999</v>
      </c>
      <c r="BI135" t="str">
        <f ca="1"/>
        <v/>
      </c>
      <c r="BJ135" t="str">
        <f ca="1"/>
        <v/>
      </c>
      <c r="BK135" t="str">
        <f ca="1"/>
        <v/>
      </c>
      <c r="BL135" t="str">
        <f ca="1"/>
        <v/>
      </c>
      <c r="BM135" t="str">
        <f ca="1"/>
        <v/>
      </c>
      <c r="BN135" t="str">
        <f ca="1"/>
        <v/>
      </c>
      <c r="BO135" t="str">
        <f ca="1"/>
        <v/>
      </c>
      <c r="BP135" t="str">
        <f ca="1"/>
        <v/>
      </c>
      <c r="BR135">
        <f ca="1"/>
        <v>46089</v>
      </c>
      <c r="BS135" t="str">
        <f ca="1"/>
        <v>M</v>
      </c>
      <c r="BT135">
        <f ca="1"/>
        <v>331</v>
      </c>
      <c r="BU135">
        <f ca="1"/>
        <v>79.5</v>
      </c>
      <c r="BV135">
        <f ca="1"/>
        <v>507.3</v>
      </c>
      <c r="BW135">
        <f ca="1"/>
        <v>359.59999999999997</v>
      </c>
      <c r="BX135" t="str">
        <f ca="1"/>
        <v/>
      </c>
      <c r="BY135">
        <f ca="1"/>
        <v>1277.3999999999999</v>
      </c>
      <c r="BZ135" t="str">
        <f ca="1"/>
        <v/>
      </c>
      <c r="CA135" t="str">
        <f ca="1"/>
        <v/>
      </c>
      <c r="CB135" t="str">
        <f ca="1"/>
        <v/>
      </c>
      <c r="CC135" t="str">
        <f ca="1"/>
        <v/>
      </c>
      <c r="CD135" t="str">
        <f ca="1"/>
        <v/>
      </c>
      <c r="CE135" t="str">
        <f ca="1"/>
        <v/>
      </c>
      <c r="CF135" t="str">
        <f ca="1"/>
        <v/>
      </c>
      <c r="CG135" t="str">
        <f ca="1"/>
        <v/>
      </c>
      <c r="EI135">
        <f ca="1"/>
        <v>46155</v>
      </c>
      <c r="EJ135">
        <f ca="1"/>
        <v>10325.609999999999</v>
      </c>
      <c r="EL135">
        <f ca="1"/>
        <v>46155</v>
      </c>
      <c r="EM135">
        <f ca="1"/>
        <v>3147.81</v>
      </c>
      <c r="EN135">
        <f ca="1"/>
        <v>7177.7999999999993</v>
      </c>
      <c r="EP135">
        <f ca="1"/>
        <v>46155</v>
      </c>
      <c r="EQ135">
        <f ca="1"/>
        <v>408.23</v>
      </c>
      <c r="ES135">
        <f ca="1"/>
        <v>46155</v>
      </c>
      <c r="ET135">
        <f ca="1"/>
        <v>25.860911740930359</v>
      </c>
      <c r="EV135">
        <f ca="1"/>
        <v>46155</v>
      </c>
      <c r="EW135">
        <f ca="1"/>
        <v>10557.2</v>
      </c>
      <c r="EX135">
        <f ca="1"/>
        <v>408.23</v>
      </c>
    </row>
    <row r="136" spans="1:154" ht="13.5">
      <c r="A136" s="242">
        <f ca="1"/>
        <v>46060</v>
      </c>
      <c r="B136" s="240" t="str">
        <f ca="1"/>
        <v>M</v>
      </c>
      <c r="C136" s="243">
        <f ca="1"/>
        <v>288.79999999999995</v>
      </c>
      <c r="D136" s="243">
        <f ca="1"/>
        <v>3215.7</v>
      </c>
      <c r="E136" s="243">
        <f ca="1"/>
        <v>459.20000000000005</v>
      </c>
      <c r="F136" s="243">
        <f ca="1"/>
        <v>2948.4</v>
      </c>
      <c r="G136" s="243" t="str">
        <f ca="1"/>
        <v/>
      </c>
      <c r="H136" s="243">
        <f ca="1"/>
        <v>6912.1</v>
      </c>
      <c r="I136" s="244" t="str">
        <f ca="1"/>
        <v/>
      </c>
      <c r="J136" s="244" t="str">
        <f ca="1"/>
        <v/>
      </c>
      <c r="K136" s="243">
        <f ca="1"/>
        <v>15</v>
      </c>
      <c r="L136" s="243" t="str">
        <f ca="1"/>
        <v/>
      </c>
      <c r="M136" s="243" t="str">
        <f ca="1"/>
        <v/>
      </c>
      <c r="N136" s="243">
        <f ca="1"/>
        <v>10357.299999999999</v>
      </c>
      <c r="O136" s="243">
        <f ca="1"/>
        <v>415.95</v>
      </c>
      <c r="P136" s="244">
        <f ca="1"/>
        <v>24.900348599591297</v>
      </c>
      <c r="R136" s="245">
        <f ca="1"/>
        <v>46098</v>
      </c>
      <c r="S136" s="347">
        <f ca="1"/>
        <v>6818.1</v>
      </c>
      <c r="T136" s="347">
        <f ca="1"/>
        <v>6845</v>
      </c>
      <c r="U136" s="347">
        <f ca="1"/>
        <v>262.06</v>
      </c>
      <c r="V136" s="348">
        <f ca="1"/>
        <v>26.119972525375868</v>
      </c>
      <c r="W136" s="347">
        <f ca="1"/>
        <v>0</v>
      </c>
      <c r="X136" s="347">
        <f ca="1"/>
        <v>262.06</v>
      </c>
      <c r="Y136" s="347">
        <f ca="1"/>
        <v>-262.06</v>
      </c>
      <c r="AA136" s="245"/>
      <c r="AB136" s="245"/>
      <c r="AC136" s="347"/>
      <c r="AD136" s="347"/>
      <c r="AE136" s="347"/>
      <c r="AF136" s="348"/>
      <c r="AG136" s="349"/>
      <c r="AI136" s="346"/>
      <c r="BA136">
        <f ca="1"/>
        <v>46089</v>
      </c>
      <c r="BB136" t="str">
        <f ca="1"/>
        <v>E</v>
      </c>
      <c r="BC136">
        <f ca="1"/>
        <v>320.90000000000003</v>
      </c>
      <c r="BD136">
        <f ca="1"/>
        <v>4004.3</v>
      </c>
      <c r="BE136">
        <f ca="1"/>
        <v>481.5</v>
      </c>
      <c r="BF136">
        <f ca="1"/>
        <v>395.70000000000005</v>
      </c>
      <c r="BG136" t="str">
        <f ca="1"/>
        <v/>
      </c>
      <c r="BH136">
        <f ca="1"/>
        <v>5202.3999999999996</v>
      </c>
      <c r="BI136" t="str">
        <f ca="1"/>
        <v/>
      </c>
      <c r="BJ136" t="str">
        <f ca="1"/>
        <v/>
      </c>
      <c r="BK136">
        <f ca="1"/>
        <v>15</v>
      </c>
      <c r="BL136" t="str">
        <f ca="1"/>
        <v/>
      </c>
      <c r="BM136" t="str">
        <f ca="1"/>
        <v/>
      </c>
      <c r="BN136">
        <f ca="1"/>
        <v>6562.5999999999995</v>
      </c>
      <c r="BO136">
        <f ca="1"/>
        <v>253.24</v>
      </c>
      <c r="BP136">
        <f ca="1"/>
        <v>25.91454746485547</v>
      </c>
      <c r="BR136">
        <f ca="1"/>
        <v>46089</v>
      </c>
      <c r="BS136" t="str">
        <f ca="1"/>
        <v>E</v>
      </c>
      <c r="BT136">
        <f ca="1"/>
        <v>320.90000000000003</v>
      </c>
      <c r="BU136">
        <f ca="1"/>
        <v>4004.3</v>
      </c>
      <c r="BV136">
        <f ca="1"/>
        <v>481.5</v>
      </c>
      <c r="BW136">
        <f ca="1"/>
        <v>395.70000000000005</v>
      </c>
      <c r="BX136" t="str">
        <f ca="1"/>
        <v/>
      </c>
      <c r="BY136">
        <f ca="1"/>
        <v>5202.3999999999996</v>
      </c>
      <c r="BZ136" t="str">
        <f ca="1"/>
        <v/>
      </c>
      <c r="CA136" t="str">
        <f ca="1"/>
        <v/>
      </c>
      <c r="CB136">
        <f ca="1"/>
        <v>15</v>
      </c>
      <c r="CC136" t="str">
        <f ca="1"/>
        <v/>
      </c>
      <c r="CD136" t="str">
        <f ca="1"/>
        <v/>
      </c>
      <c r="CE136">
        <f ca="1"/>
        <v>6562.5999999999995</v>
      </c>
      <c r="CF136">
        <f ca="1"/>
        <v>253.24</v>
      </c>
      <c r="CG136">
        <f ca="1"/>
        <v>25.91454746485547</v>
      </c>
      <c r="EI136">
        <f ca="1"/>
        <v>46156</v>
      </c>
      <c r="EJ136">
        <f ca="1"/>
        <v>10556.100000000002</v>
      </c>
      <c r="EL136">
        <f ca="1"/>
        <v>46156</v>
      </c>
      <c r="EM136">
        <f ca="1"/>
        <v>3394.4000000000005</v>
      </c>
      <c r="EN136">
        <f ca="1"/>
        <v>7161.7000000000007</v>
      </c>
      <c r="EP136">
        <f ca="1"/>
        <v>46156</v>
      </c>
      <c r="EQ136">
        <f ca="1"/>
        <v>409.55</v>
      </c>
      <c r="ES136">
        <f ca="1"/>
        <v>46156</v>
      </c>
      <c r="ET136">
        <f ca="1"/>
        <v>25.840556708582589</v>
      </c>
      <c r="EV136">
        <f ca="1"/>
        <v>46156</v>
      </c>
      <c r="EW136">
        <f ca="1"/>
        <v>10583</v>
      </c>
      <c r="EX136">
        <f ca="1"/>
        <v>409.55</v>
      </c>
    </row>
    <row r="137" spans="1:154" ht="13.5">
      <c r="A137" s="242">
        <f ca="1"/>
        <v>46061</v>
      </c>
      <c r="B137" s="240" t="str">
        <f ca="1"/>
        <v>E</v>
      </c>
      <c r="C137" s="243">
        <f ca="1"/>
        <v>293.3</v>
      </c>
      <c r="D137" s="243">
        <f ca="1"/>
        <v>85.699999999999989</v>
      </c>
      <c r="E137" s="243">
        <f ca="1"/>
        <v>540.20000000000005</v>
      </c>
      <c r="F137" s="243">
        <f ca="1"/>
        <v>2541</v>
      </c>
      <c r="G137" s="243" t="str">
        <f ca="1"/>
        <v/>
      </c>
      <c r="H137" s="243">
        <f ca="1"/>
        <v>3460.2</v>
      </c>
      <c r="I137" s="244" t="str">
        <f ca="1"/>
        <v/>
      </c>
      <c r="J137" s="244" t="str">
        <f ca="1"/>
        <v/>
      </c>
      <c r="K137" s="243" t="str">
        <f ca="1"/>
        <v/>
      </c>
      <c r="L137" s="243" t="str">
        <f ca="1"/>
        <v/>
      </c>
      <c r="M137" s="243" t="str">
        <f ca="1"/>
        <v/>
      </c>
      <c r="N137" s="243" t="str">
        <f ca="1"/>
        <v/>
      </c>
      <c r="O137" s="243" t="str">
        <f ca="1"/>
        <v/>
      </c>
      <c r="P137" s="244" t="str">
        <f ca="1"/>
        <v/>
      </c>
      <c r="R137" s="245">
        <f ca="1"/>
        <v>46099</v>
      </c>
      <c r="S137" s="347">
        <f ca="1"/>
        <v>6856.9999999999982</v>
      </c>
      <c r="T137" s="347">
        <f ca="1"/>
        <v>6830.3999999999987</v>
      </c>
      <c r="U137" s="347">
        <f ca="1"/>
        <v>262.58</v>
      </c>
      <c r="V137" s="348">
        <f ca="1"/>
        <v>26.012643765709495</v>
      </c>
      <c r="W137" s="347">
        <f ca="1"/>
        <v>0</v>
      </c>
      <c r="X137" s="347">
        <f ca="1"/>
        <v>262.58</v>
      </c>
      <c r="Y137" s="347">
        <f ca="1"/>
        <v>-262.58</v>
      </c>
      <c r="AA137" s="245"/>
      <c r="AB137" s="245"/>
      <c r="AC137" s="347"/>
      <c r="AD137" s="347"/>
      <c r="AE137" s="347"/>
      <c r="AF137" s="348"/>
      <c r="AG137" s="349"/>
      <c r="AI137" s="346"/>
      <c r="BA137">
        <f ca="1"/>
        <v>46090</v>
      </c>
      <c r="BB137" t="str">
        <f ca="1"/>
        <v>M</v>
      </c>
      <c r="BC137">
        <f ca="1"/>
        <v>344.7</v>
      </c>
      <c r="BD137">
        <f ca="1"/>
        <v>71.800000000000011</v>
      </c>
      <c r="BE137">
        <f ca="1"/>
        <v>512.6</v>
      </c>
      <c r="BF137">
        <f ca="1"/>
        <v>446.09999999999991</v>
      </c>
      <c r="BG137" t="str">
        <f ca="1"/>
        <v/>
      </c>
      <c r="BH137">
        <f ca="1"/>
        <v>1375.1999999999998</v>
      </c>
      <c r="BI137" t="str">
        <f ca="1"/>
        <v/>
      </c>
      <c r="BJ137" t="str">
        <f ca="1"/>
        <v/>
      </c>
      <c r="BK137" t="str">
        <f ca="1"/>
        <v/>
      </c>
      <c r="BL137" t="str">
        <f ca="1"/>
        <v/>
      </c>
      <c r="BM137" t="str">
        <f ca="1"/>
        <v/>
      </c>
      <c r="BN137" t="str">
        <f ca="1"/>
        <v/>
      </c>
      <c r="BO137" t="str">
        <f ca="1"/>
        <v/>
      </c>
      <c r="BP137" t="str">
        <f ca="1"/>
        <v/>
      </c>
      <c r="BR137">
        <f ca="1"/>
        <v>46090</v>
      </c>
      <c r="BS137" t="str">
        <f ca="1"/>
        <v>M</v>
      </c>
      <c r="BT137">
        <f ca="1"/>
        <v>344.7</v>
      </c>
      <c r="BU137">
        <f ca="1"/>
        <v>71.800000000000011</v>
      </c>
      <c r="BV137">
        <f ca="1"/>
        <v>512.6</v>
      </c>
      <c r="BW137">
        <f ca="1"/>
        <v>446.09999999999991</v>
      </c>
      <c r="BX137" t="str">
        <f ca="1"/>
        <v/>
      </c>
      <c r="BY137">
        <f ca="1"/>
        <v>1375.1999999999998</v>
      </c>
      <c r="BZ137" t="str">
        <f ca="1"/>
        <v/>
      </c>
      <c r="CA137" t="str">
        <f ca="1"/>
        <v/>
      </c>
      <c r="CB137" t="str">
        <f ca="1"/>
        <v/>
      </c>
      <c r="CC137" t="str">
        <f ca="1"/>
        <v/>
      </c>
      <c r="CD137" t="str">
        <f ca="1"/>
        <v/>
      </c>
      <c r="CE137" t="str">
        <f ca="1"/>
        <v/>
      </c>
      <c r="CF137" t="str">
        <f ca="1"/>
        <v/>
      </c>
      <c r="CG137" t="str">
        <f ca="1"/>
        <v/>
      </c>
      <c r="EI137">
        <f ca="1"/>
        <v>46157</v>
      </c>
      <c r="EJ137">
        <f ca="1"/>
        <v>10961.100000000002</v>
      </c>
      <c r="EL137">
        <f ca="1"/>
        <v>46157</v>
      </c>
      <c r="EM137">
        <f ca="1"/>
        <v>3436.3</v>
      </c>
      <c r="EN137">
        <f ca="1"/>
        <v>7524.8000000000011</v>
      </c>
      <c r="EP137">
        <f ca="1"/>
        <v>46157</v>
      </c>
      <c r="EQ137">
        <f ca="1"/>
        <v>423.69</v>
      </c>
      <c r="ES137">
        <f ca="1"/>
        <v>46157</v>
      </c>
      <c r="ET137">
        <f ca="1"/>
        <v>25.740045788194202</v>
      </c>
      <c r="EV137">
        <f ca="1"/>
        <v>46157</v>
      </c>
      <c r="EW137">
        <f ca="1"/>
        <v>10905.800000000001</v>
      </c>
      <c r="EX137">
        <f ca="1"/>
        <v>423.69</v>
      </c>
    </row>
    <row r="138" spans="1:154" ht="13.5">
      <c r="A138" s="242">
        <f ca="1"/>
        <v>46061</v>
      </c>
      <c r="B138" s="240" t="str">
        <f ca="1"/>
        <v>M</v>
      </c>
      <c r="C138" s="243">
        <f ca="1"/>
        <v>280.29999999999995</v>
      </c>
      <c r="D138" s="243">
        <f ca="1"/>
        <v>3301.5</v>
      </c>
      <c r="E138" s="243">
        <f ca="1"/>
        <v>443</v>
      </c>
      <c r="F138" s="243">
        <f ca="1"/>
        <v>2842.7</v>
      </c>
      <c r="G138" s="243" t="str">
        <f ca="1"/>
        <v/>
      </c>
      <c r="H138" s="243">
        <f ca="1"/>
        <v>6867.5</v>
      </c>
      <c r="I138" s="244" t="str">
        <f ca="1"/>
        <v/>
      </c>
      <c r="J138" s="244" t="str">
        <f ca="1"/>
        <v/>
      </c>
      <c r="K138" s="243">
        <f ca="1"/>
        <v>15</v>
      </c>
      <c r="L138" s="243" t="str">
        <f ca="1"/>
        <v/>
      </c>
      <c r="M138" s="243" t="str">
        <f ca="1"/>
        <v/>
      </c>
      <c r="N138" s="243">
        <f ca="1"/>
        <v>10456.5</v>
      </c>
      <c r="O138" s="243">
        <f ca="1"/>
        <v>418.26</v>
      </c>
      <c r="P138" s="244">
        <f ca="1"/>
        <v>25</v>
      </c>
      <c r="R138" s="245">
        <f ca="1"/>
        <v>46100</v>
      </c>
      <c r="S138" s="347">
        <f ca="1"/>
        <v>6876.9</v>
      </c>
      <c r="T138" s="347">
        <f ca="1"/>
        <v>6906</v>
      </c>
      <c r="U138" s="347">
        <f ca="1"/>
        <v>256.14</v>
      </c>
      <c r="V138" s="348">
        <f ca="1"/>
        <v>26.961817755914737</v>
      </c>
      <c r="W138" s="347">
        <f ca="1"/>
        <v>0</v>
      </c>
      <c r="X138" s="347">
        <f ca="1"/>
        <v>256.14</v>
      </c>
      <c r="Y138" s="347">
        <f ca="1"/>
        <v>-256.14</v>
      </c>
      <c r="AA138" s="245"/>
      <c r="AB138" s="245"/>
      <c r="AC138" s="347"/>
      <c r="AD138" s="347"/>
      <c r="AE138" s="347"/>
      <c r="AF138" s="348"/>
      <c r="AG138" s="349"/>
      <c r="AI138" s="346"/>
      <c r="BA138">
        <f ca="1"/>
        <v>46090</v>
      </c>
      <c r="BB138" t="str">
        <f ca="1"/>
        <v>E</v>
      </c>
      <c r="BC138">
        <f ca="1"/>
        <v>311.10000000000002</v>
      </c>
      <c r="BD138">
        <f ca="1"/>
        <v>4071.7</v>
      </c>
      <c r="BE138">
        <f ca="1"/>
        <v>480</v>
      </c>
      <c r="BF138">
        <f ca="1"/>
        <v>391.20000000000005</v>
      </c>
      <c r="BG138" t="str">
        <f ca="1"/>
        <v/>
      </c>
      <c r="BH138">
        <f ca="1"/>
        <v>5254</v>
      </c>
      <c r="BI138" t="str">
        <f ca="1"/>
        <v/>
      </c>
      <c r="BJ138" t="str">
        <f ca="1"/>
        <v/>
      </c>
      <c r="BK138">
        <f ca="1"/>
        <v>266</v>
      </c>
      <c r="BL138" t="str">
        <f ca="1"/>
        <v/>
      </c>
      <c r="BM138" t="str">
        <f ca="1"/>
        <v/>
      </c>
      <c r="BN138">
        <f ca="1"/>
        <v>6335.8</v>
      </c>
      <c r="BO138">
        <f ca="1"/>
        <v>242.31</v>
      </c>
      <c r="BP138">
        <f ca="1"/>
        <v>26.147497007965004</v>
      </c>
      <c r="BR138">
        <f ca="1"/>
        <v>46090</v>
      </c>
      <c r="BS138" t="str">
        <f ca="1"/>
        <v>E</v>
      </c>
      <c r="BT138">
        <f ca="1"/>
        <v>311.10000000000002</v>
      </c>
      <c r="BU138">
        <f ca="1"/>
        <v>4071.7</v>
      </c>
      <c r="BV138">
        <f ca="1"/>
        <v>480</v>
      </c>
      <c r="BW138">
        <f ca="1"/>
        <v>391.20000000000005</v>
      </c>
      <c r="BX138" t="str">
        <f ca="1"/>
        <v/>
      </c>
      <c r="BY138">
        <f ca="1"/>
        <v>5254</v>
      </c>
      <c r="BZ138" t="str">
        <f ca="1"/>
        <v/>
      </c>
      <c r="CA138" t="str">
        <f ca="1"/>
        <v/>
      </c>
      <c r="CB138">
        <f ca="1"/>
        <v>266</v>
      </c>
      <c r="CC138" t="str">
        <f ca="1"/>
        <v/>
      </c>
      <c r="CD138" t="str">
        <f ca="1"/>
        <v/>
      </c>
      <c r="CE138">
        <f ca="1"/>
        <v>6335.8</v>
      </c>
      <c r="CF138">
        <f ca="1"/>
        <v>242.31</v>
      </c>
      <c r="CG138">
        <f ca="1"/>
        <v>26.147497007965004</v>
      </c>
      <c r="EI138">
        <f ca="1"/>
        <v>46158</v>
      </c>
      <c r="EJ138">
        <f ca="1"/>
        <v>10769.4</v>
      </c>
      <c r="EL138">
        <f ca="1"/>
        <v>46158</v>
      </c>
      <c r="EM138">
        <f ca="1"/>
        <v>3396</v>
      </c>
      <c r="EN138">
        <f ca="1"/>
        <v>7373.4</v>
      </c>
      <c r="EP138">
        <f ca="1"/>
        <v>46158</v>
      </c>
      <c r="EQ138">
        <f ca="1"/>
        <v>412.8</v>
      </c>
      <c r="ES138">
        <f ca="1"/>
        <v>46158</v>
      </c>
      <c r="ET138">
        <f ca="1"/>
        <v>25.93144379844961</v>
      </c>
      <c r="EV138">
        <f ca="1"/>
        <v>46158</v>
      </c>
      <c r="EW138">
        <f ca="1"/>
        <v>10704.5</v>
      </c>
      <c r="EX138">
        <f ca="1"/>
        <v>412.8</v>
      </c>
    </row>
    <row r="139" spans="1:154" ht="13.5">
      <c r="A139" s="242">
        <f ca="1"/>
        <v>46062</v>
      </c>
      <c r="B139" s="240" t="str">
        <f ca="1"/>
        <v>E</v>
      </c>
      <c r="C139" s="243">
        <f ca="1"/>
        <v>301.89999999999998</v>
      </c>
      <c r="D139" s="243">
        <f ca="1"/>
        <v>84.8</v>
      </c>
      <c r="E139" s="243">
        <f ca="1"/>
        <v>505.3</v>
      </c>
      <c r="F139" s="243">
        <f ca="1"/>
        <v>2712</v>
      </c>
      <c r="G139" s="243" t="str">
        <f ca="1"/>
        <v/>
      </c>
      <c r="H139" s="243">
        <f ca="1"/>
        <v>3604</v>
      </c>
      <c r="I139" s="244" t="str">
        <f ca="1"/>
        <v/>
      </c>
      <c r="J139" s="244" t="str">
        <f ca="1"/>
        <v/>
      </c>
      <c r="K139" s="243" t="str">
        <f ca="1"/>
        <v/>
      </c>
      <c r="L139" s="243" t="str">
        <f ca="1"/>
        <v/>
      </c>
      <c r="M139" s="243" t="str">
        <f ca="1"/>
        <v/>
      </c>
      <c r="N139" s="243" t="str">
        <f ca="1"/>
        <v/>
      </c>
      <c r="O139" s="243" t="str">
        <f ca="1"/>
        <v/>
      </c>
      <c r="P139" s="244" t="str">
        <f ca="1"/>
        <v/>
      </c>
      <c r="R139" s="245">
        <f ca="1"/>
        <v>46101</v>
      </c>
      <c r="S139" s="347">
        <f ca="1"/>
        <v>6231</v>
      </c>
      <c r="T139" s="347">
        <f ca="1"/>
        <v>6169.5</v>
      </c>
      <c r="U139" s="347">
        <f ca="1"/>
        <v>227.15</v>
      </c>
      <c r="V139" s="348">
        <f ca="1"/>
        <v>27.160466651992074</v>
      </c>
      <c r="W139" s="347">
        <f ca="1"/>
        <v>0</v>
      </c>
      <c r="X139" s="347">
        <f ca="1"/>
        <v>227.15</v>
      </c>
      <c r="Y139" s="347">
        <f ca="1"/>
        <v>-227.15</v>
      </c>
      <c r="AA139" s="245"/>
      <c r="AB139" s="245"/>
      <c r="AC139" s="347"/>
      <c r="AD139" s="347"/>
      <c r="AE139" s="347"/>
      <c r="AF139" s="348"/>
      <c r="AG139" s="349"/>
      <c r="BA139">
        <f ca="1"/>
        <v>46091</v>
      </c>
      <c r="BB139" t="str">
        <f ca="1"/>
        <v>M</v>
      </c>
      <c r="BC139">
        <f ca="1"/>
        <v>348.7</v>
      </c>
      <c r="BD139">
        <f ca="1"/>
        <v>73</v>
      </c>
      <c r="BE139">
        <f ca="1"/>
        <v>495.8</v>
      </c>
      <c r="BF139">
        <f ca="1"/>
        <v>430.3</v>
      </c>
      <c r="BG139" t="str">
        <f ca="1"/>
        <v/>
      </c>
      <c r="BH139">
        <f ca="1"/>
        <v>1347.8</v>
      </c>
      <c r="BI139" t="str">
        <f ca="1"/>
        <v/>
      </c>
      <c r="BJ139" t="str">
        <f ca="1"/>
        <v/>
      </c>
      <c r="BK139" t="str">
        <f ca="1"/>
        <v/>
      </c>
      <c r="BL139" t="str">
        <f ca="1"/>
        <v/>
      </c>
      <c r="BM139" t="str">
        <f ca="1"/>
        <v/>
      </c>
      <c r="BN139" t="str">
        <f ca="1"/>
        <v/>
      </c>
      <c r="BO139" t="str">
        <f ca="1"/>
        <v/>
      </c>
      <c r="BP139" t="str">
        <f ca="1"/>
        <v/>
      </c>
      <c r="BR139">
        <f ca="1"/>
        <v>46091</v>
      </c>
      <c r="BS139" t="str">
        <f ca="1"/>
        <v>M</v>
      </c>
      <c r="BT139">
        <f ca="1"/>
        <v>348.7</v>
      </c>
      <c r="BU139">
        <f ca="1"/>
        <v>73</v>
      </c>
      <c r="BV139">
        <f ca="1"/>
        <v>495.8</v>
      </c>
      <c r="BW139">
        <f ca="1"/>
        <v>430.3</v>
      </c>
      <c r="BX139" t="str">
        <f ca="1"/>
        <v/>
      </c>
      <c r="BY139">
        <f ca="1"/>
        <v>1347.8</v>
      </c>
      <c r="BZ139" t="str">
        <f ca="1"/>
        <v/>
      </c>
      <c r="CA139" t="str">
        <f ca="1"/>
        <v/>
      </c>
      <c r="CB139" t="str">
        <f ca="1"/>
        <v/>
      </c>
      <c r="CC139" t="str">
        <f ca="1"/>
        <v/>
      </c>
      <c r="CD139" t="str">
        <f ca="1"/>
        <v/>
      </c>
      <c r="CE139" t="str">
        <f ca="1"/>
        <v/>
      </c>
      <c r="CF139" t="str">
        <f ca="1"/>
        <v/>
      </c>
      <c r="CG139" t="str">
        <f ca="1"/>
        <v/>
      </c>
      <c r="EI139">
        <f ca="1"/>
        <v>46159</v>
      </c>
      <c r="EJ139">
        <f ca="1"/>
        <v>10446.799999999999</v>
      </c>
      <c r="EL139">
        <f ca="1"/>
        <v>46159</v>
      </c>
      <c r="EM139">
        <f ca="1"/>
        <v>3346.1</v>
      </c>
      <c r="EN139">
        <f ca="1"/>
        <v>7100.7</v>
      </c>
      <c r="EP139">
        <f ca="1"/>
        <v>46159</v>
      </c>
      <c r="EQ139">
        <f ca="1"/>
        <v>362.28</v>
      </c>
      <c r="ES139">
        <f ca="1"/>
        <v>46159</v>
      </c>
      <c r="ET139">
        <f ca="1"/>
        <v>25.770398586728501</v>
      </c>
      <c r="EV139">
        <f ca="1"/>
        <v>46159</v>
      </c>
      <c r="EW139">
        <f ca="1"/>
        <v>9336.1</v>
      </c>
      <c r="EX139">
        <f ca="1"/>
        <v>362.28</v>
      </c>
    </row>
    <row r="140" spans="1:154" ht="13.5">
      <c r="A140" s="242">
        <f ca="1"/>
        <v>46062</v>
      </c>
      <c r="B140" s="240" t="str">
        <f ca="1"/>
        <v>M</v>
      </c>
      <c r="C140" s="243">
        <f ca="1"/>
        <v>248.1</v>
      </c>
      <c r="D140" s="243">
        <f ca="1"/>
        <v>3304.6</v>
      </c>
      <c r="E140" s="243">
        <f ca="1"/>
        <v>420.2</v>
      </c>
      <c r="F140" s="243">
        <f ca="1"/>
        <v>2952.6</v>
      </c>
      <c r="G140" s="243" t="str">
        <f ca="1"/>
        <v/>
      </c>
      <c r="H140" s="243">
        <f ca="1"/>
        <v>6925.5</v>
      </c>
      <c r="I140" s="244" t="str">
        <f ca="1"/>
        <v/>
      </c>
      <c r="J140" s="244" t="str">
        <f ca="1"/>
        <v/>
      </c>
      <c r="K140" s="243">
        <f ca="1"/>
        <v>165</v>
      </c>
      <c r="L140" s="243" t="str">
        <f ca="1"/>
        <v/>
      </c>
      <c r="M140" s="243" t="str">
        <f ca="1"/>
        <v/>
      </c>
      <c r="N140" s="243">
        <f ca="1"/>
        <v>10210.9</v>
      </c>
      <c r="O140" s="243">
        <f ca="1"/>
        <v>405.19</v>
      </c>
      <c r="P140" s="244">
        <f ca="1"/>
        <v>25.20027641353439</v>
      </c>
      <c r="R140" s="245">
        <f ca="1"/>
        <v>46102</v>
      </c>
      <c r="S140" s="347">
        <f ca="1"/>
        <v>6600</v>
      </c>
      <c r="T140" s="347">
        <f ca="1"/>
        <v>6632.2999999999993</v>
      </c>
      <c r="U140" s="347">
        <f ca="1"/>
        <v>248.07</v>
      </c>
      <c r="V140" s="348">
        <f ca="1"/>
        <v>26.735598822912884</v>
      </c>
      <c r="W140" s="347">
        <f ca="1"/>
        <v>0</v>
      </c>
      <c r="X140" s="347">
        <f ca="1"/>
        <v>248.07</v>
      </c>
      <c r="Y140" s="347">
        <f ca="1"/>
        <v>-248.07</v>
      </c>
      <c r="AA140" s="245"/>
      <c r="AB140" s="245"/>
      <c r="AC140" s="347"/>
      <c r="AD140" s="347"/>
      <c r="AE140" s="347"/>
      <c r="AF140" s="348"/>
      <c r="AG140" s="349"/>
      <c r="BA140">
        <f ca="1"/>
        <v>46091</v>
      </c>
      <c r="BB140" t="str">
        <f ca="1"/>
        <v>E</v>
      </c>
      <c r="BC140">
        <f ca="1"/>
        <v>326.39999999999998</v>
      </c>
      <c r="BD140">
        <f ca="1"/>
        <v>4286.3999999999996</v>
      </c>
      <c r="BE140">
        <f ca="1"/>
        <v>477.4</v>
      </c>
      <c r="BF140">
        <f ca="1"/>
        <v>390.19999999999993</v>
      </c>
      <c r="BG140" t="str">
        <f ca="1"/>
        <v/>
      </c>
      <c r="BH140">
        <f ca="1"/>
        <v>5480.3999999999987</v>
      </c>
      <c r="BI140" t="str">
        <f ca="1"/>
        <v/>
      </c>
      <c r="BJ140" t="str">
        <f ca="1"/>
        <v/>
      </c>
      <c r="BK140">
        <f ca="1"/>
        <v>15</v>
      </c>
      <c r="BL140" t="str">
        <f ca="1"/>
        <v/>
      </c>
      <c r="BM140" t="str">
        <f ca="1"/>
        <v/>
      </c>
      <c r="BN140">
        <f ca="1"/>
        <v>6857.8999999999987</v>
      </c>
      <c r="BO140">
        <f ca="1"/>
        <v>254.89</v>
      </c>
      <c r="BP140">
        <f ca="1"/>
        <v>26.905331711718777</v>
      </c>
      <c r="BR140">
        <f ca="1"/>
        <v>46091</v>
      </c>
      <c r="BS140" t="str">
        <f ca="1"/>
        <v>E</v>
      </c>
      <c r="BT140">
        <f ca="1"/>
        <v>326.39999999999998</v>
      </c>
      <c r="BU140">
        <f ca="1"/>
        <v>4286.3999999999996</v>
      </c>
      <c r="BV140">
        <f ca="1"/>
        <v>477.4</v>
      </c>
      <c r="BW140">
        <f ca="1"/>
        <v>390.19999999999993</v>
      </c>
      <c r="BX140" t="str">
        <f ca="1"/>
        <v/>
      </c>
      <c r="BY140">
        <f ca="1"/>
        <v>5480.3999999999987</v>
      </c>
      <c r="BZ140" t="str">
        <f ca="1"/>
        <v/>
      </c>
      <c r="CA140" t="str">
        <f ca="1"/>
        <v/>
      </c>
      <c r="CB140">
        <f ca="1"/>
        <v>15</v>
      </c>
      <c r="CC140" t="str">
        <f ca="1"/>
        <v/>
      </c>
      <c r="CD140" t="str">
        <f ca="1"/>
        <v/>
      </c>
      <c r="CE140">
        <f ca="1"/>
        <v>6857.8999999999987</v>
      </c>
      <c r="CF140">
        <f ca="1"/>
        <v>254.89</v>
      </c>
      <c r="CG140">
        <f ca="1"/>
        <v>26.905331711718777</v>
      </c>
      <c r="EI140">
        <f ca="1"/>
        <v>46160</v>
      </c>
      <c r="EJ140">
        <f ca="1"/>
        <v>6492.8000000000011</v>
      </c>
      <c r="EL140">
        <f ca="1"/>
        <v>46160</v>
      </c>
      <c r="EM140">
        <f ca="1"/>
        <v>2250.4</v>
      </c>
      <c r="EN140">
        <f ca="1"/>
        <v>4242.4000000000005</v>
      </c>
      <c r="EP140">
        <f ca="1"/>
        <v>46160</v>
      </c>
      <c r="EQ140">
        <f ca="1"/>
        <v>282.12</v>
      </c>
      <c r="ES140">
        <f ca="1"/>
        <v>46160</v>
      </c>
      <c r="ET140">
        <f ca="1"/>
        <v>25.860626683680707</v>
      </c>
      <c r="EV140">
        <f ca="1"/>
        <v>46160</v>
      </c>
      <c r="EW140">
        <f ca="1"/>
        <v>7295.8000000000011</v>
      </c>
      <c r="EX140">
        <f ca="1"/>
        <v>282.12</v>
      </c>
    </row>
    <row r="141" spans="1:154" ht="13.5">
      <c r="A141" s="242">
        <f ca="1"/>
        <v>46063</v>
      </c>
      <c r="B141" s="240" t="str">
        <f ca="1"/>
        <v>E</v>
      </c>
      <c r="C141" s="243">
        <f ca="1"/>
        <v>297.90000000000003</v>
      </c>
      <c r="D141" s="243">
        <f ca="1"/>
        <v>89.8</v>
      </c>
      <c r="E141" s="243">
        <f ca="1"/>
        <v>563.6</v>
      </c>
      <c r="F141" s="243">
        <f ca="1"/>
        <v>2499.1</v>
      </c>
      <c r="G141" s="243" t="str">
        <f ca="1"/>
        <v/>
      </c>
      <c r="H141" s="243">
        <f ca="1"/>
        <v>3450.4</v>
      </c>
      <c r="I141" s="244" t="str">
        <f ca="1"/>
        <v/>
      </c>
      <c r="J141" s="244" t="str">
        <f ca="1"/>
        <v/>
      </c>
      <c r="K141" s="243" t="str">
        <f ca="1"/>
        <v/>
      </c>
      <c r="L141" s="243" t="str">
        <f ca="1"/>
        <v/>
      </c>
      <c r="M141" s="243" t="str">
        <f ca="1"/>
        <v/>
      </c>
      <c r="N141" s="243" t="str">
        <f ca="1"/>
        <v/>
      </c>
      <c r="O141" s="243" t="str">
        <f ca="1"/>
        <v/>
      </c>
      <c r="P141" s="244" t="str">
        <f ca="1"/>
        <v/>
      </c>
      <c r="R141" s="245">
        <f ca="1"/>
        <v>46103</v>
      </c>
      <c r="S141" s="347">
        <f ca="1"/>
        <v>7211.9</v>
      </c>
      <c r="T141" s="347">
        <f ca="1"/>
        <v>7206.2999999999993</v>
      </c>
      <c r="U141" s="347">
        <f ca="1"/>
        <v>266.85000000000002</v>
      </c>
      <c r="V141" s="348">
        <f ca="1"/>
        <v>27.005059021922424</v>
      </c>
      <c r="W141" s="347">
        <f ca="1"/>
        <v>0</v>
      </c>
      <c r="X141" s="347">
        <f ca="1"/>
        <v>266.85000000000002</v>
      </c>
      <c r="Y141" s="347">
        <f ca="1"/>
        <v>-266.85000000000002</v>
      </c>
      <c r="AA141" s="245"/>
      <c r="AB141" s="245"/>
      <c r="AC141" s="347"/>
      <c r="AD141" s="347"/>
      <c r="AE141" s="347"/>
      <c r="AF141" s="348"/>
      <c r="AG141" s="349"/>
      <c r="BA141">
        <f ca="1"/>
        <v>46092</v>
      </c>
      <c r="BB141" t="str">
        <f ca="1"/>
        <v>M</v>
      </c>
      <c r="BC141">
        <f ca="1"/>
        <v>356</v>
      </c>
      <c r="BD141">
        <f ca="1"/>
        <v>76.2</v>
      </c>
      <c r="BE141">
        <f ca="1"/>
        <v>526.19999999999993</v>
      </c>
      <c r="BF141">
        <f ca="1"/>
        <v>434.1</v>
      </c>
      <c r="BG141" t="str">
        <f ca="1"/>
        <v/>
      </c>
      <c r="BH141">
        <f ca="1"/>
        <v>1392.5</v>
      </c>
      <c r="BI141" t="str">
        <f ca="1"/>
        <v/>
      </c>
      <c r="BJ141" t="str">
        <f ca="1"/>
        <v/>
      </c>
      <c r="BK141" t="str">
        <f ca="1"/>
        <v/>
      </c>
      <c r="BL141" t="str">
        <f ca="1"/>
        <v/>
      </c>
      <c r="BM141" t="str">
        <f ca="1"/>
        <v/>
      </c>
      <c r="BN141" t="str">
        <f ca="1"/>
        <v/>
      </c>
      <c r="BO141" t="str">
        <f ca="1"/>
        <v/>
      </c>
      <c r="BP141" t="str">
        <f ca="1"/>
        <v/>
      </c>
      <c r="BR141">
        <f ca="1"/>
        <v>46092</v>
      </c>
      <c r="BS141" t="str">
        <f ca="1"/>
        <v>M</v>
      </c>
      <c r="BT141">
        <f ca="1"/>
        <v>356</v>
      </c>
      <c r="BU141">
        <f ca="1"/>
        <v>76.2</v>
      </c>
      <c r="BV141">
        <f ca="1"/>
        <v>526.19999999999993</v>
      </c>
      <c r="BW141">
        <f ca="1"/>
        <v>434.1</v>
      </c>
      <c r="BX141" t="str">
        <f ca="1"/>
        <v/>
      </c>
      <c r="BY141">
        <f ca="1"/>
        <v>1392.5</v>
      </c>
      <c r="BZ141" t="str">
        <f ca="1"/>
        <v/>
      </c>
      <c r="CA141" t="str">
        <f ca="1"/>
        <v/>
      </c>
      <c r="CB141" t="str">
        <f ca="1"/>
        <v/>
      </c>
      <c r="CC141" t="str">
        <f ca="1"/>
        <v/>
      </c>
      <c r="CD141" t="str">
        <f ca="1"/>
        <v/>
      </c>
      <c r="CE141" t="str">
        <f ca="1"/>
        <v/>
      </c>
      <c r="CF141" t="str">
        <f ca="1"/>
        <v/>
      </c>
      <c r="CG141" t="str">
        <f ca="1"/>
        <v/>
      </c>
      <c r="EI141">
        <f ca="1"/>
        <v>46161</v>
      </c>
      <c r="EJ141">
        <f ca="1"/>
        <v>10000.900000000001</v>
      </c>
      <c r="EL141">
        <f ca="1"/>
        <v>46161</v>
      </c>
      <c r="EM141">
        <f ca="1"/>
        <v>3068.4000000000005</v>
      </c>
      <c r="EN141">
        <f ca="1"/>
        <v>6932.5</v>
      </c>
      <c r="EP141">
        <f ca="1"/>
        <v>46161</v>
      </c>
      <c r="EQ141">
        <f ca="1"/>
        <v>387.2</v>
      </c>
      <c r="ES141">
        <f ca="1"/>
        <v>46161</v>
      </c>
      <c r="ET141">
        <f ca="1"/>
        <v>25.919163223140497</v>
      </c>
      <c r="EV141">
        <f ca="1"/>
        <v>46161</v>
      </c>
      <c r="EW141">
        <f ca="1"/>
        <v>10035.9</v>
      </c>
      <c r="EX141">
        <f ca="1"/>
        <v>387.2</v>
      </c>
    </row>
    <row r="142" spans="1:154" ht="13.5">
      <c r="A142" s="242">
        <f ca="1"/>
        <v>46063</v>
      </c>
      <c r="B142" s="240" t="str">
        <f ca="1"/>
        <v>M</v>
      </c>
      <c r="C142" s="243">
        <f ca="1"/>
        <v>273.8</v>
      </c>
      <c r="D142" s="243">
        <f ca="1"/>
        <v>3262.1</v>
      </c>
      <c r="E142" s="243">
        <f ca="1"/>
        <v>438.20000000000005</v>
      </c>
      <c r="F142" s="243">
        <f ca="1"/>
        <v>2897.0000000000005</v>
      </c>
      <c r="G142" s="243" t="str">
        <f ca="1"/>
        <v/>
      </c>
      <c r="H142" s="243">
        <f ca="1"/>
        <v>6871.1</v>
      </c>
      <c r="I142" s="244" t="str">
        <f ca="1"/>
        <v/>
      </c>
      <c r="J142" s="244" t="str">
        <f ca="1"/>
        <v/>
      </c>
      <c r="K142" s="243">
        <f ca="1"/>
        <v>15</v>
      </c>
      <c r="L142" s="243" t="str">
        <f ca="1"/>
        <v/>
      </c>
      <c r="M142" s="243" t="str">
        <f ca="1"/>
        <v/>
      </c>
      <c r="N142" s="243">
        <f ca="1"/>
        <v>10249.299999999999</v>
      </c>
      <c r="O142" s="243">
        <f ca="1"/>
        <v>403.51</v>
      </c>
      <c r="P142" s="244">
        <f ca="1"/>
        <v>25.400361824985747</v>
      </c>
      <c r="R142" s="245">
        <f ca="1"/>
        <v>46104</v>
      </c>
      <c r="S142" s="347">
        <f ca="1"/>
        <v>6927</v>
      </c>
      <c r="T142" s="347">
        <f ca="1"/>
        <v>6869</v>
      </c>
      <c r="U142" s="347">
        <f ca="1"/>
        <v>268.5</v>
      </c>
      <c r="V142" s="348">
        <f ca="1"/>
        <v>25.582867783985101</v>
      </c>
      <c r="W142" s="347">
        <f ca="1"/>
        <v>0</v>
      </c>
      <c r="X142" s="347">
        <f ca="1"/>
        <v>268.5</v>
      </c>
      <c r="Y142" s="347">
        <f ca="1"/>
        <v>-268.5</v>
      </c>
      <c r="AA142" s="245"/>
      <c r="AB142" s="245"/>
      <c r="AC142" s="347"/>
      <c r="AD142" s="347"/>
      <c r="AE142" s="347"/>
      <c r="AF142" s="348"/>
      <c r="AG142" s="349"/>
      <c r="BA142">
        <f ca="1"/>
        <v>46092</v>
      </c>
      <c r="BB142" t="str">
        <f ca="1"/>
        <v>E</v>
      </c>
      <c r="BC142">
        <f ca="1"/>
        <v>310.59999999999997</v>
      </c>
      <c r="BD142">
        <f ca="1"/>
        <v>4119.5</v>
      </c>
      <c r="BE142">
        <f ca="1"/>
        <v>493.70000000000005</v>
      </c>
      <c r="BF142">
        <f ca="1"/>
        <v>393.4</v>
      </c>
      <c r="BG142" t="str">
        <f ca="1"/>
        <v/>
      </c>
      <c r="BH142">
        <f ca="1"/>
        <v>5317.2</v>
      </c>
      <c r="BI142" t="str">
        <f ca="1"/>
        <v/>
      </c>
      <c r="BJ142" t="str">
        <f ca="1"/>
        <v/>
      </c>
      <c r="BK142">
        <f ca="1"/>
        <v>15</v>
      </c>
      <c r="BL142" t="str">
        <f ca="1"/>
        <v/>
      </c>
      <c r="BM142" t="str">
        <f ca="1"/>
        <v/>
      </c>
      <c r="BN142">
        <f ca="1"/>
        <v>6702</v>
      </c>
      <c r="BO142">
        <f ca="1"/>
        <v>257.14</v>
      </c>
      <c r="BP142">
        <f ca="1"/>
        <v>26.063622929143659</v>
      </c>
      <c r="BR142">
        <f ca="1"/>
        <v>46092</v>
      </c>
      <c r="BS142" t="str">
        <f ca="1"/>
        <v>E</v>
      </c>
      <c r="BT142">
        <f ca="1"/>
        <v>310.59999999999997</v>
      </c>
      <c r="BU142">
        <f ca="1"/>
        <v>4119.5</v>
      </c>
      <c r="BV142">
        <f ca="1"/>
        <v>493.70000000000005</v>
      </c>
      <c r="BW142">
        <f ca="1"/>
        <v>393.4</v>
      </c>
      <c r="BX142" t="str">
        <f ca="1"/>
        <v/>
      </c>
      <c r="BY142">
        <f ca="1"/>
        <v>5317.2</v>
      </c>
      <c r="BZ142" t="str">
        <f ca="1"/>
        <v/>
      </c>
      <c r="CA142" t="str">
        <f ca="1"/>
        <v/>
      </c>
      <c r="CB142">
        <f ca="1"/>
        <v>15</v>
      </c>
      <c r="CC142" t="str">
        <f ca="1"/>
        <v/>
      </c>
      <c r="CD142" t="str">
        <f ca="1"/>
        <v/>
      </c>
      <c r="CE142">
        <f ca="1"/>
        <v>6702</v>
      </c>
      <c r="CF142">
        <f ca="1"/>
        <v>257.14</v>
      </c>
      <c r="CG142">
        <f ca="1"/>
        <v>26.063622929143659</v>
      </c>
      <c r="EI142">
        <f ca="1"/>
        <v>46162</v>
      </c>
      <c r="EJ142">
        <f ca="1"/>
        <v>10454.5</v>
      </c>
      <c r="EL142">
        <f ca="1"/>
        <v>46162</v>
      </c>
      <c r="EM142">
        <f ca="1"/>
        <v>3253.3999999999996</v>
      </c>
      <c r="EN142">
        <f ca="1"/>
        <v>7201.1</v>
      </c>
      <c r="EP142">
        <f ca="1"/>
        <v>46162</v>
      </c>
      <c r="EQ142">
        <f ca="1"/>
        <v>370.12</v>
      </c>
      <c r="ES142">
        <f ca="1"/>
        <v>46162</v>
      </c>
      <c r="ET142">
        <f ca="1"/>
        <v>25.833243272452183</v>
      </c>
      <c r="EV142">
        <f ca="1"/>
        <v>46162</v>
      </c>
      <c r="EW142">
        <f ca="1"/>
        <v>9561.4000000000015</v>
      </c>
      <c r="EX142">
        <f ca="1"/>
        <v>370.12</v>
      </c>
    </row>
    <row r="143" spans="1:154" ht="13.5">
      <c r="A143" s="242">
        <f ca="1"/>
        <v>46064</v>
      </c>
      <c r="B143" s="240" t="str">
        <f ca="1"/>
        <v>M</v>
      </c>
      <c r="C143" s="243">
        <f ca="1"/>
        <v>281.79999999999995</v>
      </c>
      <c r="D143" s="243">
        <f ca="1"/>
        <v>92.2</v>
      </c>
      <c r="E143" s="243">
        <f ca="1"/>
        <v>488.7</v>
      </c>
      <c r="F143" s="243">
        <f ca="1"/>
        <v>2530.5</v>
      </c>
      <c r="G143" s="243" t="str">
        <f ca="1"/>
        <v/>
      </c>
      <c r="H143" s="243">
        <f ca="1"/>
        <v>3393.2</v>
      </c>
      <c r="I143" s="244" t="str">
        <f ca="1"/>
        <v/>
      </c>
      <c r="J143" s="244" t="str">
        <f ca="1"/>
        <v/>
      </c>
      <c r="K143" s="243" t="str">
        <f ca="1"/>
        <v/>
      </c>
      <c r="L143" s="243" t="str">
        <f ca="1"/>
        <v/>
      </c>
      <c r="M143" s="243" t="str">
        <f ca="1"/>
        <v/>
      </c>
      <c r="N143" s="243" t="str">
        <f ca="1"/>
        <v/>
      </c>
      <c r="O143" s="243" t="str">
        <f ca="1"/>
        <v/>
      </c>
      <c r="P143" s="244" t="str">
        <f ca="1"/>
        <v/>
      </c>
      <c r="R143" s="245">
        <f ca="1"/>
        <v>46105</v>
      </c>
      <c r="S143" s="347">
        <f ca="1"/>
        <v>2859.3</v>
      </c>
      <c r="T143" s="347">
        <f ca="1"/>
        <v>2853.4</v>
      </c>
      <c r="U143" s="347">
        <f ca="1"/>
        <v>110.16</v>
      </c>
      <c r="V143" s="348">
        <f ca="1"/>
        <v>25.902323892519973</v>
      </c>
      <c r="W143" s="347">
        <f ca="1"/>
        <v>0</v>
      </c>
      <c r="X143" s="347">
        <f ca="1"/>
        <v>110.16</v>
      </c>
      <c r="Y143" s="347">
        <f ca="1"/>
        <v>-110.16</v>
      </c>
      <c r="AA143" s="245"/>
      <c r="AB143" s="245"/>
      <c r="AC143" s="347"/>
      <c r="AD143" s="347"/>
      <c r="AE143" s="347"/>
      <c r="AF143" s="348"/>
      <c r="AG143" s="349"/>
      <c r="BA143">
        <f ca="1"/>
        <v>46093</v>
      </c>
      <c r="BB143" t="str">
        <f ca="1"/>
        <v>M</v>
      </c>
      <c r="BC143">
        <f ca="1"/>
        <v>366.79999999999995</v>
      </c>
      <c r="BD143">
        <f ca="1"/>
        <v>78.8</v>
      </c>
      <c r="BE143">
        <f ca="1"/>
        <v>527</v>
      </c>
      <c r="BF143">
        <f ca="1"/>
        <v>427.2</v>
      </c>
      <c r="BG143" t="str">
        <f ca="1"/>
        <v/>
      </c>
      <c r="BH143">
        <f ca="1"/>
        <v>1399.8</v>
      </c>
      <c r="BI143" t="str">
        <f ca="1"/>
        <v/>
      </c>
      <c r="BJ143" t="str">
        <f ca="1"/>
        <v/>
      </c>
      <c r="BK143" t="str">
        <f ca="1"/>
        <v/>
      </c>
      <c r="BL143" t="str">
        <f ca="1"/>
        <v/>
      </c>
      <c r="BM143" t="str">
        <f ca="1"/>
        <v/>
      </c>
      <c r="BN143" t="str">
        <f ca="1"/>
        <v/>
      </c>
      <c r="BO143" t="str">
        <f ca="1"/>
        <v/>
      </c>
      <c r="BP143" t="str">
        <f ca="1"/>
        <v/>
      </c>
      <c r="BR143">
        <f ca="1"/>
        <v>46093</v>
      </c>
      <c r="BS143" t="str">
        <f ca="1"/>
        <v>M</v>
      </c>
      <c r="BT143">
        <f ca="1"/>
        <v>366.79999999999995</v>
      </c>
      <c r="BU143">
        <f ca="1"/>
        <v>78.8</v>
      </c>
      <c r="BV143">
        <f ca="1"/>
        <v>527</v>
      </c>
      <c r="BW143">
        <f ca="1"/>
        <v>427.2</v>
      </c>
      <c r="BX143" t="str">
        <f ca="1"/>
        <v/>
      </c>
      <c r="BY143">
        <f ca="1"/>
        <v>1399.8</v>
      </c>
      <c r="BZ143" t="str">
        <f ca="1"/>
        <v/>
      </c>
      <c r="CA143" t="str">
        <f ca="1"/>
        <v/>
      </c>
      <c r="CB143" t="str">
        <f ca="1"/>
        <v/>
      </c>
      <c r="CC143" t="str">
        <f ca="1"/>
        <v/>
      </c>
      <c r="CD143" t="str">
        <f ca="1"/>
        <v/>
      </c>
      <c r="CE143" t="str">
        <f ca="1"/>
        <v/>
      </c>
      <c r="CF143" t="str">
        <f ca="1"/>
        <v/>
      </c>
      <c r="CG143" t="str">
        <f ca="1"/>
        <v/>
      </c>
      <c r="EI143">
        <f ca="1"/>
        <v>46163</v>
      </c>
      <c r="EJ143">
        <f ca="1"/>
        <v>7591.6</v>
      </c>
      <c r="EL143">
        <f ca="1"/>
        <v>46163</v>
      </c>
      <c r="EM143">
        <f ca="1"/>
        <v>2375.3000000000002</v>
      </c>
      <c r="EN143">
        <f ca="1"/>
        <v>5216.3</v>
      </c>
      <c r="EP143">
        <f ca="1"/>
        <v>46163</v>
      </c>
      <c r="EQ143">
        <f ca="1"/>
        <v>292.79000000000002</v>
      </c>
      <c r="ES143">
        <f ca="1"/>
        <v>46163</v>
      </c>
      <c r="ET143">
        <f ca="1"/>
        <v>25.832507940844973</v>
      </c>
      <c r="EV143">
        <f ca="1"/>
        <v>46163</v>
      </c>
      <c r="EW143">
        <f ca="1"/>
        <v>7563.5</v>
      </c>
      <c r="EX143">
        <f ca="1"/>
        <v>292.79000000000002</v>
      </c>
    </row>
    <row r="144" spans="1:154" ht="13.5">
      <c r="A144" s="242">
        <f ca="1"/>
        <v>46064</v>
      </c>
      <c r="B144" s="240" t="str">
        <f ca="1"/>
        <v>M</v>
      </c>
      <c r="C144" s="243">
        <f ca="1"/>
        <v>274.70000000000005</v>
      </c>
      <c r="D144" s="243">
        <f ca="1"/>
        <v>3491.2</v>
      </c>
      <c r="E144" s="243">
        <f ca="1"/>
        <v>460.1</v>
      </c>
      <c r="F144" s="243">
        <f ca="1"/>
        <v>2625.6</v>
      </c>
      <c r="G144" s="243" t="str">
        <f ca="1"/>
        <v/>
      </c>
      <c r="H144" s="243">
        <f ca="1"/>
        <v>6851.6</v>
      </c>
      <c r="I144" s="244" t="str">
        <f ca="1"/>
        <v/>
      </c>
      <c r="J144" s="244" t="str">
        <f ca="1"/>
        <v/>
      </c>
      <c r="K144" s="243">
        <f ca="1"/>
        <v>15</v>
      </c>
      <c r="L144" s="243" t="str">
        <f ca="1"/>
        <v/>
      </c>
      <c r="M144" s="243" t="str">
        <f ca="1"/>
        <v/>
      </c>
      <c r="N144" s="243">
        <f ca="1"/>
        <v>10153.700000000001</v>
      </c>
      <c r="O144" s="243">
        <f ca="1"/>
        <v>401.33</v>
      </c>
      <c r="P144" s="244">
        <f ca="1"/>
        <v>25.300127077467423</v>
      </c>
      <c r="R144" s="245">
        <f ca="1"/>
        <v>46106</v>
      </c>
      <c r="S144" s="347">
        <f ca="1"/>
        <v>11320.699999999999</v>
      </c>
      <c r="T144" s="347">
        <f ca="1"/>
        <v>11337.3</v>
      </c>
      <c r="U144" s="347">
        <f ca="1"/>
        <v>429.44</v>
      </c>
      <c r="V144" s="348">
        <f ca="1"/>
        <v>26.400195603576751</v>
      </c>
      <c r="W144" s="347">
        <f ca="1"/>
        <v>0</v>
      </c>
      <c r="X144" s="347">
        <f ca="1"/>
        <v>429.44</v>
      </c>
      <c r="Y144" s="347">
        <f ca="1"/>
        <v>-429.44</v>
      </c>
      <c r="AA144" s="245"/>
      <c r="AB144" s="245"/>
      <c r="AC144" s="347"/>
      <c r="AD144" s="347"/>
      <c r="AE144" s="347"/>
      <c r="AF144" s="348"/>
      <c r="AG144" s="349"/>
      <c r="BA144">
        <f ca="1"/>
        <v>46093</v>
      </c>
      <c r="BB144" t="str">
        <f ca="1"/>
        <v>E</v>
      </c>
      <c r="BC144">
        <f ca="1"/>
        <v>321.39999999999998</v>
      </c>
      <c r="BD144">
        <f ca="1"/>
        <v>4196.2</v>
      </c>
      <c r="BE144">
        <f ca="1"/>
        <v>499.19999999999993</v>
      </c>
      <c r="BF144">
        <f ca="1"/>
        <v>409.99999999999994</v>
      </c>
      <c r="BG144" t="str">
        <f ca="1"/>
        <v/>
      </c>
      <c r="BH144">
        <f ca="1"/>
        <v>5426.7999999999993</v>
      </c>
      <c r="BI144" t="str">
        <f ca="1"/>
        <v/>
      </c>
      <c r="BJ144" t="str">
        <f ca="1"/>
        <v/>
      </c>
      <c r="BK144">
        <f ca="1"/>
        <v>15</v>
      </c>
      <c r="BL144" t="str">
        <f ca="1"/>
        <v/>
      </c>
      <c r="BM144" t="str">
        <f ca="1"/>
        <v/>
      </c>
      <c r="BN144">
        <f ca="1"/>
        <v>6828.5</v>
      </c>
      <c r="BO144">
        <f ca="1"/>
        <v>269.13</v>
      </c>
      <c r="BP144">
        <f ca="1"/>
        <v>25.372496562999295</v>
      </c>
      <c r="BR144">
        <f ca="1"/>
        <v>46093</v>
      </c>
      <c r="BS144" t="str">
        <f ca="1"/>
        <v>E</v>
      </c>
      <c r="BT144">
        <f ca="1"/>
        <v>321.39999999999998</v>
      </c>
      <c r="BU144">
        <f ca="1"/>
        <v>4196.2</v>
      </c>
      <c r="BV144">
        <f ca="1"/>
        <v>499.19999999999993</v>
      </c>
      <c r="BW144">
        <f ca="1"/>
        <v>409.99999999999994</v>
      </c>
      <c r="BX144" t="str">
        <f ca="1"/>
        <v/>
      </c>
      <c r="BY144">
        <f ca="1"/>
        <v>5426.7999999999993</v>
      </c>
      <c r="BZ144" t="str">
        <f ca="1"/>
        <v/>
      </c>
      <c r="CA144" t="str">
        <f ca="1"/>
        <v/>
      </c>
      <c r="CB144">
        <f ca="1"/>
        <v>15</v>
      </c>
      <c r="CC144" t="str">
        <f ca="1"/>
        <v/>
      </c>
      <c r="CD144" t="str">
        <f ca="1"/>
        <v/>
      </c>
      <c r="CE144">
        <f ca="1"/>
        <v>6828.5</v>
      </c>
      <c r="CF144">
        <f ca="1"/>
        <v>269.13</v>
      </c>
      <c r="CG144">
        <f ca="1"/>
        <v>25.372496562999295</v>
      </c>
      <c r="EI144">
        <f ca="1"/>
        <v>46164</v>
      </c>
      <c r="EJ144">
        <f ca="1"/>
        <v>7658.4000000000005</v>
      </c>
      <c r="EL144">
        <f ca="1"/>
        <v>46164</v>
      </c>
      <c r="EM144">
        <f ca="1"/>
        <v>2362.1999999999998</v>
      </c>
      <c r="EN144">
        <f ca="1"/>
        <v>5296.2000000000007</v>
      </c>
      <c r="EP144">
        <f ca="1"/>
        <v>46164</v>
      </c>
      <c r="EQ144">
        <f ca="1"/>
        <v>296.20999999999998</v>
      </c>
      <c r="ES144">
        <f ca="1"/>
        <v>46164</v>
      </c>
      <c r="ET144">
        <f ca="1"/>
        <v>25.881975625400901</v>
      </c>
      <c r="EV144">
        <f ca="1"/>
        <v>46164</v>
      </c>
      <c r="EW144">
        <f ca="1"/>
        <v>7666.5000000000009</v>
      </c>
      <c r="EX144">
        <f ca="1"/>
        <v>296.20999999999998</v>
      </c>
    </row>
    <row r="145" spans="1:154" ht="13.5">
      <c r="A145" s="242">
        <f ca="1"/>
        <v>46065</v>
      </c>
      <c r="B145" s="240" t="str">
        <f ca="1"/>
        <v>E</v>
      </c>
      <c r="C145" s="243">
        <f ca="1"/>
        <v>300.10000000000002</v>
      </c>
      <c r="D145" s="243">
        <f ca="1"/>
        <v>94.4</v>
      </c>
      <c r="E145" s="243">
        <f ca="1"/>
        <v>561.79999999999995</v>
      </c>
      <c r="F145" s="243">
        <f ca="1"/>
        <v>2360.8000000000002</v>
      </c>
      <c r="G145" s="243" t="str">
        <f ca="1"/>
        <v/>
      </c>
      <c r="H145" s="243">
        <f ca="1"/>
        <v>3317.1000000000004</v>
      </c>
      <c r="I145" s="244" t="str">
        <f ca="1"/>
        <v/>
      </c>
      <c r="J145" s="244" t="str">
        <f ca="1"/>
        <v/>
      </c>
      <c r="K145" s="243" t="str">
        <f ca="1"/>
        <v/>
      </c>
      <c r="L145" s="243" t="str">
        <f ca="1"/>
        <v/>
      </c>
      <c r="M145" s="243" t="str">
        <f ca="1"/>
        <v/>
      </c>
      <c r="N145" s="243" t="str">
        <f ca="1"/>
        <v/>
      </c>
      <c r="O145" s="243" t="str">
        <f ca="1"/>
        <v/>
      </c>
      <c r="P145" s="244" t="str">
        <f ca="1"/>
        <v/>
      </c>
      <c r="R145" s="245">
        <f ca="1"/>
        <v>46107</v>
      </c>
      <c r="S145" s="347">
        <f ca="1"/>
        <v>6886.5</v>
      </c>
      <c r="T145" s="347">
        <f ca="1"/>
        <v>6863.1</v>
      </c>
      <c r="U145" s="347">
        <f ca="1"/>
        <v>266.10000000000002</v>
      </c>
      <c r="V145" s="348">
        <f ca="1"/>
        <v>25.791431792559187</v>
      </c>
      <c r="W145" s="347">
        <f ca="1"/>
        <v>0</v>
      </c>
      <c r="X145" s="347">
        <f ca="1"/>
        <v>266.10000000000002</v>
      </c>
      <c r="Y145" s="347">
        <f ca="1"/>
        <v>-266.10000000000002</v>
      </c>
      <c r="AA145" s="245"/>
      <c r="AB145" s="245"/>
      <c r="AC145" s="347"/>
      <c r="AD145" s="347"/>
      <c r="AE145" s="347"/>
      <c r="AF145" s="348"/>
      <c r="AG145" s="349"/>
      <c r="BA145">
        <f ca="1"/>
        <v>46094</v>
      </c>
      <c r="BB145" t="str">
        <f ca="1"/>
        <v>M</v>
      </c>
      <c r="BC145">
        <f ca="1"/>
        <v>350.1</v>
      </c>
      <c r="BD145">
        <f ca="1"/>
        <v>79</v>
      </c>
      <c r="BE145">
        <f ca="1"/>
        <v>542.90000000000009</v>
      </c>
      <c r="BF145">
        <f ca="1"/>
        <v>444.70000000000005</v>
      </c>
      <c r="BG145" t="str">
        <f ca="1"/>
        <v/>
      </c>
      <c r="BH145">
        <f ca="1"/>
        <v>1416.7000000000003</v>
      </c>
      <c r="BI145" t="str">
        <f ca="1"/>
        <v/>
      </c>
      <c r="BJ145" t="str">
        <f ca="1"/>
        <v/>
      </c>
      <c r="BK145" t="str">
        <f ca="1"/>
        <v/>
      </c>
      <c r="BL145" t="str">
        <f ca="1"/>
        <v/>
      </c>
      <c r="BM145" t="str">
        <f ca="1"/>
        <v/>
      </c>
      <c r="BN145" t="str">
        <f ca="1"/>
        <v/>
      </c>
      <c r="BO145" t="str">
        <f ca="1"/>
        <v/>
      </c>
      <c r="BP145" t="str">
        <f ca="1"/>
        <v/>
      </c>
      <c r="BR145">
        <f ca="1"/>
        <v>46094</v>
      </c>
      <c r="BS145" t="str">
        <f ca="1"/>
        <v>M</v>
      </c>
      <c r="BT145">
        <f ca="1"/>
        <v>350.1</v>
      </c>
      <c r="BU145">
        <f ca="1"/>
        <v>79</v>
      </c>
      <c r="BV145">
        <f ca="1"/>
        <v>542.90000000000009</v>
      </c>
      <c r="BW145">
        <f ca="1"/>
        <v>444.70000000000005</v>
      </c>
      <c r="BX145" t="str">
        <f ca="1"/>
        <v/>
      </c>
      <c r="BY145">
        <f ca="1"/>
        <v>1416.7000000000003</v>
      </c>
      <c r="BZ145" t="str">
        <f ca="1"/>
        <v/>
      </c>
      <c r="CA145" t="str">
        <f ca="1"/>
        <v/>
      </c>
      <c r="CB145" t="str">
        <f ca="1"/>
        <v/>
      </c>
      <c r="CC145" t="str">
        <f ca="1"/>
        <v/>
      </c>
      <c r="CD145" t="str">
        <f ca="1"/>
        <v/>
      </c>
      <c r="CE145" t="str">
        <f ca="1"/>
        <v/>
      </c>
      <c r="CF145" t="str">
        <f ca="1"/>
        <v/>
      </c>
      <c r="CG145" t="str">
        <f ca="1"/>
        <v/>
      </c>
      <c r="EI145">
        <f ca="1"/>
        <v>46165</v>
      </c>
      <c r="EJ145">
        <f ca="1"/>
        <v>7797.7000000000016</v>
      </c>
      <c r="EL145">
        <f ca="1"/>
        <v>46165</v>
      </c>
      <c r="EM145">
        <f ca="1"/>
        <v>2385.3000000000002</v>
      </c>
      <c r="EN145">
        <f ca="1"/>
        <v>5412.4000000000015</v>
      </c>
      <c r="EP145">
        <f ca="1"/>
        <v>46165</v>
      </c>
      <c r="EQ145">
        <f ca="1"/>
        <v>301.22000000000003</v>
      </c>
      <c r="ES145">
        <f ca="1"/>
        <v>46165</v>
      </c>
      <c r="ET145">
        <f ca="1"/>
        <v>25.794103977159551</v>
      </c>
      <c r="EV145">
        <f ca="1"/>
        <v>46165</v>
      </c>
      <c r="EW145">
        <f ca="1"/>
        <v>7769.7000000000007</v>
      </c>
      <c r="EX145">
        <f ca="1"/>
        <v>301.22000000000003</v>
      </c>
    </row>
    <row r="146" spans="1:154" ht="13.5">
      <c r="A146" s="242">
        <f ca="1"/>
        <v>46065</v>
      </c>
      <c r="B146" s="240" t="str">
        <f ca="1"/>
        <v>M</v>
      </c>
      <c r="C146" s="243">
        <f ca="1"/>
        <v>274.2</v>
      </c>
      <c r="D146" s="243">
        <f ca="1"/>
        <v>3677.3</v>
      </c>
      <c r="E146" s="243">
        <f ca="1"/>
        <v>414</v>
      </c>
      <c r="F146" s="243">
        <f ca="1"/>
        <v>2813.2000000000003</v>
      </c>
      <c r="G146" s="243" t="str">
        <f ca="1"/>
        <v/>
      </c>
      <c r="H146" s="243">
        <f ca="1"/>
        <v>7178.7000000000007</v>
      </c>
      <c r="I146" s="244" t="str">
        <f ca="1"/>
        <v/>
      </c>
      <c r="J146" s="244" t="str">
        <f ca="1"/>
        <v/>
      </c>
      <c r="K146" s="243">
        <f ca="1"/>
        <v>15</v>
      </c>
      <c r="L146" s="243" t="str">
        <f ca="1"/>
        <v/>
      </c>
      <c r="M146" s="243" t="str">
        <f ca="1"/>
        <v/>
      </c>
      <c r="N146" s="243">
        <f ca="1"/>
        <v>10436.6</v>
      </c>
      <c r="O146" s="243">
        <f ca="1"/>
        <v>412.51</v>
      </c>
      <c r="P146" s="244">
        <f ca="1"/>
        <v>25.30023514581465</v>
      </c>
      <c r="R146" s="245">
        <f ca="1"/>
        <v>46108</v>
      </c>
      <c r="S146" s="347">
        <f ca="1"/>
        <v>7125.4</v>
      </c>
      <c r="T146" s="347">
        <f ca="1"/>
        <v>7048.4</v>
      </c>
      <c r="U146" s="347">
        <f ca="1"/>
        <v>275.32</v>
      </c>
      <c r="V146" s="348">
        <f ca="1"/>
        <v>25.600755484527095</v>
      </c>
      <c r="W146" s="347">
        <f ca="1"/>
        <v>0</v>
      </c>
      <c r="X146" s="347">
        <f ca="1"/>
        <v>275.32</v>
      </c>
      <c r="Y146" s="347">
        <f ca="1"/>
        <v>-275.32</v>
      </c>
      <c r="AA146" s="245"/>
      <c r="AB146" s="245"/>
      <c r="AC146" s="347"/>
      <c r="AD146" s="347"/>
      <c r="AE146" s="347"/>
      <c r="AF146" s="348"/>
      <c r="AG146" s="349"/>
      <c r="BA146">
        <f ca="1"/>
        <v>46094</v>
      </c>
      <c r="BB146" t="str">
        <f ca="1"/>
        <v>E</v>
      </c>
      <c r="BC146">
        <f ca="1"/>
        <v>303.60000000000002</v>
      </c>
      <c r="BD146">
        <f ca="1"/>
        <v>4122.2</v>
      </c>
      <c r="BE146">
        <f ca="1"/>
        <v>516.70000000000005</v>
      </c>
      <c r="BF146">
        <f ca="1"/>
        <v>378.00000000000006</v>
      </c>
      <c r="BG146" t="str">
        <f ca="1"/>
        <v/>
      </c>
      <c r="BH146">
        <f ca="1"/>
        <v>5320.5</v>
      </c>
      <c r="BI146" t="str">
        <f ca="1"/>
        <v/>
      </c>
      <c r="BJ146" t="str">
        <f ca="1"/>
        <v/>
      </c>
      <c r="BK146">
        <f ca="1"/>
        <v>15</v>
      </c>
      <c r="BL146" t="str">
        <f ca="1"/>
        <v/>
      </c>
      <c r="BM146" t="str">
        <f ca="1"/>
        <v/>
      </c>
      <c r="BN146">
        <f ca="1"/>
        <v>6744.9</v>
      </c>
      <c r="BO146">
        <f ca="1"/>
        <v>271</v>
      </c>
      <c r="BP146">
        <f ca="1"/>
        <v>24.888929889298893</v>
      </c>
      <c r="BR146">
        <f ca="1"/>
        <v>46094</v>
      </c>
      <c r="BS146" t="str">
        <f ca="1"/>
        <v>E</v>
      </c>
      <c r="BT146">
        <f ca="1"/>
        <v>303.60000000000002</v>
      </c>
      <c r="BU146">
        <f ca="1"/>
        <v>4122.2</v>
      </c>
      <c r="BV146">
        <f ca="1"/>
        <v>516.70000000000005</v>
      </c>
      <c r="BW146">
        <f ca="1"/>
        <v>378.00000000000006</v>
      </c>
      <c r="BX146" t="str">
        <f ca="1"/>
        <v/>
      </c>
      <c r="BY146">
        <f ca="1"/>
        <v>5320.5</v>
      </c>
      <c r="BZ146" t="str">
        <f ca="1"/>
        <v/>
      </c>
      <c r="CA146" t="str">
        <f ca="1"/>
        <v/>
      </c>
      <c r="CB146">
        <f ca="1"/>
        <v>15</v>
      </c>
      <c r="CC146" t="str">
        <f ca="1"/>
        <v/>
      </c>
      <c r="CD146" t="str">
        <f ca="1"/>
        <v/>
      </c>
      <c r="CE146">
        <f ca="1"/>
        <v>6744.9</v>
      </c>
      <c r="CF146">
        <f ca="1"/>
        <v>271</v>
      </c>
      <c r="CG146">
        <f ca="1"/>
        <v>24.888929889298893</v>
      </c>
      <c r="EI146">
        <f ca="1"/>
        <v>46166</v>
      </c>
      <c r="EJ146">
        <f ca="1"/>
        <v>7618.2999999999993</v>
      </c>
      <c r="EL146">
        <f ca="1"/>
        <v>46166</v>
      </c>
      <c r="EM146">
        <f ca="1"/>
        <v>2372.2999999999997</v>
      </c>
      <c r="EN146">
        <f ca="1"/>
        <v>5246</v>
      </c>
      <c r="EP146">
        <f ca="1"/>
        <v>46166</v>
      </c>
      <c r="EQ146">
        <f ca="1"/>
        <v>291.45999999999998</v>
      </c>
      <c r="ES146">
        <f ca="1"/>
        <v>46166</v>
      </c>
      <c r="ET146">
        <f ca="1"/>
        <v>25.818980306045429</v>
      </c>
      <c r="EV146">
        <f ca="1"/>
        <v>46166</v>
      </c>
      <c r="EW146">
        <f ca="1"/>
        <v>7525.2</v>
      </c>
      <c r="EX146">
        <f ca="1"/>
        <v>291.45999999999998</v>
      </c>
    </row>
    <row r="147" spans="1:154" ht="13.5">
      <c r="A147" s="242">
        <f ca="1"/>
        <v>46066</v>
      </c>
      <c r="B147" s="240" t="str">
        <f ca="1"/>
        <v>E</v>
      </c>
      <c r="C147" s="243">
        <f ca="1"/>
        <v>298.10000000000002</v>
      </c>
      <c r="D147" s="243">
        <f ca="1"/>
        <v>87.4</v>
      </c>
      <c r="E147" s="243">
        <f ca="1"/>
        <v>465.09999999999991</v>
      </c>
      <c r="F147" s="243">
        <f ca="1"/>
        <v>2422.3000000000002</v>
      </c>
      <c r="G147" s="243" t="str">
        <f ca="1"/>
        <v/>
      </c>
      <c r="H147" s="243">
        <f ca="1"/>
        <v>3272.9</v>
      </c>
      <c r="I147" s="244" t="str">
        <f ca="1"/>
        <v/>
      </c>
      <c r="J147" s="244" t="str">
        <f ca="1"/>
        <v/>
      </c>
      <c r="K147" s="243" t="str">
        <f ca="1"/>
        <v/>
      </c>
      <c r="L147" s="243" t="str">
        <f ca="1"/>
        <v/>
      </c>
      <c r="M147" s="243" t="str">
        <f ca="1"/>
        <v/>
      </c>
      <c r="N147" s="243" t="str">
        <f ca="1"/>
        <v/>
      </c>
      <c r="O147" s="243" t="str">
        <f ca="1"/>
        <v/>
      </c>
      <c r="P147" s="244" t="str">
        <f ca="1"/>
        <v/>
      </c>
      <c r="R147" s="245">
        <f ca="1"/>
        <v>46109</v>
      </c>
      <c r="S147" s="347">
        <f ca="1"/>
        <v>7178.4</v>
      </c>
      <c r="T147" s="347">
        <f ca="1"/>
        <v>7230.9</v>
      </c>
      <c r="U147" s="347">
        <f ca="1"/>
        <v>281.35000000000002</v>
      </c>
      <c r="V147" s="348">
        <f ca="1"/>
        <v>25.700728629820507</v>
      </c>
      <c r="W147" s="347">
        <f ca="1"/>
        <v>0</v>
      </c>
      <c r="X147" s="347">
        <f ca="1"/>
        <v>281.35000000000002</v>
      </c>
      <c r="Y147" s="347">
        <f ca="1"/>
        <v>-281.35000000000002</v>
      </c>
      <c r="AA147" s="245"/>
      <c r="AB147" s="245"/>
      <c r="AC147" s="347"/>
      <c r="AD147" s="347"/>
      <c r="AE147" s="347"/>
      <c r="AF147" s="348"/>
      <c r="AG147" s="349"/>
      <c r="BA147">
        <f ca="1"/>
        <v>46095</v>
      </c>
      <c r="BB147" t="str">
        <f ca="1"/>
        <v>M</v>
      </c>
      <c r="BC147">
        <f ca="1"/>
        <v>346.59999999999997</v>
      </c>
      <c r="BD147">
        <f ca="1"/>
        <v>82.1</v>
      </c>
      <c r="BE147">
        <f ca="1"/>
        <v>544.29999999999995</v>
      </c>
      <c r="BF147">
        <f ca="1"/>
        <v>466.40000000000003</v>
      </c>
      <c r="BG147" t="str">
        <f ca="1"/>
        <v/>
      </c>
      <c r="BH147">
        <f ca="1"/>
        <v>1439.3999999999999</v>
      </c>
      <c r="BI147" t="str">
        <f ca="1"/>
        <v/>
      </c>
      <c r="BJ147" t="str">
        <f ca="1"/>
        <v/>
      </c>
      <c r="BK147" t="str">
        <f ca="1"/>
        <v/>
      </c>
      <c r="BL147" t="str">
        <f ca="1"/>
        <v/>
      </c>
      <c r="BM147" t="str">
        <f ca="1"/>
        <v/>
      </c>
      <c r="BN147" t="str">
        <f ca="1"/>
        <v/>
      </c>
      <c r="BO147" t="str">
        <f ca="1"/>
        <v/>
      </c>
      <c r="BP147" t="str">
        <f ca="1"/>
        <v/>
      </c>
      <c r="BR147">
        <f ca="1"/>
        <v>46095</v>
      </c>
      <c r="BS147" t="str">
        <f ca="1"/>
        <v>M</v>
      </c>
      <c r="BT147">
        <f ca="1"/>
        <v>346.59999999999997</v>
      </c>
      <c r="BU147">
        <f ca="1"/>
        <v>82.1</v>
      </c>
      <c r="BV147">
        <f ca="1"/>
        <v>544.29999999999995</v>
      </c>
      <c r="BW147">
        <f ca="1"/>
        <v>466.40000000000003</v>
      </c>
      <c r="BX147" t="str">
        <f ca="1"/>
        <v/>
      </c>
      <c r="BY147">
        <f ca="1"/>
        <v>1439.3999999999999</v>
      </c>
      <c r="BZ147" t="str">
        <f ca="1"/>
        <v/>
      </c>
      <c r="CA147" t="str">
        <f ca="1"/>
        <v/>
      </c>
      <c r="CB147" t="str">
        <f ca="1"/>
        <v/>
      </c>
      <c r="CC147" t="str">
        <f ca="1"/>
        <v/>
      </c>
      <c r="CD147" t="str">
        <f ca="1"/>
        <v/>
      </c>
      <c r="CE147" t="str">
        <f ca="1"/>
        <v/>
      </c>
      <c r="CF147" t="str">
        <f ca="1"/>
        <v/>
      </c>
      <c r="CG147" t="str">
        <f ca="1"/>
        <v/>
      </c>
      <c r="EI147">
        <f ca="1"/>
        <v>46167</v>
      </c>
      <c r="EJ147">
        <f ca="1"/>
        <v>7723.5999999999995</v>
      </c>
      <c r="EL147">
        <f ca="1"/>
        <v>46167</v>
      </c>
      <c r="EM147">
        <f ca="1"/>
        <v>2294.1999999999998</v>
      </c>
      <c r="EN147">
        <f ca="1"/>
        <v>5429.4</v>
      </c>
      <c r="EP147">
        <f ca="1"/>
        <v>46167</v>
      </c>
      <c r="EQ147">
        <f ca="1"/>
        <v>290.5</v>
      </c>
      <c r="ES147">
        <f ca="1"/>
        <v>46167</v>
      </c>
      <c r="ET147">
        <f ca="1"/>
        <v>25.913631669535285</v>
      </c>
      <c r="EV147">
        <f ca="1"/>
        <v>46167</v>
      </c>
      <c r="EW147">
        <f ca="1"/>
        <v>7527.91</v>
      </c>
      <c r="EX147">
        <f ca="1"/>
        <v>290.5</v>
      </c>
    </row>
    <row r="148" spans="1:154" ht="13.5">
      <c r="A148" s="242">
        <f ca="1"/>
        <v>46066</v>
      </c>
      <c r="B148" s="240" t="str">
        <f ca="1"/>
        <v>M</v>
      </c>
      <c r="C148" s="243">
        <f ca="1"/>
        <v>266.7</v>
      </c>
      <c r="D148" s="243">
        <f ca="1"/>
        <v>3427.5</v>
      </c>
      <c r="E148" s="243">
        <f ca="1"/>
        <v>443</v>
      </c>
      <c r="F148" s="243">
        <f ca="1"/>
        <v>2735.7999999999997</v>
      </c>
      <c r="G148" s="243" t="str">
        <f ca="1"/>
        <v/>
      </c>
      <c r="H148" s="243">
        <f ca="1"/>
        <v>6873</v>
      </c>
      <c r="I148" s="244" t="str">
        <f ca="1"/>
        <v/>
      </c>
      <c r="J148" s="244" t="str">
        <f ca="1"/>
        <v/>
      </c>
      <c r="K148" s="243">
        <f ca="1"/>
        <v>15</v>
      </c>
      <c r="L148" s="243" t="str">
        <f ca="1"/>
        <v/>
      </c>
      <c r="M148" s="243" t="str">
        <f ca="1"/>
        <v/>
      </c>
      <c r="N148" s="243">
        <f ca="1"/>
        <v>10003.5</v>
      </c>
      <c r="O148" s="243">
        <f ca="1"/>
        <v>396.96</v>
      </c>
      <c r="P148" s="244">
        <f ca="1"/>
        <v>25.200272067714632</v>
      </c>
      <c r="R148" s="245">
        <f ca="1"/>
        <v>46110</v>
      </c>
      <c r="S148" s="347">
        <f ca="1"/>
        <v>7137.5</v>
      </c>
      <c r="T148" s="347">
        <f ca="1"/>
        <v>7105.9</v>
      </c>
      <c r="U148" s="347">
        <f ca="1"/>
        <v>276.10000000000002</v>
      </c>
      <c r="V148" s="348">
        <f ca="1"/>
        <v>25.736689605215499</v>
      </c>
      <c r="W148" s="347">
        <f ca="1"/>
        <v>0</v>
      </c>
      <c r="X148" s="347">
        <f ca="1"/>
        <v>276.10000000000002</v>
      </c>
      <c r="Y148" s="347">
        <f ca="1"/>
        <v>-276.10000000000002</v>
      </c>
      <c r="AA148" s="245"/>
      <c r="AB148" s="245"/>
      <c r="AC148" s="347"/>
      <c r="AD148" s="347"/>
      <c r="AE148" s="347"/>
      <c r="AF148" s="348"/>
      <c r="AG148" s="349"/>
      <c r="BA148">
        <f ca="1"/>
        <v>46095</v>
      </c>
      <c r="BB148" t="str">
        <f ca="1"/>
        <v>E</v>
      </c>
      <c r="BC148">
        <f ca="1"/>
        <v>327.29999999999995</v>
      </c>
      <c r="BD148">
        <f ca="1"/>
        <v>3975.3</v>
      </c>
      <c r="BE148">
        <f ca="1"/>
        <v>502.60000000000008</v>
      </c>
      <c r="BF148">
        <f ca="1"/>
        <v>394.49999999999994</v>
      </c>
      <c r="BG148" t="str">
        <f ca="1"/>
        <v/>
      </c>
      <c r="BH148">
        <f ca="1"/>
        <v>5199.7000000000007</v>
      </c>
      <c r="BI148" t="str">
        <f ca="1"/>
        <v/>
      </c>
      <c r="BJ148" t="str">
        <f ca="1"/>
        <v/>
      </c>
      <c r="BK148">
        <f ca="1"/>
        <v>15</v>
      </c>
      <c r="BL148" t="str">
        <f ca="1"/>
        <v/>
      </c>
      <c r="BM148" t="str">
        <f ca="1"/>
        <v/>
      </c>
      <c r="BN148">
        <f ca="1"/>
        <v>6530.4000000000005</v>
      </c>
      <c r="BO148">
        <f ca="1"/>
        <v>258</v>
      </c>
      <c r="BP148">
        <f ca="1"/>
        <v>25.311627906976746</v>
      </c>
      <c r="BR148">
        <f ca="1"/>
        <v>46095</v>
      </c>
      <c r="BS148" t="str">
        <f ca="1"/>
        <v>E</v>
      </c>
      <c r="BT148">
        <f ca="1"/>
        <v>327.29999999999995</v>
      </c>
      <c r="BU148">
        <f ca="1"/>
        <v>3975.3</v>
      </c>
      <c r="BV148">
        <f ca="1"/>
        <v>502.60000000000008</v>
      </c>
      <c r="BW148">
        <f ca="1"/>
        <v>394.49999999999994</v>
      </c>
      <c r="BX148" t="str">
        <f ca="1"/>
        <v/>
      </c>
      <c r="BY148">
        <f ca="1"/>
        <v>5199.7000000000007</v>
      </c>
      <c r="BZ148" t="str">
        <f ca="1"/>
        <v/>
      </c>
      <c r="CA148" t="str">
        <f ca="1"/>
        <v/>
      </c>
      <c r="CB148">
        <f ca="1"/>
        <v>15</v>
      </c>
      <c r="CC148" t="str">
        <f ca="1"/>
        <v/>
      </c>
      <c r="CD148" t="str">
        <f ca="1"/>
        <v/>
      </c>
      <c r="CE148">
        <f ca="1"/>
        <v>6530.4000000000005</v>
      </c>
      <c r="CF148">
        <f ca="1"/>
        <v>258</v>
      </c>
      <c r="CG148">
        <f ca="1"/>
        <v>25.311627906976746</v>
      </c>
      <c r="EI148">
        <f ca="1"/>
        <v>46168</v>
      </c>
      <c r="EJ148">
        <f ca="1"/>
        <v>7478.61</v>
      </c>
      <c r="EL148">
        <f ca="1"/>
        <v>46168</v>
      </c>
      <c r="EM148">
        <f ca="1"/>
        <v>2253.5100000000002</v>
      </c>
      <c r="EN148">
        <f ca="1"/>
        <v>5225.0999999999995</v>
      </c>
      <c r="EP148">
        <f ca="1"/>
        <v>46168</v>
      </c>
      <c r="EQ148">
        <f ca="1"/>
        <v>291.26</v>
      </c>
      <c r="ES148">
        <f ca="1"/>
        <v>46168</v>
      </c>
      <c r="ET148">
        <f ca="1"/>
        <v>25.860056307079585</v>
      </c>
      <c r="EV148">
        <f ca="1"/>
        <v>46168</v>
      </c>
      <c r="EW148">
        <f ca="1"/>
        <v>7532</v>
      </c>
      <c r="EX148">
        <f ca="1"/>
        <v>291.26</v>
      </c>
    </row>
    <row r="149" spans="1:154" ht="13.5">
      <c r="A149" s="242">
        <f ca="1"/>
        <v>46067</v>
      </c>
      <c r="B149" s="240" t="str">
        <f ca="1"/>
        <v>E</v>
      </c>
      <c r="C149" s="243">
        <f ca="1"/>
        <v>303.5</v>
      </c>
      <c r="D149" s="243">
        <f ca="1"/>
        <v>95.1</v>
      </c>
      <c r="E149" s="243">
        <f ca="1"/>
        <v>520.40000000000009</v>
      </c>
      <c r="F149" s="243">
        <f ca="1"/>
        <v>2226.5</v>
      </c>
      <c r="G149" s="243" t="str">
        <f ca="1"/>
        <v/>
      </c>
      <c r="H149" s="243">
        <f ca="1"/>
        <v>3145.5</v>
      </c>
      <c r="I149" s="244" t="str">
        <f ca="1"/>
        <v/>
      </c>
      <c r="J149" s="244" t="str">
        <f ca="1"/>
        <v/>
      </c>
      <c r="K149" s="243" t="str">
        <f ca="1"/>
        <v/>
      </c>
      <c r="L149" s="243" t="str">
        <f ca="1"/>
        <v/>
      </c>
      <c r="M149" s="243" t="str">
        <f ca="1"/>
        <v/>
      </c>
      <c r="N149" s="243" t="str">
        <f ca="1"/>
        <v/>
      </c>
      <c r="O149" s="243" t="str">
        <f ca="1"/>
        <v/>
      </c>
      <c r="P149" s="244" t="str">
        <f ca="1"/>
        <v/>
      </c>
      <c r="R149" s="245">
        <f ca="1"/>
        <v>46111</v>
      </c>
      <c r="S149" s="347">
        <f ca="1"/>
        <v>7115.3</v>
      </c>
      <c r="T149" s="347">
        <f ca="1"/>
        <v>6977.2</v>
      </c>
      <c r="U149" s="347">
        <f ca="1"/>
        <v>271.69</v>
      </c>
      <c r="V149" s="348">
        <f ca="1"/>
        <v>25.680739077625233</v>
      </c>
      <c r="W149" s="347">
        <f ca="1"/>
        <v>0</v>
      </c>
      <c r="X149" s="347">
        <f ca="1"/>
        <v>271.69</v>
      </c>
      <c r="Y149" s="347">
        <f ca="1"/>
        <v>-271.69</v>
      </c>
      <c r="AA149" s="245"/>
      <c r="AB149" s="245"/>
      <c r="AC149" s="347"/>
      <c r="AD149" s="347"/>
      <c r="AE149" s="347"/>
      <c r="AF149" s="348"/>
      <c r="AG149" s="349"/>
      <c r="BA149">
        <f ca="1"/>
        <v>46096</v>
      </c>
      <c r="BB149" t="str">
        <f ca="1"/>
        <v>M</v>
      </c>
      <c r="BC149">
        <f ca="1"/>
        <v>364</v>
      </c>
      <c r="BD149">
        <f ca="1"/>
        <v>74.699999999999989</v>
      </c>
      <c r="BE149">
        <f ca="1"/>
        <v>473.00000000000006</v>
      </c>
      <c r="BF149">
        <f ca="1"/>
        <v>434</v>
      </c>
      <c r="BG149" t="str">
        <f ca="1"/>
        <v/>
      </c>
      <c r="BH149">
        <f ca="1"/>
        <v>1345.7</v>
      </c>
      <c r="BI149" t="str">
        <f ca="1"/>
        <v/>
      </c>
      <c r="BJ149" t="str">
        <f ca="1"/>
        <v/>
      </c>
      <c r="BK149" t="str">
        <f ca="1"/>
        <v/>
      </c>
      <c r="BL149" t="str">
        <f ca="1"/>
        <v/>
      </c>
      <c r="BM149" t="str">
        <f ca="1"/>
        <v/>
      </c>
      <c r="BN149" t="str">
        <f ca="1"/>
        <v/>
      </c>
      <c r="BO149" t="str">
        <f ca="1"/>
        <v/>
      </c>
      <c r="BP149" t="str">
        <f ca="1"/>
        <v/>
      </c>
      <c r="BR149">
        <f ca="1"/>
        <v>46096</v>
      </c>
      <c r="BS149" t="str">
        <f ca="1"/>
        <v>M</v>
      </c>
      <c r="BT149">
        <f ca="1"/>
        <v>364</v>
      </c>
      <c r="BU149">
        <f ca="1"/>
        <v>74.699999999999989</v>
      </c>
      <c r="BV149">
        <f ca="1"/>
        <v>473.00000000000006</v>
      </c>
      <c r="BW149">
        <f ca="1"/>
        <v>434</v>
      </c>
      <c r="BX149" t="str">
        <f ca="1"/>
        <v/>
      </c>
      <c r="BY149">
        <f ca="1"/>
        <v>1345.7</v>
      </c>
      <c r="BZ149" t="str">
        <f ca="1"/>
        <v/>
      </c>
      <c r="CA149" t="str">
        <f ca="1"/>
        <v/>
      </c>
      <c r="CB149" t="str">
        <f ca="1"/>
        <v/>
      </c>
      <c r="CC149" t="str">
        <f ca="1"/>
        <v/>
      </c>
      <c r="CD149" t="str">
        <f ca="1"/>
        <v/>
      </c>
      <c r="CE149" t="str">
        <f ca="1"/>
        <v/>
      </c>
      <c r="CF149" t="str">
        <f ca="1"/>
        <v/>
      </c>
      <c r="CG149" t="str">
        <f ca="1"/>
        <v/>
      </c>
      <c r="EI149">
        <f ca="1"/>
        <v>46169</v>
      </c>
      <c r="EJ149">
        <f ca="1"/>
        <v>7529.8000000000011</v>
      </c>
      <c r="EL149">
        <f ca="1"/>
        <v>46169</v>
      </c>
      <c r="EM149">
        <f ca="1"/>
        <v>2321.9</v>
      </c>
      <c r="EN149">
        <f ca="1"/>
        <v>5207.9000000000005</v>
      </c>
      <c r="EP149">
        <f ca="1"/>
        <v>46169</v>
      </c>
      <c r="EQ149">
        <f ca="1"/>
        <v>292.11</v>
      </c>
      <c r="ES149">
        <f ca="1"/>
        <v>46169</v>
      </c>
      <c r="ET149">
        <f ca="1"/>
        <v>25.83068022320359</v>
      </c>
      <c r="EV149">
        <f ca="1"/>
        <v>46169</v>
      </c>
      <c r="EW149">
        <f ca="1"/>
        <v>7545.4000000000005</v>
      </c>
      <c r="EX149">
        <f ca="1"/>
        <v>292.11</v>
      </c>
    </row>
    <row r="150" spans="1:154" ht="13.5">
      <c r="A150" s="242">
        <f ca="1"/>
        <v>46067</v>
      </c>
      <c r="B150" s="240" t="str">
        <f ca="1"/>
        <v>M</v>
      </c>
      <c r="C150" s="243">
        <f ca="1"/>
        <v>276.89999999999998</v>
      </c>
      <c r="D150" s="243">
        <f ca="1"/>
        <v>3532</v>
      </c>
      <c r="E150" s="243">
        <f ca="1"/>
        <v>382.90000000000003</v>
      </c>
      <c r="F150" s="243">
        <f ca="1"/>
        <v>2599.1999999999998</v>
      </c>
      <c r="G150" s="243" t="str">
        <f ca="1"/>
        <v/>
      </c>
      <c r="H150" s="243">
        <f ca="1"/>
        <v>6791</v>
      </c>
      <c r="I150" s="244" t="str">
        <f ca="1"/>
        <v/>
      </c>
      <c r="J150" s="244" t="str">
        <f ca="1"/>
        <v/>
      </c>
      <c r="K150" s="243">
        <f ca="1"/>
        <v>15</v>
      </c>
      <c r="L150" s="243" t="str">
        <f ca="1"/>
        <v/>
      </c>
      <c r="M150" s="243" t="str">
        <f ca="1"/>
        <v/>
      </c>
      <c r="N150" s="243">
        <f ca="1"/>
        <v>10011.9</v>
      </c>
      <c r="O150" s="243">
        <f ca="1"/>
        <v>395.72</v>
      </c>
      <c r="P150" s="244">
        <f ca="1"/>
        <v>25.300464975235013</v>
      </c>
      <c r="R150" s="245">
        <f ca="1"/>
        <v>46112</v>
      </c>
      <c r="S150" s="347">
        <f ca="1"/>
        <v>7080</v>
      </c>
      <c r="T150" s="347">
        <f ca="1"/>
        <v>8067.8</v>
      </c>
      <c r="U150" s="347">
        <f ca="1"/>
        <v>312.94</v>
      </c>
      <c r="V150" s="348">
        <f ca="1"/>
        <v>25.780660829551991</v>
      </c>
      <c r="W150" s="347">
        <f ca="1"/>
        <v>0</v>
      </c>
      <c r="X150" s="347">
        <f ca="1"/>
        <v>312.94</v>
      </c>
      <c r="Y150" s="347">
        <f ca="1"/>
        <v>-312.94</v>
      </c>
      <c r="AA150" s="245"/>
      <c r="AB150" s="245"/>
      <c r="AC150" s="347"/>
      <c r="AD150" s="347"/>
      <c r="AE150" s="347"/>
      <c r="AF150" s="348"/>
      <c r="AG150" s="349"/>
      <c r="BA150">
        <f ca="1"/>
        <v>46096</v>
      </c>
      <c r="BB150" t="str">
        <f ca="1"/>
        <v>E</v>
      </c>
      <c r="BC150">
        <f ca="1"/>
        <v>314.3</v>
      </c>
      <c r="BD150">
        <f ca="1"/>
        <v>4264.8999999999996</v>
      </c>
      <c r="BE150">
        <f ca="1"/>
        <v>504.70000000000005</v>
      </c>
      <c r="BF150">
        <f ca="1"/>
        <v>372.99999999999994</v>
      </c>
      <c r="BG150" t="str">
        <f ca="1"/>
        <v/>
      </c>
      <c r="BH150">
        <f ca="1"/>
        <v>5456.9</v>
      </c>
      <c r="BI150" t="str">
        <f ca="1"/>
        <v/>
      </c>
      <c r="BJ150" t="str">
        <f ca="1"/>
        <v/>
      </c>
      <c r="BK150">
        <f ca="1"/>
        <v>15</v>
      </c>
      <c r="BL150" t="str">
        <f ca="1"/>
        <v/>
      </c>
      <c r="BM150" t="str">
        <f ca="1"/>
        <v/>
      </c>
      <c r="BN150">
        <f ca="1"/>
        <v>6887.4</v>
      </c>
      <c r="BO150">
        <f ca="1"/>
        <v>261.08999999999997</v>
      </c>
      <c r="BP150">
        <f ca="1"/>
        <v>26.379409399057796</v>
      </c>
      <c r="BR150">
        <f ca="1"/>
        <v>46096</v>
      </c>
      <c r="BS150" t="str">
        <f ca="1"/>
        <v>E</v>
      </c>
      <c r="BT150">
        <f ca="1"/>
        <v>314.3</v>
      </c>
      <c r="BU150">
        <f ca="1"/>
        <v>4264.8999999999996</v>
      </c>
      <c r="BV150">
        <f ca="1"/>
        <v>504.70000000000005</v>
      </c>
      <c r="BW150">
        <f ca="1"/>
        <v>372.99999999999994</v>
      </c>
      <c r="BX150" t="str">
        <f ca="1"/>
        <v/>
      </c>
      <c r="BY150">
        <f ca="1"/>
        <v>5456.9</v>
      </c>
      <c r="BZ150" t="str">
        <f ca="1"/>
        <v/>
      </c>
      <c r="CA150" t="str">
        <f ca="1"/>
        <v/>
      </c>
      <c r="CB150">
        <f ca="1"/>
        <v>15</v>
      </c>
      <c r="CC150" t="str">
        <f ca="1"/>
        <v/>
      </c>
      <c r="CD150" t="str">
        <f ca="1"/>
        <v/>
      </c>
      <c r="CE150">
        <f ca="1"/>
        <v>6887.4</v>
      </c>
      <c r="CF150">
        <f ca="1"/>
        <v>261.08999999999997</v>
      </c>
      <c r="CG150">
        <f ca="1"/>
        <v>26.379409399057796</v>
      </c>
      <c r="EI150">
        <f ca="1"/>
        <v>46170</v>
      </c>
      <c r="EJ150">
        <f ca="1"/>
        <v>7561.6</v>
      </c>
      <c r="EL150">
        <f ca="1"/>
        <v>46170</v>
      </c>
      <c r="EM150">
        <f ca="1"/>
        <v>2352.5</v>
      </c>
      <c r="EN150">
        <f ca="1"/>
        <v>5209.1000000000004</v>
      </c>
      <c r="EP150">
        <f ca="1"/>
        <v>46170</v>
      </c>
      <c r="EQ150">
        <f ca="1"/>
        <v>286.13</v>
      </c>
      <c r="ES150">
        <f ca="1"/>
        <v>46170</v>
      </c>
      <c r="ET150">
        <f ca="1"/>
        <v>25.761017719218536</v>
      </c>
      <c r="EV150">
        <f ca="1"/>
        <v>46170</v>
      </c>
      <c r="EW150">
        <f ca="1"/>
        <v>7371</v>
      </c>
      <c r="EX150">
        <f ca="1"/>
        <v>286.13</v>
      </c>
    </row>
    <row r="151" spans="1:154" ht="13.5">
      <c r="A151" s="242">
        <f ca="1"/>
        <v>46068</v>
      </c>
      <c r="B151" s="240" t="str">
        <f ca="1"/>
        <v>E</v>
      </c>
      <c r="C151" s="243">
        <f ca="1"/>
        <v>300.39999999999998</v>
      </c>
      <c r="D151" s="243">
        <f ca="1"/>
        <v>92.3</v>
      </c>
      <c r="E151" s="243">
        <f ca="1"/>
        <v>495.40000000000003</v>
      </c>
      <c r="F151" s="243">
        <f ca="1"/>
        <v>2347.7999999999997</v>
      </c>
      <c r="G151" s="243" t="str">
        <f ca="1"/>
        <v/>
      </c>
      <c r="H151" s="243">
        <f ca="1"/>
        <v>3235.8999999999996</v>
      </c>
      <c r="I151" s="244" t="str">
        <f ca="1"/>
        <v/>
      </c>
      <c r="J151" s="244" t="str">
        <f ca="1"/>
        <v/>
      </c>
      <c r="K151" s="243" t="str">
        <f ca="1"/>
        <v/>
      </c>
      <c r="L151" s="243" t="str">
        <f ca="1"/>
        <v/>
      </c>
      <c r="M151" s="243" t="str">
        <f ca="1"/>
        <v/>
      </c>
      <c r="N151" s="243" t="str">
        <f ca="1"/>
        <v/>
      </c>
      <c r="O151" s="243" t="str">
        <f ca="1"/>
        <v/>
      </c>
      <c r="P151" s="244" t="str">
        <f ca="1"/>
        <v/>
      </c>
      <c r="R151" s="245">
        <f ca="1"/>
        <v>46113</v>
      </c>
      <c r="S151" s="347">
        <f ca="1"/>
        <v>9605</v>
      </c>
      <c r="T151" s="347">
        <f ca="1"/>
        <v>9821.7000000000007</v>
      </c>
      <c r="U151" s="347">
        <f ca="1"/>
        <v>381.57</v>
      </c>
      <c r="V151" s="348">
        <f ca="1"/>
        <v>25.740231150247663</v>
      </c>
      <c r="W151" s="347">
        <f ca="1"/>
        <v>0</v>
      </c>
      <c r="X151" s="347">
        <f ca="1"/>
        <v>381.57</v>
      </c>
      <c r="Y151" s="347">
        <f ca="1"/>
        <v>-381.57</v>
      </c>
      <c r="AA151" s="245"/>
      <c r="AB151" s="245"/>
      <c r="AC151" s="347"/>
      <c r="AD151" s="347"/>
      <c r="AE151" s="347"/>
      <c r="AF151" s="348"/>
      <c r="AG151" s="349"/>
      <c r="BA151">
        <f ca="1"/>
        <v>46097</v>
      </c>
      <c r="BB151" t="str">
        <f ca="1"/>
        <v>M</v>
      </c>
      <c r="BC151">
        <f ca="1"/>
        <v>350.1</v>
      </c>
      <c r="BD151">
        <f ca="1"/>
        <v>77</v>
      </c>
      <c r="BE151">
        <f ca="1"/>
        <v>557.40000000000009</v>
      </c>
      <c r="BF151">
        <f ca="1"/>
        <v>460.99999999999994</v>
      </c>
      <c r="BG151" t="str">
        <f ca="1"/>
        <v/>
      </c>
      <c r="BH151">
        <f ca="1"/>
        <v>1445.5</v>
      </c>
      <c r="BI151" t="str">
        <f ca="1"/>
        <v/>
      </c>
      <c r="BJ151" t="str">
        <f ca="1"/>
        <v/>
      </c>
      <c r="BK151" t="str">
        <f ca="1"/>
        <v/>
      </c>
      <c r="BL151" t="str">
        <f ca="1"/>
        <v/>
      </c>
      <c r="BM151" t="str">
        <f ca="1"/>
        <v/>
      </c>
      <c r="BN151" t="str">
        <f ca="1"/>
        <v/>
      </c>
      <c r="BO151" t="str">
        <f ca="1"/>
        <v/>
      </c>
      <c r="BP151" t="str">
        <f ca="1"/>
        <v/>
      </c>
      <c r="BR151">
        <f ca="1"/>
        <v>46097</v>
      </c>
      <c r="BS151" t="str">
        <f ca="1"/>
        <v>M</v>
      </c>
      <c r="BT151">
        <f ca="1"/>
        <v>350.1</v>
      </c>
      <c r="BU151">
        <f ca="1"/>
        <v>77</v>
      </c>
      <c r="BV151">
        <f ca="1"/>
        <v>557.40000000000009</v>
      </c>
      <c r="BW151">
        <f ca="1"/>
        <v>460.99999999999994</v>
      </c>
      <c r="BX151" t="str">
        <f ca="1"/>
        <v/>
      </c>
      <c r="BY151">
        <f ca="1"/>
        <v>1445.5</v>
      </c>
      <c r="BZ151" t="str">
        <f ca="1"/>
        <v/>
      </c>
      <c r="CA151" t="str">
        <f ca="1"/>
        <v/>
      </c>
      <c r="CB151" t="str">
        <f ca="1"/>
        <v/>
      </c>
      <c r="CC151" t="str">
        <f ca="1"/>
        <v/>
      </c>
      <c r="CD151" t="str">
        <f ca="1"/>
        <v/>
      </c>
      <c r="CE151" t="str">
        <f ca="1"/>
        <v/>
      </c>
      <c r="CF151" t="str">
        <f ca="1"/>
        <v/>
      </c>
      <c r="CG151" t="str">
        <f ca="1"/>
        <v/>
      </c>
      <c r="EI151">
        <f ca="1"/>
        <v>46171</v>
      </c>
      <c r="EJ151">
        <f ca="1"/>
        <v>7495.7999999999993</v>
      </c>
      <c r="EL151">
        <f ca="1"/>
        <v>46171</v>
      </c>
      <c r="EM151">
        <f ca="1"/>
        <v>2216.8999999999996</v>
      </c>
      <c r="EN151">
        <f ca="1"/>
        <v>5278.9</v>
      </c>
      <c r="EP151">
        <f ca="1"/>
        <v>46171</v>
      </c>
      <c r="EQ151">
        <f ca="1"/>
        <v>293.10000000000002</v>
      </c>
      <c r="ES151">
        <f ca="1"/>
        <v>46171</v>
      </c>
      <c r="ET151">
        <f ca="1"/>
        <v>25.740702831798018</v>
      </c>
      <c r="EV151">
        <f ca="1"/>
        <v>46171</v>
      </c>
      <c r="EW151">
        <f ca="1"/>
        <v>7544.5999999999995</v>
      </c>
      <c r="EX151">
        <f ca="1"/>
        <v>293.10000000000002</v>
      </c>
    </row>
    <row r="152" spans="1:154" ht="13.5">
      <c r="A152" s="242">
        <f ca="1"/>
        <v>46068</v>
      </c>
      <c r="B152" s="240" t="str">
        <f ca="1"/>
        <v>M</v>
      </c>
      <c r="C152" s="243">
        <f ca="1"/>
        <v>285.7</v>
      </c>
      <c r="D152" s="243">
        <f ca="1"/>
        <v>3581.8</v>
      </c>
      <c r="E152" s="243">
        <f ca="1"/>
        <v>388.90000000000003</v>
      </c>
      <c r="F152" s="243">
        <f ca="1"/>
        <v>2600</v>
      </c>
      <c r="G152" s="243" t="str">
        <f ca="1"/>
        <v/>
      </c>
      <c r="H152" s="243">
        <f ca="1"/>
        <v>6856.4</v>
      </c>
      <c r="I152" s="244" t="str">
        <f ca="1"/>
        <v/>
      </c>
      <c r="J152" s="244" t="str">
        <f ca="1"/>
        <v/>
      </c>
      <c r="K152" s="243">
        <f ca="1"/>
        <v>15</v>
      </c>
      <c r="L152" s="243" t="str">
        <f ca="1"/>
        <v/>
      </c>
      <c r="M152" s="243" t="str">
        <f ca="1"/>
        <v/>
      </c>
      <c r="N152" s="243">
        <f ca="1"/>
        <v>9167.5</v>
      </c>
      <c r="O152" s="243">
        <f ca="1"/>
        <v>366.7</v>
      </c>
      <c r="P152" s="244">
        <f ca="1"/>
        <v>25</v>
      </c>
      <c r="R152" s="245">
        <f ca="1"/>
        <v>46114</v>
      </c>
      <c r="S152" s="347">
        <f ca="1"/>
        <v>9978.3000000000011</v>
      </c>
      <c r="T152" s="347">
        <f ca="1"/>
        <v>10052.900000000001</v>
      </c>
      <c r="U152" s="347">
        <f ca="1"/>
        <v>390.6</v>
      </c>
      <c r="V152" s="348">
        <f ca="1"/>
        <v>25.737071172555044</v>
      </c>
      <c r="W152" s="347">
        <f ca="1"/>
        <v>0</v>
      </c>
      <c r="X152" s="347">
        <f ca="1"/>
        <v>390.6</v>
      </c>
      <c r="Y152" s="347">
        <f ca="1"/>
        <v>-390.6</v>
      </c>
      <c r="AA152" s="245"/>
      <c r="AB152" s="245"/>
      <c r="AC152" s="347"/>
      <c r="AD152" s="347"/>
      <c r="AE152" s="347"/>
      <c r="AF152" s="348"/>
      <c r="AG152" s="349"/>
      <c r="BA152">
        <f ca="1"/>
        <v>46097</v>
      </c>
      <c r="BB152" t="str">
        <f ca="1"/>
        <v>E</v>
      </c>
      <c r="BC152">
        <f ca="1"/>
        <v>314.8</v>
      </c>
      <c r="BD152">
        <f ca="1"/>
        <v>4090.1</v>
      </c>
      <c r="BE152">
        <f ca="1"/>
        <v>491.79999999999995</v>
      </c>
      <c r="BF152">
        <f ca="1"/>
        <v>425.7</v>
      </c>
      <c r="BG152" t="str">
        <f ca="1"/>
        <v/>
      </c>
      <c r="BH152">
        <f ca="1"/>
        <v>5322.4</v>
      </c>
      <c r="BI152" t="str">
        <f ca="1"/>
        <v/>
      </c>
      <c r="BJ152" t="str">
        <f ca="1"/>
        <v/>
      </c>
      <c r="BK152">
        <f ca="1"/>
        <v>265</v>
      </c>
      <c r="BL152" t="str">
        <f ca="1"/>
        <v/>
      </c>
      <c r="BM152" t="str">
        <f ca="1"/>
        <v/>
      </c>
      <c r="BN152">
        <f ca="1"/>
        <v>6470.1</v>
      </c>
      <c r="BO152">
        <f ca="1"/>
        <v>244.79</v>
      </c>
      <c r="BP152">
        <f ca="1"/>
        <v>26.431226765799259</v>
      </c>
      <c r="BR152">
        <f ca="1"/>
        <v>46097</v>
      </c>
      <c r="BS152" t="str">
        <f ca="1"/>
        <v>E</v>
      </c>
      <c r="BT152">
        <f ca="1"/>
        <v>314.8</v>
      </c>
      <c r="BU152">
        <f ca="1"/>
        <v>4090.1</v>
      </c>
      <c r="BV152">
        <f ca="1"/>
        <v>491.79999999999995</v>
      </c>
      <c r="BW152">
        <f ca="1"/>
        <v>425.7</v>
      </c>
      <c r="BX152" t="str">
        <f ca="1"/>
        <v/>
      </c>
      <c r="BY152">
        <f ca="1"/>
        <v>5322.4</v>
      </c>
      <c r="BZ152" t="str">
        <f ca="1"/>
        <v/>
      </c>
      <c r="CA152" t="str">
        <f ca="1"/>
        <v/>
      </c>
      <c r="CB152">
        <f ca="1"/>
        <v>265</v>
      </c>
      <c r="CC152" t="str">
        <f ca="1"/>
        <v/>
      </c>
      <c r="CD152" t="str">
        <f ca="1"/>
        <v/>
      </c>
      <c r="CE152">
        <f ca="1"/>
        <v>6470.1</v>
      </c>
      <c r="CF152">
        <f ca="1"/>
        <v>244.79</v>
      </c>
      <c r="CG152">
        <f ca="1"/>
        <v>26.431226765799259</v>
      </c>
      <c r="EI152">
        <f ca="1"/>
        <v>46172</v>
      </c>
      <c r="EJ152">
        <f ca="1"/>
        <v>7533.5999999999995</v>
      </c>
      <c r="EL152">
        <f ca="1"/>
        <v>46172</v>
      </c>
      <c r="EM152">
        <f ca="1"/>
        <v>2280.6999999999998</v>
      </c>
      <c r="EN152">
        <f ca="1"/>
        <v>5252.9</v>
      </c>
      <c r="EP152">
        <f ca="1"/>
        <v>46172</v>
      </c>
      <c r="EQ152">
        <f ca="1"/>
        <v>290.41000000000003</v>
      </c>
      <c r="ES152">
        <f ca="1"/>
        <v>46172</v>
      </c>
      <c r="ET152">
        <f ca="1"/>
        <v>25.797321028890185</v>
      </c>
      <c r="EV152">
        <f ca="1"/>
        <v>46172</v>
      </c>
      <c r="EW152">
        <f ca="1"/>
        <v>7491.7999999999993</v>
      </c>
      <c r="EX152">
        <f ca="1"/>
        <v>290.41000000000003</v>
      </c>
    </row>
    <row r="153" spans="1:154" ht="13.5">
      <c r="A153" s="242">
        <f ca="1"/>
        <v>46069</v>
      </c>
      <c r="B153" s="240" t="str">
        <f ca="1"/>
        <v>E</v>
      </c>
      <c r="C153" s="243">
        <f ca="1"/>
        <v>283.89999999999998</v>
      </c>
      <c r="D153" s="243">
        <f ca="1"/>
        <v>96.9</v>
      </c>
      <c r="E153" s="243">
        <f ca="1"/>
        <v>491.7</v>
      </c>
      <c r="F153" s="243">
        <f ca="1"/>
        <v>1453.6000000000001</v>
      </c>
      <c r="G153" s="243" t="str">
        <f ca="1"/>
        <v/>
      </c>
      <c r="H153" s="243">
        <f ca="1"/>
        <v>2326.1000000000004</v>
      </c>
      <c r="I153" s="244" t="str">
        <f ca="1"/>
        <v/>
      </c>
      <c r="J153" s="244" t="str">
        <f ca="1"/>
        <v/>
      </c>
      <c r="K153" s="243" t="str">
        <f ca="1"/>
        <v/>
      </c>
      <c r="L153" s="243" t="str">
        <f ca="1"/>
        <v/>
      </c>
      <c r="M153" s="243" t="str">
        <f ca="1"/>
        <v/>
      </c>
      <c r="N153" s="243" t="str">
        <f ca="1"/>
        <v/>
      </c>
      <c r="O153" s="243" t="str">
        <f ca="1"/>
        <v/>
      </c>
      <c r="P153" s="244" t="str">
        <f ca="1"/>
        <v/>
      </c>
      <c r="R153" s="245">
        <f ca="1"/>
        <v>46115</v>
      </c>
      <c r="S153" s="347">
        <f ca="1"/>
        <v>10191.1</v>
      </c>
      <c r="T153" s="347">
        <f ca="1"/>
        <v>10300.6</v>
      </c>
      <c r="U153" s="347">
        <f ca="1"/>
        <v>400.4</v>
      </c>
      <c r="V153" s="348">
        <f ca="1"/>
        <v>25.725774225774227</v>
      </c>
      <c r="W153" s="347">
        <f ca="1"/>
        <v>0</v>
      </c>
      <c r="X153" s="347">
        <f ca="1"/>
        <v>400.4</v>
      </c>
      <c r="Y153" s="347">
        <f ca="1"/>
        <v>-400.4</v>
      </c>
      <c r="AA153" s="245"/>
      <c r="AB153" s="245"/>
      <c r="AC153" s="347"/>
      <c r="AD153" s="347"/>
      <c r="AE153" s="347"/>
      <c r="AF153" s="348"/>
      <c r="AG153" s="349"/>
      <c r="BA153">
        <f ca="1"/>
        <v>46098</v>
      </c>
      <c r="BB153" t="str">
        <f ca="1"/>
        <v>M</v>
      </c>
      <c r="BC153">
        <f ca="1"/>
        <v>360.50000000000006</v>
      </c>
      <c r="BD153">
        <f ca="1"/>
        <v>80.5</v>
      </c>
      <c r="BE153">
        <f ca="1"/>
        <v>550.80000000000007</v>
      </c>
      <c r="BF153">
        <f ca="1"/>
        <v>420.9</v>
      </c>
      <c r="BG153" t="str">
        <f ca="1"/>
        <v/>
      </c>
      <c r="BH153">
        <f ca="1"/>
        <v>1412.7000000000003</v>
      </c>
      <c r="BI153" t="str">
        <f ca="1"/>
        <v/>
      </c>
      <c r="BJ153" t="str">
        <f ca="1"/>
        <v/>
      </c>
      <c r="BK153" t="str">
        <f ca="1"/>
        <v/>
      </c>
      <c r="BL153" t="str">
        <f ca="1"/>
        <v/>
      </c>
      <c r="BM153" t="str">
        <f ca="1"/>
        <v/>
      </c>
      <c r="BN153" t="str">
        <f ca="1"/>
        <v/>
      </c>
      <c r="BO153" t="str">
        <f ca="1"/>
        <v/>
      </c>
      <c r="BP153" t="str">
        <f ca="1"/>
        <v/>
      </c>
      <c r="BR153">
        <f ca="1"/>
        <v>46098</v>
      </c>
      <c r="BS153" t="str">
        <f ca="1"/>
        <v>M</v>
      </c>
      <c r="BT153">
        <f ca="1"/>
        <v>360.50000000000006</v>
      </c>
      <c r="BU153">
        <f ca="1"/>
        <v>80.5</v>
      </c>
      <c r="BV153">
        <f ca="1"/>
        <v>550.80000000000007</v>
      </c>
      <c r="BW153">
        <f ca="1"/>
        <v>420.9</v>
      </c>
      <c r="BX153" t="str">
        <f ca="1"/>
        <v/>
      </c>
      <c r="BY153">
        <f ca="1"/>
        <v>1412.7000000000003</v>
      </c>
      <c r="BZ153" t="str">
        <f ca="1"/>
        <v/>
      </c>
      <c r="CA153" t="str">
        <f ca="1"/>
        <v/>
      </c>
      <c r="CB153" t="str">
        <f ca="1"/>
        <v/>
      </c>
      <c r="CC153" t="str">
        <f ca="1"/>
        <v/>
      </c>
      <c r="CD153" t="str">
        <f ca="1"/>
        <v/>
      </c>
      <c r="CE153" t="str">
        <f ca="1"/>
        <v/>
      </c>
      <c r="CF153" t="str">
        <f ca="1"/>
        <v/>
      </c>
      <c r="CG153" t="str">
        <f ca="1"/>
        <v/>
      </c>
      <c r="EI153">
        <f ca="1"/>
        <v>46173</v>
      </c>
      <c r="EJ153">
        <f ca="1"/>
        <v>7455.4</v>
      </c>
      <c r="EL153">
        <f ca="1"/>
        <v>46173</v>
      </c>
      <c r="EM153">
        <f ca="1"/>
        <v>2253.9</v>
      </c>
      <c r="EN153">
        <f ca="1"/>
        <v>5201.4999999999991</v>
      </c>
      <c r="EP153">
        <f ca="1"/>
        <v>46173</v>
      </c>
      <c r="EQ153">
        <f ca="1"/>
        <v>290.13</v>
      </c>
      <c r="ES153">
        <f ca="1"/>
        <v>46173</v>
      </c>
      <c r="ET153">
        <f ca="1"/>
        <v>22.156274773377447</v>
      </c>
      <c r="EV153">
        <f ca="1"/>
        <v>46173</v>
      </c>
      <c r="EW153">
        <f ca="1"/>
        <v>6428.1999999999989</v>
      </c>
      <c r="EX153">
        <f ca="1"/>
        <v>290.13</v>
      </c>
    </row>
    <row r="154" spans="1:154" ht="13.5">
      <c r="A154" s="242">
        <f ca="1"/>
        <v>46069</v>
      </c>
      <c r="B154" s="240" t="str">
        <f ca="1"/>
        <v>M</v>
      </c>
      <c r="C154" s="243">
        <f ca="1"/>
        <v>285.2</v>
      </c>
      <c r="D154" s="243">
        <f ca="1"/>
        <v>3441</v>
      </c>
      <c r="E154" s="243">
        <f ca="1"/>
        <v>246.70000000000002</v>
      </c>
      <c r="F154" s="243">
        <f ca="1"/>
        <v>2681.3999999999996</v>
      </c>
      <c r="G154" s="243" t="str">
        <f ca="1"/>
        <v/>
      </c>
      <c r="H154" s="243">
        <f ca="1"/>
        <v>6654.2999999999993</v>
      </c>
      <c r="I154" s="244" t="str">
        <f ca="1"/>
        <v/>
      </c>
      <c r="J154" s="244" t="str">
        <f ca="1"/>
        <v/>
      </c>
      <c r="K154" s="243">
        <f ca="1"/>
        <v>128</v>
      </c>
      <c r="L154" s="243" t="str">
        <f ca="1"/>
        <v/>
      </c>
      <c r="M154" s="243" t="str">
        <f ca="1"/>
        <v/>
      </c>
      <c r="N154" s="243">
        <f ca="1"/>
        <v>9997.9999999999982</v>
      </c>
      <c r="O154" s="243">
        <f ca="1"/>
        <v>398.32</v>
      </c>
      <c r="P154" s="244">
        <f ca="1"/>
        <v>25.100421771440043</v>
      </c>
      <c r="R154" s="245">
        <f ca="1"/>
        <v>46116</v>
      </c>
      <c r="S154" s="347">
        <f ca="1"/>
        <v>10273.6</v>
      </c>
      <c r="T154" s="347">
        <f ca="1"/>
        <v>10222.900000000001</v>
      </c>
      <c r="U154" s="347">
        <f ca="1"/>
        <v>396.21</v>
      </c>
      <c r="V154" s="348">
        <f ca="1"/>
        <v>25.801721309406634</v>
      </c>
      <c r="W154" s="347">
        <f ca="1"/>
        <v>0</v>
      </c>
      <c r="X154" s="347">
        <f ca="1"/>
        <v>396.21</v>
      </c>
      <c r="Y154" s="347">
        <f ca="1"/>
        <v>-396.21</v>
      </c>
      <c r="AA154" s="245"/>
      <c r="AB154" s="245"/>
      <c r="AC154" s="347"/>
      <c r="AD154" s="347"/>
      <c r="AE154" s="347"/>
      <c r="AF154" s="348"/>
      <c r="AG154" s="349"/>
      <c r="BA154">
        <f ca="1"/>
        <v>46098</v>
      </c>
      <c r="BB154" t="str">
        <f ca="1"/>
        <v>E</v>
      </c>
      <c r="BC154">
        <f ca="1"/>
        <v>334.7</v>
      </c>
      <c r="BD154">
        <f ca="1"/>
        <v>4149.8999999999996</v>
      </c>
      <c r="BE154">
        <f ca="1"/>
        <v>494.2</v>
      </c>
      <c r="BF154">
        <f ca="1"/>
        <v>426.59999999999997</v>
      </c>
      <c r="BG154" t="str">
        <f ca="1"/>
        <v/>
      </c>
      <c r="BH154">
        <f ca="1"/>
        <v>5405.4</v>
      </c>
      <c r="BI154" t="str">
        <f ca="1"/>
        <v/>
      </c>
      <c r="BJ154" t="str">
        <f ca="1"/>
        <v/>
      </c>
      <c r="BK154">
        <f ca="1"/>
        <v>15</v>
      </c>
      <c r="BL154" t="str">
        <f ca="1"/>
        <v/>
      </c>
      <c r="BM154" t="str">
        <f ca="1"/>
        <v/>
      </c>
      <c r="BN154">
        <f ca="1"/>
        <v>6845</v>
      </c>
      <c r="BO154">
        <f ca="1"/>
        <v>262.06</v>
      </c>
      <c r="BP154">
        <f ca="1"/>
        <v>26.119972525375868</v>
      </c>
      <c r="BR154">
        <f ca="1"/>
        <v>46098</v>
      </c>
      <c r="BS154" t="str">
        <f ca="1"/>
        <v>E</v>
      </c>
      <c r="BT154">
        <f ca="1"/>
        <v>334.7</v>
      </c>
      <c r="BU154">
        <f ca="1"/>
        <v>4149.8999999999996</v>
      </c>
      <c r="BV154">
        <f ca="1"/>
        <v>494.2</v>
      </c>
      <c r="BW154">
        <f ca="1"/>
        <v>426.59999999999997</v>
      </c>
      <c r="BX154" t="str">
        <f ca="1"/>
        <v/>
      </c>
      <c r="BY154">
        <f ca="1"/>
        <v>5405.4</v>
      </c>
      <c r="BZ154" t="str">
        <f ca="1"/>
        <v/>
      </c>
      <c r="CA154" t="str">
        <f ca="1"/>
        <v/>
      </c>
      <c r="CB154">
        <f ca="1"/>
        <v>15</v>
      </c>
      <c r="CC154" t="str">
        <f ca="1"/>
        <v/>
      </c>
      <c r="CD154" t="str">
        <f ca="1"/>
        <v/>
      </c>
      <c r="CE154">
        <f ca="1"/>
        <v>6845</v>
      </c>
      <c r="CF154">
        <f ca="1"/>
        <v>262.06</v>
      </c>
      <c r="CG154">
        <f ca="1"/>
        <v>26.119972525375868</v>
      </c>
      <c r="EI154">
        <f ca="1"/>
        <v>46174</v>
      </c>
      <c r="EJ154">
        <f ca="1"/>
        <v>6489.3999999999987</v>
      </c>
      <c r="EL154">
        <f ca="1"/>
        <v>46174</v>
      </c>
      <c r="EM154">
        <f ca="1"/>
        <v>1241.7</v>
      </c>
      <c r="EN154">
        <f ca="1"/>
        <v>5247.6999999999989</v>
      </c>
      <c r="EP154">
        <f ca="1"/>
        <v>46174</v>
      </c>
      <c r="EQ154">
        <f ca="1"/>
        <v>289.75</v>
      </c>
      <c r="ES154">
        <f ca="1"/>
        <v>46174</v>
      </c>
      <c r="ET154">
        <f ca="1"/>
        <v>25.76082830025884</v>
      </c>
      <c r="EV154">
        <f ca="1"/>
        <v>46174</v>
      </c>
      <c r="EW154">
        <f ca="1"/>
        <v>7464.1999999999989</v>
      </c>
      <c r="EX154">
        <f ca="1"/>
        <v>289.75</v>
      </c>
    </row>
    <row r="155" spans="1:154" ht="13.5">
      <c r="A155" s="242">
        <f ca="1"/>
        <v>46070</v>
      </c>
      <c r="B155" s="240" t="str">
        <f ca="1"/>
        <v>E</v>
      </c>
      <c r="C155" s="243">
        <f ca="1"/>
        <v>313.59999999999997</v>
      </c>
      <c r="D155" s="243">
        <f ca="1"/>
        <v>83.300000000000011</v>
      </c>
      <c r="E155" s="243">
        <f ca="1"/>
        <v>482.7</v>
      </c>
      <c r="F155" s="243">
        <f ca="1"/>
        <v>2592.0999999999995</v>
      </c>
      <c r="G155" s="243" t="str">
        <f ca="1"/>
        <v/>
      </c>
      <c r="H155" s="243">
        <f ca="1"/>
        <v>3471.6999999999994</v>
      </c>
      <c r="I155" s="244" t="str">
        <f ca="1"/>
        <v/>
      </c>
      <c r="J155" s="244" t="str">
        <f ca="1"/>
        <v/>
      </c>
      <c r="K155" s="243" t="str">
        <f ca="1"/>
        <v/>
      </c>
      <c r="L155" s="243" t="str">
        <f ca="1"/>
        <v/>
      </c>
      <c r="M155" s="243" t="str">
        <f ca="1"/>
        <v/>
      </c>
      <c r="N155" s="243" t="str">
        <f ca="1"/>
        <v/>
      </c>
      <c r="O155" s="243" t="str">
        <f ca="1"/>
        <v/>
      </c>
      <c r="P155" s="244" t="str">
        <f ca="1"/>
        <v/>
      </c>
      <c r="R155" s="245">
        <f ca="1"/>
        <v>46117</v>
      </c>
      <c r="S155" s="347">
        <f ca="1"/>
        <v>10411.099999999999</v>
      </c>
      <c r="T155" s="347">
        <f ca="1"/>
        <v>10325.5</v>
      </c>
      <c r="U155" s="347">
        <f ca="1"/>
        <v>401.1</v>
      </c>
      <c r="V155" s="348">
        <f ca="1"/>
        <v>25.742956868611316</v>
      </c>
      <c r="W155" s="347">
        <f ca="1"/>
        <v>0</v>
      </c>
      <c r="X155" s="347">
        <f ca="1"/>
        <v>401.1</v>
      </c>
      <c r="Y155" s="347">
        <f ca="1"/>
        <v>-401.1</v>
      </c>
      <c r="AA155" s="245"/>
      <c r="AB155" s="245"/>
      <c r="AC155" s="347"/>
      <c r="AD155" s="347"/>
      <c r="AE155" s="347"/>
      <c r="AF155" s="348"/>
      <c r="AG155" s="349"/>
      <c r="BA155">
        <f ca="1"/>
        <v>46099</v>
      </c>
      <c r="BB155" t="str">
        <f ca="1"/>
        <v>M</v>
      </c>
      <c r="BC155">
        <f ca="1"/>
        <v>349.3</v>
      </c>
      <c r="BD155">
        <f ca="1"/>
        <v>79.5</v>
      </c>
      <c r="BE155">
        <f ca="1"/>
        <v>566.5</v>
      </c>
      <c r="BF155">
        <f ca="1"/>
        <v>459.29999999999995</v>
      </c>
      <c r="BG155" t="str">
        <f ca="1"/>
        <v/>
      </c>
      <c r="BH155">
        <f ca="1"/>
        <v>1454.6</v>
      </c>
      <c r="BI155" t="str">
        <f ca="1"/>
        <v/>
      </c>
      <c r="BJ155" t="str">
        <f ca="1"/>
        <v/>
      </c>
      <c r="BK155" t="str">
        <f ca="1"/>
        <v/>
      </c>
      <c r="BL155" t="str">
        <f ca="1"/>
        <v/>
      </c>
      <c r="BM155" t="str">
        <f ca="1"/>
        <v/>
      </c>
      <c r="BN155" t="str">
        <f ca="1"/>
        <v/>
      </c>
      <c r="BO155" t="str">
        <f ca="1"/>
        <v/>
      </c>
      <c r="BP155" t="str">
        <f ca="1"/>
        <v/>
      </c>
      <c r="BR155">
        <f ca="1"/>
        <v>46099</v>
      </c>
      <c r="BS155" t="str">
        <f ca="1"/>
        <v>M</v>
      </c>
      <c r="BT155">
        <f ca="1"/>
        <v>349.3</v>
      </c>
      <c r="BU155">
        <f ca="1"/>
        <v>79.5</v>
      </c>
      <c r="BV155">
        <f ca="1"/>
        <v>566.5</v>
      </c>
      <c r="BW155">
        <f ca="1"/>
        <v>459.29999999999995</v>
      </c>
      <c r="BX155" t="str">
        <f ca="1"/>
        <v/>
      </c>
      <c r="BY155">
        <f ca="1"/>
        <v>1454.6</v>
      </c>
      <c r="BZ155" t="str">
        <f ca="1"/>
        <v/>
      </c>
      <c r="CA155" t="str">
        <f ca="1"/>
        <v/>
      </c>
      <c r="CB155" t="str">
        <f ca="1"/>
        <v/>
      </c>
      <c r="CC155" t="str">
        <f ca="1"/>
        <v/>
      </c>
      <c r="CD155" t="str">
        <f ca="1"/>
        <v/>
      </c>
      <c r="CE155" t="str">
        <f ca="1"/>
        <v/>
      </c>
      <c r="CF155" t="str">
        <f ca="1"/>
        <v/>
      </c>
      <c r="CG155" t="str">
        <f ca="1"/>
        <v/>
      </c>
      <c r="EI155">
        <f ca="1"/>
        <v>46175</v>
      </c>
      <c r="EJ155">
        <f ca="1"/>
        <v>7309.9999999999991</v>
      </c>
      <c r="EL155">
        <f ca="1"/>
        <v>46175</v>
      </c>
      <c r="EM155">
        <f ca="1"/>
        <v>2231.5</v>
      </c>
      <c r="EN155">
        <f ca="1"/>
        <v>5078.4999999999991</v>
      </c>
      <c r="EP155">
        <f ca="1"/>
        <v>46175</v>
      </c>
      <c r="EQ155">
        <f ca="1"/>
        <v>269.36</v>
      </c>
      <c r="ES155">
        <f ca="1"/>
        <v>46175</v>
      </c>
      <c r="ET155">
        <f ca="1"/>
        <v>25.860558360558358</v>
      </c>
      <c r="EV155">
        <f ca="1"/>
        <v>46175</v>
      </c>
      <c r="EW155">
        <f ca="1"/>
        <v>6965.7999999999993</v>
      </c>
      <c r="EX155">
        <f ca="1"/>
        <v>269.36</v>
      </c>
    </row>
    <row r="156" spans="1:154" ht="13.5">
      <c r="A156" s="242">
        <f ca="1"/>
        <v>46070</v>
      </c>
      <c r="B156" s="240" t="str">
        <f ca="1"/>
        <v>M</v>
      </c>
      <c r="C156" s="243">
        <f ca="1"/>
        <v>305</v>
      </c>
      <c r="D156" s="243">
        <f ca="1"/>
        <v>4049.9</v>
      </c>
      <c r="E156" s="243">
        <f ca="1"/>
        <v>416.59999999999997</v>
      </c>
      <c r="F156" s="243">
        <f ca="1"/>
        <v>2947.2</v>
      </c>
      <c r="G156" s="243" t="str">
        <f ca="1"/>
        <v/>
      </c>
      <c r="H156" s="243">
        <f ca="1"/>
        <v>7718.7</v>
      </c>
      <c r="I156" s="244" t="str">
        <f ca="1"/>
        <v/>
      </c>
      <c r="J156" s="244" t="str">
        <f ca="1"/>
        <v/>
      </c>
      <c r="K156" s="243">
        <f ca="1"/>
        <v>15</v>
      </c>
      <c r="L156" s="243" t="str">
        <f ca="1"/>
        <v/>
      </c>
      <c r="M156" s="243" t="str">
        <f ca="1"/>
        <v/>
      </c>
      <c r="N156" s="243">
        <f ca="1"/>
        <v>11068.1</v>
      </c>
      <c r="O156" s="243">
        <f ca="1"/>
        <v>427.33</v>
      </c>
      <c r="P156" s="244">
        <f ca="1"/>
        <v>25.900592048299909</v>
      </c>
      <c r="R156" s="245">
        <f ca="1"/>
        <v>46118</v>
      </c>
      <c r="S156" s="347">
        <f ca="1"/>
        <v>9982.5</v>
      </c>
      <c r="T156" s="347">
        <f ca="1"/>
        <v>9983.6</v>
      </c>
      <c r="U156" s="347">
        <f ca="1"/>
        <v>389.68</v>
      </c>
      <c r="V156" s="348">
        <f ca="1"/>
        <v>25.619995894066928</v>
      </c>
      <c r="W156" s="347">
        <f ca="1"/>
        <v>0</v>
      </c>
      <c r="X156" s="347">
        <f ca="1"/>
        <v>389.68</v>
      </c>
      <c r="Y156" s="347">
        <f ca="1"/>
        <v>-389.68</v>
      </c>
      <c r="AA156" s="245"/>
      <c r="AB156" s="245"/>
      <c r="AC156" s="347"/>
      <c r="AD156" s="347"/>
      <c r="AE156" s="347"/>
      <c r="AF156" s="348"/>
      <c r="AG156" s="349"/>
      <c r="BA156">
        <f ca="1"/>
        <v>46099</v>
      </c>
      <c r="BB156" t="str">
        <f ca="1"/>
        <v>E</v>
      </c>
      <c r="BC156">
        <f ca="1"/>
        <v>302.2</v>
      </c>
      <c r="BD156">
        <f ca="1"/>
        <v>4161.8999999999996</v>
      </c>
      <c r="BE156">
        <f ca="1"/>
        <v>524.4</v>
      </c>
      <c r="BF156">
        <f ca="1"/>
        <v>413.9</v>
      </c>
      <c r="BG156" t="str">
        <f ca="1"/>
        <v/>
      </c>
      <c r="BH156">
        <f ca="1"/>
        <v>5402.3999999999987</v>
      </c>
      <c r="BI156" t="str">
        <f ca="1"/>
        <v/>
      </c>
      <c r="BJ156" t="str">
        <f ca="1"/>
        <v/>
      </c>
      <c r="BK156">
        <f ca="1"/>
        <v>15</v>
      </c>
      <c r="BL156" t="str">
        <f ca="1"/>
        <v/>
      </c>
      <c r="BM156" t="str">
        <f ca="1"/>
        <v/>
      </c>
      <c r="BN156">
        <f ca="1"/>
        <v>6830.3999999999987</v>
      </c>
      <c r="BO156">
        <f ca="1"/>
        <v>262.58</v>
      </c>
      <c r="BP156">
        <f ca="1"/>
        <v>26.012643765709495</v>
      </c>
      <c r="BR156">
        <f ca="1"/>
        <v>46099</v>
      </c>
      <c r="BS156" t="str">
        <f ca="1"/>
        <v>E</v>
      </c>
      <c r="BT156">
        <f ca="1"/>
        <v>302.2</v>
      </c>
      <c r="BU156">
        <f ca="1"/>
        <v>4161.8999999999996</v>
      </c>
      <c r="BV156">
        <f ca="1"/>
        <v>524.4</v>
      </c>
      <c r="BW156">
        <f ca="1"/>
        <v>413.9</v>
      </c>
      <c r="BX156" t="str">
        <f ca="1"/>
        <v/>
      </c>
      <c r="BY156">
        <f ca="1"/>
        <v>5402.3999999999987</v>
      </c>
      <c r="BZ156" t="str">
        <f ca="1"/>
        <v/>
      </c>
      <c r="CA156" t="str">
        <f ca="1"/>
        <v/>
      </c>
      <c r="CB156">
        <f ca="1"/>
        <v>15</v>
      </c>
      <c r="CC156" t="str">
        <f ca="1"/>
        <v/>
      </c>
      <c r="CD156" t="str">
        <f ca="1"/>
        <v/>
      </c>
      <c r="CE156">
        <f ca="1"/>
        <v>6830.3999999999987</v>
      </c>
      <c r="CF156">
        <f ca="1"/>
        <v>262.58</v>
      </c>
      <c r="CG156">
        <f ca="1"/>
        <v>26.012643765709495</v>
      </c>
      <c r="EI156">
        <f ca="1"/>
        <v>46176</v>
      </c>
      <c r="EJ156">
        <f ca="1"/>
        <v>7379.1</v>
      </c>
      <c r="EL156">
        <f ca="1"/>
        <v>46176</v>
      </c>
      <c r="EM156">
        <f ca="1"/>
        <v>2042.3000000000002</v>
      </c>
      <c r="EN156">
        <f ca="1"/>
        <v>5336.8</v>
      </c>
      <c r="EP156">
        <f ca="1"/>
        <v>46176</v>
      </c>
      <c r="EQ156">
        <f ca="1"/>
        <v>297.08</v>
      </c>
      <c r="ES156">
        <f ca="1"/>
        <v>46176</v>
      </c>
      <c r="ET156">
        <f ca="1"/>
        <v>25.770162919079038</v>
      </c>
      <c r="EV156">
        <f ca="1"/>
        <v>46176</v>
      </c>
      <c r="EW156">
        <f ca="1"/>
        <v>7655.8</v>
      </c>
      <c r="EX156">
        <f ca="1"/>
        <v>297.08</v>
      </c>
    </row>
    <row r="157" spans="1:154" ht="13.5">
      <c r="A157" s="242">
        <f ca="1"/>
        <v>46071</v>
      </c>
      <c r="B157" s="240" t="str">
        <f ca="1"/>
        <v>E</v>
      </c>
      <c r="C157" s="243">
        <f ca="1"/>
        <v>313.2</v>
      </c>
      <c r="D157" s="243">
        <f ca="1"/>
        <v>88.1</v>
      </c>
      <c r="E157" s="243">
        <f ca="1"/>
        <v>485.1</v>
      </c>
      <c r="F157" s="243">
        <f ca="1"/>
        <v>2478</v>
      </c>
      <c r="G157" s="243" t="str">
        <f ca="1"/>
        <v/>
      </c>
      <c r="H157" s="243">
        <f ca="1"/>
        <v>3364.4</v>
      </c>
      <c r="I157" s="244" t="str">
        <f ca="1"/>
        <v/>
      </c>
      <c r="J157" s="244" t="str">
        <f ca="1"/>
        <v/>
      </c>
      <c r="K157" s="243" t="str">
        <f ca="1"/>
        <v/>
      </c>
      <c r="L157" s="243" t="str">
        <f ca="1"/>
        <v/>
      </c>
      <c r="M157" s="243" t="str">
        <f ca="1"/>
        <v/>
      </c>
      <c r="N157" s="243" t="str">
        <f ca="1"/>
        <v/>
      </c>
      <c r="O157" s="243" t="str">
        <f ca="1"/>
        <v/>
      </c>
      <c r="P157" s="244" t="str">
        <f ca="1"/>
        <v/>
      </c>
      <c r="R157" s="245">
        <f ca="1"/>
        <v>46119</v>
      </c>
      <c r="S157" s="347">
        <f ca="1"/>
        <v>10201.600000000002</v>
      </c>
      <c r="T157" s="347">
        <f ca="1"/>
        <v>9980.1</v>
      </c>
      <c r="U157" s="347">
        <f ca="1"/>
        <v>388.78</v>
      </c>
      <c r="V157" s="348">
        <f ca="1"/>
        <v>25.670301970265964</v>
      </c>
      <c r="W157" s="347">
        <f ca="1"/>
        <v>0</v>
      </c>
      <c r="X157" s="347">
        <f ca="1"/>
        <v>388.78</v>
      </c>
      <c r="Y157" s="347">
        <f ca="1"/>
        <v>-388.78</v>
      </c>
      <c r="AA157" s="245"/>
      <c r="AB157" s="245"/>
      <c r="AC157" s="347"/>
      <c r="AD157" s="347"/>
      <c r="AE157" s="347"/>
      <c r="AF157" s="348"/>
      <c r="AG157" s="349"/>
      <c r="BA157">
        <f ca="1"/>
        <v>46100</v>
      </c>
      <c r="BB157" t="str">
        <f ca="1"/>
        <v>M</v>
      </c>
      <c r="BC157">
        <f ca="1"/>
        <v>351.7</v>
      </c>
      <c r="BD157">
        <f ca="1"/>
        <v>75</v>
      </c>
      <c r="BE157">
        <f ca="1"/>
        <v>566.29999999999995</v>
      </c>
      <c r="BF157">
        <f ca="1"/>
        <v>450</v>
      </c>
      <c r="BG157" t="str">
        <f ca="1"/>
        <v/>
      </c>
      <c r="BH157">
        <f ca="1"/>
        <v>1443</v>
      </c>
      <c r="BI157" t="str">
        <f ca="1"/>
        <v/>
      </c>
      <c r="BJ157" t="str">
        <f ca="1"/>
        <v/>
      </c>
      <c r="BK157" t="str">
        <f ca="1"/>
        <v/>
      </c>
      <c r="BL157" t="str">
        <f ca="1"/>
        <v/>
      </c>
      <c r="BM157" t="str">
        <f ca="1"/>
        <v/>
      </c>
      <c r="BN157" t="str">
        <f ca="1"/>
        <v/>
      </c>
      <c r="BO157" t="str">
        <f ca="1"/>
        <v/>
      </c>
      <c r="BP157" t="str">
        <f ca="1"/>
        <v/>
      </c>
      <c r="BR157">
        <f ca="1"/>
        <v>46100</v>
      </c>
      <c r="BS157" t="str">
        <f ca="1"/>
        <v>M</v>
      </c>
      <c r="BT157">
        <f ca="1"/>
        <v>351.7</v>
      </c>
      <c r="BU157">
        <f ca="1"/>
        <v>75</v>
      </c>
      <c r="BV157">
        <f ca="1"/>
        <v>566.29999999999995</v>
      </c>
      <c r="BW157">
        <f ca="1"/>
        <v>450</v>
      </c>
      <c r="BX157" t="str">
        <f ca="1"/>
        <v/>
      </c>
      <c r="BY157">
        <f ca="1"/>
        <v>1443</v>
      </c>
      <c r="BZ157" t="str">
        <f ca="1"/>
        <v/>
      </c>
      <c r="CA157" t="str">
        <f ca="1"/>
        <v/>
      </c>
      <c r="CB157" t="str">
        <f ca="1"/>
        <v/>
      </c>
      <c r="CC157" t="str">
        <f ca="1"/>
        <v/>
      </c>
      <c r="CD157" t="str">
        <f ca="1"/>
        <v/>
      </c>
      <c r="CE157" t="str">
        <f ca="1"/>
        <v/>
      </c>
      <c r="CF157" t="str">
        <f ca="1"/>
        <v/>
      </c>
      <c r="CG157" t="str">
        <f ca="1"/>
        <v/>
      </c>
      <c r="EI157">
        <f ca="1"/>
        <v>46177</v>
      </c>
      <c r="EJ157">
        <f ca="1"/>
        <v>7680.3</v>
      </c>
      <c r="EL157">
        <f ca="1"/>
        <v>46177</v>
      </c>
      <c r="EM157">
        <f ca="1"/>
        <v>2334</v>
      </c>
      <c r="EN157">
        <f ca="1"/>
        <v>5346.3</v>
      </c>
      <c r="EP157">
        <f ca="1"/>
        <v>46177</v>
      </c>
      <c r="EQ157">
        <f ca="1"/>
        <v>292.2</v>
      </c>
      <c r="ES157">
        <f ca="1"/>
        <v>46177</v>
      </c>
      <c r="ET157">
        <f ca="1"/>
        <v>25.923340177960302</v>
      </c>
      <c r="EV157">
        <f ca="1"/>
        <v>46177</v>
      </c>
      <c r="EW157">
        <f ca="1"/>
        <v>7574.8</v>
      </c>
      <c r="EX157">
        <f ca="1"/>
        <v>292.2</v>
      </c>
    </row>
    <row r="158" spans="1:154" ht="13.5">
      <c r="A158" s="242">
        <f ca="1"/>
        <v>46071</v>
      </c>
      <c r="B158" s="240" t="str">
        <f ca="1"/>
        <v>M</v>
      </c>
      <c r="C158" s="243">
        <f ca="1"/>
        <v>286.40000000000003</v>
      </c>
      <c r="D158" s="243">
        <f ca="1"/>
        <v>4143.2</v>
      </c>
      <c r="E158" s="243">
        <f ca="1"/>
        <v>431.1</v>
      </c>
      <c r="F158" s="243">
        <f ca="1"/>
        <v>2610.8999999999996</v>
      </c>
      <c r="G158" s="243" t="str">
        <f ca="1"/>
        <v/>
      </c>
      <c r="H158" s="243">
        <f ca="1"/>
        <v>7471.5999999999995</v>
      </c>
      <c r="I158" s="244" t="str">
        <f ca="1"/>
        <v/>
      </c>
      <c r="J158" s="244" t="str">
        <f ca="1"/>
        <v/>
      </c>
      <c r="K158" s="243">
        <f ca="1"/>
        <v>15</v>
      </c>
      <c r="L158" s="243" t="str">
        <f ca="1"/>
        <v/>
      </c>
      <c r="M158" s="243" t="str">
        <f ca="1"/>
        <v/>
      </c>
      <c r="N158" s="243">
        <f ca="1"/>
        <v>11126.099999999999</v>
      </c>
      <c r="O158" s="243">
        <f ca="1"/>
        <v>432.9</v>
      </c>
      <c r="P158" s="244">
        <f ca="1"/>
        <v>25.701316701316699</v>
      </c>
      <c r="R158" s="245">
        <f ca="1"/>
        <v>46120</v>
      </c>
      <c r="S158" s="347">
        <f ca="1"/>
        <v>10262.4</v>
      </c>
      <c r="T158" s="347">
        <f ca="1"/>
        <v>10153.6</v>
      </c>
      <c r="U158" s="347">
        <f ca="1"/>
        <v>395</v>
      </c>
      <c r="V158" s="348">
        <f ca="1"/>
        <v>25.705316455696202</v>
      </c>
      <c r="W158" s="347">
        <f ca="1"/>
        <v>0</v>
      </c>
      <c r="X158" s="347">
        <f ca="1"/>
        <v>395</v>
      </c>
      <c r="Y158" s="347">
        <f ca="1"/>
        <v>-395</v>
      </c>
      <c r="AA158" s="245"/>
      <c r="AB158" s="245"/>
      <c r="AC158" s="347"/>
      <c r="AD158" s="347"/>
      <c r="AE158" s="347"/>
      <c r="AF158" s="348"/>
      <c r="AG158" s="349"/>
      <c r="BA158">
        <f ca="1"/>
        <v>46100</v>
      </c>
      <c r="BB158" t="str">
        <f ca="1"/>
        <v>E</v>
      </c>
      <c r="BC158">
        <f ca="1"/>
        <v>328.8</v>
      </c>
      <c r="BD158">
        <f ca="1"/>
        <v>4165.7</v>
      </c>
      <c r="BE158">
        <f ca="1"/>
        <v>536.4</v>
      </c>
      <c r="BF158">
        <f ca="1"/>
        <v>402.99999999999994</v>
      </c>
      <c r="BG158" t="str">
        <f ca="1"/>
        <v/>
      </c>
      <c r="BH158">
        <f ca="1"/>
        <v>5433.9</v>
      </c>
      <c r="BI158" t="str">
        <f ca="1"/>
        <v/>
      </c>
      <c r="BJ158" t="str">
        <f ca="1"/>
        <v/>
      </c>
      <c r="BK158">
        <f ca="1"/>
        <v>15</v>
      </c>
      <c r="BL158" t="str">
        <f ca="1"/>
        <v/>
      </c>
      <c r="BM158" t="str">
        <f ca="1"/>
        <v/>
      </c>
      <c r="BN158">
        <f ca="1"/>
        <v>6906</v>
      </c>
      <c r="BO158">
        <f ca="1"/>
        <v>256.14</v>
      </c>
      <c r="BP158">
        <f ca="1"/>
        <v>26.961817755914737</v>
      </c>
      <c r="BR158">
        <f ca="1"/>
        <v>46100</v>
      </c>
      <c r="BS158" t="str">
        <f ca="1"/>
        <v>E</v>
      </c>
      <c r="BT158">
        <f ca="1"/>
        <v>328.8</v>
      </c>
      <c r="BU158">
        <f ca="1"/>
        <v>4165.7</v>
      </c>
      <c r="BV158">
        <f ca="1"/>
        <v>536.4</v>
      </c>
      <c r="BW158">
        <f ca="1"/>
        <v>402.99999999999994</v>
      </c>
      <c r="BX158" t="str">
        <f ca="1"/>
        <v/>
      </c>
      <c r="BY158">
        <f ca="1"/>
        <v>5433.9</v>
      </c>
      <c r="BZ158" t="str">
        <f ca="1"/>
        <v/>
      </c>
      <c r="CA158" t="str">
        <f ca="1"/>
        <v/>
      </c>
      <c r="CB158">
        <f ca="1"/>
        <v>15</v>
      </c>
      <c r="CC158" t="str">
        <f ca="1"/>
        <v/>
      </c>
      <c r="CD158" t="str">
        <f ca="1"/>
        <v/>
      </c>
      <c r="CE158">
        <f ca="1"/>
        <v>6906</v>
      </c>
      <c r="CF158">
        <f ca="1"/>
        <v>256.14</v>
      </c>
      <c r="CG158">
        <f ca="1"/>
        <v>26.961817755914737</v>
      </c>
      <c r="EI158">
        <f ca="1"/>
        <v>46178</v>
      </c>
      <c r="EJ158">
        <f ca="1"/>
        <v>7443.7999999999993</v>
      </c>
      <c r="EL158">
        <f ca="1"/>
        <v>46178</v>
      </c>
      <c r="EM158">
        <f ca="1"/>
        <v>2243.5</v>
      </c>
      <c r="EN158">
        <f ca="1"/>
        <v>5200.2999999999993</v>
      </c>
      <c r="EP158">
        <f ca="1"/>
        <v>46178</v>
      </c>
      <c r="EQ158">
        <f ca="1"/>
        <v>287.31</v>
      </c>
      <c r="ES158">
        <f ca="1"/>
        <v>46178</v>
      </c>
      <c r="ET158">
        <f ca="1"/>
        <v>25.730047683686607</v>
      </c>
      <c r="EV158">
        <f ca="1"/>
        <v>46178</v>
      </c>
      <c r="EW158">
        <f ca="1"/>
        <v>7392.4999999999991</v>
      </c>
      <c r="EX158">
        <f ca="1"/>
        <v>287.31</v>
      </c>
    </row>
    <row r="159" spans="1:154" ht="13.5">
      <c r="A159" s="242">
        <f ca="1"/>
        <v>46072</v>
      </c>
      <c r="B159" s="240" t="str">
        <f ca="1"/>
        <v>E</v>
      </c>
      <c r="C159" s="243">
        <f ca="1"/>
        <v>338.2</v>
      </c>
      <c r="D159" s="243">
        <f ca="1"/>
        <v>83.3</v>
      </c>
      <c r="E159" s="243">
        <f ca="1"/>
        <v>534.9</v>
      </c>
      <c r="F159" s="243">
        <f ca="1"/>
        <v>2713.1</v>
      </c>
      <c r="G159" s="243" t="str">
        <f ca="1"/>
        <v/>
      </c>
      <c r="H159" s="243">
        <f ca="1"/>
        <v>3669.5</v>
      </c>
      <c r="I159" s="244" t="str">
        <f ca="1"/>
        <v/>
      </c>
      <c r="J159" s="244" t="str">
        <f ca="1"/>
        <v/>
      </c>
      <c r="K159" s="243" t="str">
        <f ca="1"/>
        <v/>
      </c>
      <c r="L159" s="243" t="str">
        <f ca="1"/>
        <v/>
      </c>
      <c r="M159" s="243" t="str">
        <f ca="1"/>
        <v/>
      </c>
      <c r="N159" s="243" t="str">
        <f ca="1"/>
        <v/>
      </c>
      <c r="O159" s="243" t="str">
        <f ca="1"/>
        <v/>
      </c>
      <c r="P159" s="244" t="str">
        <f ca="1"/>
        <v/>
      </c>
      <c r="R159" s="245">
        <f ca="1"/>
        <v>46121</v>
      </c>
      <c r="S159" s="347">
        <f ca="1"/>
        <v>10382.200000000001</v>
      </c>
      <c r="T159" s="347">
        <f ca="1"/>
        <v>10437.099999999999</v>
      </c>
      <c r="U159" s="347">
        <f ca="1"/>
        <v>405.74</v>
      </c>
      <c r="V159" s="348">
        <f ca="1"/>
        <v>25.723616108838169</v>
      </c>
      <c r="W159" s="347">
        <f ca="1"/>
        <v>0</v>
      </c>
      <c r="X159" s="347">
        <f ca="1"/>
        <v>405.74</v>
      </c>
      <c r="Y159" s="347">
        <f ca="1"/>
        <v>-405.74</v>
      </c>
      <c r="AA159" s="245"/>
      <c r="AB159" s="245"/>
      <c r="AC159" s="347"/>
      <c r="AD159" s="347"/>
      <c r="AE159" s="347"/>
      <c r="AF159" s="348"/>
      <c r="AG159" s="349"/>
      <c r="BA159">
        <f ca="1"/>
        <v>46101</v>
      </c>
      <c r="BB159" t="str">
        <f ca="1"/>
        <v>M</v>
      </c>
      <c r="BC159">
        <f ca="1"/>
        <v>377.70000000000005</v>
      </c>
      <c r="BD159">
        <f ca="1"/>
        <v>74.8</v>
      </c>
      <c r="BE159">
        <f ca="1"/>
        <v>562.79999999999995</v>
      </c>
      <c r="BF159">
        <f ca="1"/>
        <v>471.80000000000007</v>
      </c>
      <c r="BG159" t="str">
        <f ca="1"/>
        <v/>
      </c>
      <c r="BH159">
        <f ca="1"/>
        <v>1487.1</v>
      </c>
      <c r="BI159" t="str">
        <f ca="1"/>
        <v/>
      </c>
      <c r="BJ159" t="str">
        <f ca="1"/>
        <v/>
      </c>
      <c r="BK159" t="str">
        <f ca="1"/>
        <v/>
      </c>
      <c r="BL159" t="str">
        <f ca="1"/>
        <v/>
      </c>
      <c r="BM159" t="str">
        <f ca="1"/>
        <v/>
      </c>
      <c r="BN159" t="str">
        <f ca="1"/>
        <v/>
      </c>
      <c r="BO159" t="str">
        <f ca="1"/>
        <v/>
      </c>
      <c r="BP159" t="str">
        <f ca="1"/>
        <v/>
      </c>
      <c r="BR159">
        <f ca="1"/>
        <v>46101</v>
      </c>
      <c r="BS159" t="str">
        <f ca="1"/>
        <v>M</v>
      </c>
      <c r="BT159">
        <f ca="1"/>
        <v>377.70000000000005</v>
      </c>
      <c r="BU159">
        <f ca="1"/>
        <v>74.8</v>
      </c>
      <c r="BV159">
        <f ca="1"/>
        <v>562.79999999999995</v>
      </c>
      <c r="BW159">
        <f ca="1"/>
        <v>471.80000000000007</v>
      </c>
      <c r="BX159" t="str">
        <f ca="1"/>
        <v/>
      </c>
      <c r="BY159">
        <f ca="1"/>
        <v>1487.1</v>
      </c>
      <c r="BZ159" t="str">
        <f ca="1"/>
        <v/>
      </c>
      <c r="CA159" t="str">
        <f ca="1"/>
        <v/>
      </c>
      <c r="CB159" t="str">
        <f ca="1"/>
        <v/>
      </c>
      <c r="CC159" t="str">
        <f ca="1"/>
        <v/>
      </c>
      <c r="CD159" t="str">
        <f ca="1"/>
        <v/>
      </c>
      <c r="CE159" t="str">
        <f ca="1"/>
        <v/>
      </c>
      <c r="CF159" t="str">
        <f ca="1"/>
        <v/>
      </c>
      <c r="CG159" t="str">
        <f ca="1"/>
        <v/>
      </c>
      <c r="EI159">
        <f ca="1"/>
        <v>46179</v>
      </c>
      <c r="EJ159">
        <f ca="1"/>
        <v>7350.5999999999995</v>
      </c>
      <c r="EL159">
        <f ca="1"/>
        <v>46179</v>
      </c>
      <c r="EM159">
        <f ca="1"/>
        <v>2213.1999999999998</v>
      </c>
      <c r="EN159">
        <f ca="1"/>
        <v>5137.3999999999996</v>
      </c>
      <c r="EP159">
        <f ca="1"/>
        <v>46179</v>
      </c>
      <c r="EQ159">
        <f ca="1"/>
        <v>283.44</v>
      </c>
      <c r="ES159">
        <f ca="1"/>
        <v>46179</v>
      </c>
      <c r="ET159">
        <f ca="1"/>
        <v>25.673158340389499</v>
      </c>
      <c r="EV159">
        <f ca="1"/>
        <v>46179</v>
      </c>
      <c r="EW159">
        <f ca="1"/>
        <v>7276.7999999999993</v>
      </c>
      <c r="EX159">
        <f ca="1"/>
        <v>283.44</v>
      </c>
    </row>
    <row r="160" spans="1:154" ht="13.5">
      <c r="A160" s="242">
        <f ca="1"/>
        <v>46072</v>
      </c>
      <c r="B160" s="240" t="str">
        <f ca="1"/>
        <v>M</v>
      </c>
      <c r="C160" s="243">
        <f ca="1"/>
        <v>0</v>
      </c>
      <c r="D160" s="243">
        <f ca="1"/>
        <v>4077</v>
      </c>
      <c r="E160" s="243">
        <f ca="1"/>
        <v>296.79999999999995</v>
      </c>
      <c r="F160" s="243">
        <f ca="1"/>
        <v>0</v>
      </c>
      <c r="G160" s="243" t="str">
        <f ca="1"/>
        <v/>
      </c>
      <c r="H160" s="243">
        <f ca="1"/>
        <v>4373.8</v>
      </c>
      <c r="I160" s="244" t="str">
        <f ca="1"/>
        <v/>
      </c>
      <c r="J160" s="244" t="str">
        <f ca="1"/>
        <v/>
      </c>
      <c r="K160" s="243">
        <f ca="1"/>
        <v>15</v>
      </c>
      <c r="L160" s="243" t="str">
        <f ca="1"/>
        <v/>
      </c>
      <c r="M160" s="243" t="str">
        <f ca="1"/>
        <v/>
      </c>
      <c r="N160" s="243">
        <f ca="1"/>
        <v>7985.7000000000007</v>
      </c>
      <c r="O160" s="243">
        <f ca="1"/>
        <v>308.29000000000002</v>
      </c>
      <c r="P160" s="244">
        <f ca="1"/>
        <v>25.903208018424213</v>
      </c>
      <c r="R160" s="245">
        <f ca="1"/>
        <v>46122</v>
      </c>
      <c r="S160" s="347">
        <f ca="1"/>
        <v>10404.6</v>
      </c>
      <c r="T160" s="347">
        <f ca="1"/>
        <v>10470.1</v>
      </c>
      <c r="U160" s="347">
        <f ca="1"/>
        <v>409</v>
      </c>
      <c r="V160" s="348">
        <f ca="1"/>
        <v>25.599266503667483</v>
      </c>
      <c r="W160" s="347">
        <f ca="1"/>
        <v>0</v>
      </c>
      <c r="X160" s="347">
        <f ca="1"/>
        <v>409</v>
      </c>
      <c r="Y160" s="347">
        <f ca="1"/>
        <v>-409</v>
      </c>
      <c r="AA160" s="245"/>
      <c r="AB160" s="245"/>
      <c r="AC160" s="347"/>
      <c r="AD160" s="347"/>
      <c r="AE160" s="347"/>
      <c r="AF160" s="348"/>
      <c r="AG160" s="349"/>
      <c r="BA160">
        <f ca="1"/>
        <v>46101</v>
      </c>
      <c r="BB160" t="str">
        <f ca="1"/>
        <v>E</v>
      </c>
      <c r="BC160">
        <f ca="1"/>
        <v>0</v>
      </c>
      <c r="BD160">
        <f ca="1"/>
        <v>4165</v>
      </c>
      <c r="BE160">
        <f ca="1"/>
        <v>288.2</v>
      </c>
      <c r="BF160">
        <f ca="1"/>
        <v>290.7</v>
      </c>
      <c r="BG160" t="str">
        <f ca="1"/>
        <v/>
      </c>
      <c r="BH160">
        <f ca="1"/>
        <v>4743.8999999999996</v>
      </c>
      <c r="BI160" t="str">
        <f ca="1"/>
        <v/>
      </c>
      <c r="BJ160" t="str">
        <f ca="1"/>
        <v/>
      </c>
      <c r="BK160">
        <f ca="1"/>
        <v>15</v>
      </c>
      <c r="BL160" t="str">
        <f ca="1"/>
        <v/>
      </c>
      <c r="BM160" t="str">
        <f ca="1"/>
        <v/>
      </c>
      <c r="BN160">
        <f ca="1"/>
        <v>6169.5</v>
      </c>
      <c r="BO160">
        <f ca="1"/>
        <v>227.15</v>
      </c>
      <c r="BP160">
        <f ca="1"/>
        <v>27.160466651992074</v>
      </c>
      <c r="BR160">
        <f ca="1"/>
        <v>46101</v>
      </c>
      <c r="BS160" t="str">
        <f ca="1"/>
        <v>E</v>
      </c>
      <c r="BT160">
        <f ca="1"/>
        <v>0</v>
      </c>
      <c r="BU160">
        <f ca="1"/>
        <v>4165</v>
      </c>
      <c r="BV160">
        <f ca="1"/>
        <v>288.2</v>
      </c>
      <c r="BW160">
        <f ca="1"/>
        <v>290.7</v>
      </c>
      <c r="BX160" t="str">
        <f ca="1"/>
        <v/>
      </c>
      <c r="BY160">
        <f ca="1"/>
        <v>4743.8999999999996</v>
      </c>
      <c r="BZ160" t="str">
        <f ca="1"/>
        <v/>
      </c>
      <c r="CA160" t="str">
        <f ca="1"/>
        <v/>
      </c>
      <c r="CB160">
        <f ca="1"/>
        <v>15</v>
      </c>
      <c r="CC160" t="str">
        <f ca="1"/>
        <v/>
      </c>
      <c r="CD160" t="str">
        <f ca="1"/>
        <v/>
      </c>
      <c r="CE160">
        <f ca="1"/>
        <v>6169.5</v>
      </c>
      <c r="CF160">
        <f ca="1"/>
        <v>227.15</v>
      </c>
      <c r="CG160">
        <f ca="1"/>
        <v>27.160466651992074</v>
      </c>
      <c r="EI160">
        <f ca="1"/>
        <v>46180</v>
      </c>
      <c r="EJ160">
        <f ca="1"/>
        <v>7338.2000000000007</v>
      </c>
      <c r="EL160">
        <f ca="1"/>
        <v>46180</v>
      </c>
      <c r="EM160">
        <f ca="1"/>
        <v>2154.4</v>
      </c>
      <c r="EN160">
        <f ca="1"/>
        <v>5183.8</v>
      </c>
      <c r="EP160">
        <f ca="1"/>
        <v>46180</v>
      </c>
      <c r="EQ160">
        <f ca="1"/>
        <v>280.83</v>
      </c>
      <c r="ES160">
        <f ca="1"/>
        <v>46180</v>
      </c>
      <c r="ET160">
        <f ca="1"/>
        <v>25.772531424705342</v>
      </c>
      <c r="EV160">
        <f ca="1"/>
        <v>46180</v>
      </c>
      <c r="EW160">
        <f ca="1"/>
        <v>7237.7000000000007</v>
      </c>
      <c r="EX160">
        <f ca="1"/>
        <v>280.83</v>
      </c>
    </row>
    <row r="161" spans="1:154" ht="13.5">
      <c r="A161" s="242">
        <f ca="1"/>
        <v>46073</v>
      </c>
      <c r="B161" s="240" t="str">
        <f ca="1"/>
        <v>E</v>
      </c>
      <c r="C161" s="243">
        <f ca="1"/>
        <v>363.6</v>
      </c>
      <c r="D161" s="243">
        <f ca="1"/>
        <v>85.4</v>
      </c>
      <c r="E161" s="243">
        <f ca="1"/>
        <v>533.69999999999993</v>
      </c>
      <c r="F161" s="243">
        <f ca="1"/>
        <v>2644.2000000000003</v>
      </c>
      <c r="G161" s="243" t="str">
        <f ca="1"/>
        <v/>
      </c>
      <c r="H161" s="243">
        <f ca="1"/>
        <v>3626.9</v>
      </c>
      <c r="I161" s="244" t="str">
        <f ca="1"/>
        <v/>
      </c>
      <c r="J161" s="244" t="str">
        <f ca="1"/>
        <v/>
      </c>
      <c r="K161" s="243" t="str">
        <f ca="1"/>
        <v/>
      </c>
      <c r="L161" s="243" t="str">
        <f ca="1"/>
        <v/>
      </c>
      <c r="M161" s="243" t="str">
        <f ca="1"/>
        <v/>
      </c>
      <c r="N161" s="243" t="str">
        <f ca="1"/>
        <v/>
      </c>
      <c r="O161" s="243" t="str">
        <f ca="1"/>
        <v/>
      </c>
      <c r="P161" s="244" t="str">
        <f ca="1"/>
        <v/>
      </c>
      <c r="R161" s="245">
        <f ca="1"/>
        <v>46123</v>
      </c>
      <c r="S161" s="347">
        <f ca="1"/>
        <v>10403.199999999999</v>
      </c>
      <c r="T161" s="347">
        <f ca="1"/>
        <v>10066.9</v>
      </c>
      <c r="U161" s="347">
        <f ca="1"/>
        <v>392.62</v>
      </c>
      <c r="V161" s="348">
        <f ca="1"/>
        <v>25.640313789414702</v>
      </c>
      <c r="W161" s="347">
        <f ca="1"/>
        <v>0</v>
      </c>
      <c r="X161" s="347">
        <f ca="1"/>
        <v>392.62</v>
      </c>
      <c r="Y161" s="347">
        <f ca="1"/>
        <v>-392.62</v>
      </c>
      <c r="AA161" s="245"/>
      <c r="AB161" s="245"/>
      <c r="AC161" s="347"/>
      <c r="AD161" s="347"/>
      <c r="AE161" s="347"/>
      <c r="AF161" s="348"/>
      <c r="AG161" s="349"/>
      <c r="BA161">
        <f ca="1"/>
        <v>46102</v>
      </c>
      <c r="BB161" t="str">
        <f ca="1"/>
        <v>M</v>
      </c>
      <c r="BC161">
        <f ca="1"/>
        <v>389.4</v>
      </c>
      <c r="BD161">
        <f ca="1"/>
        <v>77.900000000000006</v>
      </c>
      <c r="BE161">
        <f ca="1"/>
        <v>535.79999999999995</v>
      </c>
      <c r="BF161">
        <f ca="1"/>
        <v>437.5</v>
      </c>
      <c r="BG161" t="str">
        <f ca="1"/>
        <v/>
      </c>
      <c r="BH161">
        <f ca="1"/>
        <v>1440.6</v>
      </c>
      <c r="BI161" t="str">
        <f ca="1"/>
        <v/>
      </c>
      <c r="BJ161" t="str">
        <f ca="1"/>
        <v/>
      </c>
      <c r="BK161" t="str">
        <f ca="1"/>
        <v/>
      </c>
      <c r="BL161" t="str">
        <f ca="1"/>
        <v/>
      </c>
      <c r="BM161" t="str">
        <f ca="1"/>
        <v/>
      </c>
      <c r="BN161" t="str">
        <f ca="1"/>
        <v/>
      </c>
      <c r="BO161" t="str">
        <f ca="1"/>
        <v/>
      </c>
      <c r="BP161" t="str">
        <f ca="1"/>
        <v/>
      </c>
      <c r="BR161">
        <f ca="1"/>
        <v>46102</v>
      </c>
      <c r="BS161" t="str">
        <f ca="1"/>
        <v>M</v>
      </c>
      <c r="BT161">
        <f ca="1"/>
        <v>389.4</v>
      </c>
      <c r="BU161">
        <f ca="1"/>
        <v>77.900000000000006</v>
      </c>
      <c r="BV161">
        <f ca="1"/>
        <v>535.79999999999995</v>
      </c>
      <c r="BW161">
        <f ca="1"/>
        <v>437.5</v>
      </c>
      <c r="BX161" t="str">
        <f ca="1"/>
        <v/>
      </c>
      <c r="BY161">
        <f ca="1"/>
        <v>1440.6</v>
      </c>
      <c r="BZ161" t="str">
        <f ca="1"/>
        <v/>
      </c>
      <c r="CA161" t="str">
        <f ca="1"/>
        <v/>
      </c>
      <c r="CB161" t="str">
        <f ca="1"/>
        <v/>
      </c>
      <c r="CC161" t="str">
        <f ca="1"/>
        <v/>
      </c>
      <c r="CD161" t="str">
        <f ca="1"/>
        <v/>
      </c>
      <c r="CE161" t="str">
        <f ca="1"/>
        <v/>
      </c>
      <c r="CF161" t="str">
        <f ca="1"/>
        <v/>
      </c>
      <c r="CG161" t="str">
        <f ca="1"/>
        <v/>
      </c>
      <c r="EI161">
        <f ca="1"/>
        <v>46181</v>
      </c>
      <c r="EJ161">
        <f ca="1"/>
        <v>7176.3000000000011</v>
      </c>
      <c r="EL161">
        <f ca="1"/>
        <v>46181</v>
      </c>
      <c r="EM161">
        <f ca="1"/>
        <v>2068.9</v>
      </c>
      <c r="EN161">
        <f ca="1"/>
        <v>5107.4000000000005</v>
      </c>
      <c r="EP161">
        <f ca="1"/>
        <v>46181</v>
      </c>
      <c r="EQ161">
        <f ca="1"/>
        <v>275.45</v>
      </c>
      <c r="ES161">
        <f ca="1"/>
        <v>46181</v>
      </c>
      <c r="ET161">
        <f ca="1"/>
        <v>25.750226901434019</v>
      </c>
      <c r="EV161">
        <f ca="1"/>
        <v>46181</v>
      </c>
      <c r="EW161">
        <f ca="1"/>
        <v>7092.9000000000005</v>
      </c>
      <c r="EX161">
        <f ca="1"/>
        <v>275.45</v>
      </c>
    </row>
    <row r="162" spans="1:154" ht="13.5">
      <c r="A162" s="242">
        <f ca="1"/>
        <v>46073</v>
      </c>
      <c r="B162" s="240" t="str">
        <f ca="1"/>
        <v>M</v>
      </c>
      <c r="C162" s="243">
        <f ca="1"/>
        <v>296.79999999999995</v>
      </c>
      <c r="D162" s="243">
        <f ca="1"/>
        <v>4211.8</v>
      </c>
      <c r="E162" s="243">
        <f ca="1"/>
        <v>448.4</v>
      </c>
      <c r="F162" s="243">
        <f ca="1"/>
        <v>2804.5</v>
      </c>
      <c r="G162" s="243" t="str">
        <f ca="1"/>
        <v/>
      </c>
      <c r="H162" s="243">
        <f ca="1"/>
        <v>7761.5</v>
      </c>
      <c r="I162" s="244" t="str">
        <f ca="1"/>
        <v/>
      </c>
      <c r="J162" s="244" t="str">
        <f ca="1"/>
        <v/>
      </c>
      <c r="K162" s="243">
        <f ca="1"/>
        <v>15</v>
      </c>
      <c r="L162" s="243" t="str">
        <f ca="1"/>
        <v/>
      </c>
      <c r="M162" s="243" t="str">
        <f ca="1"/>
        <v/>
      </c>
      <c r="N162" s="243">
        <f ca="1"/>
        <v>9102.6</v>
      </c>
      <c r="O162" s="243">
        <f ca="1"/>
        <v>361.61</v>
      </c>
      <c r="P162" s="244">
        <f ca="1"/>
        <v>25.172423329000857</v>
      </c>
      <c r="R162" s="245">
        <f ca="1"/>
        <v>46124</v>
      </c>
      <c r="S162" s="347">
        <f ca="1"/>
        <v>9971.3000000000011</v>
      </c>
      <c r="T162" s="347">
        <f ca="1"/>
        <v>10200</v>
      </c>
      <c r="U162" s="347">
        <f ca="1"/>
        <v>396.28</v>
      </c>
      <c r="V162" s="348">
        <f ca="1"/>
        <v>25.739376198647424</v>
      </c>
      <c r="W162" s="347">
        <f ca="1"/>
        <v>0</v>
      </c>
      <c r="X162" s="347">
        <f ca="1"/>
        <v>396.28</v>
      </c>
      <c r="Y162" s="347">
        <f ca="1"/>
        <v>-396.28</v>
      </c>
      <c r="AA162" s="245"/>
      <c r="AB162" s="245"/>
      <c r="AC162" s="347"/>
      <c r="AD162" s="347"/>
      <c r="AE162" s="347"/>
      <c r="AF162" s="348"/>
      <c r="AG162" s="349"/>
      <c r="BA162">
        <f ca="1"/>
        <v>46102</v>
      </c>
      <c r="BB162" t="str">
        <f ca="1"/>
        <v>E</v>
      </c>
      <c r="BC162">
        <f ca="1"/>
        <v>312.2</v>
      </c>
      <c r="BD162">
        <f ca="1"/>
        <v>3976.6</v>
      </c>
      <c r="BE162">
        <f ca="1"/>
        <v>441.4</v>
      </c>
      <c r="BF162">
        <f ca="1"/>
        <v>429.20000000000005</v>
      </c>
      <c r="BG162" t="str">
        <f ca="1"/>
        <v/>
      </c>
      <c r="BH162">
        <f ca="1"/>
        <v>5159.3999999999996</v>
      </c>
      <c r="BI162" t="str">
        <f ca="1"/>
        <v/>
      </c>
      <c r="BJ162" t="str">
        <f ca="1"/>
        <v/>
      </c>
      <c r="BK162">
        <f ca="1"/>
        <v>15</v>
      </c>
      <c r="BL162" t="str">
        <f ca="1"/>
        <v/>
      </c>
      <c r="BM162" t="str">
        <f ca="1"/>
        <v/>
      </c>
      <c r="BN162">
        <f ca="1"/>
        <v>6632.2999999999993</v>
      </c>
      <c r="BO162">
        <f ca="1"/>
        <v>248.07</v>
      </c>
      <c r="BP162">
        <f ca="1"/>
        <v>26.735598822912884</v>
      </c>
      <c r="BR162">
        <f ca="1"/>
        <v>46102</v>
      </c>
      <c r="BS162" t="str">
        <f ca="1"/>
        <v>E</v>
      </c>
      <c r="BT162">
        <f ca="1"/>
        <v>312.2</v>
      </c>
      <c r="BU162">
        <f ca="1"/>
        <v>3976.6</v>
      </c>
      <c r="BV162">
        <f ca="1"/>
        <v>441.4</v>
      </c>
      <c r="BW162">
        <f ca="1"/>
        <v>429.20000000000005</v>
      </c>
      <c r="BX162" t="str">
        <f ca="1"/>
        <v/>
      </c>
      <c r="BY162">
        <f ca="1"/>
        <v>5159.3999999999996</v>
      </c>
      <c r="BZ162" t="str">
        <f ca="1"/>
        <v/>
      </c>
      <c r="CA162" t="str">
        <f ca="1"/>
        <v/>
      </c>
      <c r="CB162">
        <f ca="1"/>
        <v>15</v>
      </c>
      <c r="CC162" t="str">
        <f ca="1"/>
        <v/>
      </c>
      <c r="CD162" t="str">
        <f ca="1"/>
        <v/>
      </c>
      <c r="CE162">
        <f ca="1"/>
        <v>6632.2999999999993</v>
      </c>
      <c r="CF162">
        <f ca="1"/>
        <v>248.07</v>
      </c>
      <c r="CG162">
        <f ca="1"/>
        <v>26.735598822912884</v>
      </c>
      <c r="EI162">
        <f ca="1"/>
        <v>46182</v>
      </c>
      <c r="EJ162">
        <f ca="1"/>
        <v>7046.5</v>
      </c>
      <c r="EL162">
        <f ca="1"/>
        <v>46182</v>
      </c>
      <c r="EM162">
        <f ca="1"/>
        <v>2098.5</v>
      </c>
      <c r="EN162">
        <f ca="1"/>
        <v>4948</v>
      </c>
      <c r="EP162">
        <f ca="1"/>
        <v>46182</v>
      </c>
      <c r="EQ162">
        <f ca="1"/>
        <v>273.76</v>
      </c>
      <c r="ES162">
        <f ca="1"/>
        <v>46182</v>
      </c>
      <c r="ET162">
        <f ca="1"/>
        <v>25.839421390999416</v>
      </c>
      <c r="EV162">
        <f ca="1"/>
        <v>46182</v>
      </c>
      <c r="EW162">
        <f ca="1"/>
        <v>7073.8</v>
      </c>
      <c r="EX162">
        <f ca="1"/>
        <v>273.76</v>
      </c>
    </row>
    <row r="163" spans="1:154" ht="13.5">
      <c r="A163" s="242">
        <f ca="1"/>
        <v>46074</v>
      </c>
      <c r="B163" s="240" t="str">
        <f ca="1"/>
        <v>M</v>
      </c>
      <c r="C163" s="243">
        <f ca="1"/>
        <v>340.2</v>
      </c>
      <c r="D163" s="243">
        <f ca="1"/>
        <v>84.4</v>
      </c>
      <c r="E163" s="243">
        <f ca="1"/>
        <v>528.4</v>
      </c>
      <c r="F163" s="243">
        <f ca="1"/>
        <v>403.09999999999997</v>
      </c>
      <c r="G163" s="243" t="str">
        <f ca="1"/>
        <v/>
      </c>
      <c r="H163" s="243">
        <f ca="1"/>
        <v>1356.1</v>
      </c>
      <c r="I163" s="244" t="str">
        <f ca="1"/>
        <v/>
      </c>
      <c r="J163" s="244" t="str">
        <f ca="1"/>
        <v/>
      </c>
      <c r="K163" s="243" t="str">
        <f ca="1"/>
        <v/>
      </c>
      <c r="L163" s="243" t="str">
        <f ca="1"/>
        <v/>
      </c>
      <c r="M163" s="243" t="str">
        <f ca="1"/>
        <v/>
      </c>
      <c r="N163" s="243" t="str">
        <f ca="1"/>
        <v/>
      </c>
      <c r="O163" s="243" t="str">
        <f ca="1"/>
        <v/>
      </c>
      <c r="P163" s="244" t="str">
        <f ca="1"/>
        <v/>
      </c>
      <c r="R163" s="245">
        <f ca="1"/>
        <v>46125</v>
      </c>
      <c r="S163" s="347">
        <f ca="1"/>
        <v>10312</v>
      </c>
      <c r="T163" s="347">
        <f ca="1"/>
        <v>10347</v>
      </c>
      <c r="U163" s="347">
        <f ca="1"/>
        <v>404.2</v>
      </c>
      <c r="V163" s="348">
        <f ca="1"/>
        <v>25.598713508164277</v>
      </c>
      <c r="W163" s="347">
        <f ca="1"/>
        <v>0</v>
      </c>
      <c r="X163" s="347">
        <f ca="1"/>
        <v>404.2</v>
      </c>
      <c r="Y163" s="347">
        <f ca="1"/>
        <v>-404.2</v>
      </c>
      <c r="AA163" s="245"/>
      <c r="AB163" s="245"/>
      <c r="AC163" s="347"/>
      <c r="AD163" s="347"/>
      <c r="AE163" s="347"/>
      <c r="AF163" s="348"/>
      <c r="AG163" s="349"/>
      <c r="BA163">
        <f ca="1"/>
        <v>46103</v>
      </c>
      <c r="BB163" t="str">
        <f ca="1"/>
        <v>M</v>
      </c>
      <c r="BC163">
        <f ca="1"/>
        <v>354.5</v>
      </c>
      <c r="BD163">
        <f ca="1"/>
        <v>81.099999999999994</v>
      </c>
      <c r="BE163">
        <f ca="1"/>
        <v>587.6</v>
      </c>
      <c r="BF163">
        <f ca="1"/>
        <v>464.7</v>
      </c>
      <c r="BG163" t="str">
        <f ca="1"/>
        <v/>
      </c>
      <c r="BH163">
        <f ca="1"/>
        <v>1487.9</v>
      </c>
      <c r="BI163" t="str">
        <f ca="1"/>
        <v/>
      </c>
      <c r="BJ163" t="str">
        <f ca="1"/>
        <v/>
      </c>
      <c r="BK163" t="str">
        <f ca="1"/>
        <v/>
      </c>
      <c r="BL163" t="str">
        <f ca="1"/>
        <v/>
      </c>
      <c r="BM163" t="str">
        <f ca="1"/>
        <v/>
      </c>
      <c r="BN163" t="str">
        <f ca="1"/>
        <v/>
      </c>
      <c r="BO163" t="str">
        <f ca="1"/>
        <v/>
      </c>
      <c r="BP163" t="str">
        <f ca="1"/>
        <v/>
      </c>
      <c r="BR163">
        <f ca="1"/>
        <v>46103</v>
      </c>
      <c r="BS163" t="str">
        <f ca="1"/>
        <v>M</v>
      </c>
      <c r="BT163">
        <f ca="1"/>
        <v>354.5</v>
      </c>
      <c r="BU163">
        <f ca="1"/>
        <v>81.099999999999994</v>
      </c>
      <c r="BV163">
        <f ca="1"/>
        <v>587.6</v>
      </c>
      <c r="BW163">
        <f ca="1"/>
        <v>464.7</v>
      </c>
      <c r="BX163" t="str">
        <f ca="1"/>
        <v/>
      </c>
      <c r="BY163">
        <f ca="1"/>
        <v>1487.9</v>
      </c>
      <c r="BZ163" t="str">
        <f ca="1"/>
        <v/>
      </c>
      <c r="CA163" t="str">
        <f ca="1"/>
        <v/>
      </c>
      <c r="CB163" t="str">
        <f ca="1"/>
        <v/>
      </c>
      <c r="CC163" t="str">
        <f ca="1"/>
        <v/>
      </c>
      <c r="CD163" t="str">
        <f ca="1"/>
        <v/>
      </c>
      <c r="CE163" t="str">
        <f ca="1"/>
        <v/>
      </c>
      <c r="CF163" t="str">
        <f ca="1"/>
        <v/>
      </c>
      <c r="CG163" t="str">
        <f ca="1"/>
        <v/>
      </c>
      <c r="EI163">
        <f ca="1"/>
        <v>46183</v>
      </c>
      <c r="EJ163">
        <f ca="1"/>
        <v>7422.8</v>
      </c>
      <c r="EL163">
        <f ca="1"/>
        <v>46183</v>
      </c>
      <c r="EM163">
        <f ca="1"/>
        <v>2140.8000000000002</v>
      </c>
      <c r="EN163">
        <f ca="1"/>
        <v>5282</v>
      </c>
      <c r="EP163">
        <f ca="1"/>
        <v>46183</v>
      </c>
      <c r="EQ163">
        <f ca="1"/>
        <v>290.24</v>
      </c>
      <c r="ES163">
        <f ca="1"/>
        <v>46183</v>
      </c>
      <c r="ET163">
        <f ca="1"/>
        <v>25.721471885336271</v>
      </c>
      <c r="EV163">
        <f ca="1"/>
        <v>46183</v>
      </c>
      <c r="EW163">
        <f ca="1"/>
        <v>7465.4</v>
      </c>
      <c r="EX163">
        <f ca="1"/>
        <v>290.24</v>
      </c>
    </row>
    <row r="164" spans="1:154" ht="13.5">
      <c r="A164" s="242">
        <f ca="1"/>
        <v>46074</v>
      </c>
      <c r="B164" s="240" t="str">
        <f ca="1"/>
        <v>M</v>
      </c>
      <c r="C164" s="243">
        <f ca="1"/>
        <v>295.39999999999998</v>
      </c>
      <c r="D164" s="243">
        <f ca="1"/>
        <v>4141</v>
      </c>
      <c r="E164" s="243">
        <f ca="1"/>
        <v>444.6</v>
      </c>
      <c r="F164" s="243">
        <f ca="1"/>
        <v>370.2</v>
      </c>
      <c r="G164" s="243" t="str">
        <f ca="1"/>
        <v/>
      </c>
      <c r="H164" s="243">
        <f ca="1"/>
        <v>5251.2</v>
      </c>
      <c r="I164" s="244" t="str">
        <f ca="1"/>
        <v/>
      </c>
      <c r="J164" s="244" t="str">
        <f ca="1"/>
        <v/>
      </c>
      <c r="K164" s="243">
        <f ca="1"/>
        <v>15</v>
      </c>
      <c r="L164" s="243" t="str">
        <f ca="1"/>
        <v/>
      </c>
      <c r="M164" s="243" t="str">
        <f ca="1"/>
        <v/>
      </c>
      <c r="N164" s="243">
        <f ca="1"/>
        <v>6576.7</v>
      </c>
      <c r="O164" s="243">
        <f ca="1"/>
        <v>258.92</v>
      </c>
      <c r="P164" s="244">
        <f ca="1"/>
        <v>25.400509809979916</v>
      </c>
      <c r="R164" s="245">
        <f ca="1"/>
        <v>46126</v>
      </c>
      <c r="S164" s="347">
        <f ca="1"/>
        <v>10446.9</v>
      </c>
      <c r="T164" s="347">
        <f ca="1"/>
        <v>10412.099999999999</v>
      </c>
      <c r="U164" s="347">
        <f ca="1"/>
        <v>403.73</v>
      </c>
      <c r="V164" s="348">
        <f ca="1"/>
        <v>25.789760483491438</v>
      </c>
      <c r="W164" s="347">
        <f ca="1"/>
        <v>0</v>
      </c>
      <c r="X164" s="347">
        <f ca="1"/>
        <v>403.73</v>
      </c>
      <c r="Y164" s="347">
        <f ca="1"/>
        <v>-403.73</v>
      </c>
      <c r="AA164" s="245"/>
      <c r="AB164" s="245"/>
      <c r="AC164" s="347"/>
      <c r="AD164" s="347"/>
      <c r="AE164" s="347"/>
      <c r="AF164" s="348"/>
      <c r="AG164" s="349"/>
      <c r="BA164">
        <f ca="1"/>
        <v>46103</v>
      </c>
      <c r="BB164" t="str">
        <f ca="1"/>
        <v>E</v>
      </c>
      <c r="BC164">
        <f ca="1"/>
        <v>346.5</v>
      </c>
      <c r="BD164">
        <f ca="1"/>
        <v>4411.3999999999996</v>
      </c>
      <c r="BE164">
        <f ca="1"/>
        <v>537.9</v>
      </c>
      <c r="BF164">
        <f ca="1"/>
        <v>428.20000000000005</v>
      </c>
      <c r="BG164" t="str">
        <f ca="1"/>
        <v/>
      </c>
      <c r="BH164">
        <f ca="1"/>
        <v>5723.9999999999991</v>
      </c>
      <c r="BI164" t="str">
        <f ca="1"/>
        <v/>
      </c>
      <c r="BJ164" t="str">
        <f ca="1"/>
        <v/>
      </c>
      <c r="BK164">
        <f ca="1"/>
        <v>15</v>
      </c>
      <c r="BL164" t="str">
        <f ca="1"/>
        <v/>
      </c>
      <c r="BM164" t="str">
        <f ca="1"/>
        <v/>
      </c>
      <c r="BN164">
        <f ca="1"/>
        <v>7206.2999999999993</v>
      </c>
      <c r="BO164">
        <f ca="1"/>
        <v>266.85000000000002</v>
      </c>
      <c r="BP164">
        <f ca="1"/>
        <v>27.005059021922424</v>
      </c>
      <c r="BR164">
        <f ca="1"/>
        <v>46103</v>
      </c>
      <c r="BS164" t="str">
        <f ca="1"/>
        <v>E</v>
      </c>
      <c r="BT164">
        <f ca="1"/>
        <v>346.5</v>
      </c>
      <c r="BU164">
        <f ca="1"/>
        <v>4411.3999999999996</v>
      </c>
      <c r="BV164">
        <f ca="1"/>
        <v>537.9</v>
      </c>
      <c r="BW164">
        <f ca="1"/>
        <v>428.20000000000005</v>
      </c>
      <c r="BX164" t="str">
        <f ca="1"/>
        <v/>
      </c>
      <c r="BY164">
        <f ca="1"/>
        <v>5723.9999999999991</v>
      </c>
      <c r="BZ164" t="str">
        <f ca="1"/>
        <v/>
      </c>
      <c r="CA164" t="str">
        <f ca="1"/>
        <v/>
      </c>
      <c r="CB164">
        <f ca="1"/>
        <v>15</v>
      </c>
      <c r="CC164" t="str">
        <f ca="1"/>
        <v/>
      </c>
      <c r="CD164" t="str">
        <f ca="1"/>
        <v/>
      </c>
      <c r="CE164">
        <f ca="1"/>
        <v>7206.2999999999993</v>
      </c>
      <c r="CF164">
        <f ca="1"/>
        <v>266.85000000000002</v>
      </c>
      <c r="CG164">
        <f ca="1"/>
        <v>27.005059021922424</v>
      </c>
      <c r="EI164">
        <f ca="1"/>
        <v>46184</v>
      </c>
      <c r="EJ164">
        <f ca="1"/>
        <v>8217.2000000000007</v>
      </c>
      <c r="EL164">
        <f ca="1"/>
        <v>46184</v>
      </c>
      <c r="EM164">
        <f ca="1"/>
        <v>2198.4</v>
      </c>
      <c r="EN164">
        <f ca="1"/>
        <v>6018.8</v>
      </c>
      <c r="EP164">
        <f ca="1"/>
        <v>46184</v>
      </c>
      <c r="EQ164">
        <f ca="1"/>
        <v>319.24</v>
      </c>
      <c r="ES164">
        <f ca="1"/>
        <v>46184</v>
      </c>
      <c r="ET164">
        <f ca="1"/>
        <v>25.65374013281544</v>
      </c>
      <c r="EV164">
        <f ca="1"/>
        <v>46184</v>
      </c>
      <c r="EW164">
        <f ca="1"/>
        <v>8189.7000000000007</v>
      </c>
      <c r="EX164">
        <f ca="1"/>
        <v>319.24</v>
      </c>
    </row>
    <row r="165" spans="1:154" ht="13.5">
      <c r="A165" s="242">
        <f ca="1"/>
        <v>46075</v>
      </c>
      <c r="B165" s="240" t="str">
        <f ca="1"/>
        <v>E</v>
      </c>
      <c r="C165" s="243">
        <f ca="1"/>
        <v>333.7</v>
      </c>
      <c r="D165" s="243">
        <f ca="1"/>
        <v>65.699999999999989</v>
      </c>
      <c r="E165" s="243">
        <f ca="1"/>
        <v>540.6</v>
      </c>
      <c r="F165" s="243">
        <f ca="1"/>
        <v>400.5</v>
      </c>
      <c r="G165" s="243" t="str">
        <f ca="1"/>
        <v/>
      </c>
      <c r="H165" s="243">
        <f ca="1"/>
        <v>1340.5</v>
      </c>
      <c r="I165" s="244" t="str">
        <f ca="1"/>
        <v/>
      </c>
      <c r="J165" s="244" t="str">
        <f ca="1"/>
        <v/>
      </c>
      <c r="K165" s="243" t="str">
        <f ca="1"/>
        <v/>
      </c>
      <c r="L165" s="243" t="str">
        <f ca="1"/>
        <v/>
      </c>
      <c r="M165" s="243" t="str">
        <f ca="1"/>
        <v/>
      </c>
      <c r="N165" s="243" t="str">
        <f ca="1"/>
        <v/>
      </c>
      <c r="O165" s="243" t="str">
        <f ca="1"/>
        <v/>
      </c>
      <c r="P165" s="244" t="str">
        <f ca="1"/>
        <v/>
      </c>
      <c r="R165" s="245">
        <f ca="1"/>
        <v>46127</v>
      </c>
      <c r="S165" s="347">
        <f ca="1"/>
        <v>10552</v>
      </c>
      <c r="T165" s="347">
        <f ca="1"/>
        <v>10485</v>
      </c>
      <c r="U165" s="347">
        <f ca="1"/>
        <v>405.81</v>
      </c>
      <c r="V165" s="348">
        <f ca="1"/>
        <v>25.837214459968951</v>
      </c>
      <c r="W165" s="347">
        <f ca="1"/>
        <v>0</v>
      </c>
      <c r="X165" s="347">
        <f ca="1"/>
        <v>405.81</v>
      </c>
      <c r="Y165" s="347">
        <f ca="1"/>
        <v>-405.81</v>
      </c>
      <c r="AA165" s="245"/>
      <c r="AB165" s="245"/>
      <c r="AC165" s="347"/>
      <c r="AD165" s="347"/>
      <c r="AE165" s="347"/>
      <c r="AF165" s="348"/>
      <c r="AG165" s="349"/>
      <c r="BA165">
        <f ca="1"/>
        <v>46104</v>
      </c>
      <c r="BB165" t="str">
        <f ca="1"/>
        <v>M</v>
      </c>
      <c r="BC165">
        <f ca="1"/>
        <v>358.8</v>
      </c>
      <c r="BD165">
        <f ca="1"/>
        <v>83.6</v>
      </c>
      <c r="BE165">
        <f ca="1"/>
        <v>595.40000000000009</v>
      </c>
      <c r="BF165">
        <f ca="1"/>
        <v>459.50000000000006</v>
      </c>
      <c r="BG165" t="str">
        <f ca="1"/>
        <v/>
      </c>
      <c r="BH165">
        <f ca="1"/>
        <v>1497.3000000000002</v>
      </c>
      <c r="BI165" t="str">
        <f ca="1"/>
        <v/>
      </c>
      <c r="BJ165" t="str">
        <f ca="1"/>
        <v/>
      </c>
      <c r="BK165" t="str">
        <f ca="1"/>
        <v/>
      </c>
      <c r="BL165" t="str">
        <f ca="1"/>
        <v/>
      </c>
      <c r="BM165" t="str">
        <f ca="1"/>
        <v/>
      </c>
      <c r="BN165" t="str">
        <f ca="1"/>
        <v/>
      </c>
      <c r="BO165" t="str">
        <f ca="1"/>
        <v/>
      </c>
      <c r="BP165" t="str">
        <f ca="1"/>
        <v/>
      </c>
      <c r="BR165">
        <f ca="1"/>
        <v>46104</v>
      </c>
      <c r="BS165" t="str">
        <f ca="1"/>
        <v>M</v>
      </c>
      <c r="BT165">
        <f ca="1"/>
        <v>358.8</v>
      </c>
      <c r="BU165">
        <f ca="1"/>
        <v>83.6</v>
      </c>
      <c r="BV165">
        <f ca="1"/>
        <v>595.40000000000009</v>
      </c>
      <c r="BW165">
        <f ca="1"/>
        <v>459.50000000000006</v>
      </c>
      <c r="BX165" t="str">
        <f ca="1"/>
        <v/>
      </c>
      <c r="BY165">
        <f ca="1"/>
        <v>1497.3000000000002</v>
      </c>
      <c r="BZ165" t="str">
        <f ca="1"/>
        <v/>
      </c>
      <c r="CA165" t="str">
        <f ca="1"/>
        <v/>
      </c>
      <c r="CB165" t="str">
        <f ca="1"/>
        <v/>
      </c>
      <c r="CC165" t="str">
        <f ca="1"/>
        <v/>
      </c>
      <c r="CD165" t="str">
        <f ca="1"/>
        <v/>
      </c>
      <c r="CE165" t="str">
        <f ca="1"/>
        <v/>
      </c>
      <c r="CF165" t="str">
        <f ca="1"/>
        <v/>
      </c>
      <c r="CG165" t="str">
        <f ca="1"/>
        <v/>
      </c>
      <c r="EI165">
        <f ca="1"/>
        <v>46185</v>
      </c>
      <c r="EJ165">
        <f ca="1"/>
        <v>9303.7999999999993</v>
      </c>
      <c r="EL165">
        <f ca="1"/>
        <v>46185</v>
      </c>
      <c r="EM165">
        <f ca="1"/>
        <v>2185.8999999999996</v>
      </c>
      <c r="EN165">
        <f ca="1"/>
        <v>7117.9</v>
      </c>
      <c r="EP165">
        <f ca="1"/>
        <v>46185</v>
      </c>
      <c r="EQ165">
        <f ca="1"/>
        <v>358.27</v>
      </c>
      <c r="ES165">
        <f ca="1"/>
        <v>46185</v>
      </c>
      <c r="ET165">
        <f ca="1"/>
        <v>25.740642532168472</v>
      </c>
      <c r="EV165">
        <f ca="1"/>
        <v>46185</v>
      </c>
      <c r="EW165">
        <f ca="1"/>
        <v>9222.0999999999985</v>
      </c>
      <c r="EX165">
        <f ca="1"/>
        <v>358.27</v>
      </c>
    </row>
    <row r="166" spans="1:154" ht="13.5">
      <c r="A166" s="242">
        <f ca="1"/>
        <v>46075</v>
      </c>
      <c r="B166" s="240" t="str">
        <f ca="1"/>
        <v>M</v>
      </c>
      <c r="C166" s="243">
        <f ca="1"/>
        <v>301</v>
      </c>
      <c r="D166" s="243">
        <f ca="1"/>
        <v>4186.0999999999995</v>
      </c>
      <c r="E166" s="243">
        <f ca="1"/>
        <v>398.1</v>
      </c>
      <c r="F166" s="243">
        <f ca="1"/>
        <v>386.49999999999994</v>
      </c>
      <c r="G166" s="243" t="str">
        <f ca="1"/>
        <v/>
      </c>
      <c r="H166" s="243">
        <f ca="1"/>
        <v>5271.7</v>
      </c>
      <c r="I166" s="244" t="str">
        <f ca="1"/>
        <v/>
      </c>
      <c r="J166" s="244" t="str">
        <f ca="1"/>
        <v/>
      </c>
      <c r="K166" s="243">
        <f ca="1"/>
        <v>15</v>
      </c>
      <c r="L166" s="243" t="str">
        <f ca="1"/>
        <v/>
      </c>
      <c r="M166" s="243" t="str">
        <f ca="1"/>
        <v/>
      </c>
      <c r="N166" s="243">
        <f ca="1"/>
        <v>6557.2</v>
      </c>
      <c r="O166" s="243">
        <f ca="1"/>
        <v>259.17</v>
      </c>
      <c r="P166" s="244">
        <f ca="1"/>
        <v>25.300767835783461</v>
      </c>
      <c r="R166" s="245">
        <f ca="1"/>
        <v>46128</v>
      </c>
      <c r="S166" s="347">
        <f ca="1"/>
        <v>10485.9</v>
      </c>
      <c r="T166" s="347">
        <f ca="1"/>
        <v>10439.299999999999</v>
      </c>
      <c r="U166" s="347">
        <f ca="1"/>
        <v>405.95</v>
      </c>
      <c r="V166" s="348">
        <f ca="1"/>
        <v>25.71572853799729</v>
      </c>
      <c r="W166" s="347">
        <f ca="1"/>
        <v>0</v>
      </c>
      <c r="X166" s="347">
        <f ca="1"/>
        <v>405.95</v>
      </c>
      <c r="Y166" s="347">
        <f ca="1"/>
        <v>-405.95</v>
      </c>
      <c r="AA166" s="245"/>
      <c r="AB166" s="245"/>
      <c r="AC166" s="347"/>
      <c r="AD166" s="347"/>
      <c r="AE166" s="347"/>
      <c r="AF166" s="348"/>
      <c r="AG166" s="349"/>
      <c r="BA166">
        <f ca="1"/>
        <v>46104</v>
      </c>
      <c r="BB166" t="str">
        <f ca="1"/>
        <v>E</v>
      </c>
      <c r="BC166">
        <f ca="1"/>
        <v>320</v>
      </c>
      <c r="BD166">
        <f ca="1"/>
        <v>4150.6000000000004</v>
      </c>
      <c r="BE166">
        <f ca="1"/>
        <v>509.70000000000005</v>
      </c>
      <c r="BF166">
        <f ca="1"/>
        <v>449.4</v>
      </c>
      <c r="BG166" t="str">
        <f ca="1"/>
        <v/>
      </c>
      <c r="BH166">
        <f ca="1"/>
        <v>5429.7</v>
      </c>
      <c r="BI166" t="str">
        <f ca="1"/>
        <v/>
      </c>
      <c r="BJ166" t="str">
        <f ca="1"/>
        <v/>
      </c>
      <c r="BK166">
        <f ca="1"/>
        <v>15</v>
      </c>
      <c r="BL166" t="str">
        <f ca="1"/>
        <v/>
      </c>
      <c r="BM166" t="str">
        <f ca="1"/>
        <v/>
      </c>
      <c r="BN166">
        <f ca="1"/>
        <v>6869</v>
      </c>
      <c r="BO166">
        <f ca="1"/>
        <v>268.5</v>
      </c>
      <c r="BP166">
        <f ca="1"/>
        <v>25.582867783985101</v>
      </c>
      <c r="BR166">
        <f ca="1"/>
        <v>46104</v>
      </c>
      <c r="BS166" t="str">
        <f ca="1"/>
        <v>E</v>
      </c>
      <c r="BT166">
        <f ca="1"/>
        <v>320</v>
      </c>
      <c r="BU166">
        <f ca="1"/>
        <v>4150.6000000000004</v>
      </c>
      <c r="BV166">
        <f ca="1"/>
        <v>509.70000000000005</v>
      </c>
      <c r="BW166">
        <f ca="1"/>
        <v>449.4</v>
      </c>
      <c r="BX166" t="str">
        <f ca="1"/>
        <v/>
      </c>
      <c r="BY166">
        <f ca="1"/>
        <v>5429.7</v>
      </c>
      <c r="BZ166" t="str">
        <f ca="1"/>
        <v/>
      </c>
      <c r="CA166" t="str">
        <f ca="1"/>
        <v/>
      </c>
      <c r="CB166">
        <f ca="1"/>
        <v>15</v>
      </c>
      <c r="CC166" t="str">
        <f ca="1"/>
        <v/>
      </c>
      <c r="CD166" t="str">
        <f ca="1"/>
        <v/>
      </c>
      <c r="CE166">
        <f ca="1"/>
        <v>6869</v>
      </c>
      <c r="CF166">
        <f ca="1"/>
        <v>268.5</v>
      </c>
      <c r="CG166">
        <f ca="1"/>
        <v>25.582867783985101</v>
      </c>
      <c r="EI166">
        <f ca="1"/>
        <v>46186</v>
      </c>
      <c r="EJ166">
        <f ca="1"/>
        <v>9057.7000000000007</v>
      </c>
      <c r="EL166">
        <f ca="1"/>
        <v>46186</v>
      </c>
      <c r="EM166">
        <f ca="1"/>
        <v>2119.1999999999998</v>
      </c>
      <c r="EN166">
        <f ca="1"/>
        <v>6938.5000000000009</v>
      </c>
      <c r="EP166">
        <f ca="1"/>
        <v>46186</v>
      </c>
      <c r="EQ166">
        <f ca="1"/>
        <v>349.93</v>
      </c>
      <c r="ES166">
        <f ca="1"/>
        <v>46186</v>
      </c>
      <c r="ET166">
        <f ca="1"/>
        <v>25.650587260309205</v>
      </c>
      <c r="EV166">
        <f ca="1"/>
        <v>46186</v>
      </c>
      <c r="EW166">
        <f ca="1"/>
        <v>8975.91</v>
      </c>
      <c r="EX166">
        <f ca="1"/>
        <v>349.93</v>
      </c>
    </row>
    <row r="167" spans="1:154" ht="13.5">
      <c r="A167" s="242">
        <f ca="1"/>
        <v>46076</v>
      </c>
      <c r="B167" s="240" t="str">
        <f ca="1"/>
        <v>E</v>
      </c>
      <c r="C167" s="243">
        <f ca="1"/>
        <v>314.09999999999997</v>
      </c>
      <c r="D167" s="243">
        <f ca="1"/>
        <v>77.099999999999994</v>
      </c>
      <c r="E167" s="243">
        <f ca="1"/>
        <v>533.30000000000007</v>
      </c>
      <c r="F167" s="243">
        <f ca="1"/>
        <v>376</v>
      </c>
      <c r="G167" s="243" t="str">
        <f ca="1"/>
        <v/>
      </c>
      <c r="H167" s="243">
        <f ca="1"/>
        <v>1300.5</v>
      </c>
      <c r="I167" s="244" t="str">
        <f ca="1"/>
        <v/>
      </c>
      <c r="J167" s="244" t="str">
        <f ca="1"/>
        <v/>
      </c>
      <c r="K167" s="243" t="str">
        <f ca="1"/>
        <v/>
      </c>
      <c r="L167" s="243" t="str">
        <f ca="1"/>
        <v/>
      </c>
      <c r="M167" s="243" t="str">
        <f ca="1"/>
        <v/>
      </c>
      <c r="N167" s="243" t="str">
        <f ca="1"/>
        <v/>
      </c>
      <c r="O167" s="243" t="str">
        <f ca="1"/>
        <v/>
      </c>
      <c r="P167" s="244" t="str">
        <f ca="1"/>
        <v/>
      </c>
      <c r="R167" s="245">
        <f ca="1"/>
        <v>46129</v>
      </c>
      <c r="S167" s="347">
        <f ca="1"/>
        <v>10552.900000000001</v>
      </c>
      <c r="T167" s="347">
        <f ca="1"/>
        <v>10573.900000000001</v>
      </c>
      <c r="U167" s="347">
        <f ca="1"/>
        <v>410.15</v>
      </c>
      <c r="V167" s="348">
        <f ca="1"/>
        <v>25.780568084847012</v>
      </c>
      <c r="W167" s="347">
        <f ca="1"/>
        <v>0</v>
      </c>
      <c r="X167" s="347">
        <f ca="1"/>
        <v>410.15</v>
      </c>
      <c r="Y167" s="347">
        <f ca="1"/>
        <v>-410.15</v>
      </c>
      <c r="AA167" s="245"/>
      <c r="AB167" s="245"/>
      <c r="AC167" s="347"/>
      <c r="AD167" s="347"/>
      <c r="AE167" s="347"/>
      <c r="AF167" s="348"/>
      <c r="AG167" s="349"/>
      <c r="BA167">
        <f ca="1"/>
        <v>46105</v>
      </c>
      <c r="BB167" t="str">
        <f ca="1"/>
        <v>M</v>
      </c>
      <c r="BC167">
        <f ca="1"/>
        <v>343.5</v>
      </c>
      <c r="BD167">
        <f ca="1"/>
        <v>81.400000000000006</v>
      </c>
      <c r="BE167">
        <f ca="1"/>
        <v>581.30000000000007</v>
      </c>
      <c r="BF167">
        <f ca="1"/>
        <v>448.1</v>
      </c>
      <c r="BG167" t="str">
        <f ca="1"/>
        <v/>
      </c>
      <c r="BH167">
        <f ca="1"/>
        <v>1454.3000000000002</v>
      </c>
      <c r="BI167" t="str">
        <f ca="1"/>
        <v/>
      </c>
      <c r="BJ167" t="str">
        <f ca="1"/>
        <v/>
      </c>
      <c r="BK167" t="str">
        <f ca="1"/>
        <v/>
      </c>
      <c r="BL167" t="str">
        <f ca="1"/>
        <v/>
      </c>
      <c r="BM167" t="str">
        <f ca="1"/>
        <v/>
      </c>
      <c r="BN167" t="str">
        <f ca="1"/>
        <v/>
      </c>
      <c r="BO167" t="str">
        <f ca="1"/>
        <v/>
      </c>
      <c r="BP167" t="str">
        <f ca="1"/>
        <v/>
      </c>
      <c r="BR167">
        <f ca="1"/>
        <v>46105</v>
      </c>
      <c r="BS167" t="str">
        <f ca="1"/>
        <v>M</v>
      </c>
      <c r="BT167">
        <f ca="1"/>
        <v>343.5</v>
      </c>
      <c r="BU167">
        <f ca="1"/>
        <v>81.400000000000006</v>
      </c>
      <c r="BV167">
        <f ca="1"/>
        <v>581.30000000000007</v>
      </c>
      <c r="BW167">
        <f ca="1"/>
        <v>448.1</v>
      </c>
      <c r="BX167" t="str">
        <f ca="1"/>
        <v/>
      </c>
      <c r="BY167">
        <f ca="1"/>
        <v>1454.3000000000002</v>
      </c>
      <c r="BZ167" t="str">
        <f ca="1"/>
        <v/>
      </c>
      <c r="CA167" t="str">
        <f ca="1"/>
        <v/>
      </c>
      <c r="CB167" t="str">
        <f ca="1"/>
        <v/>
      </c>
      <c r="CC167" t="str">
        <f ca="1"/>
        <v/>
      </c>
      <c r="CD167" t="str">
        <f ca="1"/>
        <v/>
      </c>
      <c r="CE167" t="str">
        <f ca="1"/>
        <v/>
      </c>
      <c r="CF167" t="str">
        <f ca="1"/>
        <v/>
      </c>
      <c r="CG167" t="str">
        <f ca="1"/>
        <v/>
      </c>
      <c r="EI167">
        <f ca="1"/>
        <v>46187</v>
      </c>
      <c r="EJ167">
        <f ca="1"/>
        <v>8847.51</v>
      </c>
      <c r="EL167">
        <f ca="1"/>
        <v>46187</v>
      </c>
      <c r="EM167">
        <f ca="1"/>
        <v>2052.41</v>
      </c>
      <c r="EN167">
        <f ca="1"/>
        <v>6795.1</v>
      </c>
      <c r="EP167">
        <f ca="1"/>
        <v>46187</v>
      </c>
      <c r="EQ167">
        <f ca="1"/>
        <v>344.6</v>
      </c>
      <c r="ES167">
        <f ca="1"/>
        <v>46187</v>
      </c>
      <c r="ET167">
        <f ca="1"/>
        <v>25.672954149738832</v>
      </c>
      <c r="EV167">
        <f ca="1"/>
        <v>46187</v>
      </c>
      <c r="EW167">
        <f ca="1"/>
        <v>8846.9000000000015</v>
      </c>
      <c r="EX167">
        <f ca="1"/>
        <v>344.6</v>
      </c>
    </row>
    <row r="168" spans="1:154" ht="13.5">
      <c r="A168" s="242">
        <f ca="1"/>
        <v>46076</v>
      </c>
      <c r="B168" s="240" t="str">
        <f ca="1"/>
        <v>M</v>
      </c>
      <c r="C168" s="243">
        <f ca="1"/>
        <v>300.8</v>
      </c>
      <c r="D168" s="243">
        <f ca="1"/>
        <v>3922.8</v>
      </c>
      <c r="E168" s="243">
        <f ca="1"/>
        <v>437.9</v>
      </c>
      <c r="F168" s="243">
        <f ca="1"/>
        <v>386.40000000000003</v>
      </c>
      <c r="G168" s="243" t="str">
        <f ca="1"/>
        <v/>
      </c>
      <c r="H168" s="243">
        <f ca="1"/>
        <v>5047.8999999999996</v>
      </c>
      <c r="I168" s="244" t="str">
        <f ca="1"/>
        <v/>
      </c>
      <c r="J168" s="244" t="str">
        <f ca="1"/>
        <v/>
      </c>
      <c r="K168" s="243">
        <f ca="1"/>
        <v>128</v>
      </c>
      <c r="L168" s="243" t="str">
        <f ca="1"/>
        <v/>
      </c>
      <c r="M168" s="243" t="str">
        <f ca="1"/>
        <v/>
      </c>
      <c r="N168" s="243">
        <f ca="1"/>
        <v>6268.7</v>
      </c>
      <c r="O168" s="243">
        <f ca="1"/>
        <v>248.75</v>
      </c>
      <c r="P168" s="244">
        <f ca="1"/>
        <v>25.200804020100502</v>
      </c>
      <c r="R168" s="245">
        <f ca="1"/>
        <v>46130</v>
      </c>
      <c r="S168" s="347">
        <f ca="1"/>
        <v>10132.799999999999</v>
      </c>
      <c r="T168" s="347">
        <f ca="1"/>
        <v>10095.099999999999</v>
      </c>
      <c r="U168" s="347">
        <f ca="1"/>
        <v>392.2</v>
      </c>
      <c r="V168" s="348">
        <f ca="1"/>
        <v>25.739673635900047</v>
      </c>
      <c r="W168" s="347">
        <f ca="1"/>
        <v>0</v>
      </c>
      <c r="X168" s="347">
        <f ca="1"/>
        <v>392.2</v>
      </c>
      <c r="Y168" s="347">
        <f ca="1"/>
        <v>-392.2</v>
      </c>
      <c r="AA168" s="245"/>
      <c r="AB168" s="245"/>
      <c r="AC168" s="347"/>
      <c r="AD168" s="347"/>
      <c r="AE168" s="347"/>
      <c r="AF168" s="348"/>
      <c r="AG168" s="349"/>
      <c r="BA168">
        <f ca="1"/>
        <v>46105</v>
      </c>
      <c r="BB168" t="str">
        <f ca="1"/>
        <v>E</v>
      </c>
      <c r="BC168">
        <f ca="1"/>
        <v>348.1</v>
      </c>
      <c r="BD168">
        <f ca="1"/>
        <v>75.099999999999994</v>
      </c>
      <c r="BE168">
        <f ca="1"/>
        <v>544.5</v>
      </c>
      <c r="BF168">
        <f ca="1"/>
        <v>437.3</v>
      </c>
      <c r="BG168" t="str">
        <f ca="1"/>
        <v/>
      </c>
      <c r="BH168">
        <f ca="1"/>
        <v>1405</v>
      </c>
      <c r="BI168" t="str">
        <f ca="1"/>
        <v/>
      </c>
      <c r="BJ168" t="str">
        <f ca="1"/>
        <v/>
      </c>
      <c r="BK168">
        <f ca="1"/>
        <v>15</v>
      </c>
      <c r="BL168" t="str">
        <f ca="1"/>
        <v/>
      </c>
      <c r="BM168" t="str">
        <f ca="1"/>
        <v/>
      </c>
      <c r="BN168">
        <f ca="1"/>
        <v>2853.4</v>
      </c>
      <c r="BO168">
        <f ca="1"/>
        <v>110.16</v>
      </c>
      <c r="BP168">
        <f ca="1"/>
        <v>25.902323892519973</v>
      </c>
      <c r="BR168">
        <f ca="1"/>
        <v>46105</v>
      </c>
      <c r="BS168" t="str">
        <f ca="1"/>
        <v>E</v>
      </c>
      <c r="BT168">
        <f ca="1"/>
        <v>348.1</v>
      </c>
      <c r="BU168">
        <f ca="1"/>
        <v>75.099999999999994</v>
      </c>
      <c r="BV168">
        <f ca="1"/>
        <v>544.5</v>
      </c>
      <c r="BW168">
        <f ca="1"/>
        <v>437.3</v>
      </c>
      <c r="BX168" t="str">
        <f ca="1"/>
        <v/>
      </c>
      <c r="BY168">
        <f ca="1"/>
        <v>1405</v>
      </c>
      <c r="BZ168" t="str">
        <f ca="1"/>
        <v/>
      </c>
      <c r="CA168" t="str">
        <f ca="1"/>
        <v/>
      </c>
      <c r="CB168">
        <f ca="1"/>
        <v>15</v>
      </c>
      <c r="CC168" t="str">
        <f ca="1"/>
        <v/>
      </c>
      <c r="CD168" t="str">
        <f ca="1"/>
        <v/>
      </c>
      <c r="CE168">
        <f ca="1"/>
        <v>2853.4</v>
      </c>
      <c r="CF168">
        <f ca="1"/>
        <v>110.16</v>
      </c>
      <c r="CG168">
        <f ca="1"/>
        <v>25.902323892519973</v>
      </c>
      <c r="EI168">
        <f ca="1"/>
        <v>46188</v>
      </c>
      <c r="EJ168">
        <f ca="1"/>
        <v>8891.7000000000007</v>
      </c>
      <c r="EL168">
        <f ca="1"/>
        <v>46188</v>
      </c>
      <c r="EM168">
        <f ca="1"/>
        <v>2066.8000000000002</v>
      </c>
      <c r="EN168">
        <f ca="1"/>
        <v>6824.9000000000005</v>
      </c>
      <c r="EP168">
        <f ca="1"/>
        <v>46188</v>
      </c>
      <c r="EQ168">
        <f ca="1"/>
        <v>335.93</v>
      </c>
      <c r="ES168">
        <f ca="1"/>
        <v>46188</v>
      </c>
      <c r="ET168">
        <f ca="1"/>
        <v>25.713094990027688</v>
      </c>
      <c r="EV168">
        <f ca="1"/>
        <v>46188</v>
      </c>
      <c r="EW168">
        <f ca="1"/>
        <v>8637.8000000000011</v>
      </c>
      <c r="EX168">
        <f ca="1"/>
        <v>335.93</v>
      </c>
    </row>
    <row r="169" spans="1:154" ht="13.5">
      <c r="A169" s="242">
        <f ca="1"/>
        <v>46077</v>
      </c>
      <c r="B169" s="240" t="str">
        <f ca="1"/>
        <v>E</v>
      </c>
      <c r="C169" s="243">
        <f ca="1"/>
        <v>340.9</v>
      </c>
      <c r="D169" s="243">
        <f ca="1"/>
        <v>75.300000000000011</v>
      </c>
      <c r="E169" s="243">
        <f ca="1"/>
        <v>509.70000000000005</v>
      </c>
      <c r="F169" s="243">
        <f ca="1"/>
        <v>422.89999999999992</v>
      </c>
      <c r="G169" s="243" t="str">
        <f ca="1"/>
        <v/>
      </c>
      <c r="H169" s="243">
        <f ca="1"/>
        <v>1348.8</v>
      </c>
      <c r="I169" s="244" t="str">
        <f ca="1"/>
        <v/>
      </c>
      <c r="J169" s="244" t="str">
        <f ca="1"/>
        <v/>
      </c>
      <c r="K169" s="243" t="str">
        <f ca="1"/>
        <v/>
      </c>
      <c r="L169" s="243" t="str">
        <f ca="1"/>
        <v/>
      </c>
      <c r="M169" s="243" t="str">
        <f ca="1"/>
        <v/>
      </c>
      <c r="N169" s="243" t="str">
        <f ca="1"/>
        <v/>
      </c>
      <c r="O169" s="243" t="str">
        <f ca="1"/>
        <v/>
      </c>
      <c r="P169" s="244" t="str">
        <f ca="1"/>
        <v/>
      </c>
      <c r="R169" s="245">
        <f ca="1"/>
        <v>46131</v>
      </c>
      <c r="S169" s="347">
        <f ca="1"/>
        <v>9650.0999999999985</v>
      </c>
      <c r="T169" s="347">
        <f ca="1"/>
        <v>9506.4</v>
      </c>
      <c r="U169" s="347">
        <f ca="1"/>
        <v>368.76</v>
      </c>
      <c r="V169" s="348">
        <f ca="1"/>
        <v>25.779368695086234</v>
      </c>
      <c r="W169" s="347">
        <f ca="1"/>
        <v>0</v>
      </c>
      <c r="X169" s="347">
        <f ca="1"/>
        <v>368.76</v>
      </c>
      <c r="Y169" s="347">
        <f ca="1"/>
        <v>-368.76</v>
      </c>
      <c r="AA169" s="245"/>
      <c r="AB169" s="245"/>
      <c r="AC169" s="347"/>
      <c r="AD169" s="347"/>
      <c r="AE169" s="347"/>
      <c r="AF169" s="348"/>
      <c r="AG169" s="349"/>
      <c r="BA169">
        <f ca="1"/>
        <v>46106</v>
      </c>
      <c r="BB169" t="str">
        <f ca="1"/>
        <v>M</v>
      </c>
      <c r="BC169">
        <f ca="1"/>
        <v>369.09999999999997</v>
      </c>
      <c r="BD169">
        <f ca="1"/>
        <v>82.4</v>
      </c>
      <c r="BE169">
        <f ca="1"/>
        <v>543.9</v>
      </c>
      <c r="BF169">
        <f ca="1"/>
        <v>468.00000000000006</v>
      </c>
      <c r="BG169" t="str">
        <f ca="1"/>
        <v/>
      </c>
      <c r="BH169">
        <f ca="1"/>
        <v>1463.4</v>
      </c>
      <c r="BI169" t="str">
        <f ca="1"/>
        <v/>
      </c>
      <c r="BJ169" t="str">
        <f ca="1"/>
        <v/>
      </c>
      <c r="BK169" t="str">
        <f ca="1"/>
        <v/>
      </c>
      <c r="BL169" t="str">
        <f ca="1"/>
        <v/>
      </c>
      <c r="BM169" t="str">
        <f ca="1"/>
        <v/>
      </c>
      <c r="BN169" t="str">
        <f ca="1"/>
        <v/>
      </c>
      <c r="BO169" t="str">
        <f ca="1"/>
        <v/>
      </c>
      <c r="BP169" t="str">
        <f ca="1"/>
        <v/>
      </c>
      <c r="BR169">
        <f ca="1"/>
        <v>46106</v>
      </c>
      <c r="BS169" t="str">
        <f ca="1"/>
        <v>M</v>
      </c>
      <c r="BT169">
        <f ca="1"/>
        <v>369.09999999999997</v>
      </c>
      <c r="BU169">
        <f ca="1"/>
        <v>82.4</v>
      </c>
      <c r="BV169">
        <f ca="1"/>
        <v>543.9</v>
      </c>
      <c r="BW169">
        <f ca="1"/>
        <v>468.00000000000006</v>
      </c>
      <c r="BX169" t="str">
        <f ca="1"/>
        <v/>
      </c>
      <c r="BY169">
        <f ca="1"/>
        <v>1463.4</v>
      </c>
      <c r="BZ169" t="str">
        <f ca="1"/>
        <v/>
      </c>
      <c r="CA169" t="str">
        <f ca="1"/>
        <v/>
      </c>
      <c r="CB169" t="str">
        <f ca="1"/>
        <v/>
      </c>
      <c r="CC169" t="str">
        <f ca="1"/>
        <v/>
      </c>
      <c r="CD169" t="str">
        <f ca="1"/>
        <v/>
      </c>
      <c r="CE169" t="str">
        <f ca="1"/>
        <v/>
      </c>
      <c r="CF169" t="str">
        <f ca="1"/>
        <v/>
      </c>
      <c r="CG169" t="str">
        <f ca="1"/>
        <v/>
      </c>
      <c r="EI169">
        <f ca="1"/>
        <v>46189</v>
      </c>
      <c r="EJ169">
        <f ca="1"/>
        <v>6757.0999999999985</v>
      </c>
      <c r="EL169">
        <f ca="1"/>
        <v>46189</v>
      </c>
      <c r="EM169">
        <f ca="1"/>
        <v>1944.9</v>
      </c>
      <c r="EN169">
        <f ca="1"/>
        <v>4812.1999999999989</v>
      </c>
      <c r="EP169">
        <f ca="1"/>
        <v>46189</v>
      </c>
      <c r="EQ169">
        <f ca="1"/>
        <v>270.58999999999997</v>
      </c>
      <c r="ES169">
        <f ca="1"/>
        <v>46189</v>
      </c>
      <c r="ET169">
        <f ca="1"/>
        <v>25.78144055582246</v>
      </c>
      <c r="EV169">
        <f ca="1"/>
        <v>46189</v>
      </c>
      <c r="EW169">
        <f ca="1"/>
        <v>6976.1999999999989</v>
      </c>
      <c r="EX169">
        <f ca="1"/>
        <v>270.58999999999997</v>
      </c>
    </row>
    <row r="170" spans="1:154" ht="13.5">
      <c r="A170" s="242">
        <f ca="1"/>
        <v>46077</v>
      </c>
      <c r="B170" s="240" t="str">
        <f ca="1"/>
        <v>M</v>
      </c>
      <c r="C170" s="243">
        <f ca="1"/>
        <v>283.7</v>
      </c>
      <c r="D170" s="243">
        <f ca="1"/>
        <v>4019.8</v>
      </c>
      <c r="E170" s="243">
        <f ca="1"/>
        <v>450.29999999999995</v>
      </c>
      <c r="F170" s="243">
        <f ca="1"/>
        <v>355.9</v>
      </c>
      <c r="G170" s="243" t="str">
        <f ca="1"/>
        <v/>
      </c>
      <c r="H170" s="243">
        <f ca="1"/>
        <v>5109.7</v>
      </c>
      <c r="I170" s="244" t="str">
        <f ca="1"/>
        <v/>
      </c>
      <c r="J170" s="244" t="str">
        <f ca="1"/>
        <v/>
      </c>
      <c r="K170" s="243">
        <f ca="1"/>
        <v>15</v>
      </c>
      <c r="L170" s="243" t="str">
        <f ca="1"/>
        <v/>
      </c>
      <c r="M170" s="243" t="str">
        <f ca="1"/>
        <v/>
      </c>
      <c r="N170" s="243">
        <f ca="1"/>
        <v>6363.7</v>
      </c>
      <c r="O170" s="243">
        <f ca="1"/>
        <v>251.52</v>
      </c>
      <c r="P170" s="244">
        <f ca="1"/>
        <v>25.300970101781168</v>
      </c>
      <c r="R170" s="245">
        <f ca="1"/>
        <v>46132</v>
      </c>
      <c r="S170" s="347">
        <f ca="1"/>
        <v>10191.4</v>
      </c>
      <c r="T170" s="347">
        <f ca="1"/>
        <v>10260</v>
      </c>
      <c r="U170" s="347">
        <f ca="1"/>
        <v>397.52</v>
      </c>
      <c r="V170" s="348">
        <f ca="1"/>
        <v>25.810022137250957</v>
      </c>
      <c r="W170" s="347">
        <f ca="1"/>
        <v>0</v>
      </c>
      <c r="X170" s="347">
        <f ca="1"/>
        <v>397.52</v>
      </c>
      <c r="Y170" s="347">
        <f ca="1"/>
        <v>-397.52</v>
      </c>
      <c r="AA170" s="245"/>
      <c r="AB170" s="245"/>
      <c r="AC170" s="347"/>
      <c r="AD170" s="347"/>
      <c r="AE170" s="347"/>
      <c r="AF170" s="348"/>
      <c r="AG170" s="349"/>
      <c r="BA170">
        <f ca="1"/>
        <v>46106</v>
      </c>
      <c r="BB170" t="str">
        <f ca="1"/>
        <v>E</v>
      </c>
      <c r="BC170">
        <f ca="1"/>
        <v>321.89999999999998</v>
      </c>
      <c r="BD170">
        <f ca="1"/>
        <v>8591.5</v>
      </c>
      <c r="BE170">
        <f ca="1"/>
        <v>522.60000000000014</v>
      </c>
      <c r="BF170">
        <f ca="1"/>
        <v>421.3</v>
      </c>
      <c r="BG170" t="str">
        <f ca="1"/>
        <v/>
      </c>
      <c r="BH170">
        <f ca="1"/>
        <v>9857.2999999999993</v>
      </c>
      <c r="BI170" t="str">
        <f ca="1"/>
        <v/>
      </c>
      <c r="BJ170" t="str">
        <f ca="1"/>
        <v/>
      </c>
      <c r="BK170">
        <f ca="1"/>
        <v>15</v>
      </c>
      <c r="BL170" t="str">
        <f ca="1"/>
        <v/>
      </c>
      <c r="BM170" t="str">
        <f ca="1"/>
        <v/>
      </c>
      <c r="BN170">
        <f ca="1"/>
        <v>11337.3</v>
      </c>
      <c r="BO170">
        <f ca="1"/>
        <v>429.44</v>
      </c>
      <c r="BP170">
        <f ca="1"/>
        <v>26.400195603576751</v>
      </c>
      <c r="BR170">
        <f ca="1"/>
        <v>46106</v>
      </c>
      <c r="BS170" t="str">
        <f ca="1"/>
        <v>E</v>
      </c>
      <c r="BT170">
        <f ca="1"/>
        <v>321.89999999999998</v>
      </c>
      <c r="BU170">
        <f ca="1"/>
        <v>8591.5</v>
      </c>
      <c r="BV170">
        <f ca="1"/>
        <v>522.60000000000014</v>
      </c>
      <c r="BW170">
        <f ca="1"/>
        <v>421.3</v>
      </c>
      <c r="BX170" t="str">
        <f ca="1"/>
        <v/>
      </c>
      <c r="BY170">
        <f ca="1"/>
        <v>9857.2999999999993</v>
      </c>
      <c r="BZ170" t="str">
        <f ca="1"/>
        <v/>
      </c>
      <c r="CA170" t="str">
        <f ca="1"/>
        <v/>
      </c>
      <c r="CB170">
        <f ca="1"/>
        <v>15</v>
      </c>
      <c r="CC170" t="str">
        <f ca="1"/>
        <v/>
      </c>
      <c r="CD170" t="str">
        <f ca="1"/>
        <v/>
      </c>
      <c r="CE170">
        <f ca="1"/>
        <v>11337.3</v>
      </c>
      <c r="CF170">
        <f ca="1"/>
        <v>429.44</v>
      </c>
      <c r="CG170">
        <f ca="1"/>
        <v>26.400195603576751</v>
      </c>
      <c r="EI170">
        <f ca="1"/>
        <v>46190</v>
      </c>
      <c r="EJ170">
        <f ca="1"/>
        <v>9170.5999999999985</v>
      </c>
      <c r="EL170">
        <f ca="1"/>
        <v>46190</v>
      </c>
      <c r="EM170">
        <f ca="1"/>
        <v>2179</v>
      </c>
      <c r="EN170">
        <f ca="1"/>
        <v>6991.5999999999995</v>
      </c>
      <c r="EP170">
        <f ca="1"/>
        <v>46190</v>
      </c>
      <c r="EQ170">
        <f ca="1"/>
        <v>353.55</v>
      </c>
      <c r="ES170">
        <f ca="1"/>
        <v>46190</v>
      </c>
      <c r="ET170">
        <f ca="1"/>
        <v>25.847546315938338</v>
      </c>
      <c r="EV170">
        <f ca="1"/>
        <v>46190</v>
      </c>
      <c r="EW170">
        <f ca="1"/>
        <v>9138.4</v>
      </c>
      <c r="EX170">
        <f ca="1"/>
        <v>353.55</v>
      </c>
    </row>
    <row r="171" spans="1:154" ht="13.5">
      <c r="A171" s="242">
        <f ca="1"/>
        <v>46078</v>
      </c>
      <c r="B171" s="240" t="str">
        <f ca="1"/>
        <v>E</v>
      </c>
      <c r="C171" s="243">
        <f ca="1"/>
        <v>301</v>
      </c>
      <c r="D171" s="243">
        <f ca="1"/>
        <v>77.5</v>
      </c>
      <c r="E171" s="243">
        <f ca="1"/>
        <v>473.59999999999997</v>
      </c>
      <c r="F171" s="243">
        <f ca="1"/>
        <v>416.9</v>
      </c>
      <c r="G171" s="243" t="str">
        <f ca="1"/>
        <v/>
      </c>
      <c r="H171" s="243">
        <f ca="1"/>
        <v>1269</v>
      </c>
      <c r="I171" s="244" t="str">
        <f ca="1"/>
        <v/>
      </c>
      <c r="J171" s="244" t="str">
        <f ca="1"/>
        <v/>
      </c>
      <c r="K171" s="243" t="str">
        <f ca="1"/>
        <v/>
      </c>
      <c r="L171" s="243" t="str">
        <f ca="1"/>
        <v/>
      </c>
      <c r="M171" s="243" t="str">
        <f ca="1"/>
        <v/>
      </c>
      <c r="N171" s="243" t="str">
        <f ca="1"/>
        <v/>
      </c>
      <c r="O171" s="243" t="str">
        <f ca="1"/>
        <v/>
      </c>
      <c r="P171" s="244" t="str">
        <f ca="1"/>
        <v/>
      </c>
      <c r="R171" s="245">
        <f ca="1"/>
        <v>46133</v>
      </c>
      <c r="S171" s="347">
        <f ca="1"/>
        <v>10515.5</v>
      </c>
      <c r="T171" s="347">
        <f ca="1"/>
        <v>10289</v>
      </c>
      <c r="U171" s="347">
        <f ca="1"/>
        <v>400.81</v>
      </c>
      <c r="V171" s="348">
        <f ca="1"/>
        <v>25.670517202664605</v>
      </c>
      <c r="W171" s="347">
        <f ca="1"/>
        <v>0</v>
      </c>
      <c r="X171" s="347">
        <f ca="1"/>
        <v>400.81</v>
      </c>
      <c r="Y171" s="347">
        <f ca="1"/>
        <v>-400.81</v>
      </c>
      <c r="AA171" s="245"/>
      <c r="AB171" s="245"/>
      <c r="AC171" s="347"/>
      <c r="AD171" s="347"/>
      <c r="AE171" s="347"/>
      <c r="AF171" s="348"/>
      <c r="AG171" s="349"/>
      <c r="BA171">
        <f ca="1"/>
        <v>46107</v>
      </c>
      <c r="BB171" t="str">
        <f ca="1"/>
        <v>M</v>
      </c>
      <c r="BC171">
        <f ca="1"/>
        <v>385.3</v>
      </c>
      <c r="BD171">
        <f ca="1"/>
        <v>89.2</v>
      </c>
      <c r="BE171">
        <f ca="1"/>
        <v>559.6</v>
      </c>
      <c r="BF171">
        <f ca="1"/>
        <v>460.90000000000003</v>
      </c>
      <c r="BG171" t="str">
        <f ca="1"/>
        <v/>
      </c>
      <c r="BH171">
        <f ca="1"/>
        <v>1495</v>
      </c>
      <c r="BI171" t="str">
        <f ca="1"/>
        <v/>
      </c>
      <c r="BJ171" t="str">
        <f ca="1"/>
        <v/>
      </c>
      <c r="BK171" t="str">
        <f ca="1"/>
        <v/>
      </c>
      <c r="BL171" t="str">
        <f ca="1"/>
        <v/>
      </c>
      <c r="BM171" t="str">
        <f ca="1"/>
        <v/>
      </c>
      <c r="BN171" t="str">
        <f ca="1"/>
        <v/>
      </c>
      <c r="BO171" t="str">
        <f ca="1"/>
        <v/>
      </c>
      <c r="BP171" t="str">
        <f ca="1"/>
        <v/>
      </c>
      <c r="BR171">
        <f ca="1"/>
        <v>46107</v>
      </c>
      <c r="BS171" t="str">
        <f ca="1"/>
        <v>M</v>
      </c>
      <c r="BT171">
        <f ca="1"/>
        <v>385.3</v>
      </c>
      <c r="BU171">
        <f ca="1"/>
        <v>89.2</v>
      </c>
      <c r="BV171">
        <f ca="1"/>
        <v>559.6</v>
      </c>
      <c r="BW171">
        <f ca="1"/>
        <v>460.90000000000003</v>
      </c>
      <c r="BX171" t="str">
        <f ca="1"/>
        <v/>
      </c>
      <c r="BY171">
        <f ca="1"/>
        <v>1495</v>
      </c>
      <c r="BZ171" t="str">
        <f ca="1"/>
        <v/>
      </c>
      <c r="CA171" t="str">
        <f ca="1"/>
        <v/>
      </c>
      <c r="CB171" t="str">
        <f ca="1"/>
        <v/>
      </c>
      <c r="CC171" t="str">
        <f ca="1"/>
        <v/>
      </c>
      <c r="CD171" t="str">
        <f ca="1"/>
        <v/>
      </c>
      <c r="CE171" t="str">
        <f ca="1"/>
        <v/>
      </c>
      <c r="CF171" t="str">
        <f ca="1"/>
        <v/>
      </c>
      <c r="CG171" t="str">
        <f ca="1"/>
        <v/>
      </c>
      <c r="EI171">
        <f ca="1"/>
        <v>46191</v>
      </c>
      <c r="EJ171">
        <f ca="1"/>
        <v>9133.2000000000007</v>
      </c>
      <c r="EL171">
        <f ca="1"/>
        <v>46191</v>
      </c>
      <c r="EM171">
        <f ca="1"/>
        <v>2161.8000000000002</v>
      </c>
      <c r="EN171">
        <f ca="1"/>
        <v>6971.4</v>
      </c>
      <c r="EP171">
        <f ca="1"/>
        <v>46191</v>
      </c>
      <c r="EQ171">
        <f ca="1"/>
        <v>352.89</v>
      </c>
      <c r="ES171">
        <f ca="1"/>
        <v>46191</v>
      </c>
      <c r="ET171">
        <f ca="1"/>
        <v>25.743149423333051</v>
      </c>
      <c r="EV171">
        <f ca="1"/>
        <v>46191</v>
      </c>
      <c r="EW171">
        <f ca="1"/>
        <v>9084.5</v>
      </c>
      <c r="EX171">
        <f ca="1"/>
        <v>352.89</v>
      </c>
    </row>
    <row r="172" spans="1:154" ht="13.5">
      <c r="A172" s="242">
        <f ca="1"/>
        <v>46078</v>
      </c>
      <c r="B172" s="240" t="str">
        <f ca="1"/>
        <v>M</v>
      </c>
      <c r="C172" s="243">
        <f ca="1"/>
        <v>272.39999999999998</v>
      </c>
      <c r="D172" s="243">
        <f ca="1"/>
        <v>4304</v>
      </c>
      <c r="E172" s="243">
        <f ca="1"/>
        <v>449.59999999999997</v>
      </c>
      <c r="F172" s="243">
        <f ca="1"/>
        <v>374.99999999999994</v>
      </c>
      <c r="G172" s="243" t="str">
        <f ca="1"/>
        <v/>
      </c>
      <c r="H172" s="243">
        <f ca="1"/>
        <v>5401</v>
      </c>
      <c r="I172" s="244" t="str">
        <f ca="1"/>
        <v/>
      </c>
      <c r="J172" s="244" t="str">
        <f ca="1"/>
        <v/>
      </c>
      <c r="K172" s="243">
        <f ca="1"/>
        <v>15</v>
      </c>
      <c r="L172" s="243" t="str">
        <f ca="1"/>
        <v/>
      </c>
      <c r="M172" s="243" t="str">
        <f ca="1"/>
        <v/>
      </c>
      <c r="N172" s="243">
        <f ca="1"/>
        <v>6736.2</v>
      </c>
      <c r="O172" s="243">
        <f ca="1"/>
        <v>267.3</v>
      </c>
      <c r="P172" s="244">
        <f ca="1"/>
        <v>25.200897867564532</v>
      </c>
      <c r="R172" s="245">
        <f ca="1"/>
        <v>46134</v>
      </c>
      <c r="S172" s="347">
        <f ca="1"/>
        <v>10355.900000000001</v>
      </c>
      <c r="T172" s="347">
        <f ca="1"/>
        <v>10411.1</v>
      </c>
      <c r="U172" s="347">
        <f ca="1"/>
        <v>403.53</v>
      </c>
      <c r="V172" s="348">
        <f ca="1"/>
        <v>25.800064431392961</v>
      </c>
      <c r="W172" s="347">
        <f ca="1"/>
        <v>0</v>
      </c>
      <c r="X172" s="347">
        <f ca="1"/>
        <v>403.53</v>
      </c>
      <c r="Y172" s="347">
        <f ca="1"/>
        <v>-403.53</v>
      </c>
      <c r="AA172" s="245"/>
      <c r="AB172" s="245"/>
      <c r="AC172" s="347"/>
      <c r="AD172" s="347"/>
      <c r="AE172" s="347"/>
      <c r="AF172" s="348"/>
      <c r="AG172" s="349"/>
      <c r="BA172">
        <f ca="1"/>
        <v>46107</v>
      </c>
      <c r="BB172" t="str">
        <f ca="1"/>
        <v>E</v>
      </c>
      <c r="BC172">
        <f ca="1"/>
        <v>359.6</v>
      </c>
      <c r="BD172">
        <f ca="1"/>
        <v>4091</v>
      </c>
      <c r="BE172">
        <f ca="1"/>
        <v>497.2</v>
      </c>
      <c r="BF172">
        <f ca="1"/>
        <v>443.69999999999993</v>
      </c>
      <c r="BG172" t="str">
        <f ca="1"/>
        <v/>
      </c>
      <c r="BH172">
        <f ca="1"/>
        <v>5391.5</v>
      </c>
      <c r="BI172" t="str">
        <f ca="1"/>
        <v/>
      </c>
      <c r="BJ172" t="str">
        <f ca="1"/>
        <v/>
      </c>
      <c r="BK172">
        <f ca="1"/>
        <v>15</v>
      </c>
      <c r="BL172" t="str">
        <f ca="1"/>
        <v/>
      </c>
      <c r="BM172" t="str">
        <f ca="1"/>
        <v/>
      </c>
      <c r="BN172">
        <f ca="1"/>
        <v>6863.1</v>
      </c>
      <c r="BO172">
        <f ca="1"/>
        <v>266.10000000000002</v>
      </c>
      <c r="BP172">
        <f ca="1"/>
        <v>25.791431792559187</v>
      </c>
      <c r="BR172">
        <f ca="1"/>
        <v>46107</v>
      </c>
      <c r="BS172" t="str">
        <f ca="1"/>
        <v>E</v>
      </c>
      <c r="BT172">
        <f ca="1"/>
        <v>359.6</v>
      </c>
      <c r="BU172">
        <f ca="1"/>
        <v>4091</v>
      </c>
      <c r="BV172">
        <f ca="1"/>
        <v>497.2</v>
      </c>
      <c r="BW172">
        <f ca="1"/>
        <v>443.69999999999993</v>
      </c>
      <c r="BX172" t="str">
        <f ca="1"/>
        <v/>
      </c>
      <c r="BY172">
        <f ca="1"/>
        <v>5391.5</v>
      </c>
      <c r="BZ172" t="str">
        <f ca="1"/>
        <v/>
      </c>
      <c r="CA172" t="str">
        <f ca="1"/>
        <v/>
      </c>
      <c r="CB172">
        <f ca="1"/>
        <v>15</v>
      </c>
      <c r="CC172" t="str">
        <f ca="1"/>
        <v/>
      </c>
      <c r="CD172" t="str">
        <f ca="1"/>
        <v/>
      </c>
      <c r="CE172">
        <f ca="1"/>
        <v>6863.1</v>
      </c>
      <c r="CF172">
        <f ca="1"/>
        <v>266.10000000000002</v>
      </c>
      <c r="CG172">
        <f ca="1"/>
        <v>25.791431792559187</v>
      </c>
      <c r="EI172">
        <f ca="1"/>
        <v>46192</v>
      </c>
      <c r="EJ172">
        <f ca="1"/>
        <v>9125</v>
      </c>
      <c r="EL172">
        <f ca="1"/>
        <v>46192</v>
      </c>
      <c r="EM172">
        <f ca="1"/>
        <v>2128.1</v>
      </c>
      <c r="EN172">
        <f ca="1"/>
        <v>6996.9</v>
      </c>
      <c r="EP172">
        <f ca="1"/>
        <v>46192</v>
      </c>
      <c r="EQ172">
        <f ca="1"/>
        <v>355.13</v>
      </c>
      <c r="ES172">
        <f ca="1"/>
        <v>46192</v>
      </c>
      <c r="ET172">
        <f ca="1"/>
        <v>25.676231239264492</v>
      </c>
      <c r="EV172">
        <f ca="1"/>
        <v>46192</v>
      </c>
      <c r="EW172">
        <f ca="1"/>
        <v>9118.4</v>
      </c>
      <c r="EX172">
        <f ca="1"/>
        <v>355.13</v>
      </c>
    </row>
    <row r="173" spans="1:154" ht="13.5">
      <c r="A173" s="242">
        <f ca="1"/>
        <v>46079</v>
      </c>
      <c r="B173" s="240" t="str">
        <f ca="1"/>
        <v>E</v>
      </c>
      <c r="C173" s="243">
        <f ca="1"/>
        <v>314.2</v>
      </c>
      <c r="D173" s="243">
        <f ca="1"/>
        <v>79.900000000000006</v>
      </c>
      <c r="E173" s="243">
        <f ca="1"/>
        <v>547.30000000000007</v>
      </c>
      <c r="F173" s="243">
        <f ca="1"/>
        <v>408.8</v>
      </c>
      <c r="G173" s="243" t="str">
        <f ca="1"/>
        <v/>
      </c>
      <c r="H173" s="243">
        <f ca="1"/>
        <v>1350.2</v>
      </c>
      <c r="I173" s="244" t="str">
        <f ca="1"/>
        <v/>
      </c>
      <c r="J173" s="244" t="str">
        <f ca="1"/>
        <v/>
      </c>
      <c r="K173" s="243" t="str">
        <f ca="1"/>
        <v/>
      </c>
      <c r="L173" s="243" t="str">
        <f ca="1"/>
        <v/>
      </c>
      <c r="M173" s="243" t="str">
        <f ca="1"/>
        <v/>
      </c>
      <c r="N173" s="243" t="str">
        <f ca="1"/>
        <v/>
      </c>
      <c r="O173" s="243" t="str">
        <f ca="1"/>
        <v/>
      </c>
      <c r="P173" s="244" t="str">
        <f ca="1"/>
        <v/>
      </c>
      <c r="R173" s="245">
        <f ca="1"/>
        <v>46135</v>
      </c>
      <c r="S173" s="347">
        <f ca="1"/>
        <v>10576.3</v>
      </c>
      <c r="T173" s="347">
        <f ca="1"/>
        <v>10626.7</v>
      </c>
      <c r="U173" s="347">
        <f ca="1"/>
        <v>412.84</v>
      </c>
      <c r="V173" s="348">
        <f ca="1"/>
        <v>25.740480573587835</v>
      </c>
      <c r="W173" s="347">
        <f ca="1"/>
        <v>0</v>
      </c>
      <c r="X173" s="347">
        <f ca="1"/>
        <v>412.84</v>
      </c>
      <c r="Y173" s="347">
        <f ca="1"/>
        <v>-412.84</v>
      </c>
      <c r="AA173" s="245"/>
      <c r="AB173" s="245"/>
      <c r="AC173" s="347"/>
      <c r="AD173" s="347"/>
      <c r="AE173" s="347"/>
      <c r="AF173" s="348"/>
      <c r="AG173" s="349"/>
      <c r="BA173">
        <f ca="1"/>
        <v>46108</v>
      </c>
      <c r="BB173" t="str">
        <f ca="1"/>
        <v>M</v>
      </c>
      <c r="BC173">
        <f ca="1"/>
        <v>363.4</v>
      </c>
      <c r="BD173">
        <f ca="1"/>
        <v>77.900000000000006</v>
      </c>
      <c r="BE173">
        <f ca="1"/>
        <v>544.1</v>
      </c>
      <c r="BF173">
        <f ca="1"/>
        <v>501.2</v>
      </c>
      <c r="BG173" t="str">
        <f ca="1"/>
        <v/>
      </c>
      <c r="BH173">
        <f ca="1"/>
        <v>1486.6</v>
      </c>
      <c r="BI173" t="str">
        <f ca="1"/>
        <v/>
      </c>
      <c r="BJ173" t="str">
        <f ca="1"/>
        <v/>
      </c>
      <c r="BK173" t="str">
        <f ca="1"/>
        <v/>
      </c>
      <c r="BL173" t="str">
        <f ca="1"/>
        <v/>
      </c>
      <c r="BM173" t="str">
        <f ca="1"/>
        <v/>
      </c>
      <c r="BN173" t="str">
        <f ca="1"/>
        <v/>
      </c>
      <c r="BO173" t="str">
        <f ca="1"/>
        <v/>
      </c>
      <c r="BP173" t="str">
        <f ca="1"/>
        <v/>
      </c>
      <c r="BR173">
        <f ca="1"/>
        <v>46108</v>
      </c>
      <c r="BS173" t="str">
        <f ca="1"/>
        <v>M</v>
      </c>
      <c r="BT173">
        <f ca="1"/>
        <v>363.4</v>
      </c>
      <c r="BU173">
        <f ca="1"/>
        <v>77.900000000000006</v>
      </c>
      <c r="BV173">
        <f ca="1"/>
        <v>544.1</v>
      </c>
      <c r="BW173">
        <f ca="1"/>
        <v>501.2</v>
      </c>
      <c r="BX173" t="str">
        <f ca="1"/>
        <v/>
      </c>
      <c r="BY173">
        <f ca="1"/>
        <v>1486.6</v>
      </c>
      <c r="BZ173" t="str">
        <f ca="1"/>
        <v/>
      </c>
      <c r="CA173" t="str">
        <f ca="1"/>
        <v/>
      </c>
      <c r="CB173" t="str">
        <f ca="1"/>
        <v/>
      </c>
      <c r="CC173" t="str">
        <f ca="1"/>
        <v/>
      </c>
      <c r="CD173" t="str">
        <f ca="1"/>
        <v/>
      </c>
      <c r="CE173" t="str">
        <f ca="1"/>
        <v/>
      </c>
      <c r="CF173" t="str">
        <f ca="1"/>
        <v/>
      </c>
      <c r="CG173" t="str">
        <f ca="1"/>
        <v/>
      </c>
      <c r="EI173">
        <f ca="1"/>
        <v>46193</v>
      </c>
      <c r="EJ173">
        <f ca="1"/>
        <v>9111.4</v>
      </c>
      <c r="EL173">
        <f ca="1"/>
        <v>46193</v>
      </c>
      <c r="EM173">
        <f ca="1"/>
        <v>2136.5</v>
      </c>
      <c r="EN173">
        <f ca="1"/>
        <v>6974.9</v>
      </c>
      <c r="EP173">
        <f ca="1"/>
        <v>46193</v>
      </c>
      <c r="EQ173">
        <f ca="1"/>
        <v>351.63</v>
      </c>
      <c r="ES173">
        <f ca="1"/>
        <v>46193</v>
      </c>
      <c r="ET173">
        <f ca="1"/>
        <v>25.727042630037253</v>
      </c>
      <c r="EV173">
        <f ca="1"/>
        <v>46193</v>
      </c>
      <c r="EW173">
        <f ca="1"/>
        <v>9046.4</v>
      </c>
      <c r="EX173">
        <f ca="1"/>
        <v>351.63</v>
      </c>
    </row>
    <row r="174" spans="1:154" ht="13.5">
      <c r="A174" s="242">
        <f ca="1"/>
        <v>46079</v>
      </c>
      <c r="B174" s="240" t="str">
        <f ca="1"/>
        <v>M</v>
      </c>
      <c r="C174" s="243">
        <f ca="1"/>
        <v>298.89999999999998</v>
      </c>
      <c r="D174" s="243">
        <f ca="1"/>
        <v>5587.3</v>
      </c>
      <c r="E174" s="243">
        <f ca="1"/>
        <v>461.5</v>
      </c>
      <c r="F174" s="243">
        <f ca="1"/>
        <v>366.50000000000006</v>
      </c>
      <c r="G174" s="243" t="str">
        <f ca="1"/>
        <v/>
      </c>
      <c r="H174" s="243">
        <f ca="1"/>
        <v>6714.2</v>
      </c>
      <c r="I174" s="244" t="str">
        <f ca="1"/>
        <v/>
      </c>
      <c r="J174" s="244" t="str">
        <f ca="1"/>
        <v/>
      </c>
      <c r="K174" s="243">
        <f ca="1"/>
        <v>15</v>
      </c>
      <c r="L174" s="243" t="str">
        <f ca="1"/>
        <v/>
      </c>
      <c r="M174" s="243" t="str">
        <f ca="1"/>
        <v/>
      </c>
      <c r="N174" s="243">
        <f ca="1"/>
        <v>7998.6</v>
      </c>
      <c r="O174" s="243">
        <f ca="1"/>
        <v>317.39999999999998</v>
      </c>
      <c r="P174" s="244">
        <f ca="1"/>
        <v>25.200378071833651</v>
      </c>
      <c r="R174" s="245">
        <f ca="1"/>
        <v>46136</v>
      </c>
      <c r="S174" s="347">
        <f ca="1"/>
        <v>10654.900000000001</v>
      </c>
      <c r="T174" s="347">
        <f ca="1"/>
        <v>10643.900000000001</v>
      </c>
      <c r="U174" s="347">
        <f ca="1"/>
        <v>412.55</v>
      </c>
      <c r="V174" s="348">
        <f ca="1"/>
        <v>25.800266634347356</v>
      </c>
      <c r="W174" s="347">
        <f ca="1"/>
        <v>0</v>
      </c>
      <c r="X174" s="347">
        <f ca="1"/>
        <v>412.55</v>
      </c>
      <c r="Y174" s="347">
        <f ca="1"/>
        <v>-412.55</v>
      </c>
      <c r="AA174" s="245"/>
      <c r="AB174" s="245"/>
      <c r="AC174" s="347"/>
      <c r="AD174" s="347"/>
      <c r="AE174" s="347"/>
      <c r="AF174" s="348"/>
      <c r="AG174" s="349"/>
      <c r="BA174">
        <f ca="1"/>
        <v>46108</v>
      </c>
      <c r="BB174" t="str">
        <f ca="1"/>
        <v>E</v>
      </c>
      <c r="BC174">
        <f ca="1"/>
        <v>334.90000000000003</v>
      </c>
      <c r="BD174">
        <f ca="1"/>
        <v>4313</v>
      </c>
      <c r="BE174">
        <f ca="1"/>
        <v>520.19999999999993</v>
      </c>
      <c r="BF174">
        <f ca="1"/>
        <v>470.7</v>
      </c>
      <c r="BG174" t="str">
        <f ca="1"/>
        <v/>
      </c>
      <c r="BH174">
        <f ca="1"/>
        <v>5638.7999999999993</v>
      </c>
      <c r="BI174" t="str">
        <f ca="1"/>
        <v/>
      </c>
      <c r="BJ174" t="str">
        <f ca="1"/>
        <v/>
      </c>
      <c r="BK174">
        <f ca="1"/>
        <v>15</v>
      </c>
      <c r="BL174" t="str">
        <f ca="1"/>
        <v/>
      </c>
      <c r="BM174" t="str">
        <f ca="1"/>
        <v/>
      </c>
      <c r="BN174">
        <f ca="1"/>
        <v>7048.4</v>
      </c>
      <c r="BO174">
        <f ca="1"/>
        <v>275.32</v>
      </c>
      <c r="BP174">
        <f ca="1"/>
        <v>25.600755484527095</v>
      </c>
      <c r="BR174">
        <f ca="1"/>
        <v>46108</v>
      </c>
      <c r="BS174" t="str">
        <f ca="1"/>
        <v>E</v>
      </c>
      <c r="BT174">
        <f ca="1"/>
        <v>334.90000000000003</v>
      </c>
      <c r="BU174">
        <f ca="1"/>
        <v>4313</v>
      </c>
      <c r="BV174">
        <f ca="1"/>
        <v>520.19999999999993</v>
      </c>
      <c r="BW174">
        <f ca="1"/>
        <v>470.7</v>
      </c>
      <c r="BX174" t="str">
        <f ca="1"/>
        <v/>
      </c>
      <c r="BY174">
        <f ca="1"/>
        <v>5638.7999999999993</v>
      </c>
      <c r="BZ174" t="str">
        <f ca="1"/>
        <v/>
      </c>
      <c r="CA174" t="str">
        <f ca="1"/>
        <v/>
      </c>
      <c r="CB174">
        <f ca="1"/>
        <v>15</v>
      </c>
      <c r="CC174" t="str">
        <f ca="1"/>
        <v/>
      </c>
      <c r="CD174" t="str">
        <f ca="1"/>
        <v/>
      </c>
      <c r="CE174">
        <f ca="1"/>
        <v>7048.4</v>
      </c>
      <c r="CF174">
        <f ca="1"/>
        <v>275.32</v>
      </c>
      <c r="CG174">
        <f ca="1"/>
        <v>25.600755484527095</v>
      </c>
      <c r="EI174">
        <f ca="1"/>
        <v>46194</v>
      </c>
      <c r="EJ174">
        <f ca="1"/>
        <v>9421.2000000000007</v>
      </c>
      <c r="EL174">
        <f ca="1"/>
        <v>46194</v>
      </c>
      <c r="EM174">
        <f ca="1"/>
        <v>2086.5</v>
      </c>
      <c r="EN174">
        <f ca="1"/>
        <v>7334.7000000000007</v>
      </c>
      <c r="EP174">
        <f ca="1"/>
        <v>46194</v>
      </c>
      <c r="EQ174">
        <f ca="1"/>
        <v>362.55</v>
      </c>
      <c r="ES174">
        <f ca="1"/>
        <v>46194</v>
      </c>
      <c r="ET174">
        <f ca="1"/>
        <v>25.799200110329608</v>
      </c>
      <c r="EV174">
        <f ca="1"/>
        <v>46194</v>
      </c>
      <c r="EW174">
        <f ca="1"/>
        <v>9353.5</v>
      </c>
      <c r="EX174">
        <f ca="1"/>
        <v>362.55</v>
      </c>
    </row>
    <row r="175" spans="1:154" ht="13.5">
      <c r="A175" s="242">
        <f ca="1"/>
        <v>46080</v>
      </c>
      <c r="B175" s="240" t="str">
        <f ca="1"/>
        <v>E</v>
      </c>
      <c r="C175" s="243">
        <f ca="1"/>
        <v>297.3</v>
      </c>
      <c r="D175" s="243">
        <f ca="1"/>
        <v>86.300000000000011</v>
      </c>
      <c r="E175" s="243">
        <f ca="1"/>
        <v>493.5</v>
      </c>
      <c r="F175" s="243">
        <f ca="1"/>
        <v>422.29999999999995</v>
      </c>
      <c r="G175" s="243" t="str">
        <f ca="1"/>
        <v/>
      </c>
      <c r="H175" s="243">
        <f ca="1"/>
        <v>1299.4000000000001</v>
      </c>
      <c r="I175" s="244" t="str">
        <f ca="1"/>
        <v/>
      </c>
      <c r="J175" s="244" t="str">
        <f ca="1"/>
        <v/>
      </c>
      <c r="K175" s="243" t="str">
        <f ca="1"/>
        <v/>
      </c>
      <c r="L175" s="243" t="str">
        <f ca="1"/>
        <v/>
      </c>
      <c r="M175" s="243" t="str">
        <f ca="1"/>
        <v/>
      </c>
      <c r="N175" s="243" t="str">
        <f ca="1"/>
        <v/>
      </c>
      <c r="O175" s="243" t="str">
        <f ca="1"/>
        <v/>
      </c>
      <c r="P175" s="244" t="str">
        <f ca="1"/>
        <v/>
      </c>
      <c r="R175" s="245">
        <f ca="1"/>
        <v>46137</v>
      </c>
      <c r="S175" s="347">
        <f ca="1"/>
        <v>10504.3</v>
      </c>
      <c r="T175" s="347">
        <f ca="1"/>
        <v>10267</v>
      </c>
      <c r="U175" s="347">
        <f ca="1"/>
        <v>398.87</v>
      </c>
      <c r="V175" s="348">
        <f ca="1"/>
        <v>25.740216110512197</v>
      </c>
      <c r="W175" s="347">
        <f ca="1"/>
        <v>0</v>
      </c>
      <c r="X175" s="347">
        <f ca="1"/>
        <v>398.87</v>
      </c>
      <c r="Y175" s="347">
        <f ca="1"/>
        <v>-398.87</v>
      </c>
      <c r="AA175" s="245"/>
      <c r="AB175" s="245"/>
      <c r="AC175" s="347"/>
      <c r="AD175" s="347"/>
      <c r="AE175" s="347"/>
      <c r="AF175" s="348"/>
      <c r="AG175" s="349"/>
      <c r="BA175">
        <f ca="1"/>
        <v>46109</v>
      </c>
      <c r="BB175" t="str">
        <f ca="1"/>
        <v>M</v>
      </c>
      <c r="BC175">
        <f ca="1"/>
        <v>362</v>
      </c>
      <c r="BD175">
        <f ca="1"/>
        <v>87.699999999999989</v>
      </c>
      <c r="BE175">
        <f ca="1"/>
        <v>553.79999999999995</v>
      </c>
      <c r="BF175">
        <f ca="1"/>
        <v>421.1</v>
      </c>
      <c r="BG175" t="str">
        <f ca="1"/>
        <v/>
      </c>
      <c r="BH175">
        <f ca="1"/>
        <v>1424.6</v>
      </c>
      <c r="BI175" t="str">
        <f ca="1"/>
        <v/>
      </c>
      <c r="BJ175" t="str">
        <f ca="1"/>
        <v/>
      </c>
      <c r="BK175" t="str">
        <f ca="1"/>
        <v/>
      </c>
      <c r="BL175" t="str">
        <f ca="1"/>
        <v/>
      </c>
      <c r="BM175" t="str">
        <f ca="1"/>
        <v/>
      </c>
      <c r="BN175" t="str">
        <f ca="1"/>
        <v/>
      </c>
      <c r="BO175" t="str">
        <f ca="1"/>
        <v/>
      </c>
      <c r="BP175" t="str">
        <f ca="1"/>
        <v/>
      </c>
      <c r="BR175">
        <f ca="1"/>
        <v>46109</v>
      </c>
      <c r="BS175" t="str">
        <f ca="1"/>
        <v>M</v>
      </c>
      <c r="BT175">
        <f ca="1"/>
        <v>362</v>
      </c>
      <c r="BU175">
        <f ca="1"/>
        <v>87.699999999999989</v>
      </c>
      <c r="BV175">
        <f ca="1"/>
        <v>553.79999999999995</v>
      </c>
      <c r="BW175">
        <f ca="1"/>
        <v>421.1</v>
      </c>
      <c r="BX175" t="str">
        <f ca="1"/>
        <v/>
      </c>
      <c r="BY175">
        <f ca="1"/>
        <v>1424.6</v>
      </c>
      <c r="BZ175" t="str">
        <f ca="1"/>
        <v/>
      </c>
      <c r="CA175" t="str">
        <f ca="1"/>
        <v/>
      </c>
      <c r="CB175" t="str">
        <f ca="1"/>
        <v/>
      </c>
      <c r="CC175" t="str">
        <f ca="1"/>
        <v/>
      </c>
      <c r="CD175" t="str">
        <f ca="1"/>
        <v/>
      </c>
      <c r="CE175" t="str">
        <f ca="1"/>
        <v/>
      </c>
      <c r="CF175" t="str">
        <f ca="1"/>
        <v/>
      </c>
      <c r="CG175" t="str">
        <f ca="1"/>
        <v/>
      </c>
      <c r="EI175">
        <f ca="1"/>
        <v>46195</v>
      </c>
      <c r="EJ175">
        <f ca="1"/>
        <v>9224.7000000000007</v>
      </c>
      <c r="EL175">
        <f ca="1"/>
        <v>46195</v>
      </c>
      <c r="EM175">
        <f ca="1"/>
        <v>2033.8000000000002</v>
      </c>
      <c r="EN175">
        <f ca="1"/>
        <v>7190.9</v>
      </c>
      <c r="EP175">
        <f ca="1"/>
        <v>46195</v>
      </c>
      <c r="EQ175">
        <f ca="1"/>
        <v>352.29</v>
      </c>
      <c r="ES175">
        <f ca="1"/>
        <v>46195</v>
      </c>
      <c r="ET175">
        <f ca="1"/>
        <v>25.760878821425525</v>
      </c>
      <c r="EV175">
        <f ca="1"/>
        <v>46195</v>
      </c>
      <c r="EW175">
        <f ca="1"/>
        <v>9075.2999999999993</v>
      </c>
      <c r="EX175">
        <f ca="1"/>
        <v>352.29</v>
      </c>
    </row>
    <row r="176" spans="1:154" ht="13.5">
      <c r="A176" s="242">
        <f ca="1"/>
        <v>46080</v>
      </c>
      <c r="B176" s="240" t="str">
        <f ca="1"/>
        <v>M</v>
      </c>
      <c r="C176" s="243">
        <f ca="1"/>
        <v>295.7</v>
      </c>
      <c r="D176" s="243">
        <f ca="1"/>
        <v>5922.6</v>
      </c>
      <c r="E176" s="243">
        <f ca="1"/>
        <v>439.5</v>
      </c>
      <c r="F176" s="243">
        <f ca="1"/>
        <v>358.4</v>
      </c>
      <c r="G176" s="243" t="str">
        <f ca="1"/>
        <v/>
      </c>
      <c r="H176" s="243">
        <f ca="1"/>
        <v>7016.2</v>
      </c>
      <c r="I176" s="244" t="str">
        <f ca="1"/>
        <v/>
      </c>
      <c r="J176" s="244" t="str">
        <f ca="1"/>
        <v/>
      </c>
      <c r="K176" s="243">
        <f ca="1"/>
        <v>15</v>
      </c>
      <c r="L176" s="243" t="str">
        <f ca="1"/>
        <v/>
      </c>
      <c r="M176" s="243" t="str">
        <f ca="1"/>
        <v/>
      </c>
      <c r="N176" s="243">
        <f ca="1"/>
        <v>8281.7000000000007</v>
      </c>
      <c r="O176" s="243">
        <f ca="1"/>
        <v>326</v>
      </c>
      <c r="P176" s="244">
        <f ca="1"/>
        <v>25.403987730061353</v>
      </c>
      <c r="R176" s="245">
        <f ca="1"/>
        <v>46138</v>
      </c>
      <c r="S176" s="347">
        <f ca="1"/>
        <v>10278.099999999999</v>
      </c>
      <c r="T176" s="347">
        <f ca="1"/>
        <v>10283.5</v>
      </c>
      <c r="U176" s="347">
        <f ca="1"/>
        <v>398.58</v>
      </c>
      <c r="V176" s="348">
        <f ca="1"/>
        <v>25.800341211300115</v>
      </c>
      <c r="W176" s="347">
        <f ca="1"/>
        <v>0</v>
      </c>
      <c r="X176" s="347">
        <f ca="1"/>
        <v>398.58</v>
      </c>
      <c r="Y176" s="347">
        <f ca="1"/>
        <v>-398.58</v>
      </c>
      <c r="AA176" s="245"/>
      <c r="AB176" s="245"/>
      <c r="AC176" s="347"/>
      <c r="AD176" s="347"/>
      <c r="AE176" s="347"/>
      <c r="AF176" s="348"/>
      <c r="AG176" s="349"/>
      <c r="BA176">
        <f ca="1"/>
        <v>46109</v>
      </c>
      <c r="BB176" t="str">
        <f ca="1"/>
        <v>E</v>
      </c>
      <c r="BC176">
        <f ca="1"/>
        <v>325.8</v>
      </c>
      <c r="BD176">
        <f ca="1"/>
        <v>4451</v>
      </c>
      <c r="BE176">
        <f ca="1"/>
        <v>519.39999999999986</v>
      </c>
      <c r="BF176">
        <f ca="1"/>
        <v>457.59999999999997</v>
      </c>
      <c r="BG176" t="str">
        <f ca="1"/>
        <v/>
      </c>
      <c r="BH176">
        <f ca="1"/>
        <v>5753.8</v>
      </c>
      <c r="BI176" t="str">
        <f ca="1"/>
        <v/>
      </c>
      <c r="BJ176" t="str">
        <f ca="1"/>
        <v/>
      </c>
      <c r="BK176">
        <f ca="1"/>
        <v>15</v>
      </c>
      <c r="BL176" t="str">
        <f ca="1"/>
        <v/>
      </c>
      <c r="BM176" t="str">
        <f ca="1"/>
        <v/>
      </c>
      <c r="BN176">
        <f ca="1"/>
        <v>7230.9</v>
      </c>
      <c r="BO176">
        <f ca="1"/>
        <v>281.35000000000002</v>
      </c>
      <c r="BP176">
        <f ca="1"/>
        <v>25.700728629820507</v>
      </c>
      <c r="BR176">
        <f ca="1"/>
        <v>46109</v>
      </c>
      <c r="BS176" t="str">
        <f ca="1"/>
        <v>E</v>
      </c>
      <c r="BT176">
        <f ca="1"/>
        <v>325.8</v>
      </c>
      <c r="BU176">
        <f ca="1"/>
        <v>4451</v>
      </c>
      <c r="BV176">
        <f ca="1"/>
        <v>519.39999999999986</v>
      </c>
      <c r="BW176">
        <f ca="1"/>
        <v>457.59999999999997</v>
      </c>
      <c r="BX176" t="str">
        <f ca="1"/>
        <v/>
      </c>
      <c r="BY176">
        <f ca="1"/>
        <v>5753.8</v>
      </c>
      <c r="BZ176" t="str">
        <f ca="1"/>
        <v/>
      </c>
      <c r="CA176" t="str">
        <f ca="1"/>
        <v/>
      </c>
      <c r="CB176">
        <f ca="1"/>
        <v>15</v>
      </c>
      <c r="CC176" t="str">
        <f ca="1"/>
        <v/>
      </c>
      <c r="CD176" t="str">
        <f ca="1"/>
        <v/>
      </c>
      <c r="CE176">
        <f ca="1"/>
        <v>7230.9</v>
      </c>
      <c r="CF176">
        <f ca="1"/>
        <v>281.35000000000002</v>
      </c>
      <c r="CG176">
        <f ca="1"/>
        <v>25.700728629820507</v>
      </c>
      <c r="EI176">
        <f ca="1"/>
        <v>46196</v>
      </c>
      <c r="EJ176">
        <f ca="1"/>
        <v>9136.2000000000007</v>
      </c>
      <c r="EL176">
        <f ca="1"/>
        <v>46196</v>
      </c>
      <c r="EM176">
        <f ca="1"/>
        <v>2039.4</v>
      </c>
      <c r="EN176">
        <f ca="1"/>
        <v>7096.8</v>
      </c>
      <c r="EP176">
        <f ca="1"/>
        <v>46196</v>
      </c>
      <c r="EQ176">
        <f ca="1"/>
        <v>356.78</v>
      </c>
      <c r="ES176">
        <f ca="1"/>
        <v>46196</v>
      </c>
      <c r="ET176">
        <f ca="1"/>
        <v>25.725376983014744</v>
      </c>
      <c r="EV176">
        <f ca="1"/>
        <v>46196</v>
      </c>
      <c r="EW176">
        <f ca="1"/>
        <v>9178.2999999999993</v>
      </c>
      <c r="EX176">
        <f ca="1"/>
        <v>356.78</v>
      </c>
    </row>
    <row r="177" spans="1:154" ht="13.5">
      <c r="A177" s="242">
        <f ca="1"/>
        <v>46081</v>
      </c>
      <c r="B177" s="240" t="str">
        <f ca="1"/>
        <v>E</v>
      </c>
      <c r="C177" s="243">
        <f ca="1"/>
        <v>310.8</v>
      </c>
      <c r="D177" s="243">
        <f ca="1"/>
        <v>83</v>
      </c>
      <c r="E177" s="243">
        <f ca="1"/>
        <v>487.2</v>
      </c>
      <c r="F177" s="243">
        <f ca="1"/>
        <v>399.5</v>
      </c>
      <c r="G177" s="243" t="str">
        <f ca="1"/>
        <v/>
      </c>
      <c r="H177" s="243">
        <f ca="1"/>
        <v>1280.5</v>
      </c>
      <c r="I177" s="244" t="str">
        <f ca="1"/>
        <v/>
      </c>
      <c r="J177" s="244" t="str">
        <f ca="1"/>
        <v/>
      </c>
      <c r="K177" s="243" t="str">
        <f ca="1"/>
        <v/>
      </c>
      <c r="L177" s="243" t="str">
        <f ca="1"/>
        <v/>
      </c>
      <c r="M177" s="243" t="str">
        <f ca="1"/>
        <v/>
      </c>
      <c r="N177" s="243" t="str">
        <f ca="1"/>
        <v/>
      </c>
      <c r="O177" s="243" t="str">
        <f ca="1"/>
        <v/>
      </c>
      <c r="P177" s="244" t="str">
        <f ca="1"/>
        <v/>
      </c>
      <c r="R177" s="245">
        <f ca="1"/>
        <v>46139</v>
      </c>
      <c r="S177" s="347">
        <f ca="1"/>
        <v>10571.2</v>
      </c>
      <c r="T177" s="347">
        <f ca="1"/>
        <v>10628.7</v>
      </c>
      <c r="U177" s="347">
        <f ca="1"/>
        <v>410.69</v>
      </c>
      <c r="V177" s="348">
        <f ca="1"/>
        <v>25.880104214857923</v>
      </c>
      <c r="W177" s="347">
        <f ca="1"/>
        <v>0</v>
      </c>
      <c r="X177" s="347">
        <f ca="1"/>
        <v>410.69</v>
      </c>
      <c r="Y177" s="347">
        <f ca="1"/>
        <v>-410.69</v>
      </c>
      <c r="AA177" s="245"/>
      <c r="AB177" s="245"/>
      <c r="AC177" s="347"/>
      <c r="AD177" s="347"/>
      <c r="AE177" s="347"/>
      <c r="AF177" s="348"/>
      <c r="AG177" s="349"/>
      <c r="BA177">
        <f ca="1"/>
        <v>46110</v>
      </c>
      <c r="BB177" t="str">
        <f ca="1"/>
        <v>M</v>
      </c>
      <c r="BC177">
        <f ca="1"/>
        <v>350.8</v>
      </c>
      <c r="BD177">
        <f ca="1"/>
        <v>88.9</v>
      </c>
      <c r="BE177">
        <f ca="1"/>
        <v>576.69999999999993</v>
      </c>
      <c r="BF177">
        <f ca="1"/>
        <v>475.70000000000005</v>
      </c>
      <c r="BG177" t="str">
        <f ca="1"/>
        <v/>
      </c>
      <c r="BH177">
        <f ca="1"/>
        <v>1492.1</v>
      </c>
      <c r="BI177" t="str">
        <f ca="1"/>
        <v/>
      </c>
      <c r="BJ177" t="str">
        <f ca="1"/>
        <v/>
      </c>
      <c r="BK177" t="str">
        <f ca="1"/>
        <v/>
      </c>
      <c r="BL177" t="str">
        <f ca="1"/>
        <v/>
      </c>
      <c r="BM177" t="str">
        <f ca="1"/>
        <v/>
      </c>
      <c r="BN177" t="str">
        <f ca="1"/>
        <v/>
      </c>
      <c r="BO177" t="str">
        <f ca="1"/>
        <v/>
      </c>
      <c r="BP177" t="str">
        <f ca="1"/>
        <v/>
      </c>
      <c r="BR177">
        <f ca="1"/>
        <v>46110</v>
      </c>
      <c r="BS177" t="str">
        <f ca="1"/>
        <v>M</v>
      </c>
      <c r="BT177">
        <f ca="1"/>
        <v>350.8</v>
      </c>
      <c r="BU177">
        <f ca="1"/>
        <v>88.9</v>
      </c>
      <c r="BV177">
        <f ca="1"/>
        <v>576.69999999999993</v>
      </c>
      <c r="BW177">
        <f ca="1"/>
        <v>475.70000000000005</v>
      </c>
      <c r="BX177" t="str">
        <f ca="1"/>
        <v/>
      </c>
      <c r="BY177">
        <f ca="1"/>
        <v>1492.1</v>
      </c>
      <c r="BZ177" t="str">
        <f ca="1"/>
        <v/>
      </c>
      <c r="CA177" t="str">
        <f ca="1"/>
        <v/>
      </c>
      <c r="CB177" t="str">
        <f ca="1"/>
        <v/>
      </c>
      <c r="CC177" t="str">
        <f ca="1"/>
        <v/>
      </c>
      <c r="CD177" t="str">
        <f ca="1"/>
        <v/>
      </c>
      <c r="CE177" t="str">
        <f ca="1"/>
        <v/>
      </c>
      <c r="CF177" t="str">
        <f ca="1"/>
        <v/>
      </c>
      <c r="CG177" t="str">
        <f ca="1"/>
        <v/>
      </c>
      <c r="EI177">
        <f ca="1"/>
        <v>46197</v>
      </c>
      <c r="EJ177">
        <f ca="1"/>
        <v>9591.1999999999989</v>
      </c>
      <c r="EL177">
        <f ca="1"/>
        <v>46197</v>
      </c>
      <c r="EM177">
        <f ca="1"/>
        <v>2096.5</v>
      </c>
      <c r="EN177">
        <f ca="1"/>
        <v>7494.6999999999989</v>
      </c>
      <c r="EP177">
        <f ca="1"/>
        <v>46197</v>
      </c>
      <c r="EQ177">
        <f ca="1"/>
        <v>374.1</v>
      </c>
      <c r="ES177">
        <f ca="1"/>
        <v>46197</v>
      </c>
      <c r="ET177">
        <f ca="1"/>
        <v>25.685378241111994</v>
      </c>
      <c r="EV177">
        <f ca="1"/>
        <v>46197</v>
      </c>
      <c r="EW177">
        <f ca="1"/>
        <v>9608.8999999999978</v>
      </c>
      <c r="EX177">
        <f ca="1"/>
        <v>374.1</v>
      </c>
    </row>
    <row r="178" spans="1:154" ht="13.5">
      <c r="A178" s="242">
        <f ca="1"/>
        <v>46081</v>
      </c>
      <c r="B178" s="240" t="str">
        <f ca="1"/>
        <v>M</v>
      </c>
      <c r="C178" s="243">
        <f ca="1"/>
        <v>305.39999999999998</v>
      </c>
      <c r="D178" s="243">
        <f ca="1"/>
        <v>6405.9</v>
      </c>
      <c r="E178" s="243">
        <f ca="1"/>
        <v>473.2</v>
      </c>
      <c r="F178" s="243">
        <f ca="1"/>
        <v>367.19999999999987</v>
      </c>
      <c r="G178" s="243" t="str">
        <f ca="1"/>
        <v/>
      </c>
      <c r="H178" s="243">
        <f ca="1"/>
        <v>7551.6999999999989</v>
      </c>
      <c r="I178" s="244" t="str">
        <f ca="1"/>
        <v/>
      </c>
      <c r="J178" s="244" t="str">
        <f ca="1"/>
        <v/>
      </c>
      <c r="K178" s="243">
        <f ca="1"/>
        <v>15</v>
      </c>
      <c r="L178" s="243" t="str">
        <f ca="1"/>
        <v/>
      </c>
      <c r="M178" s="243" t="str">
        <f ca="1"/>
        <v/>
      </c>
      <c r="N178" s="243">
        <f ca="1"/>
        <v>8904.4</v>
      </c>
      <c r="O178" s="243">
        <f ca="1"/>
        <v>355</v>
      </c>
      <c r="P178" s="244">
        <f ca="1"/>
        <v>25.082816901408449</v>
      </c>
      <c r="R178" s="245">
        <f ca="1"/>
        <v>46140</v>
      </c>
      <c r="S178" s="347">
        <f ca="1"/>
        <v>10537.7</v>
      </c>
      <c r="T178" s="347">
        <f ca="1"/>
        <v>10480.800000000001</v>
      </c>
      <c r="U178" s="347">
        <f ca="1"/>
        <v>404.97</v>
      </c>
      <c r="V178" s="348">
        <f ca="1"/>
        <v>25.880435587821321</v>
      </c>
      <c r="W178" s="347">
        <f ca="1"/>
        <v>0</v>
      </c>
      <c r="X178" s="347">
        <f ca="1"/>
        <v>404.97</v>
      </c>
      <c r="Y178" s="347">
        <f ca="1"/>
        <v>-404.97</v>
      </c>
      <c r="AA178" s="245"/>
      <c r="AB178" s="245"/>
      <c r="AC178" s="347"/>
      <c r="AD178" s="347"/>
      <c r="AE178" s="347"/>
      <c r="AF178" s="348"/>
      <c r="AG178" s="349"/>
      <c r="BA178">
        <f ca="1"/>
        <v>46110</v>
      </c>
      <c r="BB178" t="str">
        <f ca="1"/>
        <v>E</v>
      </c>
      <c r="BC178">
        <f ca="1"/>
        <v>341.70000000000005</v>
      </c>
      <c r="BD178">
        <f ca="1"/>
        <v>4317.5</v>
      </c>
      <c r="BE178">
        <f ca="1"/>
        <v>537.80000000000007</v>
      </c>
      <c r="BF178">
        <f ca="1"/>
        <v>448.39999999999992</v>
      </c>
      <c r="BG178" t="str">
        <f ca="1"/>
        <v/>
      </c>
      <c r="BH178">
        <f ca="1"/>
        <v>5645.4</v>
      </c>
      <c r="BI178" t="str">
        <f ca="1"/>
        <v/>
      </c>
      <c r="BJ178" t="str">
        <f ca="1"/>
        <v/>
      </c>
      <c r="BK178">
        <f ca="1"/>
        <v>15</v>
      </c>
      <c r="BL178" t="str">
        <f ca="1"/>
        <v/>
      </c>
      <c r="BM178" t="str">
        <f ca="1"/>
        <v/>
      </c>
      <c r="BN178">
        <f ca="1"/>
        <v>7105.9</v>
      </c>
      <c r="BO178">
        <f ca="1"/>
        <v>276.10000000000002</v>
      </c>
      <c r="BP178">
        <f ca="1"/>
        <v>25.736689605215499</v>
      </c>
      <c r="BR178">
        <f ca="1"/>
        <v>46110</v>
      </c>
      <c r="BS178" t="str">
        <f ca="1"/>
        <v>E</v>
      </c>
      <c r="BT178">
        <f ca="1"/>
        <v>341.70000000000005</v>
      </c>
      <c r="BU178">
        <f ca="1"/>
        <v>4317.5</v>
      </c>
      <c r="BV178">
        <f ca="1"/>
        <v>537.80000000000007</v>
      </c>
      <c r="BW178">
        <f ca="1"/>
        <v>448.39999999999992</v>
      </c>
      <c r="BX178" t="str">
        <f ca="1"/>
        <v/>
      </c>
      <c r="BY178">
        <f ca="1"/>
        <v>5645.4</v>
      </c>
      <c r="BZ178" t="str">
        <f ca="1"/>
        <v/>
      </c>
      <c r="CA178" t="str">
        <f ca="1"/>
        <v/>
      </c>
      <c r="CB178">
        <f ca="1"/>
        <v>15</v>
      </c>
      <c r="CC178" t="str">
        <f ca="1"/>
        <v/>
      </c>
      <c r="CD178" t="str">
        <f ca="1"/>
        <v/>
      </c>
      <c r="CE178">
        <f ca="1"/>
        <v>7105.9</v>
      </c>
      <c r="CF178">
        <f ca="1"/>
        <v>276.10000000000002</v>
      </c>
      <c r="CG178">
        <f ca="1"/>
        <v>25.736689605215499</v>
      </c>
      <c r="EI178">
        <f ca="1"/>
        <v>46198</v>
      </c>
      <c r="EJ178">
        <f ca="1"/>
        <v>9226.2999999999993</v>
      </c>
      <c r="EL178">
        <f ca="1"/>
        <v>46198</v>
      </c>
      <c r="EM178">
        <f ca="1"/>
        <v>2129.1999999999998</v>
      </c>
      <c r="EN178">
        <f ca="1"/>
        <v>7097.1</v>
      </c>
      <c r="EP178">
        <f ca="1"/>
        <v>46198</v>
      </c>
      <c r="EQ178">
        <f ca="1"/>
        <v>358.76</v>
      </c>
      <c r="ES178">
        <f ca="1"/>
        <v>46198</v>
      </c>
      <c r="ET178">
        <f ca="1"/>
        <v>25.772661389229572</v>
      </c>
      <c r="EV178">
        <f ca="1"/>
        <v>46198</v>
      </c>
      <c r="EW178">
        <f ca="1"/>
        <v>9246.2000000000007</v>
      </c>
      <c r="EX178">
        <f ca="1"/>
        <v>358.76</v>
      </c>
    </row>
    <row r="179" spans="1:154" ht="13.5">
      <c r="A179" s="242">
        <f ca="1"/>
        <v>46082</v>
      </c>
      <c r="B179" s="240" t="str">
        <f ca="1"/>
        <v>M</v>
      </c>
      <c r="C179" s="243">
        <f ca="1"/>
        <v>353.7</v>
      </c>
      <c r="D179" s="243">
        <f ca="1"/>
        <v>73.900000000000006</v>
      </c>
      <c r="E179" s="243">
        <f ca="1"/>
        <v>530.70000000000005</v>
      </c>
      <c r="F179" s="243">
        <f ca="1"/>
        <v>409.4</v>
      </c>
      <c r="G179" s="243" t="str">
        <f ca="1"/>
        <v/>
      </c>
      <c r="H179" s="243">
        <f ca="1"/>
        <v>1367.7</v>
      </c>
      <c r="I179" s="244" t="str">
        <f ca="1"/>
        <v/>
      </c>
      <c r="J179" s="244" t="str">
        <f ca="1"/>
        <v/>
      </c>
      <c r="K179" s="243" t="str">
        <f ca="1"/>
        <v/>
      </c>
      <c r="L179" s="243" t="str">
        <f ca="1"/>
        <v/>
      </c>
      <c r="M179" s="243" t="str">
        <f ca="1"/>
        <v/>
      </c>
      <c r="N179" s="243" t="str">
        <f ca="1"/>
        <v/>
      </c>
      <c r="O179" s="243" t="str">
        <f ca="1"/>
        <v/>
      </c>
      <c r="P179" s="244" t="str">
        <f ca="1"/>
        <v/>
      </c>
      <c r="R179" s="245">
        <f ca="1"/>
        <v>46141</v>
      </c>
      <c r="S179" s="347">
        <f ca="1"/>
        <v>10538.900000000001</v>
      </c>
      <c r="T179" s="347">
        <f ca="1"/>
        <v>10403.5</v>
      </c>
      <c r="U179" s="347">
        <f ca="1"/>
        <v>401.83</v>
      </c>
      <c r="V179" s="348">
        <f ca="1"/>
        <v>25.890301868949557</v>
      </c>
      <c r="W179" s="347">
        <f ca="1"/>
        <v>0</v>
      </c>
      <c r="X179" s="347">
        <f ca="1"/>
        <v>401.83</v>
      </c>
      <c r="Y179" s="347">
        <f ca="1"/>
        <v>-401.83</v>
      </c>
      <c r="AA179" s="245"/>
      <c r="AB179" s="245"/>
      <c r="AC179" s="347"/>
      <c r="AD179" s="347"/>
      <c r="AE179" s="347"/>
      <c r="AF179" s="348"/>
      <c r="AG179" s="349"/>
      <c r="BA179">
        <f ca="1"/>
        <v>46111</v>
      </c>
      <c r="BB179" t="str">
        <f ca="1"/>
        <v>M</v>
      </c>
      <c r="BC179">
        <f ca="1"/>
        <v>358.20000000000005</v>
      </c>
      <c r="BD179">
        <f ca="1"/>
        <v>89.9</v>
      </c>
      <c r="BE179">
        <f ca="1"/>
        <v>560.30000000000007</v>
      </c>
      <c r="BF179">
        <f ca="1"/>
        <v>467.1</v>
      </c>
      <c r="BG179" t="str">
        <f ca="1"/>
        <v/>
      </c>
      <c r="BH179">
        <f ca="1"/>
        <v>1475.5</v>
      </c>
      <c r="BI179" t="str">
        <f ca="1"/>
        <v/>
      </c>
      <c r="BJ179" t="str">
        <f ca="1"/>
        <v/>
      </c>
      <c r="BK179" t="str">
        <f ca="1"/>
        <v/>
      </c>
      <c r="BL179" t="str">
        <f ca="1"/>
        <v/>
      </c>
      <c r="BM179" t="str">
        <f ca="1"/>
        <v/>
      </c>
      <c r="BN179" t="str">
        <f ca="1"/>
        <v/>
      </c>
      <c r="BO179" t="str">
        <f ca="1"/>
        <v/>
      </c>
      <c r="BP179" t="str">
        <f ca="1"/>
        <v/>
      </c>
      <c r="BR179">
        <f ca="1"/>
        <v>46111</v>
      </c>
      <c r="BS179" t="str">
        <f ca="1"/>
        <v>M</v>
      </c>
      <c r="BT179">
        <f ca="1"/>
        <v>358.20000000000005</v>
      </c>
      <c r="BU179">
        <f ca="1"/>
        <v>89.9</v>
      </c>
      <c r="BV179">
        <f ca="1"/>
        <v>560.30000000000007</v>
      </c>
      <c r="BW179">
        <f ca="1"/>
        <v>467.1</v>
      </c>
      <c r="BX179" t="str">
        <f ca="1"/>
        <v/>
      </c>
      <c r="BY179">
        <f ca="1"/>
        <v>1475.5</v>
      </c>
      <c r="BZ179" t="str">
        <f ca="1"/>
        <v/>
      </c>
      <c r="CA179" t="str">
        <f ca="1"/>
        <v/>
      </c>
      <c r="CB179" t="str">
        <f ca="1"/>
        <v/>
      </c>
      <c r="CC179" t="str">
        <f ca="1"/>
        <v/>
      </c>
      <c r="CD179" t="str">
        <f ca="1"/>
        <v/>
      </c>
      <c r="CE179" t="str">
        <f ca="1"/>
        <v/>
      </c>
      <c r="CF179" t="str">
        <f ca="1"/>
        <v/>
      </c>
      <c r="CG179" t="str">
        <f ca="1"/>
        <v/>
      </c>
      <c r="EI179">
        <f ca="1"/>
        <v>46199</v>
      </c>
      <c r="EJ179">
        <f ca="1"/>
        <v>8942.2999999999993</v>
      </c>
      <c r="EL179">
        <f ca="1"/>
        <v>46199</v>
      </c>
      <c r="EM179">
        <f ca="1"/>
        <v>2164.1</v>
      </c>
      <c r="EN179">
        <f ca="1"/>
        <v>6778.2</v>
      </c>
      <c r="EP179">
        <f ca="1"/>
        <v>46199</v>
      </c>
      <c r="EQ179">
        <f ca="1"/>
        <v>347.29</v>
      </c>
      <c r="ES179">
        <f ca="1"/>
        <v>46199</v>
      </c>
      <c r="ET179">
        <f ca="1"/>
        <v>25.650896944916347</v>
      </c>
      <c r="EV179">
        <f ca="1"/>
        <v>46199</v>
      </c>
      <c r="EW179">
        <f ca="1"/>
        <v>8908.2999999999993</v>
      </c>
      <c r="EX179">
        <f ca="1"/>
        <v>347.29</v>
      </c>
    </row>
    <row r="180" spans="1:154" ht="13.5">
      <c r="A180" s="242">
        <f ca="1"/>
        <v>46082</v>
      </c>
      <c r="B180" s="240" t="str">
        <f ca="1"/>
        <v>E</v>
      </c>
      <c r="C180" s="243">
        <f ca="1"/>
        <v>311</v>
      </c>
      <c r="D180" s="243">
        <f ca="1"/>
        <v>4167.2</v>
      </c>
      <c r="E180" s="243">
        <f ca="1"/>
        <v>450.09999999999997</v>
      </c>
      <c r="F180" s="243">
        <f ca="1"/>
        <v>374.8</v>
      </c>
      <c r="G180" s="243" t="str">
        <f ca="1"/>
        <v/>
      </c>
      <c r="H180" s="243">
        <f ca="1"/>
        <v>5303.1</v>
      </c>
      <c r="I180" s="244" t="str">
        <f ca="1"/>
        <v/>
      </c>
      <c r="J180" s="244" t="str">
        <f ca="1"/>
        <v/>
      </c>
      <c r="K180" s="243">
        <f ca="1"/>
        <v>15</v>
      </c>
      <c r="L180" s="243" t="str">
        <f ca="1"/>
        <v/>
      </c>
      <c r="M180" s="243" t="str">
        <f ca="1"/>
        <v/>
      </c>
      <c r="N180" s="243">
        <f ca="1"/>
        <v>6605.3</v>
      </c>
      <c r="O180" s="243">
        <f ca="1"/>
        <v>262</v>
      </c>
      <c r="P180" s="244">
        <f ca="1"/>
        <v>25.211068702290078</v>
      </c>
      <c r="R180" s="245">
        <f ca="1"/>
        <v>46142</v>
      </c>
      <c r="S180" s="347">
        <f ca="1"/>
        <v>10166.200000000001</v>
      </c>
      <c r="T180" s="347">
        <f ca="1"/>
        <v>9615.5</v>
      </c>
      <c r="U180" s="347">
        <f ca="1"/>
        <v>372.98</v>
      </c>
      <c r="V180" s="348">
        <f ca="1"/>
        <v>25.780202691833342</v>
      </c>
      <c r="W180" s="347">
        <f ca="1"/>
        <v>0</v>
      </c>
      <c r="X180" s="347">
        <f ca="1"/>
        <v>372.98</v>
      </c>
      <c r="Y180" s="347">
        <f ca="1"/>
        <v>-372.98</v>
      </c>
      <c r="AA180" s="245"/>
      <c r="AB180" s="245"/>
      <c r="AC180" s="347"/>
      <c r="AD180" s="347"/>
      <c r="AE180" s="347"/>
      <c r="AF180" s="348"/>
      <c r="AG180" s="349"/>
      <c r="BA180">
        <f ca="1"/>
        <v>46111</v>
      </c>
      <c r="BB180" t="str">
        <f ca="1"/>
        <v>E</v>
      </c>
      <c r="BC180">
        <f ca="1"/>
        <v>332.2</v>
      </c>
      <c r="BD180">
        <f ca="1"/>
        <v>4338.8</v>
      </c>
      <c r="BE180">
        <f ca="1"/>
        <v>539.09999999999991</v>
      </c>
      <c r="BF180">
        <f ca="1"/>
        <v>429.70000000000005</v>
      </c>
      <c r="BG180" t="str">
        <f ca="1"/>
        <v/>
      </c>
      <c r="BH180">
        <f ca="1"/>
        <v>5639.8</v>
      </c>
      <c r="BI180" t="str">
        <f ca="1"/>
        <v/>
      </c>
      <c r="BJ180" t="str">
        <f ca="1"/>
        <v/>
      </c>
      <c r="BK180">
        <f ca="1"/>
        <v>171</v>
      </c>
      <c r="BL180" t="str">
        <f ca="1"/>
        <v/>
      </c>
      <c r="BM180" t="str">
        <f ca="1"/>
        <v/>
      </c>
      <c r="BN180">
        <f ca="1"/>
        <v>6977.2</v>
      </c>
      <c r="BO180">
        <f ca="1"/>
        <v>271.69</v>
      </c>
      <c r="BP180">
        <f ca="1"/>
        <v>25.680739077625233</v>
      </c>
      <c r="BR180">
        <f ca="1"/>
        <v>46111</v>
      </c>
      <c r="BS180" t="str">
        <f ca="1"/>
        <v>E</v>
      </c>
      <c r="BT180">
        <f ca="1"/>
        <v>332.2</v>
      </c>
      <c r="BU180">
        <f ca="1"/>
        <v>4338.8</v>
      </c>
      <c r="BV180">
        <f ca="1"/>
        <v>539.09999999999991</v>
      </c>
      <c r="BW180">
        <f ca="1"/>
        <v>429.70000000000005</v>
      </c>
      <c r="BX180" t="str">
        <f ca="1"/>
        <v/>
      </c>
      <c r="BY180">
        <f ca="1"/>
        <v>5639.8</v>
      </c>
      <c r="BZ180" t="str">
        <f ca="1"/>
        <v/>
      </c>
      <c r="CA180" t="str">
        <f ca="1"/>
        <v/>
      </c>
      <c r="CB180">
        <f ca="1"/>
        <v>171</v>
      </c>
      <c r="CC180" t="str">
        <f ca="1"/>
        <v/>
      </c>
      <c r="CD180" t="str">
        <f ca="1"/>
        <v/>
      </c>
      <c r="CE180">
        <f ca="1"/>
        <v>6977.2</v>
      </c>
      <c r="CF180">
        <f ca="1"/>
        <v>271.69</v>
      </c>
      <c r="CG180">
        <f ca="1"/>
        <v>25.680739077625233</v>
      </c>
      <c r="EI180">
        <f ca="1"/>
        <v>46200</v>
      </c>
      <c r="EJ180">
        <f ca="1"/>
        <v>9128.9000000000015</v>
      </c>
      <c r="EL180">
        <f ca="1"/>
        <v>46200</v>
      </c>
      <c r="EM180">
        <f ca="1"/>
        <v>2145.1</v>
      </c>
      <c r="EN180">
        <f ca="1"/>
        <v>6983.8000000000011</v>
      </c>
      <c r="EP180">
        <f ca="1"/>
        <v>46200</v>
      </c>
      <c r="EQ180">
        <f ca="1"/>
        <v>356.22</v>
      </c>
      <c r="ES180">
        <f ca="1"/>
        <v>46200</v>
      </c>
      <c r="ET180">
        <f ca="1"/>
        <v>25.631912862837577</v>
      </c>
      <c r="EV180">
        <f ca="1"/>
        <v>46200</v>
      </c>
      <c r="EW180">
        <f ca="1"/>
        <v>9130.6000000000022</v>
      </c>
      <c r="EX180">
        <f ca="1"/>
        <v>356.22</v>
      </c>
    </row>
    <row r="181" spans="1:154" ht="13.5">
      <c r="A181" s="242">
        <f ca="1"/>
        <v>46083</v>
      </c>
      <c r="B181" s="240" t="str">
        <f ca="1"/>
        <v>M</v>
      </c>
      <c r="C181" s="243">
        <f ca="1"/>
        <v>337.1</v>
      </c>
      <c r="D181" s="243">
        <f ca="1"/>
        <v>88.4</v>
      </c>
      <c r="E181" s="243">
        <f ca="1"/>
        <v>512.4</v>
      </c>
      <c r="F181" s="243">
        <f ca="1"/>
        <v>379.30000000000007</v>
      </c>
      <c r="G181" s="243" t="str">
        <f ca="1"/>
        <v/>
      </c>
      <c r="H181" s="243">
        <f ca="1"/>
        <v>1317.2</v>
      </c>
      <c r="I181" s="244" t="str">
        <f ca="1"/>
        <v/>
      </c>
      <c r="J181" s="244" t="str">
        <f ca="1"/>
        <v/>
      </c>
      <c r="K181" s="243" t="str">
        <f ca="1"/>
        <v/>
      </c>
      <c r="L181" s="243" t="str">
        <f ca="1"/>
        <v/>
      </c>
      <c r="M181" s="243" t="str">
        <f ca="1"/>
        <v/>
      </c>
      <c r="N181" s="243" t="str">
        <f ca="1"/>
        <v/>
      </c>
      <c r="O181" s="243" t="str">
        <f ca="1"/>
        <v/>
      </c>
      <c r="P181" s="244" t="str">
        <f ca="1"/>
        <v/>
      </c>
      <c r="R181" s="245">
        <f ca="1"/>
        <v>46143</v>
      </c>
      <c r="S181" s="347">
        <f ca="1"/>
        <v>2368.7999999999997</v>
      </c>
      <c r="T181" s="347">
        <f ca="1"/>
        <v>0</v>
      </c>
      <c r="U181" s="347">
        <f ca="1"/>
        <v>405.83</v>
      </c>
      <c r="V181" s="348" t="str">
        <f ca="1"/>
        <v/>
      </c>
      <c r="W181" s="347">
        <f ca="1"/>
        <v>0</v>
      </c>
      <c r="X181" s="347">
        <f ca="1"/>
        <v>405.83</v>
      </c>
      <c r="Y181" s="347">
        <f ca="1"/>
        <v>-405.83</v>
      </c>
      <c r="AA181" s="245"/>
      <c r="AB181" s="245"/>
      <c r="AC181" s="347"/>
      <c r="AD181" s="347"/>
      <c r="AE181" s="347"/>
      <c r="AF181" s="348"/>
      <c r="AG181" s="349"/>
      <c r="BA181">
        <f ca="1"/>
        <v>46112</v>
      </c>
      <c r="BB181" t="str">
        <f ca="1"/>
        <v>M</v>
      </c>
      <c r="BC181">
        <f ca="1"/>
        <v>365.9</v>
      </c>
      <c r="BD181">
        <f ca="1"/>
        <v>97.5</v>
      </c>
      <c r="BE181">
        <f ca="1"/>
        <v>578.20000000000005</v>
      </c>
      <c r="BF181">
        <f ca="1"/>
        <v>466.8</v>
      </c>
      <c r="BG181" t="str">
        <f ca="1"/>
        <v/>
      </c>
      <c r="BH181">
        <f ca="1"/>
        <v>1508.3999999999999</v>
      </c>
      <c r="BI181" t="str">
        <f ca="1"/>
        <v/>
      </c>
      <c r="BJ181" t="str">
        <f ca="1"/>
        <v/>
      </c>
      <c r="BK181" t="str">
        <f ca="1"/>
        <v/>
      </c>
      <c r="BL181" t="str">
        <f ca="1"/>
        <v/>
      </c>
      <c r="BM181" t="str">
        <f ca="1"/>
        <v/>
      </c>
      <c r="BN181" t="str">
        <f ca="1"/>
        <v/>
      </c>
      <c r="BO181" t="str">
        <f ca="1"/>
        <v/>
      </c>
      <c r="BP181" t="str">
        <f ca="1"/>
        <v/>
      </c>
      <c r="BR181">
        <f ca="1"/>
        <v>46112</v>
      </c>
      <c r="BS181" t="str">
        <f ca="1"/>
        <v>M</v>
      </c>
      <c r="BT181">
        <f ca="1"/>
        <v>365.9</v>
      </c>
      <c r="BU181">
        <f ca="1"/>
        <v>97.5</v>
      </c>
      <c r="BV181">
        <f ca="1"/>
        <v>578.20000000000005</v>
      </c>
      <c r="BW181">
        <f ca="1"/>
        <v>466.8</v>
      </c>
      <c r="BX181" t="str">
        <f ca="1"/>
        <v/>
      </c>
      <c r="BY181">
        <f ca="1"/>
        <v>1508.3999999999999</v>
      </c>
      <c r="BZ181" t="str">
        <f ca="1"/>
        <v/>
      </c>
      <c r="CA181" t="str">
        <f ca="1"/>
        <v/>
      </c>
      <c r="CB181" t="str">
        <f ca="1"/>
        <v/>
      </c>
      <c r="CC181" t="str">
        <f ca="1"/>
        <v/>
      </c>
      <c r="CD181" t="str">
        <f ca="1"/>
        <v/>
      </c>
      <c r="CE181" t="str">
        <f ca="1"/>
        <v/>
      </c>
      <c r="CF181" t="str">
        <f ca="1"/>
        <v/>
      </c>
      <c r="CG181" t="str">
        <f ca="1"/>
        <v/>
      </c>
      <c r="EI181">
        <f ca="1"/>
        <v>46201</v>
      </c>
      <c r="EJ181">
        <f ca="1"/>
        <v>9158</v>
      </c>
      <c r="EL181">
        <f ca="1"/>
        <v>46201</v>
      </c>
      <c r="EM181">
        <f ca="1"/>
        <v>2161.8000000000002</v>
      </c>
      <c r="EN181">
        <f ca="1"/>
        <v>6996.2000000000007</v>
      </c>
      <c r="EP181">
        <f ca="1"/>
        <v>46201</v>
      </c>
      <c r="EQ181">
        <f ca="1"/>
        <v>355.81</v>
      </c>
      <c r="ES181">
        <f ca="1"/>
        <v>46201</v>
      </c>
      <c r="ET181">
        <f ca="1"/>
        <v>25.622101683482757</v>
      </c>
      <c r="EV181">
        <f ca="1"/>
        <v>46201</v>
      </c>
      <c r="EW181">
        <f ca="1"/>
        <v>9116.6</v>
      </c>
      <c r="EX181">
        <f ca="1"/>
        <v>355.81</v>
      </c>
    </row>
    <row r="182" spans="1:154" ht="13.5">
      <c r="A182" s="242">
        <f ca="1"/>
        <v>46083</v>
      </c>
      <c r="B182" s="240" t="str">
        <f ca="1"/>
        <v>E</v>
      </c>
      <c r="C182" s="243">
        <f ca="1"/>
        <v>299.3</v>
      </c>
      <c r="D182" s="243">
        <f ca="1"/>
        <v>4147.3999999999996</v>
      </c>
      <c r="E182" s="243">
        <f ca="1"/>
        <v>460.7</v>
      </c>
      <c r="F182" s="243">
        <f ca="1"/>
        <v>353.6</v>
      </c>
      <c r="G182" s="243" t="str">
        <f ca="1"/>
        <v/>
      </c>
      <c r="H182" s="243">
        <f ca="1"/>
        <v>5261</v>
      </c>
      <c r="I182" s="244" t="str">
        <f ca="1"/>
        <v/>
      </c>
      <c r="J182" s="244" t="str">
        <f ca="1"/>
        <v/>
      </c>
      <c r="K182" s="243">
        <f ca="1"/>
        <v>15</v>
      </c>
      <c r="L182" s="243" t="str">
        <f ca="1"/>
        <v/>
      </c>
      <c r="M182" s="243" t="str">
        <f ca="1"/>
        <v/>
      </c>
      <c r="N182" s="243">
        <f ca="1"/>
        <v>6624.1</v>
      </c>
      <c r="O182" s="243">
        <f ca="1"/>
        <v>255.19</v>
      </c>
      <c r="P182" s="244">
        <f ca="1"/>
        <v>25.957521846467341</v>
      </c>
      <c r="R182" s="245">
        <f ca="1"/>
        <v>46144</v>
      </c>
      <c r="S182" s="347">
        <f ca="1"/>
        <v>10319.5</v>
      </c>
      <c r="T182" s="347">
        <f ca="1"/>
        <v>10350.5</v>
      </c>
      <c r="U182" s="347">
        <f ca="1"/>
        <v>402.27</v>
      </c>
      <c r="V182" s="348">
        <f ca="1"/>
        <v>25.730230939418799</v>
      </c>
      <c r="W182" s="347">
        <f ca="1"/>
        <v>0</v>
      </c>
      <c r="X182" s="347">
        <f ca="1"/>
        <v>402.27</v>
      </c>
      <c r="Y182" s="347">
        <f ca="1"/>
        <v>-402.27</v>
      </c>
      <c r="AA182" s="245"/>
      <c r="AB182" s="245"/>
      <c r="AC182" s="347"/>
      <c r="AD182" s="347"/>
      <c r="AE182" s="347"/>
      <c r="AF182" s="348"/>
      <c r="AG182" s="349"/>
      <c r="BA182">
        <f ca="1"/>
        <v>46112</v>
      </c>
      <c r="BB182" t="str">
        <f ca="1"/>
        <v>E</v>
      </c>
      <c r="BC182">
        <f ca="1"/>
        <v>338.09999999999997</v>
      </c>
      <c r="BD182">
        <f ca="1"/>
        <v>4266.7</v>
      </c>
      <c r="BE182">
        <f ca="1"/>
        <v>505.59999999999997</v>
      </c>
      <c r="BF182">
        <f ca="1"/>
        <v>461.2</v>
      </c>
      <c r="BG182" t="str">
        <f ca="1"/>
        <v/>
      </c>
      <c r="BH182">
        <f ca="1"/>
        <v>5571.6</v>
      </c>
      <c r="BI182" t="str">
        <f ca="1"/>
        <v/>
      </c>
      <c r="BJ182" t="str">
        <f ca="1"/>
        <v/>
      </c>
      <c r="BK182">
        <f ca="1"/>
        <v>15</v>
      </c>
      <c r="BL182" t="str">
        <f ca="1"/>
        <v/>
      </c>
      <c r="BM182" t="str">
        <f ca="1"/>
        <v/>
      </c>
      <c r="BN182">
        <f ca="1"/>
        <v>8067.8</v>
      </c>
      <c r="BO182">
        <f ca="1"/>
        <v>312.94</v>
      </c>
      <c r="BP182">
        <f ca="1"/>
        <v>25.780660829551991</v>
      </c>
      <c r="BR182">
        <f ca="1"/>
        <v>46112</v>
      </c>
      <c r="BS182" t="str">
        <f ca="1"/>
        <v>E</v>
      </c>
      <c r="BT182">
        <f ca="1"/>
        <v>338.09999999999997</v>
      </c>
      <c r="BU182">
        <f ca="1"/>
        <v>4266.7</v>
      </c>
      <c r="BV182">
        <f ca="1"/>
        <v>505.59999999999997</v>
      </c>
      <c r="BW182">
        <f ca="1"/>
        <v>461.2</v>
      </c>
      <c r="BX182" t="str">
        <f ca="1"/>
        <v/>
      </c>
      <c r="BY182">
        <f ca="1"/>
        <v>5571.6</v>
      </c>
      <c r="BZ182" t="str">
        <f ca="1"/>
        <v/>
      </c>
      <c r="CA182" t="str">
        <f ca="1"/>
        <v/>
      </c>
      <c r="CB182">
        <f ca="1"/>
        <v>15</v>
      </c>
      <c r="CC182" t="str">
        <f ca="1"/>
        <v/>
      </c>
      <c r="CD182" t="str">
        <f ca="1"/>
        <v/>
      </c>
      <c r="CE182">
        <f ca="1"/>
        <v>8067.8</v>
      </c>
      <c r="CF182">
        <f ca="1"/>
        <v>312.94</v>
      </c>
      <c r="CG182">
        <f ca="1"/>
        <v>25.780660829551991</v>
      </c>
      <c r="EI182">
        <f ca="1"/>
        <v>46202</v>
      </c>
      <c r="EJ182">
        <f ca="1"/>
        <v>9154.9</v>
      </c>
      <c r="EL182">
        <f ca="1"/>
        <v>46202</v>
      </c>
      <c r="EM182">
        <f ca="1"/>
        <v>2135.4</v>
      </c>
      <c r="EN182">
        <f ca="1"/>
        <v>7019.5</v>
      </c>
      <c r="EP182">
        <f ca="1"/>
        <v>46202</v>
      </c>
      <c r="EQ182">
        <f ca="1"/>
        <v>351.65</v>
      </c>
      <c r="ES182">
        <f ca="1"/>
        <v>46202</v>
      </c>
      <c r="ET182">
        <f ca="1"/>
        <v>25.612114318214136</v>
      </c>
      <c r="EV182">
        <f ca="1"/>
        <v>46202</v>
      </c>
      <c r="EW182">
        <f ca="1"/>
        <v>9006.5</v>
      </c>
      <c r="EX182">
        <f ca="1"/>
        <v>351.65</v>
      </c>
    </row>
    <row r="183" spans="1:154" ht="13.5">
      <c r="A183" s="242">
        <f ca="1"/>
        <v>46084</v>
      </c>
      <c r="B183" s="240" t="str">
        <f ca="1"/>
        <v>M</v>
      </c>
      <c r="C183" s="243">
        <f ca="1"/>
        <v>340.20000000000005</v>
      </c>
      <c r="D183" s="243">
        <f ca="1"/>
        <v>84.2</v>
      </c>
      <c r="E183" s="243">
        <f ca="1"/>
        <v>550.79999999999995</v>
      </c>
      <c r="F183" s="243">
        <f ca="1"/>
        <v>402.90000000000003</v>
      </c>
      <c r="G183" s="243" t="str">
        <f ca="1"/>
        <v/>
      </c>
      <c r="H183" s="243">
        <f ca="1"/>
        <v>1378.1000000000001</v>
      </c>
      <c r="I183" s="244" t="str">
        <f ca="1"/>
        <v/>
      </c>
      <c r="J183" s="244" t="str">
        <f ca="1"/>
        <v/>
      </c>
      <c r="K183" s="243" t="str">
        <f ca="1"/>
        <v/>
      </c>
      <c r="L183" s="243" t="str">
        <f ca="1"/>
        <v/>
      </c>
      <c r="M183" s="243" t="str">
        <f ca="1"/>
        <v/>
      </c>
      <c r="N183" s="243" t="str">
        <f ca="1"/>
        <v/>
      </c>
      <c r="O183" s="243" t="str">
        <f ca="1"/>
        <v/>
      </c>
      <c r="P183" s="244" t="str">
        <f ca="1"/>
        <v/>
      </c>
      <c r="R183" s="245">
        <f ca="1"/>
        <v>46145</v>
      </c>
      <c r="S183" s="347">
        <f ca="1"/>
        <v>10370.099999999999</v>
      </c>
      <c r="T183" s="347">
        <f ca="1"/>
        <v>10352.9</v>
      </c>
      <c r="U183" s="347">
        <f ca="1"/>
        <v>402</v>
      </c>
      <c r="V183" s="348">
        <f ca="1"/>
        <v>25.753482587064674</v>
      </c>
      <c r="W183" s="347">
        <f ca="1"/>
        <v>0</v>
      </c>
      <c r="X183" s="347">
        <f ca="1"/>
        <v>402</v>
      </c>
      <c r="Y183" s="347">
        <f ca="1"/>
        <v>-402</v>
      </c>
      <c r="AA183" s="245"/>
      <c r="AB183" s="245"/>
      <c r="AC183" s="347"/>
      <c r="AD183" s="347"/>
      <c r="AE183" s="347"/>
      <c r="AF183" s="348"/>
      <c r="AG183" s="349"/>
      <c r="BA183">
        <f ca="1"/>
        <v>46113</v>
      </c>
      <c r="BB183" t="str">
        <f ca="1"/>
        <v>M</v>
      </c>
      <c r="BC183">
        <f ca="1"/>
        <v>360.5</v>
      </c>
      <c r="BD183">
        <f ca="1"/>
        <v>86</v>
      </c>
      <c r="BE183">
        <f ca="1"/>
        <v>570</v>
      </c>
      <c r="BF183">
        <f ca="1"/>
        <v>1494.7</v>
      </c>
      <c r="BG183" t="str">
        <f ca="1"/>
        <v/>
      </c>
      <c r="BH183">
        <f ca="1"/>
        <v>2511.1999999999998</v>
      </c>
      <c r="BI183" t="str">
        <f ca="1"/>
        <v/>
      </c>
      <c r="BJ183" t="str">
        <f ca="1"/>
        <v/>
      </c>
      <c r="BK183" t="str">
        <f ca="1"/>
        <v/>
      </c>
      <c r="BL183" t="str">
        <f ca="1"/>
        <v/>
      </c>
      <c r="BM183" t="str">
        <f ca="1"/>
        <v/>
      </c>
      <c r="BN183" t="str">
        <f ca="1"/>
        <v/>
      </c>
      <c r="BO183" t="str">
        <f ca="1"/>
        <v/>
      </c>
      <c r="BP183" t="str">
        <f ca="1"/>
        <v/>
      </c>
      <c r="BR183">
        <f ca="1"/>
        <v>46113</v>
      </c>
      <c r="BS183" t="str">
        <f ca="1"/>
        <v>M</v>
      </c>
      <c r="BT183">
        <f ca="1"/>
        <v>360.5</v>
      </c>
      <c r="BU183">
        <f ca="1"/>
        <v>86</v>
      </c>
      <c r="BV183">
        <f ca="1"/>
        <v>570</v>
      </c>
      <c r="BW183">
        <f ca="1"/>
        <v>1494.7</v>
      </c>
      <c r="BX183" t="str">
        <f ca="1"/>
        <v/>
      </c>
      <c r="BY183">
        <f ca="1"/>
        <v>2511.1999999999998</v>
      </c>
      <c r="BZ183" t="str">
        <f ca="1"/>
        <v/>
      </c>
      <c r="CA183" t="str">
        <f ca="1"/>
        <v/>
      </c>
      <c r="CB183" t="str">
        <f ca="1"/>
        <v/>
      </c>
      <c r="CC183" t="str">
        <f ca="1"/>
        <v/>
      </c>
      <c r="CD183" t="str">
        <f ca="1"/>
        <v/>
      </c>
      <c r="CE183" t="str">
        <f ca="1"/>
        <v/>
      </c>
      <c r="CF183" t="str">
        <f ca="1"/>
        <v/>
      </c>
      <c r="CG183" t="str">
        <f ca="1"/>
        <v/>
      </c>
      <c r="EI183">
        <f ca="1"/>
        <v>46203</v>
      </c>
      <c r="EJ183">
        <f ca="1"/>
        <v>9070.6999999999989</v>
      </c>
      <c r="EL183">
        <f ca="1"/>
        <v>46203</v>
      </c>
      <c r="EM183">
        <f ca="1"/>
        <v>2114</v>
      </c>
      <c r="EN183">
        <f ca="1"/>
        <v>6956.6999999999989</v>
      </c>
      <c r="EP183">
        <f ca="1"/>
        <v>46203</v>
      </c>
      <c r="EQ183">
        <f ca="1"/>
        <v>352.23</v>
      </c>
      <c r="ES183">
        <f ca="1"/>
        <v>46203</v>
      </c>
      <c r="ET183">
        <f ca="1"/>
        <v>25.568236663543701</v>
      </c>
      <c r="EV183">
        <f ca="1"/>
        <v>46203</v>
      </c>
      <c r="EW183">
        <f ca="1"/>
        <v>9005.8999999999978</v>
      </c>
      <c r="EX183">
        <f ca="1"/>
        <v>352.23</v>
      </c>
    </row>
    <row r="184" spans="1:154" ht="13.5">
      <c r="A184" s="242">
        <f ca="1"/>
        <v>46084</v>
      </c>
      <c r="B184" s="240" t="str">
        <f ca="1"/>
        <v>E</v>
      </c>
      <c r="C184" s="243">
        <f ca="1"/>
        <v>300.39999999999998</v>
      </c>
      <c r="D184" s="243">
        <f ca="1"/>
        <v>4251.8</v>
      </c>
      <c r="E184" s="243">
        <f ca="1"/>
        <v>475.9</v>
      </c>
      <c r="F184" s="243">
        <f ca="1"/>
        <v>367.1</v>
      </c>
      <c r="G184" s="243" t="str">
        <f ca="1"/>
        <v/>
      </c>
      <c r="H184" s="243">
        <f ca="1"/>
        <v>5395.2</v>
      </c>
      <c r="I184" s="244" t="str">
        <f ca="1"/>
        <v/>
      </c>
      <c r="J184" s="244" t="str">
        <f ca="1"/>
        <v/>
      </c>
      <c r="K184" s="243">
        <f ca="1"/>
        <v>15</v>
      </c>
      <c r="L184" s="243" t="str">
        <f ca="1"/>
        <v/>
      </c>
      <c r="M184" s="243" t="str">
        <f ca="1"/>
        <v/>
      </c>
      <c r="N184" s="243">
        <f ca="1"/>
        <v>6684.7</v>
      </c>
      <c r="O184" s="243">
        <f ca="1"/>
        <v>259.47000000000003</v>
      </c>
      <c r="P184" s="244">
        <f ca="1"/>
        <v>25.762901298801399</v>
      </c>
      <c r="R184" s="245">
        <f ca="1"/>
        <v>46146</v>
      </c>
      <c r="S184" s="347">
        <f ca="1"/>
        <v>10641.800000000001</v>
      </c>
      <c r="T184" s="347">
        <f ca="1"/>
        <v>10526</v>
      </c>
      <c r="U184" s="347">
        <f ca="1"/>
        <v>406.56</v>
      </c>
      <c r="V184" s="348">
        <f ca="1"/>
        <v>25.890397481306572</v>
      </c>
      <c r="W184" s="347">
        <f ca="1"/>
        <v>0</v>
      </c>
      <c r="X184" s="347">
        <f ca="1"/>
        <v>406.56</v>
      </c>
      <c r="Y184" s="347">
        <f ca="1"/>
        <v>-406.56</v>
      </c>
      <c r="AA184" s="245"/>
      <c r="AB184" s="245"/>
      <c r="AC184" s="347"/>
      <c r="AD184" s="347"/>
      <c r="AE184" s="347"/>
      <c r="AF184" s="348"/>
      <c r="AG184" s="349"/>
      <c r="BA184">
        <f ca="1"/>
        <v>46113</v>
      </c>
      <c r="BB184" t="str">
        <f ca="1"/>
        <v>E</v>
      </c>
      <c r="BC184">
        <f ca="1"/>
        <v>341.3</v>
      </c>
      <c r="BD184">
        <f ca="1"/>
        <v>4108.1000000000004</v>
      </c>
      <c r="BE184">
        <f ca="1"/>
        <v>521.1</v>
      </c>
      <c r="BF184">
        <f ca="1"/>
        <v>2123.3000000000002</v>
      </c>
      <c r="BG184" t="str">
        <f ca="1"/>
        <v/>
      </c>
      <c r="BH184">
        <f ca="1"/>
        <v>7093.8000000000011</v>
      </c>
      <c r="BI184" t="str">
        <f ca="1"/>
        <v/>
      </c>
      <c r="BJ184" t="str">
        <f ca="1"/>
        <v/>
      </c>
      <c r="BK184">
        <f ca="1"/>
        <v>50</v>
      </c>
      <c r="BL184" t="str">
        <f ca="1"/>
        <v/>
      </c>
      <c r="BM184" t="str">
        <f ca="1"/>
        <v/>
      </c>
      <c r="BN184">
        <f ca="1"/>
        <v>9821.7000000000007</v>
      </c>
      <c r="BO184">
        <f ca="1"/>
        <v>381.57</v>
      </c>
      <c r="BP184">
        <f ca="1"/>
        <v>25.740231150247663</v>
      </c>
      <c r="BR184">
        <f ca="1"/>
        <v>46113</v>
      </c>
      <c r="BS184" t="str">
        <f ca="1"/>
        <v>E</v>
      </c>
      <c r="BT184">
        <f ca="1"/>
        <v>341.3</v>
      </c>
      <c r="BU184">
        <f ca="1"/>
        <v>4108.1000000000004</v>
      </c>
      <c r="BV184">
        <f ca="1"/>
        <v>521.1</v>
      </c>
      <c r="BW184">
        <f ca="1"/>
        <v>2123.3000000000002</v>
      </c>
      <c r="BX184" t="str">
        <f ca="1"/>
        <v/>
      </c>
      <c r="BY184">
        <f ca="1"/>
        <v>7093.8000000000011</v>
      </c>
      <c r="BZ184" t="str">
        <f ca="1"/>
        <v/>
      </c>
      <c r="CA184" t="str">
        <f ca="1"/>
        <v/>
      </c>
      <c r="CB184">
        <f ca="1"/>
        <v>50</v>
      </c>
      <c r="CC184" t="str">
        <f ca="1"/>
        <v/>
      </c>
      <c r="CD184" t="str">
        <f ca="1"/>
        <v/>
      </c>
      <c r="CE184">
        <f ca="1"/>
        <v>9821.7000000000007</v>
      </c>
      <c r="CF184">
        <f ca="1"/>
        <v>381.57</v>
      </c>
      <c r="CG184">
        <f ca="1"/>
        <v>25.740231150247663</v>
      </c>
      <c r="EI184">
        <f ca="1"/>
        <v>46204</v>
      </c>
      <c r="EJ184">
        <f ca="1"/>
        <v>9093.5</v>
      </c>
      <c r="EL184">
        <f ca="1"/>
        <v>46204</v>
      </c>
      <c r="EM184">
        <f ca="1"/>
        <v>2064.1999999999998</v>
      </c>
      <c r="EN184">
        <f ca="1"/>
        <v>7029.3000000000011</v>
      </c>
      <c r="EP184">
        <f ca="1"/>
        <v>46204</v>
      </c>
      <c r="EQ184">
        <f ca="1"/>
        <v>356.39</v>
      </c>
      <c r="ES184">
        <f ca="1"/>
        <v>46204</v>
      </c>
      <c r="ET184">
        <f ca="1"/>
        <v>25.560481494991443</v>
      </c>
      <c r="EV184">
        <f ca="1"/>
        <v>46204</v>
      </c>
      <c r="EW184">
        <f ca="1"/>
        <v>9109.5</v>
      </c>
      <c r="EX184">
        <f ca="1"/>
        <v>356.39</v>
      </c>
    </row>
    <row r="185" spans="1:154" ht="13.5">
      <c r="A185" s="242">
        <f ca="1"/>
        <v>46085</v>
      </c>
      <c r="B185" s="240" t="str">
        <f ca="1"/>
        <v>M</v>
      </c>
      <c r="C185" s="243">
        <f ca="1"/>
        <v>336.9</v>
      </c>
      <c r="D185" s="243">
        <f ca="1"/>
        <v>78.900000000000006</v>
      </c>
      <c r="E185" s="243">
        <f ca="1"/>
        <v>503.90000000000003</v>
      </c>
      <c r="F185" s="243">
        <f ca="1"/>
        <v>384.79999999999995</v>
      </c>
      <c r="G185" s="243" t="str">
        <f ca="1"/>
        <v/>
      </c>
      <c r="H185" s="243">
        <f ca="1"/>
        <v>1304.5</v>
      </c>
      <c r="I185" s="244" t="str">
        <f ca="1"/>
        <v/>
      </c>
      <c r="J185" s="244" t="str">
        <f ca="1"/>
        <v/>
      </c>
      <c r="K185" s="243" t="str">
        <f ca="1"/>
        <v/>
      </c>
      <c r="L185" s="243" t="str">
        <f ca="1"/>
        <v/>
      </c>
      <c r="M185" s="243" t="str">
        <f ca="1"/>
        <v/>
      </c>
      <c r="N185" s="243" t="str">
        <f ca="1"/>
        <v/>
      </c>
      <c r="O185" s="243" t="str">
        <f ca="1"/>
        <v/>
      </c>
      <c r="P185" s="244" t="str">
        <f ca="1"/>
        <v/>
      </c>
      <c r="R185" s="245">
        <f ca="1"/>
        <v>46147</v>
      </c>
      <c r="S185" s="347">
        <f ca="1"/>
        <v>10594.699999999999</v>
      </c>
      <c r="T185" s="347">
        <f ca="1"/>
        <v>10719</v>
      </c>
      <c r="U185" s="347">
        <f ca="1"/>
        <v>414.34</v>
      </c>
      <c r="V185" s="348">
        <f ca="1"/>
        <v>25.870058406139886</v>
      </c>
      <c r="W185" s="347">
        <f ca="1"/>
        <v>0</v>
      </c>
      <c r="X185" s="347">
        <f ca="1"/>
        <v>414.34</v>
      </c>
      <c r="Y185" s="347">
        <f ca="1"/>
        <v>-414.34</v>
      </c>
      <c r="AA185" s="245"/>
      <c r="AB185" s="245"/>
      <c r="AC185" s="347"/>
      <c r="AD185" s="347"/>
      <c r="AE185" s="347"/>
      <c r="AF185" s="348"/>
      <c r="AG185" s="349"/>
      <c r="BA185">
        <f ca="1"/>
        <v>46114</v>
      </c>
      <c r="BB185" t="str">
        <f ca="1"/>
        <v>M</v>
      </c>
      <c r="BC185">
        <f ca="1"/>
        <v>380.5</v>
      </c>
      <c r="BD185">
        <f ca="1"/>
        <v>103</v>
      </c>
      <c r="BE185">
        <f ca="1"/>
        <v>585.80000000000007</v>
      </c>
      <c r="BF185">
        <f ca="1"/>
        <v>1708.6</v>
      </c>
      <c r="BG185" t="str">
        <f ca="1"/>
        <v/>
      </c>
      <c r="BH185">
        <f ca="1"/>
        <v>2777.9</v>
      </c>
      <c r="BI185" t="str">
        <f ca="1"/>
        <v/>
      </c>
      <c r="BJ185" t="str">
        <f ca="1"/>
        <v/>
      </c>
      <c r="BK185" t="str">
        <f ca="1"/>
        <v/>
      </c>
      <c r="BL185" t="str">
        <f ca="1"/>
        <v/>
      </c>
      <c r="BM185" t="str">
        <f ca="1"/>
        <v/>
      </c>
      <c r="BN185" t="str">
        <f ca="1"/>
        <v/>
      </c>
      <c r="BO185" t="str">
        <f ca="1"/>
        <v/>
      </c>
      <c r="BP185" t="str">
        <f ca="1"/>
        <v/>
      </c>
      <c r="BR185">
        <f ca="1"/>
        <v>46114</v>
      </c>
      <c r="BS185" t="str">
        <f ca="1"/>
        <v>M</v>
      </c>
      <c r="BT185">
        <f ca="1"/>
        <v>380.5</v>
      </c>
      <c r="BU185">
        <f ca="1"/>
        <v>103</v>
      </c>
      <c r="BV185">
        <f ca="1"/>
        <v>585.80000000000007</v>
      </c>
      <c r="BW185">
        <f ca="1"/>
        <v>1708.6</v>
      </c>
      <c r="BX185" t="str">
        <f ca="1"/>
        <v/>
      </c>
      <c r="BY185">
        <f ca="1"/>
        <v>2777.9</v>
      </c>
      <c r="BZ185" t="str">
        <f ca="1"/>
        <v/>
      </c>
      <c r="CA185" t="str">
        <f ca="1"/>
        <v/>
      </c>
      <c r="CB185" t="str">
        <f ca="1"/>
        <v/>
      </c>
      <c r="CC185" t="str">
        <f ca="1"/>
        <v/>
      </c>
      <c r="CD185" t="str">
        <f ca="1"/>
        <v/>
      </c>
      <c r="CE185" t="str">
        <f ca="1"/>
        <v/>
      </c>
      <c r="CF185" t="str">
        <f ca="1"/>
        <v/>
      </c>
      <c r="CG185" t="str">
        <f ca="1"/>
        <v/>
      </c>
      <c r="EI185">
        <f ca="1"/>
        <v>46205</v>
      </c>
      <c r="EJ185">
        <f ca="1"/>
        <v>9189.5999999999985</v>
      </c>
      <c r="EL185">
        <f ca="1"/>
        <v>46205</v>
      </c>
      <c r="EM185">
        <f ca="1"/>
        <v>2095.1999999999998</v>
      </c>
      <c r="EN185">
        <f ca="1"/>
        <v>7094.4</v>
      </c>
      <c r="EP185">
        <f ca="1"/>
        <v>46205</v>
      </c>
      <c r="EQ185">
        <f ca="1"/>
        <v>344.83</v>
      </c>
      <c r="ES185">
        <f ca="1"/>
        <v>46205</v>
      </c>
      <c r="ET185">
        <f ca="1"/>
        <v>25.651770437606938</v>
      </c>
      <c r="EV185">
        <f ca="1"/>
        <v>46205</v>
      </c>
      <c r="EW185">
        <f ca="1"/>
        <v>8845.5</v>
      </c>
      <c r="EX185">
        <f ca="1"/>
        <v>344.83</v>
      </c>
    </row>
    <row r="186" spans="1:154" ht="13.5">
      <c r="A186" s="242">
        <f ca="1"/>
        <v>46085</v>
      </c>
      <c r="B186" s="240" t="str">
        <f ca="1"/>
        <v>E</v>
      </c>
      <c r="C186" s="243">
        <f ca="1"/>
        <v>302.8</v>
      </c>
      <c r="D186" s="243">
        <f ca="1"/>
        <v>4408.1000000000004</v>
      </c>
      <c r="E186" s="243">
        <f ca="1"/>
        <v>446.6</v>
      </c>
      <c r="F186" s="243">
        <f ca="1"/>
        <v>383</v>
      </c>
      <c r="G186" s="243" t="str">
        <f ca="1"/>
        <v/>
      </c>
      <c r="H186" s="243">
        <f ca="1"/>
        <v>5540.5000000000009</v>
      </c>
      <c r="I186" s="244" t="str">
        <f ca="1"/>
        <v/>
      </c>
      <c r="J186" s="244" t="str">
        <f ca="1"/>
        <v/>
      </c>
      <c r="K186" s="243">
        <f ca="1"/>
        <v>15</v>
      </c>
      <c r="L186" s="243" t="str">
        <f ca="1"/>
        <v/>
      </c>
      <c r="M186" s="243" t="str">
        <f ca="1"/>
        <v/>
      </c>
      <c r="N186" s="243">
        <f ca="1"/>
        <v>6886.1</v>
      </c>
      <c r="O186" s="243">
        <f ca="1"/>
        <v>268</v>
      </c>
      <c r="P186" s="244">
        <f ca="1"/>
        <v>25.694402985074628</v>
      </c>
      <c r="R186" s="245">
        <f ca="1"/>
        <v>46148</v>
      </c>
      <c r="S186" s="347">
        <f ca="1"/>
        <v>10982.400000000001</v>
      </c>
      <c r="T186" s="347">
        <f ca="1"/>
        <v>10777.7</v>
      </c>
      <c r="U186" s="347">
        <f ca="1"/>
        <v>418.36</v>
      </c>
      <c r="V186" s="348">
        <f ca="1"/>
        <v>25.761784109379484</v>
      </c>
      <c r="W186" s="347">
        <f ca="1"/>
        <v>0</v>
      </c>
      <c r="X186" s="347">
        <f ca="1"/>
        <v>418.36</v>
      </c>
      <c r="Y186" s="347">
        <f ca="1"/>
        <v>-418.36</v>
      </c>
      <c r="AA186" s="245"/>
      <c r="AB186" s="245"/>
      <c r="AC186" s="347"/>
      <c r="AD186" s="347"/>
      <c r="AE186" s="347"/>
      <c r="AF186" s="348"/>
      <c r="AG186" s="349"/>
      <c r="BA186">
        <f ca="1"/>
        <v>46114</v>
      </c>
      <c r="BB186" t="str">
        <f ca="1"/>
        <v>E</v>
      </c>
      <c r="BC186">
        <f ca="1"/>
        <v>333.3</v>
      </c>
      <c r="BD186">
        <f ca="1"/>
        <v>4212.8</v>
      </c>
      <c r="BE186">
        <f ca="1"/>
        <v>432.1</v>
      </c>
      <c r="BF186">
        <f ca="1"/>
        <v>2222.1999999999998</v>
      </c>
      <c r="BG186" t="str">
        <f ca="1"/>
        <v/>
      </c>
      <c r="BH186">
        <f ca="1"/>
        <v>7200.4000000000005</v>
      </c>
      <c r="BI186" t="str">
        <f ca="1"/>
        <v/>
      </c>
      <c r="BJ186" t="str">
        <f ca="1"/>
        <v/>
      </c>
      <c r="BK186">
        <f ca="1"/>
        <v>70</v>
      </c>
      <c r="BL186" t="str">
        <f ca="1"/>
        <v/>
      </c>
      <c r="BM186" t="str">
        <f ca="1"/>
        <v/>
      </c>
      <c r="BN186">
        <f ca="1"/>
        <v>10052.900000000001</v>
      </c>
      <c r="BO186">
        <f ca="1"/>
        <v>390.6</v>
      </c>
      <c r="BP186">
        <f ca="1"/>
        <v>25.737071172555044</v>
      </c>
      <c r="BR186">
        <f ca="1"/>
        <v>46114</v>
      </c>
      <c r="BS186" t="str">
        <f ca="1"/>
        <v>E</v>
      </c>
      <c r="BT186">
        <f ca="1"/>
        <v>333.3</v>
      </c>
      <c r="BU186">
        <f ca="1"/>
        <v>4212.8</v>
      </c>
      <c r="BV186">
        <f ca="1"/>
        <v>432.1</v>
      </c>
      <c r="BW186">
        <f ca="1"/>
        <v>2222.1999999999998</v>
      </c>
      <c r="BX186" t="str">
        <f ca="1"/>
        <v/>
      </c>
      <c r="BY186">
        <f ca="1"/>
        <v>7200.4000000000005</v>
      </c>
      <c r="BZ186" t="str">
        <f ca="1"/>
        <v/>
      </c>
      <c r="CA186" t="str">
        <f ca="1"/>
        <v/>
      </c>
      <c r="CB186">
        <f ca="1"/>
        <v>70</v>
      </c>
      <c r="CC186" t="str">
        <f ca="1"/>
        <v/>
      </c>
      <c r="CD186" t="str">
        <f ca="1"/>
        <v/>
      </c>
      <c r="CE186">
        <f ca="1"/>
        <v>10052.900000000001</v>
      </c>
      <c r="CF186">
        <f ca="1"/>
        <v>390.6</v>
      </c>
      <c r="CG186">
        <f ca="1"/>
        <v>25.737071172555044</v>
      </c>
      <c r="EI186">
        <f ca="1"/>
        <v>46206</v>
      </c>
      <c r="EJ186">
        <f ca="1"/>
        <v>8412.4</v>
      </c>
      <c r="EL186">
        <f ca="1"/>
        <v>46206</v>
      </c>
      <c r="EM186">
        <f ca="1"/>
        <v>1766.1000000000001</v>
      </c>
      <c r="EN186">
        <f ca="1"/>
        <v>6646.2999999999993</v>
      </c>
      <c r="EP186">
        <f ca="1"/>
        <v>46206</v>
      </c>
      <c r="EQ186">
        <f ca="1"/>
        <v>328.66</v>
      </c>
      <c r="ES186">
        <f ca="1"/>
        <v>46206</v>
      </c>
      <c r="ET186">
        <f ca="1"/>
        <v>25.541288869956791</v>
      </c>
      <c r="EV186">
        <f ca="1"/>
        <v>46206</v>
      </c>
      <c r="EW186">
        <f ca="1"/>
        <v>8394.4</v>
      </c>
      <c r="EX186">
        <f ca="1"/>
        <v>328.66</v>
      </c>
    </row>
    <row r="187" spans="1:154" ht="13.5">
      <c r="A187" s="242">
        <f ca="1"/>
        <v>46086</v>
      </c>
      <c r="B187" s="240" t="str">
        <f ca="1"/>
        <v>M</v>
      </c>
      <c r="C187" s="243">
        <f ca="1"/>
        <v>342.7</v>
      </c>
      <c r="D187" s="243">
        <f ca="1"/>
        <v>76.199999999999989</v>
      </c>
      <c r="E187" s="243">
        <f ca="1"/>
        <v>540.5</v>
      </c>
      <c r="F187" s="243">
        <f ca="1"/>
        <v>401.2</v>
      </c>
      <c r="G187" s="243" t="str">
        <f ca="1"/>
        <v/>
      </c>
      <c r="H187" s="243">
        <f ca="1"/>
        <v>1360.6</v>
      </c>
      <c r="I187" s="244" t="str">
        <f ca="1"/>
        <v/>
      </c>
      <c r="J187" s="244" t="str">
        <f ca="1"/>
        <v/>
      </c>
      <c r="K187" s="243" t="str">
        <f ca="1"/>
        <v/>
      </c>
      <c r="L187" s="243" t="str">
        <f ca="1"/>
        <v/>
      </c>
      <c r="M187" s="243" t="str">
        <f ca="1"/>
        <v/>
      </c>
      <c r="N187" s="243" t="str">
        <f ca="1"/>
        <v/>
      </c>
      <c r="O187" s="243" t="str">
        <f ca="1"/>
        <v/>
      </c>
      <c r="P187" s="244" t="str">
        <f ca="1"/>
        <v/>
      </c>
      <c r="R187" s="245">
        <f ca="1"/>
        <v>46149</v>
      </c>
      <c r="S187" s="347">
        <f ca="1"/>
        <v>10539.4</v>
      </c>
      <c r="T187" s="347">
        <f ca="1"/>
        <v>10515.9</v>
      </c>
      <c r="U187" s="347">
        <f ca="1"/>
        <v>407.87</v>
      </c>
      <c r="V187" s="348">
        <f ca="1"/>
        <v>25.782479711672835</v>
      </c>
      <c r="W187" s="347">
        <f ca="1"/>
        <v>0</v>
      </c>
      <c r="X187" s="347">
        <f ca="1"/>
        <v>407.87</v>
      </c>
      <c r="Y187" s="347">
        <f ca="1"/>
        <v>-407.87</v>
      </c>
      <c r="AA187" s="245"/>
      <c r="AB187" s="245"/>
      <c r="AC187" s="347"/>
      <c r="AD187" s="347"/>
      <c r="AE187" s="347"/>
      <c r="AF187" s="348"/>
      <c r="AG187" s="349"/>
      <c r="BA187">
        <f ca="1"/>
        <v>46115</v>
      </c>
      <c r="BB187" t="str">
        <f ca="1"/>
        <v>M</v>
      </c>
      <c r="BC187">
        <f ca="1"/>
        <v>377.70000000000005</v>
      </c>
      <c r="BD187">
        <f ca="1"/>
        <v>105</v>
      </c>
      <c r="BE187">
        <f ca="1"/>
        <v>599.6</v>
      </c>
      <c r="BF187">
        <f ca="1"/>
        <v>1840.2</v>
      </c>
      <c r="BG187" t="str">
        <f ca="1"/>
        <v/>
      </c>
      <c r="BH187">
        <f ca="1"/>
        <v>2922.5</v>
      </c>
      <c r="BI187" t="str">
        <f ca="1"/>
        <v/>
      </c>
      <c r="BJ187" t="str">
        <f ca="1"/>
        <v/>
      </c>
      <c r="BK187" t="str">
        <f ca="1"/>
        <v/>
      </c>
      <c r="BL187" t="str">
        <f ca="1"/>
        <v/>
      </c>
      <c r="BM187" t="str">
        <f ca="1"/>
        <v/>
      </c>
      <c r="BN187" t="str">
        <f ca="1"/>
        <v/>
      </c>
      <c r="BO187" t="str">
        <f ca="1"/>
        <v/>
      </c>
      <c r="BP187" t="str">
        <f ca="1"/>
        <v/>
      </c>
      <c r="BR187">
        <f ca="1"/>
        <v>46115</v>
      </c>
      <c r="BS187" t="str">
        <f ca="1"/>
        <v>M</v>
      </c>
      <c r="BT187">
        <f ca="1"/>
        <v>377.70000000000005</v>
      </c>
      <c r="BU187">
        <f ca="1"/>
        <v>105</v>
      </c>
      <c r="BV187">
        <f ca="1"/>
        <v>599.6</v>
      </c>
      <c r="BW187">
        <f ca="1"/>
        <v>1840.2</v>
      </c>
      <c r="BX187" t="str">
        <f ca="1"/>
        <v/>
      </c>
      <c r="BY187">
        <f ca="1"/>
        <v>2922.5</v>
      </c>
      <c r="BZ187" t="str">
        <f ca="1"/>
        <v/>
      </c>
      <c r="CA187" t="str">
        <f ca="1"/>
        <v/>
      </c>
      <c r="CB187" t="str">
        <f ca="1"/>
        <v/>
      </c>
      <c r="CC187" t="str">
        <f ca="1"/>
        <v/>
      </c>
      <c r="CD187" t="str">
        <f ca="1"/>
        <v/>
      </c>
      <c r="CE187" t="str">
        <f ca="1"/>
        <v/>
      </c>
      <c r="CF187" t="str">
        <f ca="1"/>
        <v/>
      </c>
      <c r="CG187" t="str">
        <f ca="1"/>
        <v/>
      </c>
      <c r="EI187">
        <f ca="1"/>
        <v>46207</v>
      </c>
      <c r="EJ187">
        <f ca="1"/>
        <v>8213.2000000000007</v>
      </c>
      <c r="EL187">
        <f ca="1"/>
        <v>46207</v>
      </c>
      <c r="EM187">
        <f ca="1"/>
        <v>1763.1</v>
      </c>
      <c r="EN187">
        <f ca="1"/>
        <v>6450.1</v>
      </c>
      <c r="EP187">
        <f ca="1"/>
        <v>46207</v>
      </c>
      <c r="EQ187">
        <f ca="1"/>
        <v>315.64</v>
      </c>
      <c r="ES187">
        <f ca="1"/>
        <v>46207</v>
      </c>
      <c r="ET187">
        <f ca="1"/>
        <v>25.511658851856545</v>
      </c>
      <c r="EV187">
        <f ca="1"/>
        <v>46207</v>
      </c>
      <c r="EW187">
        <f ca="1"/>
        <v>8052.5</v>
      </c>
      <c r="EX187">
        <f ca="1"/>
        <v>315.64</v>
      </c>
    </row>
    <row r="188" spans="1:154" ht="13.5">
      <c r="A188" s="242">
        <f ca="1"/>
        <v>46086</v>
      </c>
      <c r="B188" s="240" t="str">
        <f ca="1"/>
        <v>E</v>
      </c>
      <c r="C188" s="243">
        <f ca="1"/>
        <v>297.8</v>
      </c>
      <c r="D188" s="243">
        <f ca="1"/>
        <v>4247.6000000000004</v>
      </c>
      <c r="E188" s="243">
        <f ca="1"/>
        <v>482.9</v>
      </c>
      <c r="F188" s="243">
        <f ca="1"/>
        <v>400.9</v>
      </c>
      <c r="G188" s="243" t="str">
        <f ca="1"/>
        <v/>
      </c>
      <c r="H188" s="243">
        <f ca="1"/>
        <v>5429.2</v>
      </c>
      <c r="I188" s="244" t="str">
        <f ca="1"/>
        <v/>
      </c>
      <c r="J188" s="244" t="str">
        <f ca="1"/>
        <v/>
      </c>
      <c r="K188" s="243">
        <f ca="1"/>
        <v>15</v>
      </c>
      <c r="L188" s="243" t="str">
        <f ca="1"/>
        <v/>
      </c>
      <c r="M188" s="243" t="str">
        <f ca="1"/>
        <v/>
      </c>
      <c r="N188" s="243">
        <f ca="1"/>
        <v>6684.6</v>
      </c>
      <c r="O188" s="243">
        <f ca="1"/>
        <v>247.03</v>
      </c>
      <c r="P188" s="244">
        <f ca="1"/>
        <v>27.059871270695869</v>
      </c>
      <c r="R188" s="245">
        <f ca="1"/>
        <v>46150</v>
      </c>
      <c r="S188" s="347">
        <f ca="1"/>
        <v>10527.5</v>
      </c>
      <c r="T188" s="347">
        <f ca="1"/>
        <v>10482.299999999999</v>
      </c>
      <c r="U188" s="347">
        <f ca="1"/>
        <v>408.79</v>
      </c>
      <c r="V188" s="348">
        <f ca="1"/>
        <v>25.642261307761927</v>
      </c>
      <c r="W188" s="347">
        <f ca="1"/>
        <v>0</v>
      </c>
      <c r="X188" s="347">
        <f ca="1"/>
        <v>408.79</v>
      </c>
      <c r="Y188" s="347">
        <f ca="1"/>
        <v>-408.79</v>
      </c>
      <c r="AA188" s="245"/>
      <c r="AB188" s="245"/>
      <c r="AC188" s="347"/>
      <c r="AD188" s="347"/>
      <c r="AE188" s="347"/>
      <c r="AF188" s="348"/>
      <c r="AG188" s="349"/>
      <c r="BA188">
        <f ca="1"/>
        <v>46115</v>
      </c>
      <c r="BB188" t="str">
        <f ca="1"/>
        <v>E</v>
      </c>
      <c r="BC188">
        <f ca="1"/>
        <v>329.3</v>
      </c>
      <c r="BD188">
        <f ca="1"/>
        <v>4240.8</v>
      </c>
      <c r="BE188">
        <f ca="1"/>
        <v>525.9</v>
      </c>
      <c r="BF188">
        <f ca="1"/>
        <v>2172.6000000000004</v>
      </c>
      <c r="BG188" t="str">
        <f ca="1"/>
        <v/>
      </c>
      <c r="BH188">
        <f ca="1"/>
        <v>7268.6</v>
      </c>
      <c r="BI188" t="str">
        <f ca="1"/>
        <v/>
      </c>
      <c r="BJ188" t="str">
        <f ca="1"/>
        <v/>
      </c>
      <c r="BK188">
        <f ca="1"/>
        <v>54</v>
      </c>
      <c r="BL188" t="str">
        <f ca="1"/>
        <v/>
      </c>
      <c r="BM188" t="str">
        <f ca="1"/>
        <v/>
      </c>
      <c r="BN188">
        <f ca="1"/>
        <v>10300.6</v>
      </c>
      <c r="BO188">
        <f ca="1"/>
        <v>400.4</v>
      </c>
      <c r="BP188">
        <f ca="1"/>
        <v>25.725774225774227</v>
      </c>
      <c r="BR188">
        <f ca="1"/>
        <v>46115</v>
      </c>
      <c r="BS188" t="str">
        <f ca="1"/>
        <v>E</v>
      </c>
      <c r="BT188">
        <f ca="1"/>
        <v>329.3</v>
      </c>
      <c r="BU188">
        <f ca="1"/>
        <v>4240.8</v>
      </c>
      <c r="BV188">
        <f ca="1"/>
        <v>525.9</v>
      </c>
      <c r="BW188">
        <f ca="1"/>
        <v>2172.6000000000004</v>
      </c>
      <c r="BX188" t="str">
        <f ca="1"/>
        <v/>
      </c>
      <c r="BY188">
        <f ca="1"/>
        <v>7268.6</v>
      </c>
      <c r="BZ188" t="str">
        <f ca="1"/>
        <v/>
      </c>
      <c r="CA188" t="str">
        <f ca="1"/>
        <v/>
      </c>
      <c r="CB188">
        <f ca="1"/>
        <v>54</v>
      </c>
      <c r="CC188" t="str">
        <f ca="1"/>
        <v/>
      </c>
      <c r="CD188" t="str">
        <f ca="1"/>
        <v/>
      </c>
      <c r="CE188">
        <f ca="1"/>
        <v>10300.6</v>
      </c>
      <c r="CF188">
        <f ca="1"/>
        <v>400.4</v>
      </c>
      <c r="CG188">
        <f ca="1"/>
        <v>25.725774225774227</v>
      </c>
      <c r="EI188">
        <f ca="1"/>
        <v>46208</v>
      </c>
      <c r="EJ188">
        <f ca="1"/>
        <v>8049.7999999999993</v>
      </c>
      <c r="EL188">
        <f ca="1"/>
        <v>46208</v>
      </c>
      <c r="EM188">
        <f ca="1"/>
        <v>1612.4</v>
      </c>
      <c r="EN188">
        <f ca="1"/>
        <v>6437.4</v>
      </c>
      <c r="EP188">
        <f ca="1"/>
        <v>46208</v>
      </c>
      <c r="EQ188">
        <f ca="1"/>
        <v>322.48</v>
      </c>
      <c r="ES188">
        <f ca="1"/>
        <v>46208</v>
      </c>
      <c r="ET188">
        <f ca="1"/>
        <v>25.440957578764571</v>
      </c>
      <c r="EV188">
        <f ca="1"/>
        <v>46208</v>
      </c>
      <c r="EW188">
        <f ca="1"/>
        <v>8204.1999999999989</v>
      </c>
      <c r="EX188">
        <f ca="1"/>
        <v>322.48</v>
      </c>
    </row>
    <row r="189" spans="1:154" ht="13.5">
      <c r="A189" s="242">
        <f ca="1"/>
        <v>46087</v>
      </c>
      <c r="B189" s="240" t="str">
        <f ca="1"/>
        <v>M</v>
      </c>
      <c r="C189" s="243">
        <f ca="1"/>
        <v>305.8</v>
      </c>
      <c r="D189" s="243">
        <f ca="1"/>
        <v>80.099999999999994</v>
      </c>
      <c r="E189" s="243">
        <f ca="1"/>
        <v>488.4</v>
      </c>
      <c r="F189" s="243">
        <f ca="1"/>
        <v>396.1</v>
      </c>
      <c r="G189" s="243" t="str">
        <f ca="1"/>
        <v/>
      </c>
      <c r="H189" s="243">
        <f ca="1"/>
        <v>1270.4000000000001</v>
      </c>
      <c r="I189" s="244" t="str">
        <f ca="1"/>
        <v/>
      </c>
      <c r="J189" s="244" t="str">
        <f ca="1"/>
        <v/>
      </c>
      <c r="K189" s="243" t="str">
        <f ca="1"/>
        <v/>
      </c>
      <c r="L189" s="243" t="str">
        <f ca="1"/>
        <v/>
      </c>
      <c r="M189" s="243" t="str">
        <f ca="1"/>
        <v/>
      </c>
      <c r="N189" s="243" t="str">
        <f ca="1"/>
        <v/>
      </c>
      <c r="O189" s="243" t="str">
        <f ca="1"/>
        <v/>
      </c>
      <c r="P189" s="244" t="str">
        <f ca="1"/>
        <v/>
      </c>
      <c r="R189" s="245">
        <f ca="1"/>
        <v>46151</v>
      </c>
      <c r="S189" s="347">
        <f ca="1"/>
        <v>10388.599999999999</v>
      </c>
      <c r="T189" s="347">
        <f ca="1"/>
        <v>10442.5</v>
      </c>
      <c r="U189" s="347">
        <f ca="1"/>
        <v>404.1</v>
      </c>
      <c r="V189" s="348">
        <f ca="1"/>
        <v>25.841375897055183</v>
      </c>
      <c r="W189" s="347">
        <f ca="1"/>
        <v>0</v>
      </c>
      <c r="X189" s="347">
        <f ca="1"/>
        <v>404.1</v>
      </c>
      <c r="Y189" s="347">
        <f ca="1"/>
        <v>-404.1</v>
      </c>
      <c r="AA189" s="245"/>
      <c r="AB189" s="245"/>
      <c r="BA189">
        <f ca="1"/>
        <v>46116</v>
      </c>
      <c r="BB189" t="str">
        <f ca="1"/>
        <v>M</v>
      </c>
      <c r="BC189">
        <f ca="1"/>
        <v>353.1</v>
      </c>
      <c r="BD189">
        <f ca="1"/>
        <v>98.5</v>
      </c>
      <c r="BE189">
        <f ca="1"/>
        <v>590.9</v>
      </c>
      <c r="BF189">
        <f ca="1"/>
        <v>2043.5</v>
      </c>
      <c r="BG189" t="str">
        <f ca="1"/>
        <v/>
      </c>
      <c r="BH189">
        <f ca="1"/>
        <v>3086</v>
      </c>
      <c r="BI189" t="str">
        <f ca="1"/>
        <v/>
      </c>
      <c r="BJ189" t="str">
        <f ca="1"/>
        <v/>
      </c>
      <c r="BK189" t="str">
        <f ca="1"/>
        <v/>
      </c>
      <c r="BL189" t="str">
        <f ca="1"/>
        <v/>
      </c>
      <c r="BM189" t="str">
        <f ca="1"/>
        <v/>
      </c>
      <c r="BN189" t="str">
        <f ca="1"/>
        <v/>
      </c>
      <c r="BO189" t="str">
        <f ca="1"/>
        <v/>
      </c>
      <c r="BP189" t="str">
        <f ca="1"/>
        <v/>
      </c>
      <c r="BR189">
        <f ca="1"/>
        <v>46116</v>
      </c>
      <c r="BS189" t="str">
        <f ca="1"/>
        <v>M</v>
      </c>
      <c r="BT189">
        <f ca="1"/>
        <v>353.1</v>
      </c>
      <c r="BU189">
        <f ca="1"/>
        <v>98.5</v>
      </c>
      <c r="BV189">
        <f ca="1"/>
        <v>590.9</v>
      </c>
      <c r="BW189">
        <f ca="1"/>
        <v>2043.5</v>
      </c>
      <c r="BX189" t="str">
        <f ca="1"/>
        <v/>
      </c>
      <c r="BY189">
        <f ca="1"/>
        <v>3086</v>
      </c>
      <c r="BZ189" t="str">
        <f ca="1"/>
        <v/>
      </c>
      <c r="CA189" t="str">
        <f ca="1"/>
        <v/>
      </c>
      <c r="CB189" t="str">
        <f ca="1"/>
        <v/>
      </c>
      <c r="CC189" t="str">
        <f ca="1"/>
        <v/>
      </c>
      <c r="CD189" t="str">
        <f ca="1"/>
        <v/>
      </c>
      <c r="CE189" t="str">
        <f ca="1"/>
        <v/>
      </c>
      <c r="CF189" t="str">
        <f ca="1"/>
        <v/>
      </c>
      <c r="CG189" t="str">
        <f ca="1"/>
        <v/>
      </c>
      <c r="EI189">
        <f ca="1"/>
        <v>46209</v>
      </c>
      <c r="EJ189">
        <f ca="1"/>
        <v>8341.6999999999989</v>
      </c>
      <c r="EL189">
        <f ca="1"/>
        <v>46209</v>
      </c>
      <c r="EM189">
        <f ca="1"/>
        <v>1781.8</v>
      </c>
      <c r="EN189">
        <f ca="1"/>
        <v>6559.9</v>
      </c>
      <c r="EP189">
        <f ca="1"/>
        <v>46209</v>
      </c>
      <c r="EQ189">
        <f ca="1"/>
        <v>325.56</v>
      </c>
      <c r="ES189">
        <f ca="1"/>
        <v>46209</v>
      </c>
      <c r="ET189">
        <f ca="1"/>
        <v>25.312999139943482</v>
      </c>
      <c r="EV189">
        <f ca="1"/>
        <v>46209</v>
      </c>
      <c r="EW189">
        <f ca="1"/>
        <v>8240.9</v>
      </c>
      <c r="EX189">
        <f ca="1"/>
        <v>325.56</v>
      </c>
    </row>
    <row r="190" spans="1:154" ht="13.5">
      <c r="A190" s="242">
        <f ca="1"/>
        <v>46087</v>
      </c>
      <c r="B190" s="240" t="str">
        <f ca="1"/>
        <v>E</v>
      </c>
      <c r="C190" s="243">
        <f ca="1"/>
        <v>313.59999999999997</v>
      </c>
      <c r="D190" s="243">
        <f ca="1"/>
        <v>4146.8</v>
      </c>
      <c r="E190" s="243">
        <f ca="1"/>
        <v>460.9</v>
      </c>
      <c r="F190" s="243">
        <f ca="1"/>
        <v>393.39999999999992</v>
      </c>
      <c r="G190" s="243" t="str">
        <f ca="1"/>
        <v/>
      </c>
      <c r="H190" s="243">
        <f ca="1"/>
        <v>5314.7</v>
      </c>
      <c r="I190" s="244" t="str">
        <f ca="1"/>
        <v/>
      </c>
      <c r="J190" s="244" t="str">
        <f ca="1"/>
        <v/>
      </c>
      <c r="K190" s="243">
        <f ca="1"/>
        <v>15</v>
      </c>
      <c r="L190" s="243" t="str">
        <f ca="1"/>
        <v/>
      </c>
      <c r="M190" s="243" t="str">
        <f ca="1"/>
        <v/>
      </c>
      <c r="N190" s="243">
        <f ca="1"/>
        <v>6643.1</v>
      </c>
      <c r="O190" s="243">
        <f ca="1"/>
        <v>259.57</v>
      </c>
      <c r="P190" s="244">
        <f ca="1"/>
        <v>25.592711022074973</v>
      </c>
      <c r="R190" s="245">
        <f ca="1"/>
        <v>46152</v>
      </c>
      <c r="S190" s="347">
        <f ca="1"/>
        <v>10394.1</v>
      </c>
      <c r="T190" s="347">
        <f ca="1"/>
        <v>10560.900000000001</v>
      </c>
      <c r="U190" s="347">
        <f ca="1"/>
        <v>408.66</v>
      </c>
      <c r="V190" s="348">
        <f ca="1"/>
        <v>25.842754367934226</v>
      </c>
      <c r="W190" s="347">
        <f ca="1"/>
        <v>0</v>
      </c>
      <c r="X190" s="347">
        <f ca="1"/>
        <v>408.66</v>
      </c>
      <c r="Y190" s="347">
        <f ca="1"/>
        <v>-408.66</v>
      </c>
      <c r="AA190" s="245"/>
      <c r="AB190" s="245"/>
      <c r="BA190">
        <f ca="1"/>
        <v>46116</v>
      </c>
      <c r="BB190" t="str">
        <f ca="1"/>
        <v>E</v>
      </c>
      <c r="BC190">
        <f ca="1"/>
        <v>318.90000000000003</v>
      </c>
      <c r="BD190">
        <f ca="1"/>
        <v>4120.8</v>
      </c>
      <c r="BE190">
        <f ca="1"/>
        <v>510</v>
      </c>
      <c r="BF190">
        <f ca="1"/>
        <v>2237.9</v>
      </c>
      <c r="BG190" t="str">
        <f ca="1"/>
        <v/>
      </c>
      <c r="BH190">
        <f ca="1"/>
        <v>7187.6</v>
      </c>
      <c r="BI190" t="str">
        <f ca="1"/>
        <v/>
      </c>
      <c r="BJ190" t="str">
        <f ca="1"/>
        <v/>
      </c>
      <c r="BK190">
        <f ca="1"/>
        <v>15</v>
      </c>
      <c r="BL190" t="str">
        <f ca="1"/>
        <v/>
      </c>
      <c r="BM190" t="str">
        <f ca="1"/>
        <v/>
      </c>
      <c r="BN190">
        <f ca="1"/>
        <v>10222.900000000001</v>
      </c>
      <c r="BO190">
        <f ca="1"/>
        <v>396.21</v>
      </c>
      <c r="BP190">
        <f ca="1"/>
        <v>25.801721309406634</v>
      </c>
      <c r="BR190">
        <f ca="1"/>
        <v>46116</v>
      </c>
      <c r="BS190" t="str">
        <f ca="1"/>
        <v>E</v>
      </c>
      <c r="BT190">
        <f ca="1"/>
        <v>318.90000000000003</v>
      </c>
      <c r="BU190">
        <f ca="1"/>
        <v>4120.8</v>
      </c>
      <c r="BV190">
        <f ca="1"/>
        <v>510</v>
      </c>
      <c r="BW190">
        <f ca="1"/>
        <v>2237.9</v>
      </c>
      <c r="BX190" t="str">
        <f ca="1"/>
        <v/>
      </c>
      <c r="BY190">
        <f ca="1"/>
        <v>7187.6</v>
      </c>
      <c r="BZ190" t="str">
        <f ca="1"/>
        <v/>
      </c>
      <c r="CA190" t="str">
        <f ca="1"/>
        <v/>
      </c>
      <c r="CB190">
        <f ca="1"/>
        <v>15</v>
      </c>
      <c r="CC190" t="str">
        <f ca="1"/>
        <v/>
      </c>
      <c r="CD190" t="str">
        <f ca="1"/>
        <v/>
      </c>
      <c r="CE190">
        <f ca="1"/>
        <v>10222.900000000001</v>
      </c>
      <c r="CF190">
        <f ca="1"/>
        <v>396.21</v>
      </c>
      <c r="CG190">
        <f ca="1"/>
        <v>25.801721309406634</v>
      </c>
      <c r="EI190">
        <f ca="1"/>
        <v>46210</v>
      </c>
      <c r="EJ190">
        <f ca="1"/>
        <v>8045.2000000000007</v>
      </c>
      <c r="EL190">
        <f ca="1"/>
        <v>46210</v>
      </c>
      <c r="EM190">
        <f ca="1"/>
        <v>1808</v>
      </c>
      <c r="EN190">
        <f ca="1"/>
        <v>6237.2000000000007</v>
      </c>
      <c r="EP190">
        <f ca="1"/>
        <v>46210</v>
      </c>
      <c r="EQ190">
        <f ca="1"/>
        <v>318.89</v>
      </c>
      <c r="ES190">
        <f ca="1"/>
        <v>46210</v>
      </c>
      <c r="ET190">
        <f ca="1"/>
        <v>25.225939979303213</v>
      </c>
      <c r="EV190">
        <f ca="1"/>
        <v>46210</v>
      </c>
      <c r="EW190">
        <f ca="1"/>
        <v>8044.3000000000011</v>
      </c>
      <c r="EX190">
        <f ca="1"/>
        <v>318.89</v>
      </c>
    </row>
    <row r="191" spans="1:154" ht="13.5">
      <c r="A191" s="242">
        <f ca="1"/>
        <v>46088</v>
      </c>
      <c r="B191" s="240" t="str">
        <f ca="1"/>
        <v>M</v>
      </c>
      <c r="C191" s="243">
        <f ca="1"/>
        <v>336.3</v>
      </c>
      <c r="D191" s="243">
        <f ca="1"/>
        <v>73.8</v>
      </c>
      <c r="E191" s="243">
        <f ca="1"/>
        <v>519.4</v>
      </c>
      <c r="F191" s="243">
        <f ca="1"/>
        <v>413.9</v>
      </c>
      <c r="G191" s="243" t="str">
        <f ca="1"/>
        <v/>
      </c>
      <c r="H191" s="243">
        <f ca="1"/>
        <v>1343.4</v>
      </c>
      <c r="I191" s="244" t="str">
        <f ca="1"/>
        <v/>
      </c>
      <c r="J191" s="244" t="str">
        <f ca="1"/>
        <v/>
      </c>
      <c r="K191" s="243" t="str">
        <f ca="1"/>
        <v/>
      </c>
      <c r="L191" s="243" t="str">
        <f ca="1"/>
        <v/>
      </c>
      <c r="M191" s="243" t="str">
        <f ca="1"/>
        <v/>
      </c>
      <c r="N191" s="243" t="str">
        <f ca="1"/>
        <v/>
      </c>
      <c r="O191" s="243" t="str">
        <f ca="1"/>
        <v/>
      </c>
      <c r="P191" s="244" t="str">
        <f ca="1"/>
        <v/>
      </c>
      <c r="R191" s="245">
        <f ca="1"/>
        <v>46153</v>
      </c>
      <c r="S191" s="347">
        <f ca="1"/>
        <v>11024.100000000002</v>
      </c>
      <c r="T191" s="347">
        <f ca="1"/>
        <v>10766.900000000001</v>
      </c>
      <c r="U191" s="347">
        <f ca="1"/>
        <v>415.95</v>
      </c>
      <c r="V191" s="348">
        <f ca="1"/>
        <v>25.885082341627605</v>
      </c>
      <c r="W191" s="347">
        <f ca="1"/>
        <v>0</v>
      </c>
      <c r="X191" s="347">
        <f ca="1"/>
        <v>415.95</v>
      </c>
      <c r="Y191" s="347">
        <f ca="1"/>
        <v>-415.95</v>
      </c>
      <c r="AA191" s="245"/>
      <c r="AB191" s="245"/>
      <c r="BA191">
        <f ca="1"/>
        <v>46117</v>
      </c>
      <c r="BB191" t="str">
        <f ca="1"/>
        <v>M</v>
      </c>
      <c r="BC191">
        <f ca="1"/>
        <v>376.09999999999997</v>
      </c>
      <c r="BD191">
        <f ca="1"/>
        <v>45.2</v>
      </c>
      <c r="BE191">
        <f ca="1"/>
        <v>603.5</v>
      </c>
      <c r="BF191">
        <f ca="1"/>
        <v>2025.5</v>
      </c>
      <c r="BG191" t="str">
        <f ca="1"/>
        <v/>
      </c>
      <c r="BH191">
        <f ca="1"/>
        <v>3050.3</v>
      </c>
      <c r="BI191" t="str">
        <f ca="1"/>
        <v/>
      </c>
      <c r="BJ191" t="str">
        <f ca="1"/>
        <v/>
      </c>
      <c r="BK191" t="str">
        <f ca="1"/>
        <v/>
      </c>
      <c r="BL191" t="str">
        <f ca="1"/>
        <v/>
      </c>
      <c r="BM191" t="str">
        <f ca="1"/>
        <v/>
      </c>
      <c r="BN191" t="str">
        <f ca="1"/>
        <v/>
      </c>
      <c r="BO191" t="str">
        <f ca="1"/>
        <v/>
      </c>
      <c r="BP191" t="str">
        <f ca="1"/>
        <v/>
      </c>
      <c r="BR191">
        <f ca="1"/>
        <v>46117</v>
      </c>
      <c r="BS191" t="str">
        <f ca="1"/>
        <v>M</v>
      </c>
      <c r="BT191">
        <f ca="1"/>
        <v>376.09999999999997</v>
      </c>
      <c r="BU191">
        <f ca="1"/>
        <v>45.2</v>
      </c>
      <c r="BV191">
        <f ca="1"/>
        <v>603.5</v>
      </c>
      <c r="BW191">
        <f ca="1"/>
        <v>2025.5</v>
      </c>
      <c r="BX191" t="str">
        <f ca="1"/>
        <v/>
      </c>
      <c r="BY191">
        <f ca="1"/>
        <v>3050.3</v>
      </c>
      <c r="BZ191" t="str">
        <f ca="1"/>
        <v/>
      </c>
      <c r="CA191" t="str">
        <f ca="1"/>
        <v/>
      </c>
      <c r="CB191" t="str">
        <f ca="1"/>
        <v/>
      </c>
      <c r="CC191" t="str">
        <f ca="1"/>
        <v/>
      </c>
      <c r="CD191" t="str">
        <f ca="1"/>
        <v/>
      </c>
      <c r="CE191" t="str">
        <f ca="1"/>
        <v/>
      </c>
      <c r="CF191" t="str">
        <f ca="1"/>
        <v/>
      </c>
      <c r="CG191" t="str">
        <f ca="1"/>
        <v/>
      </c>
      <c r="EI191">
        <f ca="1"/>
        <v>46211</v>
      </c>
      <c r="EJ191">
        <f ca="1"/>
        <v>7958.6</v>
      </c>
      <c r="EL191">
        <f ca="1"/>
        <v>46211</v>
      </c>
      <c r="EM191">
        <f ca="1"/>
        <v>1822.1</v>
      </c>
      <c r="EN191">
        <f ca="1"/>
        <v>6136.5</v>
      </c>
      <c r="EP191">
        <f ca="1"/>
        <v>46211</v>
      </c>
      <c r="EQ191">
        <f ca="1"/>
        <v>319.74</v>
      </c>
      <c r="ES191">
        <f ca="1"/>
        <v>46211</v>
      </c>
      <c r="ET191">
        <f ca="1"/>
        <v>24.708200412835428</v>
      </c>
      <c r="EV191">
        <f ca="1"/>
        <v>46211</v>
      </c>
      <c r="EW191">
        <f ca="1"/>
        <v>7900.2</v>
      </c>
      <c r="EX191">
        <f ca="1"/>
        <v>319.74</v>
      </c>
    </row>
    <row r="192" spans="1:154" ht="13.5">
      <c r="A192" s="242">
        <f ca="1"/>
        <v>46088</v>
      </c>
      <c r="B192" s="240" t="str">
        <f ca="1"/>
        <v>E</v>
      </c>
      <c r="C192" s="243">
        <f ca="1"/>
        <v>301.8</v>
      </c>
      <c r="D192" s="243">
        <f ca="1"/>
        <v>3888.7</v>
      </c>
      <c r="E192" s="243">
        <f ca="1"/>
        <v>485.79999999999995</v>
      </c>
      <c r="F192" s="243">
        <f ca="1"/>
        <v>375.00000000000006</v>
      </c>
      <c r="G192" s="243" t="str">
        <f ca="1"/>
        <v/>
      </c>
      <c r="H192" s="243">
        <f ca="1"/>
        <v>5051.3</v>
      </c>
      <c r="I192" s="244" t="str">
        <f ca="1"/>
        <v/>
      </c>
      <c r="J192" s="244" t="str">
        <f ca="1"/>
        <v/>
      </c>
      <c r="K192" s="243">
        <f ca="1"/>
        <v>15</v>
      </c>
      <c r="L192" s="243" t="str">
        <f ca="1"/>
        <v/>
      </c>
      <c r="M192" s="243" t="str">
        <f ca="1"/>
        <v/>
      </c>
      <c r="N192" s="243">
        <f ca="1"/>
        <v>6313.7</v>
      </c>
      <c r="O192" s="243">
        <f ca="1"/>
        <v>246.46</v>
      </c>
      <c r="P192" s="244">
        <f ca="1"/>
        <v>25.617544429116286</v>
      </c>
      <c r="R192" s="245">
        <f ca="1"/>
        <v>46154</v>
      </c>
      <c r="S192" s="347">
        <f ca="1"/>
        <v>10826.599999999999</v>
      </c>
      <c r="T192" s="347">
        <f ca="1"/>
        <v>10582.51</v>
      </c>
      <c r="U192" s="347">
        <f ca="1"/>
        <v>409.69</v>
      </c>
      <c r="V192" s="348">
        <f ca="1"/>
        <v>25.830530401034931</v>
      </c>
      <c r="W192" s="347">
        <f ca="1"/>
        <v>0</v>
      </c>
      <c r="X192" s="347">
        <f ca="1"/>
        <v>409.69</v>
      </c>
      <c r="Y192" s="347">
        <f ca="1"/>
        <v>-409.69</v>
      </c>
      <c r="AA192" s="245"/>
      <c r="AB192" s="245"/>
      <c r="BA192">
        <f ca="1"/>
        <v>46117</v>
      </c>
      <c r="BB192" t="str">
        <f ca="1"/>
        <v>E</v>
      </c>
      <c r="BC192">
        <f ca="1"/>
        <v>329.9</v>
      </c>
      <c r="BD192">
        <f ca="1"/>
        <v>4158.8</v>
      </c>
      <c r="BE192">
        <f ca="1"/>
        <v>530.29999999999995</v>
      </c>
      <c r="BF192">
        <f ca="1"/>
        <v>2341.7999999999997</v>
      </c>
      <c r="BG192" t="str">
        <f ca="1"/>
        <v/>
      </c>
      <c r="BH192">
        <f ca="1"/>
        <v>7360.7999999999993</v>
      </c>
      <c r="BI192" t="str">
        <f ca="1"/>
        <v/>
      </c>
      <c r="BJ192" t="str">
        <f ca="1"/>
        <v/>
      </c>
      <c r="BK192">
        <f ca="1"/>
        <v>15</v>
      </c>
      <c r="BL192" t="str">
        <f ca="1"/>
        <v/>
      </c>
      <c r="BM192" t="str">
        <f ca="1"/>
        <v/>
      </c>
      <c r="BN192">
        <f ca="1"/>
        <v>10325.5</v>
      </c>
      <c r="BO192">
        <f ca="1"/>
        <v>401.1</v>
      </c>
      <c r="BP192">
        <f ca="1"/>
        <v>25.742956868611316</v>
      </c>
      <c r="BR192">
        <f ca="1"/>
        <v>46117</v>
      </c>
      <c r="BS192" t="str">
        <f ca="1"/>
        <v>E</v>
      </c>
      <c r="BT192">
        <f ca="1"/>
        <v>329.9</v>
      </c>
      <c r="BU192">
        <f ca="1"/>
        <v>4158.8</v>
      </c>
      <c r="BV192">
        <f ca="1"/>
        <v>530.29999999999995</v>
      </c>
      <c r="BW192">
        <f ca="1"/>
        <v>2341.7999999999997</v>
      </c>
      <c r="BX192" t="str">
        <f ca="1"/>
        <v/>
      </c>
      <c r="BY192">
        <f ca="1"/>
        <v>7360.7999999999993</v>
      </c>
      <c r="BZ192" t="str">
        <f ca="1"/>
        <v/>
      </c>
      <c r="CA192" t="str">
        <f ca="1"/>
        <v/>
      </c>
      <c r="CB192">
        <f ca="1"/>
        <v>15</v>
      </c>
      <c r="CC192" t="str">
        <f ca="1"/>
        <v/>
      </c>
      <c r="CD192" t="str">
        <f ca="1"/>
        <v/>
      </c>
      <c r="CE192">
        <f ca="1"/>
        <v>10325.5</v>
      </c>
      <c r="CF192">
        <f ca="1"/>
        <v>401.1</v>
      </c>
      <c r="CG192">
        <f ca="1"/>
        <v>25.742956868611316</v>
      </c>
      <c r="EI192">
        <f ca="1"/>
        <v>46212</v>
      </c>
      <c r="EJ192">
        <f ca="1"/>
        <v>7688.2</v>
      </c>
      <c r="EL192">
        <f ca="1"/>
        <v>46212</v>
      </c>
      <c r="EM192">
        <f ca="1"/>
        <v>1778.6999999999998</v>
      </c>
      <c r="EN192">
        <f ca="1"/>
        <v>5909.5</v>
      </c>
      <c r="EP192">
        <f ca="1"/>
        <v>46212</v>
      </c>
      <c r="EQ192">
        <f ca="1"/>
        <v>314.18</v>
      </c>
      <c r="ES192">
        <f ca="1"/>
        <v>46212</v>
      </c>
      <c r="ET192">
        <f ca="1"/>
        <v>24.391749952256667</v>
      </c>
      <c r="EV192">
        <f ca="1"/>
        <v>46212</v>
      </c>
      <c r="EW192">
        <f ca="1"/>
        <v>7663.4</v>
      </c>
      <c r="EX192">
        <f ca="1"/>
        <v>314.18</v>
      </c>
    </row>
    <row r="193" spans="1:154" ht="13.5">
      <c r="A193" s="242">
        <f ca="1"/>
        <v>46089</v>
      </c>
      <c r="B193" s="240" t="str">
        <f ca="1"/>
        <v>M</v>
      </c>
      <c r="C193" s="243">
        <f ca="1"/>
        <v>331</v>
      </c>
      <c r="D193" s="243">
        <f ca="1"/>
        <v>79.5</v>
      </c>
      <c r="E193" s="243">
        <f ca="1"/>
        <v>507.3</v>
      </c>
      <c r="F193" s="243">
        <f ca="1"/>
        <v>359.59999999999997</v>
      </c>
      <c r="G193" s="243" t="str">
        <f ca="1"/>
        <v/>
      </c>
      <c r="H193" s="243">
        <f ca="1"/>
        <v>1277.3999999999999</v>
      </c>
      <c r="I193" s="244" t="str">
        <f ca="1"/>
        <v/>
      </c>
      <c r="J193" s="244" t="str">
        <f ca="1"/>
        <v/>
      </c>
      <c r="K193" s="243" t="str">
        <f ca="1"/>
        <v/>
      </c>
      <c r="L193" s="243" t="str">
        <f ca="1"/>
        <v/>
      </c>
      <c r="M193" s="243" t="str">
        <f ca="1"/>
        <v/>
      </c>
      <c r="N193" s="243" t="str">
        <f ca="1"/>
        <v/>
      </c>
      <c r="O193" s="243" t="str">
        <f ca="1"/>
        <v/>
      </c>
      <c r="P193" s="244" t="str">
        <f ca="1"/>
        <v/>
      </c>
      <c r="R193" s="245">
        <f ca="1"/>
        <v>46155</v>
      </c>
      <c r="S193" s="347">
        <f ca="1"/>
        <v>10325.609999999999</v>
      </c>
      <c r="T193" s="347">
        <f ca="1"/>
        <v>10557.2</v>
      </c>
      <c r="U193" s="347">
        <f ca="1"/>
        <v>408.23</v>
      </c>
      <c r="V193" s="348">
        <f ca="1"/>
        <v>25.860911740930359</v>
      </c>
      <c r="W193" s="347">
        <f ca="1"/>
        <v>0</v>
      </c>
      <c r="X193" s="347">
        <f ca="1"/>
        <v>408.23</v>
      </c>
      <c r="Y193" s="347">
        <f ca="1"/>
        <v>-408.23</v>
      </c>
      <c r="AA193" s="245"/>
      <c r="AB193" s="245"/>
      <c r="BA193">
        <f ca="1"/>
        <v>46118</v>
      </c>
      <c r="BB193" t="str">
        <f ca="1"/>
        <v>M</v>
      </c>
      <c r="BC193">
        <f ca="1"/>
        <v>338.00000000000006</v>
      </c>
      <c r="BD193">
        <f ca="1"/>
        <v>95.199999999999989</v>
      </c>
      <c r="BE193">
        <f ca="1"/>
        <v>566.40000000000009</v>
      </c>
      <c r="BF193">
        <f ca="1"/>
        <v>1980.1000000000001</v>
      </c>
      <c r="BG193" t="str">
        <f ca="1"/>
        <v/>
      </c>
      <c r="BH193">
        <f ca="1"/>
        <v>2979.7000000000003</v>
      </c>
      <c r="BI193" t="str">
        <f ca="1"/>
        <v/>
      </c>
      <c r="BJ193" t="str">
        <f ca="1"/>
        <v/>
      </c>
      <c r="BK193" t="str">
        <f ca="1"/>
        <v/>
      </c>
      <c r="BL193" t="str">
        <f ca="1"/>
        <v/>
      </c>
      <c r="BM193" t="str">
        <f ca="1"/>
        <v/>
      </c>
      <c r="BN193" t="str">
        <f ca="1"/>
        <v/>
      </c>
      <c r="BO193" t="str">
        <f ca="1"/>
        <v/>
      </c>
      <c r="BP193" t="str">
        <f ca="1"/>
        <v/>
      </c>
      <c r="BR193">
        <f ca="1"/>
        <v>46118</v>
      </c>
      <c r="BS193" t="str">
        <f ca="1"/>
        <v>M</v>
      </c>
      <c r="BT193">
        <f ca="1"/>
        <v>338.00000000000006</v>
      </c>
      <c r="BU193">
        <f ca="1"/>
        <v>95.199999999999989</v>
      </c>
      <c r="BV193">
        <f ca="1"/>
        <v>566.40000000000009</v>
      </c>
      <c r="BW193">
        <f ca="1"/>
        <v>1980.1000000000001</v>
      </c>
      <c r="BX193" t="str">
        <f ca="1"/>
        <v/>
      </c>
      <c r="BY193">
        <f ca="1"/>
        <v>2979.7000000000003</v>
      </c>
      <c r="BZ193" t="str">
        <f ca="1"/>
        <v/>
      </c>
      <c r="CA193" t="str">
        <f ca="1"/>
        <v/>
      </c>
      <c r="CB193" t="str">
        <f ca="1"/>
        <v/>
      </c>
      <c r="CC193" t="str">
        <f ca="1"/>
        <v/>
      </c>
      <c r="CD193" t="str">
        <f ca="1"/>
        <v/>
      </c>
      <c r="CE193" t="str">
        <f ca="1"/>
        <v/>
      </c>
      <c r="CF193" t="str">
        <f ca="1"/>
        <v/>
      </c>
      <c r="CG193" t="str">
        <f ca="1"/>
        <v/>
      </c>
      <c r="EI193">
        <f ca="1"/>
        <v>46213</v>
      </c>
      <c r="EJ193">
        <f ca="1"/>
        <v>7767.7000000000007</v>
      </c>
      <c r="EL193">
        <f ca="1"/>
        <v>46213</v>
      </c>
      <c r="EM193">
        <f ca="1"/>
        <v>1768.9</v>
      </c>
      <c r="EN193">
        <f ca="1"/>
        <v>5998.8</v>
      </c>
      <c r="EP193">
        <f ca="1"/>
        <v>46213</v>
      </c>
      <c r="EQ193">
        <f ca="1"/>
        <v>320.57</v>
      </c>
      <c r="ES193">
        <f ca="1"/>
        <v>46213</v>
      </c>
      <c r="ET193">
        <f ca="1"/>
        <v>24.310447016252304</v>
      </c>
      <c r="EV193">
        <f ca="1"/>
        <v>46213</v>
      </c>
      <c r="EW193">
        <f ca="1"/>
        <v>7793.2000000000007</v>
      </c>
      <c r="EX193">
        <f ca="1"/>
        <v>320.57</v>
      </c>
    </row>
    <row r="194" spans="1:154" ht="13.5">
      <c r="A194" s="242">
        <f ca="1"/>
        <v>46089</v>
      </c>
      <c r="B194" s="240" t="str">
        <f ca="1"/>
        <v>E</v>
      </c>
      <c r="C194" s="243">
        <f ca="1"/>
        <v>320.90000000000003</v>
      </c>
      <c r="D194" s="243">
        <f ca="1"/>
        <v>4004.3</v>
      </c>
      <c r="E194" s="243">
        <f ca="1"/>
        <v>481.5</v>
      </c>
      <c r="F194" s="243">
        <f ca="1"/>
        <v>395.70000000000005</v>
      </c>
      <c r="G194" s="243" t="str">
        <f ca="1"/>
        <v/>
      </c>
      <c r="H194" s="243">
        <f ca="1"/>
        <v>5202.3999999999996</v>
      </c>
      <c r="I194" s="244" t="str">
        <f ca="1"/>
        <v/>
      </c>
      <c r="J194" s="244" t="str">
        <f ca="1"/>
        <v/>
      </c>
      <c r="K194" s="243">
        <f ca="1"/>
        <v>15</v>
      </c>
      <c r="L194" s="243" t="str">
        <f ca="1"/>
        <v/>
      </c>
      <c r="M194" s="243" t="str">
        <f ca="1"/>
        <v/>
      </c>
      <c r="N194" s="243">
        <f ca="1"/>
        <v>6562.5999999999995</v>
      </c>
      <c r="O194" s="243">
        <f ca="1"/>
        <v>253.24</v>
      </c>
      <c r="P194" s="244">
        <f ca="1"/>
        <v>25.91454746485547</v>
      </c>
      <c r="R194" s="245">
        <f ca="1"/>
        <v>46156</v>
      </c>
      <c r="S194" s="347">
        <f ca="1"/>
        <v>10556.100000000002</v>
      </c>
      <c r="T194" s="347">
        <f ca="1"/>
        <v>10583</v>
      </c>
      <c r="U194" s="347">
        <f ca="1"/>
        <v>409.55</v>
      </c>
      <c r="V194" s="348">
        <f ca="1"/>
        <v>25.840556708582589</v>
      </c>
      <c r="W194" s="347">
        <f ca="1"/>
        <v>0</v>
      </c>
      <c r="X194" s="347">
        <f ca="1"/>
        <v>409.55</v>
      </c>
      <c r="Y194" s="347">
        <f ca="1"/>
        <v>-409.55</v>
      </c>
      <c r="AA194" s="245"/>
      <c r="AB194" s="245"/>
      <c r="BA194">
        <f ca="1"/>
        <v>46118</v>
      </c>
      <c r="BB194" t="str">
        <f ca="1"/>
        <v>E</v>
      </c>
      <c r="BC194">
        <f ca="1"/>
        <v>312.70000000000005</v>
      </c>
      <c r="BD194">
        <f ca="1"/>
        <v>3932.4</v>
      </c>
      <c r="BE194">
        <f ca="1"/>
        <v>520.19999999999993</v>
      </c>
      <c r="BF194">
        <f ca="1"/>
        <v>2237.5</v>
      </c>
      <c r="BG194" t="str">
        <f ca="1"/>
        <v/>
      </c>
      <c r="BH194">
        <f ca="1"/>
        <v>7002.8</v>
      </c>
      <c r="BI194" t="str">
        <f ca="1"/>
        <v/>
      </c>
      <c r="BJ194" t="str">
        <f ca="1"/>
        <v/>
      </c>
      <c r="BK194">
        <f ca="1"/>
        <v>15</v>
      </c>
      <c r="BL194" t="str">
        <f ca="1"/>
        <v/>
      </c>
      <c r="BM194" t="str">
        <f ca="1"/>
        <v/>
      </c>
      <c r="BN194">
        <f ca="1"/>
        <v>9983.6</v>
      </c>
      <c r="BO194">
        <f ca="1"/>
        <v>389.68</v>
      </c>
      <c r="BP194">
        <f ca="1"/>
        <v>25.619995894066928</v>
      </c>
      <c r="BR194">
        <f ca="1"/>
        <v>46118</v>
      </c>
      <c r="BS194" t="str">
        <f ca="1"/>
        <v>E</v>
      </c>
      <c r="BT194">
        <f ca="1"/>
        <v>312.70000000000005</v>
      </c>
      <c r="BU194">
        <f ca="1"/>
        <v>3932.4</v>
      </c>
      <c r="BV194">
        <f ca="1"/>
        <v>520.19999999999993</v>
      </c>
      <c r="BW194">
        <f ca="1"/>
        <v>2237.5</v>
      </c>
      <c r="BX194" t="str">
        <f ca="1"/>
        <v/>
      </c>
      <c r="BY194">
        <f ca="1"/>
        <v>7002.8</v>
      </c>
      <c r="BZ194" t="str">
        <f ca="1"/>
        <v/>
      </c>
      <c r="CA194" t="str">
        <f ca="1"/>
        <v/>
      </c>
      <c r="CB194">
        <f ca="1"/>
        <v>15</v>
      </c>
      <c r="CC194" t="str">
        <f ca="1"/>
        <v/>
      </c>
      <c r="CD194" t="str">
        <f ca="1"/>
        <v/>
      </c>
      <c r="CE194">
        <f ca="1"/>
        <v>9983.6</v>
      </c>
      <c r="CF194">
        <f ca="1"/>
        <v>389.68</v>
      </c>
      <c r="CG194">
        <f ca="1"/>
        <v>25.619995894066928</v>
      </c>
      <c r="EI194">
        <f ca="1"/>
        <v>46214</v>
      </c>
      <c r="EJ194">
        <f ca="1"/>
        <v>8130</v>
      </c>
      <c r="EL194">
        <f ca="1"/>
        <v>46214</v>
      </c>
      <c r="EM194">
        <f ca="1"/>
        <v>1809.4</v>
      </c>
      <c r="EN194">
        <f ca="1"/>
        <v>6320.6</v>
      </c>
      <c r="EP194">
        <f ca="1"/>
        <v>46214</v>
      </c>
      <c r="EQ194">
        <f ca="1"/>
        <v>346.76</v>
      </c>
      <c r="ES194">
        <f ca="1"/>
        <v>46214</v>
      </c>
      <c r="ET194">
        <f ca="1"/>
        <v>24.271253893182607</v>
      </c>
      <c r="EV194">
        <f ca="1"/>
        <v>46214</v>
      </c>
      <c r="EW194">
        <f ca="1"/>
        <v>8416.3000000000011</v>
      </c>
      <c r="EX194">
        <f ca="1"/>
        <v>346.76</v>
      </c>
    </row>
    <row r="195" spans="1:154" ht="13.5">
      <c r="A195" s="242">
        <f ca="1"/>
        <v>46090</v>
      </c>
      <c r="B195" s="240" t="str">
        <f ca="1"/>
        <v>M</v>
      </c>
      <c r="C195" s="243">
        <f ca="1"/>
        <v>344.7</v>
      </c>
      <c r="D195" s="243">
        <f ca="1"/>
        <v>71.800000000000011</v>
      </c>
      <c r="E195" s="243">
        <f ca="1"/>
        <v>512.6</v>
      </c>
      <c r="F195" s="243">
        <f ca="1"/>
        <v>446.09999999999991</v>
      </c>
      <c r="G195" s="243" t="str">
        <f ca="1"/>
        <v/>
      </c>
      <c r="H195" s="243">
        <f ca="1"/>
        <v>1375.1999999999998</v>
      </c>
      <c r="I195" s="244" t="str">
        <f ca="1"/>
        <v/>
      </c>
      <c r="J195" s="244" t="str">
        <f ca="1"/>
        <v/>
      </c>
      <c r="K195" s="243" t="str">
        <f ca="1"/>
        <v/>
      </c>
      <c r="L195" s="243" t="str">
        <f ca="1"/>
        <v/>
      </c>
      <c r="M195" s="243" t="str">
        <f ca="1"/>
        <v/>
      </c>
      <c r="N195" s="243" t="str">
        <f ca="1"/>
        <v/>
      </c>
      <c r="O195" s="243" t="str">
        <f ca="1"/>
        <v/>
      </c>
      <c r="P195" s="244" t="str">
        <f ca="1"/>
        <v/>
      </c>
      <c r="R195" s="245">
        <f ca="1"/>
        <v>46157</v>
      </c>
      <c r="S195" s="347">
        <f ca="1"/>
        <v>10961.100000000002</v>
      </c>
      <c r="T195" s="347">
        <f ca="1"/>
        <v>10905.800000000001</v>
      </c>
      <c r="U195" s="347">
        <f ca="1"/>
        <v>423.69</v>
      </c>
      <c r="V195" s="348">
        <f ca="1"/>
        <v>25.740045788194202</v>
      </c>
      <c r="W195" s="347">
        <f ca="1"/>
        <v>0</v>
      </c>
      <c r="X195" s="347">
        <f ca="1"/>
        <v>423.69</v>
      </c>
      <c r="Y195" s="347">
        <f ca="1"/>
        <v>-423.69</v>
      </c>
      <c r="AA195" s="245"/>
      <c r="AB195" s="245"/>
      <c r="BA195">
        <f ca="1"/>
        <v>46119</v>
      </c>
      <c r="BB195" t="str">
        <f ca="1"/>
        <v>M</v>
      </c>
      <c r="BC195">
        <f ca="1"/>
        <v>356.4</v>
      </c>
      <c r="BD195">
        <f ca="1"/>
        <v>101</v>
      </c>
      <c r="BE195">
        <f ca="1"/>
        <v>567.30000000000007</v>
      </c>
      <c r="BF195">
        <f ca="1"/>
        <v>1971.1</v>
      </c>
      <c r="BG195" t="str">
        <f ca="1"/>
        <v/>
      </c>
      <c r="BH195">
        <f ca="1"/>
        <v>2995.8</v>
      </c>
      <c r="BI195" t="str">
        <f ca="1"/>
        <v/>
      </c>
      <c r="BJ195" t="str">
        <f ca="1"/>
        <v/>
      </c>
      <c r="BK195" t="str">
        <f ca="1"/>
        <v/>
      </c>
      <c r="BL195" t="str">
        <f ca="1"/>
        <v/>
      </c>
      <c r="BM195" t="str">
        <f ca="1"/>
        <v/>
      </c>
      <c r="BN195" t="str">
        <f ca="1"/>
        <v/>
      </c>
      <c r="BO195" t="str">
        <f ca="1"/>
        <v/>
      </c>
      <c r="BP195" t="str">
        <f ca="1"/>
        <v/>
      </c>
      <c r="BR195">
        <f ca="1"/>
        <v>46119</v>
      </c>
      <c r="BS195" t="str">
        <f ca="1"/>
        <v>M</v>
      </c>
      <c r="BT195">
        <f ca="1"/>
        <v>356.4</v>
      </c>
      <c r="BU195">
        <f ca="1"/>
        <v>101</v>
      </c>
      <c r="BV195">
        <f ca="1"/>
        <v>567.30000000000007</v>
      </c>
      <c r="BW195">
        <f ca="1"/>
        <v>1971.1</v>
      </c>
      <c r="BX195" t="str">
        <f ca="1"/>
        <v/>
      </c>
      <c r="BY195">
        <f ca="1"/>
        <v>2995.8</v>
      </c>
      <c r="BZ195" t="str">
        <f ca="1"/>
        <v/>
      </c>
      <c r="CA195" t="str">
        <f ca="1"/>
        <v/>
      </c>
      <c r="CB195" t="str">
        <f ca="1"/>
        <v/>
      </c>
      <c r="CC195" t="str">
        <f ca="1"/>
        <v/>
      </c>
      <c r="CD195" t="str">
        <f ca="1"/>
        <v/>
      </c>
      <c r="CE195" t="str">
        <f ca="1"/>
        <v/>
      </c>
      <c r="CF195" t="str">
        <f ca="1"/>
        <v/>
      </c>
      <c r="CG195" t="str">
        <f ca="1"/>
        <v/>
      </c>
      <c r="EI195">
        <f ca="1"/>
        <v>46215</v>
      </c>
      <c r="EJ195">
        <f ca="1"/>
        <v>8629.2000000000007</v>
      </c>
      <c r="EL195">
        <f ca="1"/>
        <v>46215</v>
      </c>
      <c r="EM195">
        <f ca="1"/>
        <v>2110.7000000000003</v>
      </c>
      <c r="EN195">
        <f ca="1"/>
        <v>6518.5</v>
      </c>
      <c r="EP195">
        <f ca="1"/>
        <v>46215</v>
      </c>
      <c r="EQ195">
        <f ca="1"/>
        <v>351.26</v>
      </c>
      <c r="ES195">
        <f ca="1"/>
        <v>46215</v>
      </c>
      <c r="ET195">
        <f ca="1"/>
        <v>24.441724079029779</v>
      </c>
      <c r="EV195">
        <f ca="1"/>
        <v>46215</v>
      </c>
      <c r="EW195">
        <f ca="1"/>
        <v>8585.4</v>
      </c>
      <c r="EX195">
        <f ca="1"/>
        <v>351.26</v>
      </c>
    </row>
    <row r="196" spans="1:154" ht="13.5">
      <c r="A196" s="242">
        <f ca="1"/>
        <v>46090</v>
      </c>
      <c r="B196" s="240" t="str">
        <f ca="1"/>
        <v>E</v>
      </c>
      <c r="C196" s="243">
        <f ca="1"/>
        <v>311.10000000000002</v>
      </c>
      <c r="D196" s="243">
        <f ca="1"/>
        <v>4071.7</v>
      </c>
      <c r="E196" s="243">
        <f ca="1"/>
        <v>480</v>
      </c>
      <c r="F196" s="243">
        <f ca="1"/>
        <v>391.20000000000005</v>
      </c>
      <c r="G196" s="243" t="str">
        <f ca="1"/>
        <v/>
      </c>
      <c r="H196" s="243">
        <f ca="1"/>
        <v>5254</v>
      </c>
      <c r="I196" s="244" t="str">
        <f ca="1"/>
        <v/>
      </c>
      <c r="J196" s="244" t="str">
        <f ca="1"/>
        <v/>
      </c>
      <c r="K196" s="243">
        <f ca="1"/>
        <v>266</v>
      </c>
      <c r="L196" s="243" t="str">
        <f ca="1"/>
        <v/>
      </c>
      <c r="M196" s="243" t="str">
        <f ca="1"/>
        <v/>
      </c>
      <c r="N196" s="243">
        <f ca="1"/>
        <v>6335.8</v>
      </c>
      <c r="O196" s="243">
        <f ca="1"/>
        <v>242.31</v>
      </c>
      <c r="P196" s="244">
        <f ca="1"/>
        <v>26.147497007965004</v>
      </c>
      <c r="R196" s="245">
        <f ca="1"/>
        <v>46158</v>
      </c>
      <c r="S196" s="347">
        <f ca="1"/>
        <v>10769.4</v>
      </c>
      <c r="T196" s="347">
        <f ca="1"/>
        <v>10704.5</v>
      </c>
      <c r="U196" s="347">
        <f ca="1"/>
        <v>412.8</v>
      </c>
      <c r="V196" s="348">
        <f ca="1"/>
        <v>25.93144379844961</v>
      </c>
      <c r="W196" s="347">
        <f ca="1"/>
        <v>0</v>
      </c>
      <c r="X196" s="347">
        <f ca="1"/>
        <v>412.8</v>
      </c>
      <c r="Y196" s="347">
        <f ca="1"/>
        <v>-412.8</v>
      </c>
      <c r="AA196" s="245"/>
      <c r="AB196" s="245"/>
      <c r="BA196">
        <f ca="1"/>
        <v>46119</v>
      </c>
      <c r="BB196" t="str">
        <f ca="1"/>
        <v>E</v>
      </c>
      <c r="BC196">
        <f ca="1"/>
        <v>337.49999999999994</v>
      </c>
      <c r="BD196">
        <f ca="1"/>
        <v>4059.8</v>
      </c>
      <c r="BE196">
        <f ca="1"/>
        <v>528.6</v>
      </c>
      <c r="BF196">
        <f ca="1"/>
        <v>2279.9</v>
      </c>
      <c r="BG196" t="str">
        <f ca="1"/>
        <v/>
      </c>
      <c r="BH196">
        <f ca="1"/>
        <v>7205.8000000000011</v>
      </c>
      <c r="BI196" t="str">
        <f ca="1"/>
        <v/>
      </c>
      <c r="BJ196" t="str">
        <f ca="1"/>
        <v/>
      </c>
      <c r="BK196">
        <f ca="1"/>
        <v>183</v>
      </c>
      <c r="BL196" t="str">
        <f ca="1"/>
        <v/>
      </c>
      <c r="BM196" t="str">
        <f ca="1"/>
        <v/>
      </c>
      <c r="BN196">
        <f ca="1"/>
        <v>9980.1</v>
      </c>
      <c r="BO196">
        <f ca="1"/>
        <v>388.78</v>
      </c>
      <c r="BP196">
        <f ca="1"/>
        <v>25.670301970265964</v>
      </c>
      <c r="BR196">
        <f ca="1"/>
        <v>46119</v>
      </c>
      <c r="BS196" t="str">
        <f ca="1"/>
        <v>E</v>
      </c>
      <c r="BT196">
        <f ca="1"/>
        <v>337.49999999999994</v>
      </c>
      <c r="BU196">
        <f ca="1"/>
        <v>4059.8</v>
      </c>
      <c r="BV196">
        <f ca="1"/>
        <v>528.6</v>
      </c>
      <c r="BW196">
        <f ca="1"/>
        <v>2279.9</v>
      </c>
      <c r="BX196" t="str">
        <f ca="1"/>
        <v/>
      </c>
      <c r="BY196">
        <f ca="1"/>
        <v>7205.8000000000011</v>
      </c>
      <c r="BZ196" t="str">
        <f ca="1"/>
        <v/>
      </c>
      <c r="CA196" t="str">
        <f ca="1"/>
        <v/>
      </c>
      <c r="CB196">
        <f ca="1"/>
        <v>183</v>
      </c>
      <c r="CC196" t="str">
        <f ca="1"/>
        <v/>
      </c>
      <c r="CD196" t="str">
        <f ca="1"/>
        <v/>
      </c>
      <c r="CE196">
        <f ca="1"/>
        <v>9980.1</v>
      </c>
      <c r="CF196">
        <f ca="1"/>
        <v>388.78</v>
      </c>
      <c r="CG196">
        <f ca="1"/>
        <v>25.670301970265964</v>
      </c>
      <c r="EI196">
        <f ca="1"/>
        <v>46216</v>
      </c>
      <c r="EJ196">
        <f ca="1"/>
        <v>8783.4</v>
      </c>
      <c r="EL196">
        <f ca="1"/>
        <v>46216</v>
      </c>
      <c r="EM196">
        <f ca="1"/>
        <v>2086.9</v>
      </c>
      <c r="EN196">
        <f ca="1"/>
        <v>6696.5</v>
      </c>
      <c r="EP196">
        <f ca="1"/>
        <v>46216</v>
      </c>
      <c r="EQ196">
        <f ca="1"/>
        <v>346.92</v>
      </c>
      <c r="ES196">
        <f ca="1"/>
        <v>46216</v>
      </c>
      <c r="ET196">
        <f ca="1"/>
        <v>24.381413582382102</v>
      </c>
      <c r="EV196">
        <f ca="1"/>
        <v>46216</v>
      </c>
      <c r="EW196">
        <f ca="1"/>
        <v>8458.4</v>
      </c>
      <c r="EX196">
        <f ca="1"/>
        <v>346.92</v>
      </c>
    </row>
    <row r="197" spans="1:154" ht="13.5">
      <c r="A197" s="242">
        <f ca="1"/>
        <v>46091</v>
      </c>
      <c r="B197" s="240" t="str">
        <f ca="1"/>
        <v>M</v>
      </c>
      <c r="C197" s="243">
        <f ca="1"/>
        <v>348.7</v>
      </c>
      <c r="D197" s="243">
        <f ca="1"/>
        <v>73</v>
      </c>
      <c r="E197" s="243">
        <f ca="1"/>
        <v>495.8</v>
      </c>
      <c r="F197" s="243">
        <f ca="1"/>
        <v>430.3</v>
      </c>
      <c r="G197" s="243" t="str">
        <f ca="1"/>
        <v/>
      </c>
      <c r="H197" s="243">
        <f ca="1"/>
        <v>1347.8</v>
      </c>
      <c r="I197" s="244" t="str">
        <f ca="1"/>
        <v/>
      </c>
      <c r="J197" s="244" t="str">
        <f ca="1"/>
        <v/>
      </c>
      <c r="K197" s="243" t="str">
        <f ca="1"/>
        <v/>
      </c>
      <c r="L197" s="243" t="str">
        <f ca="1"/>
        <v/>
      </c>
      <c r="M197" s="243" t="str">
        <f ca="1"/>
        <v/>
      </c>
      <c r="N197" s="243" t="str">
        <f ca="1"/>
        <v/>
      </c>
      <c r="O197" s="243" t="str">
        <f ca="1"/>
        <v/>
      </c>
      <c r="P197" s="244" t="str">
        <f ca="1"/>
        <v/>
      </c>
      <c r="R197" s="245">
        <f ca="1"/>
        <v>46159</v>
      </c>
      <c r="S197" s="347">
        <f ca="1"/>
        <v>10446.799999999999</v>
      </c>
      <c r="T197" s="347">
        <f ca="1"/>
        <v>9336.1</v>
      </c>
      <c r="U197" s="347">
        <f ca="1"/>
        <v>362.28</v>
      </c>
      <c r="V197" s="348">
        <f ca="1"/>
        <v>25.770398586728501</v>
      </c>
      <c r="W197" s="347">
        <f ca="1"/>
        <v>0</v>
      </c>
      <c r="X197" s="347">
        <f ca="1"/>
        <v>362.28</v>
      </c>
      <c r="Y197" s="347">
        <f ca="1"/>
        <v>-362.28</v>
      </c>
      <c r="AA197" s="245"/>
      <c r="AB197" s="245"/>
      <c r="BA197">
        <f ca="1"/>
        <v>46120</v>
      </c>
      <c r="BB197" t="str">
        <f ca="1"/>
        <v>M</v>
      </c>
      <c r="BC197">
        <f ca="1"/>
        <v>359.20000000000005</v>
      </c>
      <c r="BD197">
        <f ca="1"/>
        <v>99.7</v>
      </c>
      <c r="BE197">
        <f ca="1"/>
        <v>564.99999999999989</v>
      </c>
      <c r="BF197">
        <f ca="1"/>
        <v>1933.3999999999999</v>
      </c>
      <c r="BG197" t="str">
        <f ca="1"/>
        <v/>
      </c>
      <c r="BH197">
        <f ca="1"/>
        <v>2957.2999999999997</v>
      </c>
      <c r="BI197" t="str">
        <f ca="1"/>
        <v/>
      </c>
      <c r="BJ197" t="str">
        <f ca="1"/>
        <v/>
      </c>
      <c r="BK197" t="str">
        <f ca="1"/>
        <v/>
      </c>
      <c r="BL197" t="str">
        <f ca="1"/>
        <v/>
      </c>
      <c r="BM197" t="str">
        <f ca="1"/>
        <v/>
      </c>
      <c r="BN197" t="str">
        <f ca="1"/>
        <v/>
      </c>
      <c r="BO197" t="str">
        <f ca="1"/>
        <v/>
      </c>
      <c r="BP197" t="str">
        <f ca="1"/>
        <v/>
      </c>
      <c r="BR197">
        <f ca="1"/>
        <v>46120</v>
      </c>
      <c r="BS197" t="str">
        <f ca="1"/>
        <v>M</v>
      </c>
      <c r="BT197">
        <f ca="1"/>
        <v>359.20000000000005</v>
      </c>
      <c r="BU197">
        <f ca="1"/>
        <v>99.7</v>
      </c>
      <c r="BV197">
        <f ca="1"/>
        <v>564.99999999999989</v>
      </c>
      <c r="BW197">
        <f ca="1"/>
        <v>1933.3999999999999</v>
      </c>
      <c r="BX197" t="str">
        <f ca="1"/>
        <v/>
      </c>
      <c r="BY197">
        <f ca="1"/>
        <v>2957.2999999999997</v>
      </c>
      <c r="BZ197" t="str">
        <f ca="1"/>
        <v/>
      </c>
      <c r="CA197" t="str">
        <f ca="1"/>
        <v/>
      </c>
      <c r="CB197" t="str">
        <f ca="1"/>
        <v/>
      </c>
      <c r="CC197" t="str">
        <f ca="1"/>
        <v/>
      </c>
      <c r="CD197" t="str">
        <f ca="1"/>
        <v/>
      </c>
      <c r="CE197" t="str">
        <f ca="1"/>
        <v/>
      </c>
      <c r="CF197" t="str">
        <f ca="1"/>
        <v/>
      </c>
      <c r="CG197" t="str">
        <f ca="1"/>
        <v/>
      </c>
      <c r="EI197">
        <f ca="1"/>
        <v>46217</v>
      </c>
      <c r="EJ197">
        <f ca="1"/>
        <v>8518.5</v>
      </c>
      <c r="EL197">
        <f ca="1"/>
        <v>46217</v>
      </c>
      <c r="EM197">
        <f ca="1"/>
        <v>1921.9</v>
      </c>
      <c r="EN197">
        <f ca="1"/>
        <v>6596.5999999999995</v>
      </c>
      <c r="EP197">
        <f ca="1"/>
        <v>46217</v>
      </c>
      <c r="EQ197">
        <f ca="1"/>
        <v>357.87</v>
      </c>
      <c r="ES197">
        <f ca="1"/>
        <v>46217</v>
      </c>
      <c r="ET197">
        <f ca="1"/>
        <v>24.330622851873581</v>
      </c>
      <c r="EV197">
        <f ca="1"/>
        <v>46217</v>
      </c>
      <c r="EW197">
        <f ca="1"/>
        <v>8707.1999999999989</v>
      </c>
      <c r="EX197">
        <f ca="1"/>
        <v>357.87</v>
      </c>
    </row>
    <row r="198" spans="1:154" ht="13.5">
      <c r="A198" s="242">
        <f ca="1"/>
        <v>46091</v>
      </c>
      <c r="B198" s="240" t="str">
        <f ca="1"/>
        <v>E</v>
      </c>
      <c r="C198" s="243">
        <f ca="1"/>
        <v>326.39999999999998</v>
      </c>
      <c r="D198" s="243">
        <f ca="1"/>
        <v>4286.3999999999996</v>
      </c>
      <c r="E198" s="243">
        <f ca="1"/>
        <v>477.4</v>
      </c>
      <c r="F198" s="243">
        <f ca="1"/>
        <v>390.19999999999993</v>
      </c>
      <c r="G198" s="243" t="str">
        <f ca="1"/>
        <v/>
      </c>
      <c r="H198" s="243">
        <f ca="1"/>
        <v>5480.3999999999987</v>
      </c>
      <c r="I198" s="244" t="str">
        <f ca="1"/>
        <v/>
      </c>
      <c r="J198" s="244" t="str">
        <f ca="1"/>
        <v/>
      </c>
      <c r="K198" s="243">
        <f ca="1"/>
        <v>15</v>
      </c>
      <c r="L198" s="243" t="str">
        <f ca="1"/>
        <v/>
      </c>
      <c r="M198" s="243" t="str">
        <f ca="1"/>
        <v/>
      </c>
      <c r="N198" s="243">
        <f ca="1"/>
        <v>6857.8999999999987</v>
      </c>
      <c r="O198" s="243">
        <f ca="1"/>
        <v>254.89</v>
      </c>
      <c r="P198" s="244">
        <f ca="1"/>
        <v>26.905331711718777</v>
      </c>
      <c r="R198" s="245">
        <f ca="1"/>
        <v>46160</v>
      </c>
      <c r="S198" s="347">
        <f ca="1"/>
        <v>6492.8000000000011</v>
      </c>
      <c r="T198" s="347">
        <f ca="1"/>
        <v>7295.8000000000011</v>
      </c>
      <c r="U198" s="347">
        <f ca="1"/>
        <v>282.12</v>
      </c>
      <c r="V198" s="348">
        <f ca="1"/>
        <v>25.860626683680707</v>
      </c>
      <c r="W198" s="347">
        <f ca="1"/>
        <v>0</v>
      </c>
      <c r="X198" s="347">
        <f ca="1"/>
        <v>282.12</v>
      </c>
      <c r="Y198" s="347">
        <f ca="1"/>
        <v>-282.12</v>
      </c>
      <c r="AA198" s="245"/>
      <c r="AB198" s="245"/>
      <c r="BA198">
        <f ca="1"/>
        <v>46120</v>
      </c>
      <c r="BB198" t="str">
        <f ca="1"/>
        <v>E</v>
      </c>
      <c r="BC198">
        <f ca="1"/>
        <v>336.3</v>
      </c>
      <c r="BD198">
        <f ca="1"/>
        <v>4244.6000000000004</v>
      </c>
      <c r="BE198">
        <f ca="1"/>
        <v>510.7</v>
      </c>
      <c r="BF198">
        <f ca="1"/>
        <v>2213.5</v>
      </c>
      <c r="BG198" t="str">
        <f ca="1"/>
        <v/>
      </c>
      <c r="BH198">
        <f ca="1"/>
        <v>7305.1</v>
      </c>
      <c r="BI198" t="str">
        <f ca="1"/>
        <v/>
      </c>
      <c r="BJ198" t="str">
        <f ca="1"/>
        <v/>
      </c>
      <c r="BK198">
        <f ca="1"/>
        <v>15</v>
      </c>
      <c r="BL198" t="str">
        <f ca="1"/>
        <v/>
      </c>
      <c r="BM198" t="str">
        <f ca="1"/>
        <v/>
      </c>
      <c r="BN198">
        <f ca="1"/>
        <v>10153.6</v>
      </c>
      <c r="BO198">
        <f ca="1"/>
        <v>395</v>
      </c>
      <c r="BP198">
        <f ca="1"/>
        <v>25.705316455696202</v>
      </c>
      <c r="BR198">
        <f ca="1"/>
        <v>46120</v>
      </c>
      <c r="BS198" t="str">
        <f ca="1"/>
        <v>E</v>
      </c>
      <c r="BT198">
        <f ca="1"/>
        <v>336.3</v>
      </c>
      <c r="BU198">
        <f ca="1"/>
        <v>4244.6000000000004</v>
      </c>
      <c r="BV198">
        <f ca="1"/>
        <v>510.7</v>
      </c>
      <c r="BW198">
        <f ca="1"/>
        <v>2213.5</v>
      </c>
      <c r="BX198" t="str">
        <f ca="1"/>
        <v/>
      </c>
      <c r="BY198">
        <f ca="1"/>
        <v>7305.1</v>
      </c>
      <c r="BZ198" t="str">
        <f ca="1"/>
        <v/>
      </c>
      <c r="CA198" t="str">
        <f ca="1"/>
        <v/>
      </c>
      <c r="CB198">
        <f ca="1"/>
        <v>15</v>
      </c>
      <c r="CC198" t="str">
        <f ca="1"/>
        <v/>
      </c>
      <c r="CD198" t="str">
        <f ca="1"/>
        <v/>
      </c>
      <c r="CE198">
        <f ca="1"/>
        <v>10153.6</v>
      </c>
      <c r="CF198">
        <f ca="1"/>
        <v>395</v>
      </c>
      <c r="CG198">
        <f ca="1"/>
        <v>25.705316455696202</v>
      </c>
      <c r="EI198">
        <f ca="1"/>
        <v>46218</v>
      </c>
      <c r="EJ198">
        <f ca="1"/>
        <v>8536.6999999999989</v>
      </c>
      <c r="EL198">
        <f ca="1"/>
        <v>46218</v>
      </c>
      <c r="EM198">
        <f ca="1"/>
        <v>2130.6</v>
      </c>
      <c r="EN198">
        <f ca="1"/>
        <v>6406.0999999999985</v>
      </c>
      <c r="EP198">
        <f ca="1"/>
        <v>46218</v>
      </c>
      <c r="EQ198">
        <f ca="1"/>
        <v>594.63</v>
      </c>
      <c r="ES198">
        <f ca="1"/>
        <v>46218</v>
      </c>
      <c r="ET198">
        <f ca="1"/>
        <v>24.211190151859135</v>
      </c>
      <c r="EV198">
        <f ca="1"/>
        <v>46218</v>
      </c>
      <c r="EW198">
        <f ca="1"/>
        <v>14396.699999999997</v>
      </c>
      <c r="EX198">
        <f ca="1"/>
        <v>594.63</v>
      </c>
    </row>
    <row r="199" spans="1:154" ht="13.5">
      <c r="A199" s="242">
        <f ca="1"/>
        <v>46092</v>
      </c>
      <c r="B199" s="240" t="str">
        <f ca="1"/>
        <v>M</v>
      </c>
      <c r="C199" s="243">
        <f ca="1"/>
        <v>356</v>
      </c>
      <c r="D199" s="243">
        <f ca="1"/>
        <v>76.2</v>
      </c>
      <c r="E199" s="243">
        <f ca="1"/>
        <v>526.19999999999993</v>
      </c>
      <c r="F199" s="243">
        <f ca="1"/>
        <v>434.1</v>
      </c>
      <c r="G199" s="243" t="str">
        <f ca="1"/>
        <v/>
      </c>
      <c r="H199" s="243">
        <f ca="1"/>
        <v>1392.5</v>
      </c>
      <c r="I199" s="244" t="str">
        <f ca="1"/>
        <v/>
      </c>
      <c r="J199" s="244" t="str">
        <f ca="1"/>
        <v/>
      </c>
      <c r="K199" s="243" t="str">
        <f ca="1"/>
        <v/>
      </c>
      <c r="L199" s="243" t="str">
        <f ca="1"/>
        <v/>
      </c>
      <c r="M199" s="243" t="str">
        <f ca="1"/>
        <v/>
      </c>
      <c r="N199" s="243" t="str">
        <f ca="1"/>
        <v/>
      </c>
      <c r="O199" s="243" t="str">
        <f ca="1"/>
        <v/>
      </c>
      <c r="P199" s="244" t="str">
        <f ca="1"/>
        <v/>
      </c>
      <c r="R199" s="245">
        <f ca="1"/>
        <v>46161</v>
      </c>
      <c r="S199" s="347">
        <f ca="1"/>
        <v>10000.900000000001</v>
      </c>
      <c r="T199" s="347">
        <f ca="1"/>
        <v>10035.9</v>
      </c>
      <c r="U199" s="347">
        <f ca="1"/>
        <v>387.2</v>
      </c>
      <c r="V199" s="348">
        <f ca="1"/>
        <v>25.919163223140497</v>
      </c>
      <c r="W199" s="347">
        <f ca="1"/>
        <v>0</v>
      </c>
      <c r="X199" s="347">
        <f ca="1"/>
        <v>387.2</v>
      </c>
      <c r="Y199" s="347">
        <f ca="1"/>
        <v>-387.2</v>
      </c>
      <c r="AA199" s="245"/>
      <c r="AB199" s="245"/>
      <c r="BA199">
        <f ca="1"/>
        <v>46121</v>
      </c>
      <c r="BB199" t="str">
        <f ca="1"/>
        <v>M</v>
      </c>
      <c r="BC199">
        <f ca="1"/>
        <v>363.50000000000006</v>
      </c>
      <c r="BD199">
        <f ca="1"/>
        <v>95.6</v>
      </c>
      <c r="BE199">
        <f ca="1"/>
        <v>555.9</v>
      </c>
      <c r="BF199">
        <f ca="1"/>
        <v>1848.5</v>
      </c>
      <c r="BG199" t="str">
        <f ca="1"/>
        <v/>
      </c>
      <c r="BH199">
        <f ca="1"/>
        <v>2863.5</v>
      </c>
      <c r="BI199" t="str">
        <f ca="1"/>
        <v/>
      </c>
      <c r="BJ199" t="str">
        <f ca="1"/>
        <v/>
      </c>
      <c r="BK199" t="str">
        <f ca="1"/>
        <v/>
      </c>
      <c r="BL199" t="str">
        <f ca="1"/>
        <v/>
      </c>
      <c r="BM199" t="str">
        <f ca="1"/>
        <v/>
      </c>
      <c r="BN199" t="str">
        <f ca="1"/>
        <v/>
      </c>
      <c r="BO199" t="str">
        <f ca="1"/>
        <v/>
      </c>
      <c r="BP199" t="str">
        <f ca="1"/>
        <v/>
      </c>
      <c r="BR199">
        <f ca="1"/>
        <v>46121</v>
      </c>
      <c r="BS199" t="str">
        <f ca="1"/>
        <v>M</v>
      </c>
      <c r="BT199">
        <f ca="1"/>
        <v>363.50000000000006</v>
      </c>
      <c r="BU199">
        <f ca="1"/>
        <v>95.6</v>
      </c>
      <c r="BV199">
        <f ca="1"/>
        <v>555.9</v>
      </c>
      <c r="BW199">
        <f ca="1"/>
        <v>1848.5</v>
      </c>
      <c r="BX199" t="str">
        <f ca="1"/>
        <v/>
      </c>
      <c r="BY199">
        <f ca="1"/>
        <v>2863.5</v>
      </c>
      <c r="BZ199" t="str">
        <f ca="1"/>
        <v/>
      </c>
      <c r="CA199" t="str">
        <f ca="1"/>
        <v/>
      </c>
      <c r="CB199" t="str">
        <f ca="1"/>
        <v/>
      </c>
      <c r="CC199" t="str">
        <f ca="1"/>
        <v/>
      </c>
      <c r="CD199" t="str">
        <f ca="1"/>
        <v/>
      </c>
      <c r="CE199" t="str">
        <f ca="1"/>
        <v/>
      </c>
      <c r="CF199" t="str">
        <f ca="1"/>
        <v/>
      </c>
      <c r="CG199" t="str">
        <f ca="1"/>
        <v/>
      </c>
      <c r="EI199">
        <f ca="1"/>
        <v>46219</v>
      </c>
      <c r="EJ199">
        <f ca="1"/>
        <v>11788.3</v>
      </c>
      <c r="EL199">
        <f ca="1"/>
        <v>46219</v>
      </c>
      <c r="EM199">
        <f ca="1"/>
        <v>8010.5999999999995</v>
      </c>
      <c r="EN199">
        <f ca="1"/>
        <v>3777.7</v>
      </c>
      <c r="EP199">
        <f ca="1"/>
        <v>46219</v>
      </c>
      <c r="EQ199">
        <f ca="1"/>
        <v>243.15</v>
      </c>
      <c r="ES199">
        <f ca="1"/>
        <v>46219</v>
      </c>
      <c r="ET199">
        <f ca="1"/>
        <v>24.058400164507503</v>
      </c>
      <c r="EV199">
        <f ca="1"/>
        <v>46219</v>
      </c>
      <c r="EW199">
        <f ca="1"/>
        <v>5849.7999999999993</v>
      </c>
      <c r="EX199">
        <f ca="1"/>
        <v>243.15</v>
      </c>
    </row>
    <row r="200" spans="1:154" ht="13.5">
      <c r="A200" s="242">
        <f ca="1"/>
        <v>46092</v>
      </c>
      <c r="B200" s="240" t="str">
        <f ca="1"/>
        <v>E</v>
      </c>
      <c r="C200" s="243">
        <f ca="1"/>
        <v>310.59999999999997</v>
      </c>
      <c r="D200" s="243">
        <f ca="1"/>
        <v>4119.5</v>
      </c>
      <c r="E200" s="243">
        <f ca="1"/>
        <v>493.70000000000005</v>
      </c>
      <c r="F200" s="243">
        <f ca="1"/>
        <v>393.4</v>
      </c>
      <c r="G200" s="243" t="str">
        <f ca="1"/>
        <v/>
      </c>
      <c r="H200" s="243">
        <f ca="1"/>
        <v>5317.2</v>
      </c>
      <c r="I200" s="244" t="str">
        <f ca="1"/>
        <v/>
      </c>
      <c r="J200" s="244" t="str">
        <f ca="1"/>
        <v/>
      </c>
      <c r="K200" s="243">
        <f ca="1"/>
        <v>15</v>
      </c>
      <c r="L200" s="243" t="str">
        <f ca="1"/>
        <v/>
      </c>
      <c r="M200" s="243" t="str">
        <f ca="1"/>
        <v/>
      </c>
      <c r="N200" s="243">
        <f ca="1"/>
        <v>6702</v>
      </c>
      <c r="O200" s="243">
        <f ca="1"/>
        <v>257.14</v>
      </c>
      <c r="P200" s="244">
        <f ca="1"/>
        <v>26.063622929143659</v>
      </c>
      <c r="R200" s="245">
        <f ca="1"/>
        <v>46162</v>
      </c>
      <c r="S200" s="347">
        <f ca="1"/>
        <v>10454.5</v>
      </c>
      <c r="T200" s="347">
        <f ca="1"/>
        <v>9561.4000000000015</v>
      </c>
      <c r="U200" s="347">
        <f ca="1"/>
        <v>370.12</v>
      </c>
      <c r="V200" s="348">
        <f ca="1"/>
        <v>25.833243272452183</v>
      </c>
      <c r="W200" s="347">
        <f ca="1"/>
        <v>0</v>
      </c>
      <c r="X200" s="347">
        <f ca="1"/>
        <v>370.12</v>
      </c>
      <c r="Y200" s="347">
        <f ca="1"/>
        <v>-370.12</v>
      </c>
      <c r="AA200" s="245"/>
      <c r="AB200" s="245"/>
      <c r="BA200">
        <f ca="1"/>
        <v>46121</v>
      </c>
      <c r="BB200" t="str">
        <f ca="1"/>
        <v>E</v>
      </c>
      <c r="BC200">
        <f ca="1"/>
        <v>363.5</v>
      </c>
      <c r="BD200">
        <f ca="1"/>
        <v>4471.2</v>
      </c>
      <c r="BE200">
        <f ca="1"/>
        <v>506.8</v>
      </c>
      <c r="BF200">
        <f ca="1"/>
        <v>2177.1999999999998</v>
      </c>
      <c r="BG200" t="str">
        <f ca="1"/>
        <v/>
      </c>
      <c r="BH200">
        <f ca="1"/>
        <v>7518.7</v>
      </c>
      <c r="BI200" t="str">
        <f ca="1"/>
        <v/>
      </c>
      <c r="BJ200" t="str">
        <f ca="1"/>
        <v/>
      </c>
      <c r="BK200">
        <f ca="1"/>
        <v>15</v>
      </c>
      <c r="BL200" t="str">
        <f ca="1"/>
        <v/>
      </c>
      <c r="BM200" t="str">
        <f ca="1"/>
        <v/>
      </c>
      <c r="BN200">
        <f ca="1"/>
        <v>10437.099999999999</v>
      </c>
      <c r="BO200">
        <f ca="1"/>
        <v>405.74</v>
      </c>
      <c r="BP200">
        <f ca="1"/>
        <v>25.723616108838169</v>
      </c>
      <c r="BR200">
        <f ca="1"/>
        <v>46121</v>
      </c>
      <c r="BS200" t="str">
        <f ca="1"/>
        <v>E</v>
      </c>
      <c r="BT200">
        <f ca="1"/>
        <v>363.5</v>
      </c>
      <c r="BU200">
        <f ca="1"/>
        <v>4471.2</v>
      </c>
      <c r="BV200">
        <f ca="1"/>
        <v>506.8</v>
      </c>
      <c r="BW200">
        <f ca="1"/>
        <v>2177.1999999999998</v>
      </c>
      <c r="BX200" t="str">
        <f ca="1"/>
        <v/>
      </c>
      <c r="BY200">
        <f ca="1"/>
        <v>7518.7</v>
      </c>
      <c r="BZ200" t="str">
        <f ca="1"/>
        <v/>
      </c>
      <c r="CA200" t="str">
        <f ca="1"/>
        <v/>
      </c>
      <c r="CB200">
        <f ca="1"/>
        <v>15</v>
      </c>
      <c r="CC200" t="str">
        <f ca="1"/>
        <v/>
      </c>
      <c r="CD200" t="str">
        <f ca="1"/>
        <v/>
      </c>
      <c r="CE200">
        <f ca="1"/>
        <v>10437.099999999999</v>
      </c>
      <c r="CF200">
        <f ca="1"/>
        <v>405.74</v>
      </c>
      <c r="CG200">
        <f ca="1"/>
        <v>25.723616108838169</v>
      </c>
      <c r="EI200">
        <f ca="1"/>
        <v>46220</v>
      </c>
      <c r="EJ200">
        <f ca="1"/>
        <v>6402.6</v>
      </c>
      <c r="EL200">
        <f ca="1"/>
        <v>46220</v>
      </c>
      <c r="EM200">
        <f ca="1"/>
        <v>2092.1</v>
      </c>
      <c r="EN200">
        <f ca="1"/>
        <v>4310.5</v>
      </c>
      <c r="EP200">
        <f ca="1"/>
        <v>46220</v>
      </c>
      <c r="EQ200">
        <f ca="1"/>
        <v>221.51</v>
      </c>
      <c r="ES200">
        <f ca="1"/>
        <v>46220</v>
      </c>
      <c r="ET200">
        <f ca="1"/>
        <v>24.130739018554468</v>
      </c>
      <c r="EV200">
        <f ca="1"/>
        <v>46220</v>
      </c>
      <c r="EW200">
        <f ca="1"/>
        <v>5345.2</v>
      </c>
      <c r="EX200">
        <f ca="1"/>
        <v>221.51</v>
      </c>
    </row>
    <row r="201" spans="1:154" ht="13.5">
      <c r="A201" s="242">
        <f ca="1"/>
        <v>46093</v>
      </c>
      <c r="B201" s="240" t="str">
        <f ca="1"/>
        <v>M</v>
      </c>
      <c r="C201" s="243">
        <f ca="1"/>
        <v>366.79999999999995</v>
      </c>
      <c r="D201" s="243">
        <f ca="1"/>
        <v>78.8</v>
      </c>
      <c r="E201" s="243">
        <f ca="1"/>
        <v>527</v>
      </c>
      <c r="F201" s="243">
        <f ca="1"/>
        <v>427.2</v>
      </c>
      <c r="G201" s="243" t="str">
        <f ca="1"/>
        <v/>
      </c>
      <c r="H201" s="243">
        <f ca="1"/>
        <v>1399.8</v>
      </c>
      <c r="I201" s="244" t="str">
        <f ca="1"/>
        <v/>
      </c>
      <c r="J201" s="244" t="str">
        <f ca="1"/>
        <v/>
      </c>
      <c r="K201" s="243" t="str">
        <f ca="1"/>
        <v/>
      </c>
      <c r="L201" s="243" t="str">
        <f ca="1"/>
        <v/>
      </c>
      <c r="M201" s="243" t="str">
        <f ca="1"/>
        <v/>
      </c>
      <c r="N201" s="243" t="str">
        <f ca="1"/>
        <v/>
      </c>
      <c r="O201" s="243" t="str">
        <f ca="1"/>
        <v/>
      </c>
      <c r="P201" s="244" t="str">
        <f ca="1"/>
        <v/>
      </c>
      <c r="R201" s="245">
        <f ca="1"/>
        <v>46163</v>
      </c>
      <c r="S201" s="347">
        <f ca="1"/>
        <v>7591.6</v>
      </c>
      <c r="T201" s="347">
        <f ca="1"/>
        <v>7563.5</v>
      </c>
      <c r="U201" s="347">
        <f ca="1"/>
        <v>292.79000000000002</v>
      </c>
      <c r="V201" s="348">
        <f ca="1"/>
        <v>25.832507940844973</v>
      </c>
      <c r="W201" s="347">
        <f ca="1"/>
        <v>0</v>
      </c>
      <c r="X201" s="347">
        <f ca="1"/>
        <v>292.79000000000002</v>
      </c>
      <c r="Y201" s="347">
        <f ca="1"/>
        <v>-292.79000000000002</v>
      </c>
      <c r="AA201" s="245"/>
      <c r="AB201" s="245"/>
      <c r="BA201">
        <f ca="1"/>
        <v>46122</v>
      </c>
      <c r="BB201" t="str">
        <f ca="1"/>
        <v>M</v>
      </c>
      <c r="BC201">
        <f ca="1"/>
        <v>369</v>
      </c>
      <c r="BD201">
        <f ca="1"/>
        <v>89.2</v>
      </c>
      <c r="BE201">
        <f ca="1"/>
        <v>560.80000000000007</v>
      </c>
      <c r="BF201">
        <f ca="1"/>
        <v>1914.3999999999999</v>
      </c>
      <c r="BG201" t="str">
        <f ca="1"/>
        <v/>
      </c>
      <c r="BH201">
        <f ca="1"/>
        <v>2933.3999999999996</v>
      </c>
      <c r="BI201" t="str">
        <f ca="1"/>
        <v/>
      </c>
      <c r="BJ201" t="str">
        <f ca="1"/>
        <v/>
      </c>
      <c r="BK201" t="str">
        <f ca="1"/>
        <v/>
      </c>
      <c r="BL201" t="str">
        <f ca="1"/>
        <v/>
      </c>
      <c r="BM201" t="str">
        <f ca="1"/>
        <v/>
      </c>
      <c r="BN201" t="str">
        <f ca="1"/>
        <v/>
      </c>
      <c r="BO201" t="str">
        <f ca="1"/>
        <v/>
      </c>
      <c r="BP201" t="str">
        <f ca="1"/>
        <v/>
      </c>
      <c r="BR201">
        <f ca="1"/>
        <v>46122</v>
      </c>
      <c r="BS201" t="str">
        <f ca="1"/>
        <v>M</v>
      </c>
      <c r="BT201">
        <f ca="1"/>
        <v>369</v>
      </c>
      <c r="BU201">
        <f ca="1"/>
        <v>89.2</v>
      </c>
      <c r="BV201">
        <f ca="1"/>
        <v>560.80000000000007</v>
      </c>
      <c r="BW201">
        <f ca="1"/>
        <v>1914.3999999999999</v>
      </c>
      <c r="BX201" t="str">
        <f ca="1"/>
        <v/>
      </c>
      <c r="BY201">
        <f ca="1"/>
        <v>2933.3999999999996</v>
      </c>
      <c r="BZ201" t="str">
        <f ca="1"/>
        <v/>
      </c>
      <c r="CA201" t="str">
        <f ca="1"/>
        <v/>
      </c>
      <c r="CB201" t="str">
        <f ca="1"/>
        <v/>
      </c>
      <c r="CC201" t="str">
        <f ca="1"/>
        <v/>
      </c>
      <c r="CD201" t="str">
        <f ca="1"/>
        <v/>
      </c>
      <c r="CE201" t="str">
        <f ca="1"/>
        <v/>
      </c>
      <c r="CF201" t="str">
        <f ca="1"/>
        <v/>
      </c>
      <c r="CG201" t="str">
        <f ca="1"/>
        <v/>
      </c>
      <c r="EI201">
        <f ca="1"/>
        <v>46221</v>
      </c>
      <c r="EJ201">
        <f ca="1"/>
        <v>5389.8</v>
      </c>
      <c r="EL201">
        <f ca="1"/>
        <v>46221</v>
      </c>
      <c r="EM201">
        <f ca="1"/>
        <v>1054.7</v>
      </c>
      <c r="EN201">
        <f ca="1"/>
        <v>4335.1000000000004</v>
      </c>
      <c r="EP201">
        <f ca="1"/>
        <v>46221</v>
      </c>
      <c r="EQ201">
        <f ca="1"/>
        <v>474.19</v>
      </c>
      <c r="ES201">
        <f ca="1"/>
        <v>46221</v>
      </c>
      <c r="ET201">
        <f ca="1"/>
        <v>23.680803053628296</v>
      </c>
      <c r="EV201">
        <f ca="1"/>
        <v>46221</v>
      </c>
      <c r="EW201">
        <f ca="1"/>
        <v>11229.2</v>
      </c>
      <c r="EX201">
        <f ca="1"/>
        <v>474.19</v>
      </c>
    </row>
    <row r="202" spans="1:154" ht="13.5">
      <c r="A202" s="242">
        <f ca="1"/>
        <v>46093</v>
      </c>
      <c r="B202" s="240" t="str">
        <f ca="1"/>
        <v>E</v>
      </c>
      <c r="C202" s="243">
        <f ca="1"/>
        <v>321.39999999999998</v>
      </c>
      <c r="D202" s="243">
        <f ca="1"/>
        <v>4196.2</v>
      </c>
      <c r="E202" s="243">
        <f ca="1"/>
        <v>499.19999999999993</v>
      </c>
      <c r="F202" s="243">
        <f ca="1"/>
        <v>409.99999999999994</v>
      </c>
      <c r="G202" s="243" t="str">
        <f ca="1"/>
        <v/>
      </c>
      <c r="H202" s="243">
        <f ca="1"/>
        <v>5426.7999999999993</v>
      </c>
      <c r="I202" s="244" t="str">
        <f ca="1"/>
        <v/>
      </c>
      <c r="J202" s="244" t="str">
        <f ca="1"/>
        <v/>
      </c>
      <c r="K202" s="243">
        <f ca="1"/>
        <v>15</v>
      </c>
      <c r="L202" s="243" t="str">
        <f ca="1"/>
        <v/>
      </c>
      <c r="M202" s="243" t="str">
        <f ca="1"/>
        <v/>
      </c>
      <c r="N202" s="243">
        <f ca="1"/>
        <v>6828.5</v>
      </c>
      <c r="O202" s="243">
        <f ca="1"/>
        <v>269.13</v>
      </c>
      <c r="P202" s="244">
        <f ca="1"/>
        <v>25.372496562999295</v>
      </c>
      <c r="R202" s="245">
        <f ca="1"/>
        <v>46164</v>
      </c>
      <c r="S202" s="347">
        <f ca="1"/>
        <v>7658.4000000000005</v>
      </c>
      <c r="T202" s="347">
        <f ca="1"/>
        <v>7666.5000000000009</v>
      </c>
      <c r="U202" s="347">
        <f ca="1"/>
        <v>296.20999999999998</v>
      </c>
      <c r="V202" s="348">
        <f ca="1"/>
        <v>25.881975625400901</v>
      </c>
      <c r="W202" s="347">
        <f ca="1"/>
        <v>0</v>
      </c>
      <c r="X202" s="347">
        <f ca="1"/>
        <v>296.20999999999998</v>
      </c>
      <c r="Y202" s="347">
        <f ca="1"/>
        <v>-296.20999999999998</v>
      </c>
      <c r="AA202" s="245"/>
      <c r="AB202" s="245"/>
      <c r="BA202">
        <f ca="1"/>
        <v>46122</v>
      </c>
      <c r="BB202" t="str">
        <f ca="1"/>
        <v>E</v>
      </c>
      <c r="BC202">
        <f ca="1"/>
        <v>349</v>
      </c>
      <c r="BD202">
        <f ca="1"/>
        <v>4278.6000000000004</v>
      </c>
      <c r="BE202">
        <f ca="1"/>
        <v>524.70000000000005</v>
      </c>
      <c r="BF202">
        <f ca="1"/>
        <v>2318.9</v>
      </c>
      <c r="BG202" t="str">
        <f ca="1"/>
        <v/>
      </c>
      <c r="BH202">
        <f ca="1"/>
        <v>7471.2000000000007</v>
      </c>
      <c r="BI202" t="str">
        <f ca="1"/>
        <v/>
      </c>
      <c r="BJ202" t="str">
        <f ca="1"/>
        <v/>
      </c>
      <c r="BK202">
        <f ca="1"/>
        <v>15</v>
      </c>
      <c r="BL202" t="str">
        <f ca="1"/>
        <v/>
      </c>
      <c r="BM202" t="str">
        <f ca="1"/>
        <v/>
      </c>
      <c r="BN202">
        <f ca="1"/>
        <v>10470.1</v>
      </c>
      <c r="BO202">
        <f ca="1"/>
        <v>409</v>
      </c>
      <c r="BP202">
        <f ca="1"/>
        <v>25.599266503667483</v>
      </c>
      <c r="BR202">
        <f ca="1"/>
        <v>46122</v>
      </c>
      <c r="BS202" t="str">
        <f ca="1"/>
        <v>E</v>
      </c>
      <c r="BT202">
        <f ca="1"/>
        <v>349</v>
      </c>
      <c r="BU202">
        <f ca="1"/>
        <v>4278.6000000000004</v>
      </c>
      <c r="BV202">
        <f ca="1"/>
        <v>524.70000000000005</v>
      </c>
      <c r="BW202">
        <f ca="1"/>
        <v>2318.9</v>
      </c>
      <c r="BX202" t="str">
        <f ca="1"/>
        <v/>
      </c>
      <c r="BY202">
        <f ca="1"/>
        <v>7471.2000000000007</v>
      </c>
      <c r="BZ202" t="str">
        <f ca="1"/>
        <v/>
      </c>
      <c r="CA202" t="str">
        <f ca="1"/>
        <v/>
      </c>
      <c r="CB202">
        <f ca="1"/>
        <v>15</v>
      </c>
      <c r="CC202" t="str">
        <f ca="1"/>
        <v/>
      </c>
      <c r="CD202" t="str">
        <f ca="1"/>
        <v/>
      </c>
      <c r="CE202">
        <f ca="1"/>
        <v>10470.1</v>
      </c>
      <c r="CF202">
        <f ca="1"/>
        <v>409</v>
      </c>
      <c r="CG202">
        <f ca="1"/>
        <v>25.599266503667483</v>
      </c>
      <c r="EI202">
        <f ca="1"/>
        <v>46222</v>
      </c>
      <c r="EJ202">
        <f ca="1"/>
        <v>11233.3</v>
      </c>
      <c r="EL202">
        <f ca="1"/>
        <v>46222</v>
      </c>
      <c r="EM202">
        <f ca="1"/>
        <v>6914.1</v>
      </c>
      <c r="EN202">
        <f ca="1"/>
        <v>4319.2</v>
      </c>
      <c r="EP202">
        <f ca="1"/>
        <v>46222</v>
      </c>
      <c r="EQ202">
        <f ca="1"/>
        <v>221.12</v>
      </c>
      <c r="ES202">
        <f ca="1"/>
        <v>46222</v>
      </c>
      <c r="ET202">
        <f ca="1"/>
        <v>24.016371201157742</v>
      </c>
      <c r="EV202">
        <f ca="1"/>
        <v>46222</v>
      </c>
      <c r="EW202">
        <f ca="1"/>
        <v>5310.5</v>
      </c>
      <c r="EX202">
        <f ca="1"/>
        <v>221.12</v>
      </c>
    </row>
    <row r="203" spans="1:154" ht="13.5">
      <c r="A203" s="242">
        <f ca="1"/>
        <v>46094</v>
      </c>
      <c r="B203" s="240" t="str">
        <f ca="1"/>
        <v>M</v>
      </c>
      <c r="C203" s="243">
        <f ca="1"/>
        <v>350.1</v>
      </c>
      <c r="D203" s="243">
        <f ca="1"/>
        <v>79</v>
      </c>
      <c r="E203" s="243">
        <f ca="1"/>
        <v>542.90000000000009</v>
      </c>
      <c r="F203" s="243">
        <f ca="1"/>
        <v>444.70000000000005</v>
      </c>
      <c r="G203" s="243" t="str">
        <f ca="1"/>
        <v/>
      </c>
      <c r="H203" s="243">
        <f ca="1"/>
        <v>1416.7000000000003</v>
      </c>
      <c r="I203" s="244" t="str">
        <f ca="1"/>
        <v/>
      </c>
      <c r="J203" s="244" t="str">
        <f ca="1"/>
        <v/>
      </c>
      <c r="K203" s="243" t="str">
        <f ca="1"/>
        <v/>
      </c>
      <c r="L203" s="243" t="str">
        <f ca="1"/>
        <v/>
      </c>
      <c r="M203" s="243" t="str">
        <f ca="1"/>
        <v/>
      </c>
      <c r="N203" s="243" t="str">
        <f ca="1"/>
        <v/>
      </c>
      <c r="O203" s="243" t="str">
        <f ca="1"/>
        <v/>
      </c>
      <c r="P203" s="244" t="str">
        <f ca="1"/>
        <v/>
      </c>
      <c r="R203" s="245">
        <f ca="1"/>
        <v>46165</v>
      </c>
      <c r="S203" s="347">
        <f ca="1"/>
        <v>7797.7000000000016</v>
      </c>
      <c r="T203" s="347">
        <f ca="1"/>
        <v>7769.7000000000007</v>
      </c>
      <c r="U203" s="347">
        <f ca="1"/>
        <v>301.22000000000003</v>
      </c>
      <c r="V203" s="348">
        <f ca="1"/>
        <v>25.794103977159551</v>
      </c>
      <c r="W203" s="347">
        <f ca="1"/>
        <v>0</v>
      </c>
      <c r="X203" s="347">
        <f ca="1"/>
        <v>301.22000000000003</v>
      </c>
      <c r="Y203" s="347">
        <f ca="1"/>
        <v>-301.22000000000003</v>
      </c>
      <c r="AA203" s="245"/>
      <c r="AB203" s="245"/>
      <c r="BA203">
        <f ca="1"/>
        <v>46123</v>
      </c>
      <c r="BB203" t="str">
        <f ca="1"/>
        <v>M</v>
      </c>
      <c r="BC203">
        <f ca="1"/>
        <v>347.59999999999997</v>
      </c>
      <c r="BD203">
        <f ca="1"/>
        <v>96.8</v>
      </c>
      <c r="BE203">
        <f ca="1"/>
        <v>555.6</v>
      </c>
      <c r="BF203">
        <f ca="1"/>
        <v>2013.9</v>
      </c>
      <c r="BG203" t="str">
        <f ca="1"/>
        <v/>
      </c>
      <c r="BH203">
        <f ca="1"/>
        <v>3013.9</v>
      </c>
      <c r="BI203" t="str">
        <f ca="1"/>
        <v/>
      </c>
      <c r="BJ203" t="str">
        <f ca="1"/>
        <v/>
      </c>
      <c r="BK203" t="str">
        <f ca="1"/>
        <v/>
      </c>
      <c r="BL203" t="str">
        <f ca="1"/>
        <v/>
      </c>
      <c r="BM203" t="str">
        <f ca="1"/>
        <v/>
      </c>
      <c r="BN203" t="str">
        <f ca="1"/>
        <v/>
      </c>
      <c r="BO203" t="str">
        <f ca="1"/>
        <v/>
      </c>
      <c r="BP203" t="str">
        <f ca="1"/>
        <v/>
      </c>
      <c r="BR203">
        <f ca="1"/>
        <v>46123</v>
      </c>
      <c r="BS203" t="str">
        <f ca="1"/>
        <v>M</v>
      </c>
      <c r="BT203">
        <f ca="1"/>
        <v>347.59999999999997</v>
      </c>
      <c r="BU203">
        <f ca="1"/>
        <v>96.8</v>
      </c>
      <c r="BV203">
        <f ca="1"/>
        <v>555.6</v>
      </c>
      <c r="BW203">
        <f ca="1"/>
        <v>2013.9</v>
      </c>
      <c r="BX203" t="str">
        <f ca="1"/>
        <v/>
      </c>
      <c r="BY203">
        <f ca="1"/>
        <v>3013.9</v>
      </c>
      <c r="BZ203" t="str">
        <f ca="1"/>
        <v/>
      </c>
      <c r="CA203" t="str">
        <f ca="1"/>
        <v/>
      </c>
      <c r="CB203" t="str">
        <f ca="1"/>
        <v/>
      </c>
      <c r="CC203" t="str">
        <f ca="1"/>
        <v/>
      </c>
      <c r="CD203" t="str">
        <f ca="1"/>
        <v/>
      </c>
      <c r="CE203" t="str">
        <f ca="1"/>
        <v/>
      </c>
      <c r="CF203" t="str">
        <f ca="1"/>
        <v/>
      </c>
      <c r="CG203" t="str">
        <f ca="1"/>
        <v/>
      </c>
      <c r="EI203">
        <f ca="1"/>
        <v>46223</v>
      </c>
      <c r="EJ203">
        <f ca="1"/>
        <v>11290.799999999997</v>
      </c>
      <c r="EL203">
        <f ca="1"/>
        <v>46223</v>
      </c>
      <c r="EM203">
        <f ca="1"/>
        <v>1011.3</v>
      </c>
      <c r="EN203">
        <f ca="1"/>
        <v>10279.499999999998</v>
      </c>
      <c r="EP203">
        <f ca="1"/>
        <v>46223</v>
      </c>
      <c r="EQ203">
        <f ca="1"/>
        <v>479.51</v>
      </c>
      <c r="ES203">
        <f ca="1"/>
        <v>46223</v>
      </c>
      <c r="ET203">
        <f ca="1"/>
        <v>23.38115993409939</v>
      </c>
      <c r="EV203">
        <f ca="1"/>
        <v>46223</v>
      </c>
      <c r="EW203">
        <f ca="1"/>
        <v>11211.499999999998</v>
      </c>
      <c r="EX203">
        <f ca="1"/>
        <v>479.51</v>
      </c>
    </row>
    <row r="204" spans="1:154" ht="13.5">
      <c r="A204" s="242">
        <f ca="1"/>
        <v>46094</v>
      </c>
      <c r="B204" s="240" t="str">
        <f ca="1"/>
        <v>E</v>
      </c>
      <c r="C204" s="243">
        <f ca="1"/>
        <v>303.60000000000002</v>
      </c>
      <c r="D204" s="243">
        <f ca="1"/>
        <v>4122.2</v>
      </c>
      <c r="E204" s="243">
        <f ca="1"/>
        <v>516.70000000000005</v>
      </c>
      <c r="F204" s="243">
        <f ca="1"/>
        <v>378.00000000000006</v>
      </c>
      <c r="G204" s="243" t="str">
        <f ca="1"/>
        <v/>
      </c>
      <c r="H204" s="243">
        <f ca="1"/>
        <v>5320.5</v>
      </c>
      <c r="I204" s="244" t="str">
        <f ca="1"/>
        <v/>
      </c>
      <c r="J204" s="244" t="str">
        <f ca="1"/>
        <v/>
      </c>
      <c r="K204" s="243">
        <f ca="1"/>
        <v>15</v>
      </c>
      <c r="L204" s="243" t="str">
        <f ca="1"/>
        <v/>
      </c>
      <c r="M204" s="243" t="str">
        <f ca="1"/>
        <v/>
      </c>
      <c r="N204" s="243">
        <f ca="1"/>
        <v>6744.9</v>
      </c>
      <c r="O204" s="243">
        <f ca="1"/>
        <v>271</v>
      </c>
      <c r="P204" s="244">
        <f ca="1"/>
        <v>24.888929889298893</v>
      </c>
      <c r="R204" s="245">
        <f ca="1"/>
        <v>46166</v>
      </c>
      <c r="S204" s="347">
        <f ca="1"/>
        <v>7618.2999999999993</v>
      </c>
      <c r="T204" s="347">
        <f ca="1"/>
        <v>7525.2</v>
      </c>
      <c r="U204" s="347">
        <f ca="1"/>
        <v>291.45999999999998</v>
      </c>
      <c r="V204" s="348">
        <f ca="1"/>
        <v>25.818980306045429</v>
      </c>
      <c r="W204" s="347">
        <f ca="1"/>
        <v>0</v>
      </c>
      <c r="X204" s="347">
        <f ca="1"/>
        <v>291.45999999999998</v>
      </c>
      <c r="Y204" s="347">
        <f ca="1"/>
        <v>-291.45999999999998</v>
      </c>
      <c r="AA204" s="245"/>
      <c r="AB204" s="245"/>
      <c r="BA204">
        <f ca="1"/>
        <v>46123</v>
      </c>
      <c r="BB204" t="str">
        <f ca="1"/>
        <v>E</v>
      </c>
      <c r="BC204">
        <f ca="1"/>
        <v>331.90000000000003</v>
      </c>
      <c r="BD204">
        <f ca="1"/>
        <v>4118.7</v>
      </c>
      <c r="BE204">
        <f ca="1"/>
        <v>526</v>
      </c>
      <c r="BF204">
        <f ca="1"/>
        <v>2412.6999999999998</v>
      </c>
      <c r="BG204" t="str">
        <f ca="1"/>
        <v/>
      </c>
      <c r="BH204">
        <f ca="1"/>
        <v>7389.2999999999993</v>
      </c>
      <c r="BI204" t="str">
        <f ca="1"/>
        <v/>
      </c>
      <c r="BJ204" t="str">
        <f ca="1"/>
        <v/>
      </c>
      <c r="BK204">
        <f ca="1"/>
        <v>15</v>
      </c>
      <c r="BL204" t="str">
        <f ca="1"/>
        <v/>
      </c>
      <c r="BM204" t="str">
        <f ca="1"/>
        <v/>
      </c>
      <c r="BN204">
        <f ca="1"/>
        <v>10066.9</v>
      </c>
      <c r="BO204">
        <f ca="1"/>
        <v>392.62</v>
      </c>
      <c r="BP204">
        <f ca="1"/>
        <v>25.640313789414702</v>
      </c>
      <c r="BR204">
        <f ca="1"/>
        <v>46123</v>
      </c>
      <c r="BS204" t="str">
        <f ca="1"/>
        <v>E</v>
      </c>
      <c r="BT204">
        <f ca="1"/>
        <v>331.90000000000003</v>
      </c>
      <c r="BU204">
        <f ca="1"/>
        <v>4118.7</v>
      </c>
      <c r="BV204">
        <f ca="1"/>
        <v>526</v>
      </c>
      <c r="BW204">
        <f ca="1"/>
        <v>2412.6999999999998</v>
      </c>
      <c r="BX204" t="str">
        <f ca="1"/>
        <v/>
      </c>
      <c r="BY204">
        <f ca="1"/>
        <v>7389.2999999999993</v>
      </c>
      <c r="BZ204" t="str">
        <f ca="1"/>
        <v/>
      </c>
      <c r="CA204" t="str">
        <f ca="1"/>
        <v/>
      </c>
      <c r="CB204">
        <f ca="1"/>
        <v>15</v>
      </c>
      <c r="CC204" t="str">
        <f ca="1"/>
        <v/>
      </c>
      <c r="CD204" t="str">
        <f ca="1"/>
        <v/>
      </c>
      <c r="CE204">
        <f ca="1"/>
        <v>10066.9</v>
      </c>
      <c r="CF204">
        <f ca="1"/>
        <v>392.62</v>
      </c>
      <c r="CG204">
        <f ca="1"/>
        <v>25.640313789414702</v>
      </c>
      <c r="EI204">
        <f ca="1"/>
        <v>46224</v>
      </c>
      <c r="EJ204">
        <f ca="1"/>
        <v>5394.4</v>
      </c>
      <c r="EL204">
        <f ca="1"/>
        <v>46224</v>
      </c>
      <c r="EM204">
        <f ca="1"/>
        <v>1064</v>
      </c>
      <c r="EN204">
        <f ca="1"/>
        <v>4330.3999999999996</v>
      </c>
      <c r="EP204">
        <f ca="1"/>
        <v>46224</v>
      </c>
      <c r="EQ204">
        <f ca="1"/>
        <v>224.32</v>
      </c>
      <c r="ES204">
        <f ca="1"/>
        <v>46224</v>
      </c>
      <c r="ET204">
        <f ca="1"/>
        <v>24.133380884450784</v>
      </c>
      <c r="EV204">
        <f ca="1"/>
        <v>46224</v>
      </c>
      <c r="EW204">
        <f ca="1"/>
        <v>5413.5999999999995</v>
      </c>
      <c r="EX204">
        <f ca="1"/>
        <v>224.32</v>
      </c>
    </row>
    <row r="205" spans="1:154" ht="13.5">
      <c r="A205" s="242">
        <f ca="1"/>
        <v>46095</v>
      </c>
      <c r="B205" s="240" t="str">
        <f ca="1"/>
        <v>M</v>
      </c>
      <c r="C205" s="243">
        <f ca="1"/>
        <v>346.59999999999997</v>
      </c>
      <c r="D205" s="243">
        <f ca="1"/>
        <v>82.1</v>
      </c>
      <c r="E205" s="243">
        <f ca="1"/>
        <v>544.29999999999995</v>
      </c>
      <c r="F205" s="243">
        <f ca="1"/>
        <v>466.40000000000003</v>
      </c>
      <c r="G205" s="243" t="str">
        <f ca="1"/>
        <v/>
      </c>
      <c r="H205" s="243">
        <f ca="1"/>
        <v>1439.3999999999999</v>
      </c>
      <c r="I205" s="244" t="str">
        <f ca="1"/>
        <v/>
      </c>
      <c r="J205" s="244" t="str">
        <f ca="1"/>
        <v/>
      </c>
      <c r="K205" s="243" t="str">
        <f ca="1"/>
        <v/>
      </c>
      <c r="L205" s="243" t="str">
        <f ca="1"/>
        <v/>
      </c>
      <c r="M205" s="243" t="str">
        <f ca="1"/>
        <v/>
      </c>
      <c r="N205" s="243" t="str">
        <f ca="1"/>
        <v/>
      </c>
      <c r="O205" s="243" t="str">
        <f ca="1"/>
        <v/>
      </c>
      <c r="P205" s="244" t="str">
        <f ca="1"/>
        <v/>
      </c>
      <c r="R205" s="245">
        <f ca="1"/>
        <v>46167</v>
      </c>
      <c r="S205" s="347">
        <f ca="1"/>
        <v>7723.5999999999995</v>
      </c>
      <c r="T205" s="347">
        <f ca="1"/>
        <v>7527.91</v>
      </c>
      <c r="U205" s="347">
        <f ca="1"/>
        <v>290.5</v>
      </c>
      <c r="V205" s="348">
        <f ca="1"/>
        <v>25.913631669535285</v>
      </c>
      <c r="W205" s="347">
        <f ca="1"/>
        <v>0</v>
      </c>
      <c r="X205" s="347">
        <f ca="1"/>
        <v>290.5</v>
      </c>
      <c r="Y205" s="347">
        <f ca="1"/>
        <v>-290.5</v>
      </c>
      <c r="AA205" s="245"/>
      <c r="AB205" s="245"/>
      <c r="BA205">
        <f ca="1"/>
        <v>46124</v>
      </c>
      <c r="BB205" t="str">
        <f ca="1"/>
        <v>M</v>
      </c>
      <c r="BC205">
        <f ca="1"/>
        <v>349.40000000000003</v>
      </c>
      <c r="BD205">
        <f ca="1"/>
        <v>109.1</v>
      </c>
      <c r="BE205">
        <f ca="1"/>
        <v>537.70000000000005</v>
      </c>
      <c r="BF205">
        <f ca="1"/>
        <v>1696.3999999999999</v>
      </c>
      <c r="BG205" t="str">
        <f ca="1"/>
        <v/>
      </c>
      <c r="BH205">
        <f ca="1"/>
        <v>2692.6</v>
      </c>
      <c r="BI205" t="str">
        <f ca="1"/>
        <v/>
      </c>
      <c r="BJ205" t="str">
        <f ca="1"/>
        <v/>
      </c>
      <c r="BK205" t="str">
        <f ca="1"/>
        <v/>
      </c>
      <c r="BL205" t="str">
        <f ca="1"/>
        <v/>
      </c>
      <c r="BM205" t="str">
        <f ca="1"/>
        <v/>
      </c>
      <c r="BN205" t="str">
        <f ca="1"/>
        <v/>
      </c>
      <c r="BO205" t="str">
        <f ca="1"/>
        <v/>
      </c>
      <c r="BP205" t="str">
        <f ca="1"/>
        <v/>
      </c>
      <c r="BR205">
        <f ca="1"/>
        <v>46124</v>
      </c>
      <c r="BS205" t="str">
        <f ca="1"/>
        <v>M</v>
      </c>
      <c r="BT205">
        <f ca="1"/>
        <v>349.40000000000003</v>
      </c>
      <c r="BU205">
        <f ca="1"/>
        <v>109.1</v>
      </c>
      <c r="BV205">
        <f ca="1"/>
        <v>537.70000000000005</v>
      </c>
      <c r="BW205">
        <f ca="1"/>
        <v>1696.3999999999999</v>
      </c>
      <c r="BX205" t="str">
        <f ca="1"/>
        <v/>
      </c>
      <c r="BY205">
        <f ca="1"/>
        <v>2692.6</v>
      </c>
      <c r="BZ205" t="str">
        <f ca="1"/>
        <v/>
      </c>
      <c r="CA205" t="str">
        <f ca="1"/>
        <v/>
      </c>
      <c r="CB205" t="str">
        <f ca="1"/>
        <v/>
      </c>
      <c r="CC205" t="str">
        <f ca="1"/>
        <v/>
      </c>
      <c r="CD205" t="str">
        <f ca="1"/>
        <v/>
      </c>
      <c r="CE205" t="str">
        <f ca="1"/>
        <v/>
      </c>
      <c r="CF205" t="str">
        <f ca="1"/>
        <v/>
      </c>
      <c r="CG205" t="str">
        <f ca="1"/>
        <v/>
      </c>
      <c r="EI205">
        <f ca="1"/>
        <v>46225</v>
      </c>
      <c r="EJ205">
        <f ca="1"/>
        <v>5590.5999999999995</v>
      </c>
      <c r="EL205">
        <f ca="1"/>
        <v>46225</v>
      </c>
      <c r="EM205">
        <f ca="1"/>
        <v>1103.2</v>
      </c>
      <c r="EN205">
        <f ca="1"/>
        <v>4487.3999999999996</v>
      </c>
      <c r="EP205">
        <f ca="1"/>
        <v>46225</v>
      </c>
      <c r="EQ205">
        <f ca="1"/>
        <v>228.43</v>
      </c>
      <c r="ES205">
        <f ca="1"/>
        <v>46225</v>
      </c>
      <c r="ET205">
        <f ca="1"/>
        <v>23.914984896904958</v>
      </c>
      <c r="EV205">
        <f ca="1"/>
        <v>46225</v>
      </c>
      <c r="EW205">
        <f ca="1"/>
        <v>5462.9</v>
      </c>
      <c r="EX205">
        <f ca="1"/>
        <v>228.43</v>
      </c>
    </row>
    <row r="206" spans="1:154" ht="13.5">
      <c r="A206" s="242">
        <f ca="1"/>
        <v>46095</v>
      </c>
      <c r="B206" s="240" t="str">
        <f ca="1"/>
        <v>E</v>
      </c>
      <c r="C206" s="243">
        <f ca="1"/>
        <v>327.29999999999995</v>
      </c>
      <c r="D206" s="243">
        <f ca="1"/>
        <v>3975.3</v>
      </c>
      <c r="E206" s="243">
        <f ca="1"/>
        <v>502.60000000000008</v>
      </c>
      <c r="F206" s="243">
        <f ca="1"/>
        <v>394.49999999999994</v>
      </c>
      <c r="G206" s="243" t="str">
        <f ca="1"/>
        <v/>
      </c>
      <c r="H206" s="243">
        <f ca="1"/>
        <v>5199.7000000000007</v>
      </c>
      <c r="I206" s="244" t="str">
        <f ca="1"/>
        <v/>
      </c>
      <c r="J206" s="244" t="str">
        <f ca="1"/>
        <v/>
      </c>
      <c r="K206" s="243">
        <f ca="1"/>
        <v>15</v>
      </c>
      <c r="L206" s="243" t="str">
        <f ca="1"/>
        <v/>
      </c>
      <c r="M206" s="243" t="str">
        <f ca="1"/>
        <v/>
      </c>
      <c r="N206" s="243">
        <f ca="1"/>
        <v>6530.4000000000005</v>
      </c>
      <c r="O206" s="243">
        <f ca="1"/>
        <v>258</v>
      </c>
      <c r="P206" s="244">
        <f ca="1"/>
        <v>25.311627906976746</v>
      </c>
      <c r="R206" s="245">
        <f ca="1"/>
        <v>46168</v>
      </c>
      <c r="S206" s="347">
        <f ca="1"/>
        <v>7478.61</v>
      </c>
      <c r="T206" s="347">
        <f ca="1"/>
        <v>7532</v>
      </c>
      <c r="U206" s="347">
        <f ca="1"/>
        <v>291.26</v>
      </c>
      <c r="V206" s="348">
        <f ca="1"/>
        <v>25.860056307079585</v>
      </c>
      <c r="W206" s="347">
        <f ca="1"/>
        <v>0</v>
      </c>
      <c r="X206" s="347">
        <f ca="1"/>
        <v>291.26</v>
      </c>
      <c r="Y206" s="347">
        <f ca="1"/>
        <v>-291.26</v>
      </c>
      <c r="AA206" s="245"/>
      <c r="AB206" s="245"/>
      <c r="BA206">
        <f ca="1"/>
        <v>46124</v>
      </c>
      <c r="BB206" t="str">
        <f ca="1"/>
        <v>E</v>
      </c>
      <c r="BC206">
        <f ca="1"/>
        <v>327.29999999999995</v>
      </c>
      <c r="BD206">
        <f ca="1"/>
        <v>4054.3</v>
      </c>
      <c r="BE206">
        <f ca="1"/>
        <v>516.29999999999995</v>
      </c>
      <c r="BF206">
        <f ca="1"/>
        <v>2380.7999999999997</v>
      </c>
      <c r="BG206" t="str">
        <f ca="1"/>
        <v/>
      </c>
      <c r="BH206">
        <f ca="1"/>
        <v>7278.7000000000007</v>
      </c>
      <c r="BI206" t="str">
        <f ca="1"/>
        <v/>
      </c>
      <c r="BJ206" t="str">
        <f ca="1"/>
        <v/>
      </c>
      <c r="BK206">
        <f ca="1"/>
        <v>15</v>
      </c>
      <c r="BL206" t="str">
        <f ca="1"/>
        <v/>
      </c>
      <c r="BM206" t="str">
        <f ca="1"/>
        <v/>
      </c>
      <c r="BN206">
        <f ca="1"/>
        <v>10200</v>
      </c>
      <c r="BO206">
        <f ca="1"/>
        <v>396.28</v>
      </c>
      <c r="BP206">
        <f ca="1"/>
        <v>25.739376198647424</v>
      </c>
      <c r="BR206">
        <f ca="1"/>
        <v>46124</v>
      </c>
      <c r="BS206" t="str">
        <f ca="1"/>
        <v>E</v>
      </c>
      <c r="BT206">
        <f ca="1"/>
        <v>327.29999999999995</v>
      </c>
      <c r="BU206">
        <f ca="1"/>
        <v>4054.3</v>
      </c>
      <c r="BV206">
        <f ca="1"/>
        <v>516.29999999999995</v>
      </c>
      <c r="BW206">
        <f ca="1"/>
        <v>2380.7999999999997</v>
      </c>
      <c r="BX206" t="str">
        <f ca="1"/>
        <v/>
      </c>
      <c r="BY206">
        <f ca="1"/>
        <v>7278.7000000000007</v>
      </c>
      <c r="BZ206" t="str">
        <f ca="1"/>
        <v/>
      </c>
      <c r="CA206" t="str">
        <f ca="1"/>
        <v/>
      </c>
      <c r="CB206">
        <f ca="1"/>
        <v>15</v>
      </c>
      <c r="CC206" t="str">
        <f ca="1"/>
        <v/>
      </c>
      <c r="CD206" t="str">
        <f ca="1"/>
        <v/>
      </c>
      <c r="CE206">
        <f ca="1"/>
        <v>10200</v>
      </c>
      <c r="CF206">
        <f ca="1"/>
        <v>396.28</v>
      </c>
      <c r="CG206">
        <f ca="1"/>
        <v>25.739376198647424</v>
      </c>
      <c r="EI206">
        <f ca="1"/>
        <v>46226</v>
      </c>
      <c r="EJ206">
        <f ca="1"/>
        <v>5213.9000000000005</v>
      </c>
      <c r="EL206">
        <f ca="1"/>
        <v>46226</v>
      </c>
      <c r="EM206">
        <f ca="1"/>
        <v>995.5</v>
      </c>
      <c r="EN206">
        <f ca="1"/>
        <v>4218.4000000000005</v>
      </c>
      <c r="EP206">
        <f ca="1"/>
        <v>46226</v>
      </c>
      <c r="EQ206">
        <f ca="1"/>
        <v>474.36</v>
      </c>
      <c r="ES206">
        <f ca="1"/>
        <v>46226</v>
      </c>
      <c r="ET206">
        <f ca="1"/>
        <v>23.370857576524159</v>
      </c>
      <c r="EV206">
        <f ca="1"/>
        <v>46226</v>
      </c>
      <c r="EW206">
        <f ca="1"/>
        <v>11086.2</v>
      </c>
      <c r="EX206">
        <f ca="1"/>
        <v>474.36</v>
      </c>
    </row>
    <row r="207" spans="1:154" ht="13.5">
      <c r="A207" s="242">
        <f ca="1"/>
        <v>46096</v>
      </c>
      <c r="B207" s="240" t="str">
        <f ca="1"/>
        <v>M</v>
      </c>
      <c r="C207" s="243">
        <f ca="1"/>
        <v>364</v>
      </c>
      <c r="D207" s="243">
        <f ca="1"/>
        <v>74.699999999999989</v>
      </c>
      <c r="E207" s="243">
        <f ca="1"/>
        <v>473.00000000000006</v>
      </c>
      <c r="F207" s="243">
        <f ca="1"/>
        <v>434</v>
      </c>
      <c r="G207" s="243" t="str">
        <f ca="1"/>
        <v/>
      </c>
      <c r="H207" s="243">
        <f ca="1"/>
        <v>1345.7</v>
      </c>
      <c r="I207" s="244" t="str">
        <f ca="1"/>
        <v/>
      </c>
      <c r="J207" s="244" t="str">
        <f ca="1"/>
        <v/>
      </c>
      <c r="K207" s="243" t="str">
        <f ca="1"/>
        <v/>
      </c>
      <c r="L207" s="243" t="str">
        <f ca="1"/>
        <v/>
      </c>
      <c r="M207" s="243" t="str">
        <f ca="1"/>
        <v/>
      </c>
      <c r="N207" s="243" t="str">
        <f ca="1"/>
        <v/>
      </c>
      <c r="O207" s="243" t="str">
        <f ca="1"/>
        <v/>
      </c>
      <c r="P207" s="244" t="str">
        <f ca="1"/>
        <v/>
      </c>
      <c r="R207" s="245">
        <f ca="1"/>
        <v>46169</v>
      </c>
      <c r="S207" s="347">
        <f ca="1"/>
        <v>7529.8000000000011</v>
      </c>
      <c r="T207" s="347">
        <f ca="1"/>
        <v>7545.4000000000005</v>
      </c>
      <c r="U207" s="347">
        <f ca="1"/>
        <v>292.11</v>
      </c>
      <c r="V207" s="348">
        <f ca="1"/>
        <v>25.83068022320359</v>
      </c>
      <c r="W207" s="347">
        <f ca="1"/>
        <v>0</v>
      </c>
      <c r="X207" s="347">
        <f ca="1"/>
        <v>292.11</v>
      </c>
      <c r="Y207" s="347">
        <f ca="1"/>
        <v>-292.11</v>
      </c>
      <c r="AA207" s="245"/>
      <c r="AB207" s="245"/>
      <c r="BA207">
        <f ca="1"/>
        <v>46125</v>
      </c>
      <c r="BB207" t="str">
        <f ca="1"/>
        <v>M</v>
      </c>
      <c r="BC207">
        <f ca="1"/>
        <v>333.9</v>
      </c>
      <c r="BD207">
        <f ca="1"/>
        <v>100.7</v>
      </c>
      <c r="BE207">
        <f ca="1"/>
        <v>556.4</v>
      </c>
      <c r="BF207">
        <f ca="1"/>
        <v>1945.3</v>
      </c>
      <c r="BG207" t="str">
        <f ca="1"/>
        <v/>
      </c>
      <c r="BH207">
        <f ca="1"/>
        <v>2936.3</v>
      </c>
      <c r="BI207" t="str">
        <f ca="1"/>
        <v/>
      </c>
      <c r="BJ207" t="str">
        <f ca="1"/>
        <v/>
      </c>
      <c r="BK207" t="str">
        <f ca="1"/>
        <v/>
      </c>
      <c r="BL207" t="str">
        <f ca="1"/>
        <v/>
      </c>
      <c r="BM207" t="str">
        <f ca="1"/>
        <v/>
      </c>
      <c r="BN207" t="str">
        <f ca="1"/>
        <v/>
      </c>
      <c r="BO207" t="str">
        <f ca="1"/>
        <v/>
      </c>
      <c r="BP207" t="str">
        <f ca="1"/>
        <v/>
      </c>
      <c r="BR207">
        <f ca="1"/>
        <v>46125</v>
      </c>
      <c r="BS207" t="str">
        <f ca="1"/>
        <v>M</v>
      </c>
      <c r="BT207">
        <f ca="1"/>
        <v>333.9</v>
      </c>
      <c r="BU207">
        <f ca="1"/>
        <v>100.7</v>
      </c>
      <c r="BV207">
        <f ca="1"/>
        <v>556.4</v>
      </c>
      <c r="BW207">
        <f ca="1"/>
        <v>1945.3</v>
      </c>
      <c r="BX207" t="str">
        <f ca="1"/>
        <v/>
      </c>
      <c r="BY207">
        <f ca="1"/>
        <v>2936.3</v>
      </c>
      <c r="BZ207" t="str">
        <f ca="1"/>
        <v/>
      </c>
      <c r="CA207" t="str">
        <f ca="1"/>
        <v/>
      </c>
      <c r="CB207" t="str">
        <f ca="1"/>
        <v/>
      </c>
      <c r="CC207" t="str">
        <f ca="1"/>
        <v/>
      </c>
      <c r="CD207" t="str">
        <f ca="1"/>
        <v/>
      </c>
      <c r="CE207" t="str">
        <f ca="1"/>
        <v/>
      </c>
      <c r="CF207" t="str">
        <f ca="1"/>
        <v/>
      </c>
      <c r="CG207" t="str">
        <f ca="1"/>
        <v/>
      </c>
      <c r="EI207">
        <f ca="1"/>
        <v>46227</v>
      </c>
      <c r="EJ207">
        <f ca="1"/>
        <v>11209.4</v>
      </c>
      <c r="EL207">
        <f ca="1"/>
        <v>46227</v>
      </c>
      <c r="EM207">
        <f ca="1"/>
        <v>6887.8</v>
      </c>
      <c r="EN207">
        <f ca="1"/>
        <v>4321.5999999999995</v>
      </c>
      <c r="EP207">
        <f ca="1"/>
        <v>46227</v>
      </c>
      <c r="EQ207">
        <f ca="1"/>
        <v>228.15</v>
      </c>
      <c r="ES207">
        <f ca="1"/>
        <v>46227</v>
      </c>
      <c r="ET207">
        <f ca="1"/>
        <v>23.261889108042947</v>
      </c>
      <c r="EV207">
        <f ca="1"/>
        <v>46227</v>
      </c>
      <c r="EW207">
        <f ca="1"/>
        <v>5307.1999999999989</v>
      </c>
      <c r="EX207">
        <f ca="1"/>
        <v>228.15</v>
      </c>
    </row>
    <row r="208" spans="1:154" ht="13.5">
      <c r="A208" s="242">
        <f ca="1"/>
        <v>46096</v>
      </c>
      <c r="B208" s="240" t="str">
        <f ca="1"/>
        <v>E</v>
      </c>
      <c r="C208" s="243">
        <f ca="1"/>
        <v>314.3</v>
      </c>
      <c r="D208" s="243">
        <f ca="1"/>
        <v>4264.8999999999996</v>
      </c>
      <c r="E208" s="243">
        <f ca="1"/>
        <v>504.70000000000005</v>
      </c>
      <c r="F208" s="243">
        <f ca="1"/>
        <v>372.99999999999994</v>
      </c>
      <c r="G208" s="243" t="str">
        <f ca="1"/>
        <v/>
      </c>
      <c r="H208" s="243">
        <f ca="1"/>
        <v>5456.9</v>
      </c>
      <c r="I208" s="244" t="str">
        <f ca="1"/>
        <v/>
      </c>
      <c r="J208" s="244" t="str">
        <f ca="1"/>
        <v/>
      </c>
      <c r="K208" s="243">
        <f ca="1"/>
        <v>15</v>
      </c>
      <c r="L208" s="243" t="str">
        <f ca="1"/>
        <v/>
      </c>
      <c r="M208" s="243" t="str">
        <f ca="1"/>
        <v/>
      </c>
      <c r="N208" s="243">
        <f ca="1"/>
        <v>6887.4</v>
      </c>
      <c r="O208" s="243">
        <f ca="1"/>
        <v>261.08999999999997</v>
      </c>
      <c r="P208" s="244">
        <f ca="1"/>
        <v>26.379409399057796</v>
      </c>
      <c r="R208" s="245">
        <f ca="1"/>
        <v>46170</v>
      </c>
      <c r="S208" s="347">
        <f ca="1"/>
        <v>7561.6</v>
      </c>
      <c r="T208" s="347">
        <f ca="1"/>
        <v>7371</v>
      </c>
      <c r="U208" s="347">
        <f ca="1"/>
        <v>286.13</v>
      </c>
      <c r="V208" s="348">
        <f ca="1"/>
        <v>25.761017719218536</v>
      </c>
      <c r="W208" s="347">
        <f ca="1"/>
        <v>0</v>
      </c>
      <c r="X208" s="347">
        <f ca="1"/>
        <v>286.13</v>
      </c>
      <c r="Y208" s="347">
        <f ca="1"/>
        <v>-286.13</v>
      </c>
      <c r="AA208" s="245"/>
      <c r="AB208" s="245"/>
      <c r="BA208">
        <f ca="1"/>
        <v>46125</v>
      </c>
      <c r="BB208" t="str">
        <f ca="1"/>
        <v>E</v>
      </c>
      <c r="BC208">
        <f ca="1"/>
        <v>299.40000000000003</v>
      </c>
      <c r="BD208">
        <f ca="1"/>
        <v>4165.1000000000004</v>
      </c>
      <c r="BE208">
        <f ca="1"/>
        <v>517.1</v>
      </c>
      <c r="BF208">
        <f ca="1"/>
        <v>2394.1000000000004</v>
      </c>
      <c r="BG208" t="str">
        <f ca="1"/>
        <v/>
      </c>
      <c r="BH208">
        <f ca="1"/>
        <v>7375.7000000000007</v>
      </c>
      <c r="BI208" t="str">
        <f ca="1"/>
        <v/>
      </c>
      <c r="BJ208" t="str">
        <f ca="1"/>
        <v/>
      </c>
      <c r="BK208">
        <f ca="1"/>
        <v>96</v>
      </c>
      <c r="BL208" t="str">
        <f ca="1"/>
        <v/>
      </c>
      <c r="BM208" t="str">
        <f ca="1"/>
        <v/>
      </c>
      <c r="BN208">
        <f ca="1"/>
        <v>10347</v>
      </c>
      <c r="BO208">
        <f ca="1"/>
        <v>404.2</v>
      </c>
      <c r="BP208">
        <f ca="1"/>
        <v>25.598713508164277</v>
      </c>
      <c r="BR208">
        <f ca="1"/>
        <v>46125</v>
      </c>
      <c r="BS208" t="str">
        <f ca="1"/>
        <v>E</v>
      </c>
      <c r="BT208">
        <f ca="1"/>
        <v>299.40000000000003</v>
      </c>
      <c r="BU208">
        <f ca="1"/>
        <v>4165.1000000000004</v>
      </c>
      <c r="BV208">
        <f ca="1"/>
        <v>517.1</v>
      </c>
      <c r="BW208">
        <f ca="1"/>
        <v>2394.1000000000004</v>
      </c>
      <c r="BX208" t="str">
        <f ca="1"/>
        <v/>
      </c>
      <c r="BY208">
        <f ca="1"/>
        <v>7375.7000000000007</v>
      </c>
      <c r="BZ208" t="str">
        <f ca="1"/>
        <v/>
      </c>
      <c r="CA208" t="str">
        <f ca="1"/>
        <v/>
      </c>
      <c r="CB208">
        <f ca="1"/>
        <v>96</v>
      </c>
      <c r="CC208" t="str">
        <f ca="1"/>
        <v/>
      </c>
      <c r="CD208" t="str">
        <f ca="1"/>
        <v/>
      </c>
      <c r="CE208">
        <f ca="1"/>
        <v>10347</v>
      </c>
      <c r="CF208">
        <f ca="1"/>
        <v>404.2</v>
      </c>
      <c r="CG208">
        <f ca="1"/>
        <v>25.598713508164277</v>
      </c>
      <c r="EI208">
        <f ca="1"/>
        <v>46228</v>
      </c>
      <c r="EJ208">
        <f ca="1"/>
        <v>5121.6999999999989</v>
      </c>
      <c r="EL208">
        <f ca="1"/>
        <v>46228</v>
      </c>
      <c r="EM208">
        <f ca="1"/>
        <v>1005.5999999999999</v>
      </c>
      <c r="EN208">
        <f ca="1"/>
        <v>4116.0999999999995</v>
      </c>
      <c r="EP208">
        <f ca="1"/>
        <v>46228</v>
      </c>
      <c r="EQ208">
        <f ca="1"/>
        <v>451.48</v>
      </c>
      <c r="ES208">
        <f ca="1"/>
        <v>46228</v>
      </c>
      <c r="ET208">
        <f ca="1"/>
        <v>23.541463630725612</v>
      </c>
      <c r="EV208">
        <f ca="1"/>
        <v>46228</v>
      </c>
      <c r="EW208">
        <f ca="1"/>
        <v>10628.5</v>
      </c>
      <c r="EX208">
        <f ca="1"/>
        <v>451.48</v>
      </c>
    </row>
    <row r="209" spans="1:154" ht="13.5">
      <c r="A209" s="242">
        <f ca="1"/>
        <v>46097</v>
      </c>
      <c r="B209" s="240" t="str">
        <f ca="1"/>
        <v>M</v>
      </c>
      <c r="C209" s="243">
        <f ca="1"/>
        <v>350.1</v>
      </c>
      <c r="D209" s="243">
        <f ca="1"/>
        <v>77</v>
      </c>
      <c r="E209" s="243">
        <f ca="1"/>
        <v>557.40000000000009</v>
      </c>
      <c r="F209" s="243">
        <f ca="1"/>
        <v>460.99999999999994</v>
      </c>
      <c r="G209" s="243" t="str">
        <f ca="1"/>
        <v/>
      </c>
      <c r="H209" s="243">
        <f ca="1"/>
        <v>1445.5</v>
      </c>
      <c r="I209" s="244" t="str">
        <f ca="1"/>
        <v/>
      </c>
      <c r="J209" s="244" t="str">
        <f ca="1"/>
        <v/>
      </c>
      <c r="K209" s="243" t="str">
        <f ca="1"/>
        <v/>
      </c>
      <c r="L209" s="243" t="str">
        <f ca="1"/>
        <v/>
      </c>
      <c r="M209" s="243" t="str">
        <f ca="1"/>
        <v/>
      </c>
      <c r="N209" s="243" t="str">
        <f ca="1"/>
        <v/>
      </c>
      <c r="O209" s="243" t="str">
        <f ca="1"/>
        <v/>
      </c>
      <c r="P209" s="244" t="str">
        <f ca="1"/>
        <v/>
      </c>
      <c r="R209" s="245">
        <f ca="1"/>
        <v>46171</v>
      </c>
      <c r="S209" s="347">
        <f ca="1"/>
        <v>7495.7999999999993</v>
      </c>
      <c r="T209" s="347">
        <f ca="1"/>
        <v>7544.5999999999995</v>
      </c>
      <c r="U209" s="347">
        <f ca="1"/>
        <v>293.10000000000002</v>
      </c>
      <c r="V209" s="348">
        <f ca="1"/>
        <v>25.740702831798018</v>
      </c>
      <c r="W209" s="347">
        <f ca="1"/>
        <v>0</v>
      </c>
      <c r="X209" s="347">
        <f ca="1"/>
        <v>293.10000000000002</v>
      </c>
      <c r="Y209" s="347">
        <f ca="1"/>
        <v>-293.10000000000002</v>
      </c>
      <c r="AA209" s="245"/>
      <c r="AB209" s="245"/>
      <c r="BA209">
        <f ca="1"/>
        <v>46126</v>
      </c>
      <c r="BB209" t="str">
        <f ca="1"/>
        <v>M</v>
      </c>
      <c r="BC209">
        <f ca="1"/>
        <v>334.5</v>
      </c>
      <c r="BD209">
        <f ca="1"/>
        <v>100.5</v>
      </c>
      <c r="BE209">
        <f ca="1"/>
        <v>528.5</v>
      </c>
      <c r="BF209">
        <f ca="1"/>
        <v>2103.8000000000002</v>
      </c>
      <c r="BG209" t="str">
        <f ca="1"/>
        <v/>
      </c>
      <c r="BH209">
        <f ca="1"/>
        <v>3067.3</v>
      </c>
      <c r="BI209" t="str">
        <f ca="1"/>
        <v/>
      </c>
      <c r="BJ209" t="str">
        <f ca="1"/>
        <v/>
      </c>
      <c r="BK209" t="str">
        <f ca="1"/>
        <v/>
      </c>
      <c r="BL209" t="str">
        <f ca="1"/>
        <v/>
      </c>
      <c r="BM209" t="str">
        <f ca="1"/>
        <v/>
      </c>
      <c r="BN209" t="str">
        <f ca="1"/>
        <v/>
      </c>
      <c r="BO209" t="str">
        <f ca="1"/>
        <v/>
      </c>
      <c r="BP209" t="str">
        <f ca="1"/>
        <v/>
      </c>
      <c r="BR209">
        <f ca="1"/>
        <v>46126</v>
      </c>
      <c r="BS209" t="str">
        <f ca="1"/>
        <v>M</v>
      </c>
      <c r="BT209">
        <f ca="1"/>
        <v>334.5</v>
      </c>
      <c r="BU209">
        <f ca="1"/>
        <v>100.5</v>
      </c>
      <c r="BV209">
        <f ca="1"/>
        <v>528.5</v>
      </c>
      <c r="BW209">
        <f ca="1"/>
        <v>2103.8000000000002</v>
      </c>
      <c r="BX209" t="str">
        <f ca="1"/>
        <v/>
      </c>
      <c r="BY209">
        <f ca="1"/>
        <v>3067.3</v>
      </c>
      <c r="BZ209" t="str">
        <f ca="1"/>
        <v/>
      </c>
      <c r="CA209" t="str">
        <f ca="1"/>
        <v/>
      </c>
      <c r="CB209" t="str">
        <f ca="1"/>
        <v/>
      </c>
      <c r="CC209" t="str">
        <f ca="1"/>
        <v/>
      </c>
      <c r="CD209" t="str">
        <f ca="1"/>
        <v/>
      </c>
      <c r="CE209" t="str">
        <f ca="1"/>
        <v/>
      </c>
      <c r="CF209" t="str">
        <f ca="1"/>
        <v/>
      </c>
      <c r="CG209" t="str">
        <f ca="1"/>
        <v/>
      </c>
      <c r="EI209">
        <f ca="1"/>
        <v>46229</v>
      </c>
      <c r="EJ209">
        <f ca="1"/>
        <v>10403.6</v>
      </c>
      <c r="EL209">
        <f ca="1"/>
        <v>46229</v>
      </c>
      <c r="EM209">
        <f ca="1"/>
        <v>6532.4000000000005</v>
      </c>
      <c r="EN209">
        <f ca="1"/>
        <v>3871.2</v>
      </c>
      <c r="EP209">
        <f ca="1"/>
        <v>46229</v>
      </c>
      <c r="EQ209">
        <f ca="1"/>
        <v>211.89</v>
      </c>
      <c r="ES209">
        <f ca="1"/>
        <v>46229</v>
      </c>
      <c r="ET209">
        <f ca="1"/>
        <v>23.215819529000896</v>
      </c>
      <c r="EV209">
        <f ca="1"/>
        <v>46229</v>
      </c>
      <c r="EW209">
        <f ca="1"/>
        <v>4919.2</v>
      </c>
      <c r="EX209">
        <f ca="1"/>
        <v>211.89</v>
      </c>
    </row>
    <row r="210" spans="1:154" ht="13.5">
      <c r="A210" s="242">
        <f ca="1"/>
        <v>46097</v>
      </c>
      <c r="B210" s="240" t="str">
        <f ca="1"/>
        <v>E</v>
      </c>
      <c r="C210" s="243">
        <f ca="1"/>
        <v>314.8</v>
      </c>
      <c r="D210" s="243">
        <f ca="1"/>
        <v>4090.1</v>
      </c>
      <c r="E210" s="243">
        <f ca="1"/>
        <v>491.79999999999995</v>
      </c>
      <c r="F210" s="243">
        <f ca="1"/>
        <v>425.7</v>
      </c>
      <c r="G210" s="243" t="str">
        <f ca="1"/>
        <v/>
      </c>
      <c r="H210" s="243">
        <f ca="1"/>
        <v>5322.4</v>
      </c>
      <c r="I210" s="244" t="str">
        <f ca="1"/>
        <v/>
      </c>
      <c r="J210" s="244" t="str">
        <f ca="1"/>
        <v/>
      </c>
      <c r="K210" s="243">
        <f ca="1"/>
        <v>265</v>
      </c>
      <c r="L210" s="243" t="str">
        <f ca="1"/>
        <v/>
      </c>
      <c r="M210" s="243" t="str">
        <f ca="1"/>
        <v/>
      </c>
      <c r="N210" s="243">
        <f ca="1"/>
        <v>6470.1</v>
      </c>
      <c r="O210" s="243">
        <f ca="1"/>
        <v>244.79</v>
      </c>
      <c r="P210" s="244">
        <f ca="1"/>
        <v>26.431226765799259</v>
      </c>
      <c r="R210" s="245">
        <f ca="1"/>
        <v>46172</v>
      </c>
      <c r="S210" s="347">
        <f ca="1"/>
        <v>7533.5999999999995</v>
      </c>
      <c r="T210" s="347">
        <f ca="1"/>
        <v>7491.7999999999993</v>
      </c>
      <c r="U210" s="347">
        <f ca="1"/>
        <v>290.41000000000003</v>
      </c>
      <c r="V210" s="348">
        <f ca="1"/>
        <v>25.797321028890185</v>
      </c>
      <c r="W210" s="347">
        <f ca="1"/>
        <v>0</v>
      </c>
      <c r="X210" s="347">
        <f ca="1"/>
        <v>290.41000000000003</v>
      </c>
      <c r="Y210" s="347">
        <f ca="1"/>
        <v>-290.41000000000003</v>
      </c>
      <c r="AA210" s="245"/>
      <c r="AB210" s="245"/>
      <c r="BA210">
        <f ca="1"/>
        <v>46126</v>
      </c>
      <c r="BB210" t="str">
        <f ca="1"/>
        <v>E</v>
      </c>
      <c r="BC210">
        <f ca="1"/>
        <v>327.39999999999998</v>
      </c>
      <c r="BD210">
        <f ca="1"/>
        <v>4078.5</v>
      </c>
      <c r="BE210">
        <f ca="1"/>
        <v>542.9</v>
      </c>
      <c r="BF210">
        <f ca="1"/>
        <v>2430.8000000000002</v>
      </c>
      <c r="BG210" t="str">
        <f ca="1"/>
        <v/>
      </c>
      <c r="BH210">
        <f ca="1"/>
        <v>7379.5999999999995</v>
      </c>
      <c r="BI210" t="str">
        <f ca="1"/>
        <v/>
      </c>
      <c r="BJ210" t="str">
        <f ca="1"/>
        <v/>
      </c>
      <c r="BK210">
        <f ca="1"/>
        <v>15</v>
      </c>
      <c r="BL210" t="str">
        <f ca="1"/>
        <v/>
      </c>
      <c r="BM210" t="str">
        <f ca="1"/>
        <v/>
      </c>
      <c r="BN210">
        <f ca="1"/>
        <v>10412.099999999999</v>
      </c>
      <c r="BO210">
        <f ca="1"/>
        <v>403.73</v>
      </c>
      <c r="BP210">
        <f ca="1"/>
        <v>25.789760483491438</v>
      </c>
      <c r="BR210">
        <f ca="1"/>
        <v>46126</v>
      </c>
      <c r="BS210" t="str">
        <f ca="1"/>
        <v>E</v>
      </c>
      <c r="BT210">
        <f ca="1"/>
        <v>327.39999999999998</v>
      </c>
      <c r="BU210">
        <f ca="1"/>
        <v>4078.5</v>
      </c>
      <c r="BV210">
        <f ca="1"/>
        <v>542.9</v>
      </c>
      <c r="BW210">
        <f ca="1"/>
        <v>2430.8000000000002</v>
      </c>
      <c r="BX210" t="str">
        <f ca="1"/>
        <v/>
      </c>
      <c r="BY210">
        <f ca="1"/>
        <v>7379.5999999999995</v>
      </c>
      <c r="BZ210" t="str">
        <f ca="1"/>
        <v/>
      </c>
      <c r="CA210" t="str">
        <f ca="1"/>
        <v/>
      </c>
      <c r="CB210">
        <f ca="1"/>
        <v>15</v>
      </c>
      <c r="CC210" t="str">
        <f ca="1"/>
        <v/>
      </c>
      <c r="CD210" t="str">
        <f ca="1"/>
        <v/>
      </c>
      <c r="CE210">
        <f ca="1"/>
        <v>10412.099999999999</v>
      </c>
      <c r="CF210">
        <f ca="1"/>
        <v>403.73</v>
      </c>
      <c r="CG210">
        <f ca="1"/>
        <v>25.789760483491438</v>
      </c>
      <c r="EI210">
        <f ca="1"/>
        <v>46230</v>
      </c>
      <c r="EJ210">
        <f ca="1"/>
        <v>2017.7</v>
      </c>
      <c r="EL210">
        <f ca="1"/>
        <v>46230</v>
      </c>
      <c r="EM210">
        <f ca="1"/>
        <v>1068</v>
      </c>
      <c r="EN210">
        <f ca="1"/>
        <v>949.7</v>
      </c>
      <c r="EP210">
        <f ca="1"/>
        <v>46230</v>
      </c>
      <c r="EQ210">
        <f ca="1"/>
        <v>343.72</v>
      </c>
      <c r="ES210">
        <f ca="1"/>
        <v>46230</v>
      </c>
      <c r="ET210">
        <f ca="1"/>
        <v>22.762131967880833</v>
      </c>
      <c r="EV210">
        <f ca="1"/>
        <v>46230</v>
      </c>
      <c r="EW210">
        <f ca="1"/>
        <v>7823.8</v>
      </c>
      <c r="EX210">
        <f ca="1"/>
        <v>343.72</v>
      </c>
    </row>
    <row r="211" spans="1:154" ht="13.5">
      <c r="A211" s="242">
        <f ca="1"/>
        <v>46098</v>
      </c>
      <c r="B211" s="240" t="str">
        <f ca="1"/>
        <v>M</v>
      </c>
      <c r="C211" s="243">
        <f ca="1"/>
        <v>360.50000000000006</v>
      </c>
      <c r="D211" s="243">
        <f ca="1"/>
        <v>80.5</v>
      </c>
      <c r="E211" s="243">
        <f ca="1"/>
        <v>550.80000000000007</v>
      </c>
      <c r="F211" s="243">
        <f ca="1"/>
        <v>420.9</v>
      </c>
      <c r="G211" s="243" t="str">
        <f ca="1"/>
        <v/>
      </c>
      <c r="H211" s="243">
        <f ca="1"/>
        <v>1412.7000000000003</v>
      </c>
      <c r="I211" s="244" t="str">
        <f ca="1"/>
        <v/>
      </c>
      <c r="J211" s="244" t="str">
        <f ca="1"/>
        <v/>
      </c>
      <c r="K211" s="243" t="str">
        <f ca="1"/>
        <v/>
      </c>
      <c r="L211" s="243" t="str">
        <f ca="1"/>
        <v/>
      </c>
      <c r="M211" s="243" t="str">
        <f ca="1"/>
        <v/>
      </c>
      <c r="N211" s="243" t="str">
        <f ca="1"/>
        <v/>
      </c>
      <c r="O211" s="243" t="str">
        <f ca="1"/>
        <v/>
      </c>
      <c r="P211" s="244" t="str">
        <f ca="1"/>
        <v/>
      </c>
      <c r="R211" s="245">
        <f ca="1"/>
        <v>46173</v>
      </c>
      <c r="S211" s="347">
        <f ca="1"/>
        <v>7455.4</v>
      </c>
      <c r="T211" s="347">
        <f ca="1"/>
        <v>6428.1999999999989</v>
      </c>
      <c r="U211" s="347">
        <f ca="1"/>
        <v>290.13</v>
      </c>
      <c r="V211" s="348">
        <f ca="1"/>
        <v>22.156274773377447</v>
      </c>
      <c r="W211" s="347">
        <f ca="1"/>
        <v>0</v>
      </c>
      <c r="X211" s="347">
        <f ca="1"/>
        <v>290.13</v>
      </c>
      <c r="Y211" s="347">
        <f ca="1"/>
        <v>-290.13</v>
      </c>
      <c r="AA211" s="245"/>
      <c r="AB211" s="245"/>
      <c r="BA211">
        <f ca="1"/>
        <v>46127</v>
      </c>
      <c r="BB211" t="str">
        <f ca="1"/>
        <v>M</v>
      </c>
      <c r="BC211">
        <f ca="1"/>
        <v>351.50000000000006</v>
      </c>
      <c r="BD211">
        <f ca="1"/>
        <v>94.9</v>
      </c>
      <c r="BE211">
        <f ca="1"/>
        <v>543.20000000000005</v>
      </c>
      <c r="BF211">
        <f ca="1"/>
        <v>2057.9</v>
      </c>
      <c r="BG211" t="str">
        <f ca="1"/>
        <v/>
      </c>
      <c r="BH211">
        <f ca="1"/>
        <v>3047.5</v>
      </c>
      <c r="BI211" t="str">
        <f ca="1"/>
        <v/>
      </c>
      <c r="BJ211" t="str">
        <f ca="1"/>
        <v/>
      </c>
      <c r="BK211" t="str">
        <f ca="1"/>
        <v/>
      </c>
      <c r="BL211" t="str">
        <f ca="1"/>
        <v/>
      </c>
      <c r="BM211" t="str">
        <f ca="1"/>
        <v/>
      </c>
      <c r="BN211" t="str">
        <f ca="1"/>
        <v/>
      </c>
      <c r="BO211" t="str">
        <f ca="1"/>
        <v/>
      </c>
      <c r="BP211" t="str">
        <f ca="1"/>
        <v/>
      </c>
      <c r="BR211">
        <f ca="1"/>
        <v>46127</v>
      </c>
      <c r="BS211" t="str">
        <f ca="1"/>
        <v>M</v>
      </c>
      <c r="BT211">
        <f ca="1"/>
        <v>351.50000000000006</v>
      </c>
      <c r="BU211">
        <f ca="1"/>
        <v>94.9</v>
      </c>
      <c r="BV211">
        <f ca="1"/>
        <v>543.20000000000005</v>
      </c>
      <c r="BW211">
        <f ca="1"/>
        <v>2057.9</v>
      </c>
      <c r="BX211" t="str">
        <f ca="1"/>
        <v/>
      </c>
      <c r="BY211">
        <f ca="1"/>
        <v>3047.5</v>
      </c>
      <c r="BZ211" t="str">
        <f ca="1"/>
        <v/>
      </c>
      <c r="CA211" t="str">
        <f ca="1"/>
        <v/>
      </c>
      <c r="CB211" t="str">
        <f ca="1"/>
        <v/>
      </c>
      <c r="CC211" t="str">
        <f ca="1"/>
        <v/>
      </c>
      <c r="CD211" t="str">
        <f ca="1"/>
        <v/>
      </c>
      <c r="CE211" t="str">
        <f ca="1"/>
        <v/>
      </c>
      <c r="CF211" t="str">
        <f ca="1"/>
        <v/>
      </c>
      <c r="CG211" t="str">
        <f ca="1"/>
        <v/>
      </c>
      <c r="EI211">
        <f ca="1"/>
        <v>46231</v>
      </c>
      <c r="EJ211">
        <f ca="1"/>
        <v>9007.8000000000011</v>
      </c>
      <c r="EL211">
        <f ca="1"/>
        <v>46231</v>
      </c>
      <c r="EM211">
        <f ca="1"/>
        <v>6966.1</v>
      </c>
      <c r="EN211">
        <f ca="1"/>
        <v>2041.7</v>
      </c>
      <c r="EP211">
        <f ca="1"/>
        <v>46231</v>
      </c>
      <c r="EQ211">
        <f ca="1"/>
        <v>131.13999999999999</v>
      </c>
      <c r="ES211">
        <f ca="1"/>
        <v>46231</v>
      </c>
      <c r="ET211">
        <f ca="1"/>
        <v>23.44212292206802</v>
      </c>
      <c r="EV211">
        <f ca="1"/>
        <v>46231</v>
      </c>
      <c r="EW211">
        <f ca="1"/>
        <v>3074.2</v>
      </c>
      <c r="EX211">
        <f ca="1"/>
        <v>131.13999999999999</v>
      </c>
    </row>
    <row r="212" spans="1:154" ht="13.5">
      <c r="A212" s="242">
        <f ca="1"/>
        <v>46098</v>
      </c>
      <c r="B212" s="240" t="str">
        <f ca="1"/>
        <v>E</v>
      </c>
      <c r="C212" s="243">
        <f ca="1"/>
        <v>334.7</v>
      </c>
      <c r="D212" s="243">
        <f ca="1"/>
        <v>4149.8999999999996</v>
      </c>
      <c r="E212" s="243">
        <f ca="1"/>
        <v>494.2</v>
      </c>
      <c r="F212" s="243">
        <f ca="1"/>
        <v>426.59999999999997</v>
      </c>
      <c r="G212" s="243" t="str">
        <f ca="1"/>
        <v/>
      </c>
      <c r="H212" s="243">
        <f ca="1"/>
        <v>5405.4</v>
      </c>
      <c r="I212" s="244" t="str">
        <f ca="1"/>
        <v/>
      </c>
      <c r="J212" s="244" t="str">
        <f ca="1"/>
        <v/>
      </c>
      <c r="K212" s="243">
        <f ca="1"/>
        <v>15</v>
      </c>
      <c r="L212" s="243" t="str">
        <f ca="1"/>
        <v/>
      </c>
      <c r="M212" s="243" t="str">
        <f ca="1"/>
        <v/>
      </c>
      <c r="N212" s="243">
        <f ca="1"/>
        <v>6845</v>
      </c>
      <c r="O212" s="243">
        <f ca="1"/>
        <v>262.06</v>
      </c>
      <c r="P212" s="244">
        <f ca="1"/>
        <v>26.119972525375868</v>
      </c>
      <c r="R212" s="245">
        <f ca="1"/>
        <v>46174</v>
      </c>
      <c r="S212" s="347">
        <f ca="1"/>
        <v>6489.3999999999987</v>
      </c>
      <c r="T212" s="347">
        <f ca="1"/>
        <v>7464.1999999999989</v>
      </c>
      <c r="U212" s="347">
        <f ca="1"/>
        <v>289.75</v>
      </c>
      <c r="V212" s="348">
        <f ca="1"/>
        <v>25.76082830025884</v>
      </c>
      <c r="W212" s="347">
        <f ca="1"/>
        <v>0</v>
      </c>
      <c r="X212" s="347">
        <f ca="1"/>
        <v>289.75</v>
      </c>
      <c r="Y212" s="347">
        <f ca="1"/>
        <v>-289.75</v>
      </c>
      <c r="AA212" s="245"/>
      <c r="AB212" s="245"/>
      <c r="BA212">
        <f ca="1"/>
        <v>46127</v>
      </c>
      <c r="BB212" t="str">
        <f ca="1"/>
        <v>E</v>
      </c>
      <c r="BC212">
        <f ca="1"/>
        <v>336.5</v>
      </c>
      <c r="BD212">
        <f ca="1"/>
        <v>4209.3</v>
      </c>
      <c r="BE212">
        <f ca="1"/>
        <v>509.30000000000007</v>
      </c>
      <c r="BF212">
        <f ca="1"/>
        <v>2449.3999999999996</v>
      </c>
      <c r="BG212" t="str">
        <f ca="1"/>
        <v/>
      </c>
      <c r="BH212">
        <f ca="1"/>
        <v>7504.5</v>
      </c>
      <c r="BI212" t="str">
        <f ca="1"/>
        <v/>
      </c>
      <c r="BJ212" t="str">
        <f ca="1"/>
        <v/>
      </c>
      <c r="BK212">
        <f ca="1"/>
        <v>15</v>
      </c>
      <c r="BL212" t="str">
        <f ca="1"/>
        <v/>
      </c>
      <c r="BM212" t="str">
        <f ca="1"/>
        <v/>
      </c>
      <c r="BN212">
        <f ca="1"/>
        <v>10485</v>
      </c>
      <c r="BO212">
        <f ca="1"/>
        <v>405.81</v>
      </c>
      <c r="BP212">
        <f ca="1"/>
        <v>25.837214459968951</v>
      </c>
      <c r="BR212">
        <f ca="1"/>
        <v>46127</v>
      </c>
      <c r="BS212" t="str">
        <f ca="1"/>
        <v>E</v>
      </c>
      <c r="BT212">
        <f ca="1"/>
        <v>336.5</v>
      </c>
      <c r="BU212">
        <f ca="1"/>
        <v>4209.3</v>
      </c>
      <c r="BV212">
        <f ca="1"/>
        <v>509.30000000000007</v>
      </c>
      <c r="BW212">
        <f ca="1"/>
        <v>2449.3999999999996</v>
      </c>
      <c r="BX212" t="str">
        <f ca="1"/>
        <v/>
      </c>
      <c r="BY212">
        <f ca="1"/>
        <v>7504.5</v>
      </c>
      <c r="BZ212" t="str">
        <f ca="1"/>
        <v/>
      </c>
      <c r="CA212" t="str">
        <f ca="1"/>
        <v/>
      </c>
      <c r="CB212">
        <f ca="1"/>
        <v>15</v>
      </c>
      <c r="CC212" t="str">
        <f ca="1"/>
        <v/>
      </c>
      <c r="CD212" t="str">
        <f ca="1"/>
        <v/>
      </c>
      <c r="CE212">
        <f ca="1"/>
        <v>10485</v>
      </c>
      <c r="CF212">
        <f ca="1"/>
        <v>405.81</v>
      </c>
      <c r="CG212">
        <f ca="1"/>
        <v>25.837214459968951</v>
      </c>
      <c r="EI212">
        <f ca="1"/>
        <v>46232</v>
      </c>
      <c r="EJ212">
        <f ca="1"/>
        <v>10952.3</v>
      </c>
      <c r="EL212">
        <f ca="1"/>
        <v>46232</v>
      </c>
      <c r="EM212">
        <f ca="1"/>
        <v>1052.5</v>
      </c>
      <c r="EN212">
        <f ca="1"/>
        <v>9899.7999999999993</v>
      </c>
      <c r="EP212">
        <f ca="1"/>
        <v>46232</v>
      </c>
      <c r="EQ212">
        <f ca="1"/>
        <v>469.46</v>
      </c>
      <c r="ES212">
        <f ca="1"/>
        <v>46232</v>
      </c>
      <c r="ET212">
        <f ca="1"/>
        <v>22.832190175946831</v>
      </c>
      <c r="EV212">
        <f ca="1"/>
        <v>46232</v>
      </c>
      <c r="EW212">
        <f ca="1"/>
        <v>10718.8</v>
      </c>
      <c r="EX212">
        <f ca="1"/>
        <v>469.46</v>
      </c>
    </row>
    <row r="213" spans="1:154" ht="13.5">
      <c r="A213" s="242">
        <f ca="1"/>
        <v>46099</v>
      </c>
      <c r="B213" s="240" t="str">
        <f ca="1"/>
        <v>M</v>
      </c>
      <c r="C213" s="243">
        <f ca="1"/>
        <v>349.3</v>
      </c>
      <c r="D213" s="243">
        <f ca="1"/>
        <v>79.5</v>
      </c>
      <c r="E213" s="243">
        <f ca="1"/>
        <v>566.5</v>
      </c>
      <c r="F213" s="243">
        <f ca="1"/>
        <v>459.29999999999995</v>
      </c>
      <c r="G213" s="243" t="str">
        <f ca="1"/>
        <v/>
      </c>
      <c r="H213" s="243">
        <f ca="1"/>
        <v>1454.6</v>
      </c>
      <c r="I213" s="244" t="str">
        <f ca="1"/>
        <v/>
      </c>
      <c r="J213" s="244" t="str">
        <f ca="1"/>
        <v/>
      </c>
      <c r="K213" s="243" t="str">
        <f ca="1"/>
        <v/>
      </c>
      <c r="L213" s="243" t="str">
        <f ca="1"/>
        <v/>
      </c>
      <c r="M213" s="243" t="str">
        <f ca="1"/>
        <v/>
      </c>
      <c r="N213" s="243" t="str">
        <f ca="1"/>
        <v/>
      </c>
      <c r="O213" s="243" t="str">
        <f ca="1"/>
        <v/>
      </c>
      <c r="P213" s="244" t="str">
        <f ca="1"/>
        <v/>
      </c>
      <c r="R213" s="245">
        <f ca="1"/>
        <v>46175</v>
      </c>
      <c r="S213" s="347">
        <f ca="1"/>
        <v>7309.9999999999991</v>
      </c>
      <c r="T213" s="347">
        <f ca="1"/>
        <v>6965.7999999999993</v>
      </c>
      <c r="U213" s="347">
        <f ca="1"/>
        <v>269.36</v>
      </c>
      <c r="V213" s="348">
        <f ca="1"/>
        <v>25.860558360558358</v>
      </c>
      <c r="W213" s="347">
        <f ca="1"/>
        <v>0</v>
      </c>
      <c r="X213" s="347">
        <f ca="1"/>
        <v>269.36</v>
      </c>
      <c r="Y213" s="347">
        <f ca="1"/>
        <v>-269.36</v>
      </c>
      <c r="AA213" s="245"/>
      <c r="AB213" s="245"/>
      <c r="BA213">
        <f ca="1"/>
        <v>46128</v>
      </c>
      <c r="BB213" t="str">
        <f ca="1"/>
        <v>M</v>
      </c>
      <c r="BC213">
        <f ca="1"/>
        <v>366.5</v>
      </c>
      <c r="BD213">
        <f ca="1"/>
        <v>89.3</v>
      </c>
      <c r="BE213">
        <f ca="1"/>
        <v>543.79999999999995</v>
      </c>
      <c r="BF213">
        <f ca="1"/>
        <v>1995.8999999999999</v>
      </c>
      <c r="BG213" t="str">
        <f ca="1"/>
        <v/>
      </c>
      <c r="BH213">
        <f ca="1"/>
        <v>2995.5</v>
      </c>
      <c r="BI213" t="str">
        <f ca="1"/>
        <v/>
      </c>
      <c r="BJ213" t="str">
        <f ca="1"/>
        <v/>
      </c>
      <c r="BK213" t="str">
        <f ca="1"/>
        <v/>
      </c>
      <c r="BL213" t="str">
        <f ca="1"/>
        <v/>
      </c>
      <c r="BM213" t="str">
        <f ca="1"/>
        <v/>
      </c>
      <c r="BN213" t="str">
        <f ca="1"/>
        <v/>
      </c>
      <c r="BO213" t="str">
        <f ca="1"/>
        <v/>
      </c>
      <c r="BP213" t="str">
        <f ca="1"/>
        <v/>
      </c>
      <c r="BR213">
        <f ca="1"/>
        <v>46128</v>
      </c>
      <c r="BS213" t="str">
        <f ca="1"/>
        <v>M</v>
      </c>
      <c r="BT213">
        <f ca="1"/>
        <v>366.5</v>
      </c>
      <c r="BU213">
        <f ca="1"/>
        <v>89.3</v>
      </c>
      <c r="BV213">
        <f ca="1"/>
        <v>543.79999999999995</v>
      </c>
      <c r="BW213">
        <f ca="1"/>
        <v>1995.8999999999999</v>
      </c>
      <c r="BX213" t="str">
        <f ca="1"/>
        <v/>
      </c>
      <c r="BY213">
        <f ca="1"/>
        <v>2995.5</v>
      </c>
      <c r="BZ213" t="str">
        <f ca="1"/>
        <v/>
      </c>
      <c r="CA213" t="str">
        <f ca="1"/>
        <v/>
      </c>
      <c r="CB213" t="str">
        <f ca="1"/>
        <v/>
      </c>
      <c r="CC213" t="str">
        <f ca="1"/>
        <v/>
      </c>
      <c r="CD213" t="str">
        <f ca="1"/>
        <v/>
      </c>
      <c r="CE213" t="str">
        <f ca="1"/>
        <v/>
      </c>
      <c r="CF213" t="str">
        <f ca="1"/>
        <v/>
      </c>
      <c r="CG213" t="str">
        <f ca="1"/>
        <v/>
      </c>
      <c r="EI213">
        <f ca="1"/>
        <v>46233</v>
      </c>
      <c r="EJ213">
        <f ca="1"/>
        <v>1813.8</v>
      </c>
      <c r="EL213">
        <f ca="1"/>
        <v>46233</v>
      </c>
      <c r="EM213">
        <f ca="1"/>
        <v>839</v>
      </c>
      <c r="EN213">
        <f ca="1"/>
        <v>974.8</v>
      </c>
      <c r="EP213">
        <f ca="1"/>
        <v>46233</v>
      </c>
      <c r="EQ213">
        <f ca="1"/>
        <v>443.59</v>
      </c>
      <c r="ES213">
        <f ca="1"/>
        <v>46233</v>
      </c>
      <c r="ET213">
        <f ca="1"/>
        <v>22.731125588944746</v>
      </c>
      <c r="EV213">
        <f ca="1"/>
        <v>46233</v>
      </c>
      <c r="EW213">
        <f ca="1"/>
        <v>10083.299999999999</v>
      </c>
      <c r="EX213">
        <f ca="1"/>
        <v>443.59</v>
      </c>
    </row>
    <row r="214" spans="1:154" ht="13.5">
      <c r="A214" s="242">
        <f ca="1"/>
        <v>46099</v>
      </c>
      <c r="B214" s="240" t="str">
        <f ca="1"/>
        <v>E</v>
      </c>
      <c r="C214" s="243">
        <f ca="1"/>
        <v>302.2</v>
      </c>
      <c r="D214" s="243">
        <f ca="1"/>
        <v>4161.8999999999996</v>
      </c>
      <c r="E214" s="243">
        <f ca="1"/>
        <v>524.4</v>
      </c>
      <c r="F214" s="243">
        <f ca="1"/>
        <v>413.9</v>
      </c>
      <c r="G214" s="243" t="str">
        <f ca="1"/>
        <v/>
      </c>
      <c r="H214" s="243">
        <f ca="1"/>
        <v>5402.3999999999987</v>
      </c>
      <c r="I214" s="244" t="str">
        <f ca="1"/>
        <v/>
      </c>
      <c r="J214" s="244" t="str">
        <f ca="1"/>
        <v/>
      </c>
      <c r="K214" s="243">
        <f ca="1"/>
        <v>15</v>
      </c>
      <c r="L214" s="243" t="str">
        <f ca="1"/>
        <v/>
      </c>
      <c r="M214" s="243" t="str">
        <f ca="1"/>
        <v/>
      </c>
      <c r="N214" s="243">
        <f ca="1"/>
        <v>6830.3999999999987</v>
      </c>
      <c r="O214" s="243">
        <f ca="1"/>
        <v>262.58</v>
      </c>
      <c r="P214" s="244">
        <f ca="1"/>
        <v>26.012643765709495</v>
      </c>
      <c r="R214" s="245">
        <f ca="1"/>
        <v>46176</v>
      </c>
      <c r="S214" s="347">
        <f ca="1"/>
        <v>7379.1</v>
      </c>
      <c r="T214" s="347">
        <f ca="1"/>
        <v>7655.8</v>
      </c>
      <c r="U214" s="347">
        <f ca="1"/>
        <v>297.08</v>
      </c>
      <c r="V214" s="348">
        <f ca="1"/>
        <v>25.770162919079038</v>
      </c>
      <c r="W214" s="347">
        <f ca="1"/>
        <v>0</v>
      </c>
      <c r="X214" s="347">
        <f ca="1"/>
        <v>297.08</v>
      </c>
      <c r="Y214" s="347">
        <f ca="1"/>
        <v>-297.08</v>
      </c>
      <c r="AA214" s="245"/>
      <c r="AB214" s="245"/>
      <c r="BA214">
        <f ca="1"/>
        <v>46128</v>
      </c>
      <c r="BB214" t="str">
        <f ca="1"/>
        <v>E</v>
      </c>
      <c r="BC214">
        <f ca="1"/>
        <v>355.90000000000003</v>
      </c>
      <c r="BD214">
        <f ca="1"/>
        <v>4188.1000000000004</v>
      </c>
      <c r="BE214">
        <f ca="1"/>
        <v>505.80000000000007</v>
      </c>
      <c r="BF214">
        <f ca="1"/>
        <v>2440.6</v>
      </c>
      <c r="BG214" t="str">
        <f ca="1"/>
        <v/>
      </c>
      <c r="BH214">
        <f ca="1"/>
        <v>7490.4</v>
      </c>
      <c r="BI214" t="str">
        <f ca="1"/>
        <v/>
      </c>
      <c r="BJ214" t="str">
        <f ca="1"/>
        <v/>
      </c>
      <c r="BK214">
        <f ca="1"/>
        <v>15</v>
      </c>
      <c r="BL214" t="str">
        <f ca="1"/>
        <v/>
      </c>
      <c r="BM214" t="str">
        <f ca="1"/>
        <v/>
      </c>
      <c r="BN214">
        <f ca="1"/>
        <v>10439.299999999999</v>
      </c>
      <c r="BO214">
        <f ca="1"/>
        <v>405.95</v>
      </c>
      <c r="BP214">
        <f ca="1"/>
        <v>25.71572853799729</v>
      </c>
      <c r="BR214">
        <f ca="1"/>
        <v>46128</v>
      </c>
      <c r="BS214" t="str">
        <f ca="1"/>
        <v>E</v>
      </c>
      <c r="BT214">
        <f ca="1"/>
        <v>355.90000000000003</v>
      </c>
      <c r="BU214">
        <f ca="1"/>
        <v>4188.1000000000004</v>
      </c>
      <c r="BV214">
        <f ca="1"/>
        <v>505.80000000000007</v>
      </c>
      <c r="BW214">
        <f ca="1"/>
        <v>2440.6</v>
      </c>
      <c r="BX214" t="str">
        <f ca="1"/>
        <v/>
      </c>
      <c r="BY214">
        <f ca="1"/>
        <v>7490.4</v>
      </c>
      <c r="BZ214" t="str">
        <f ca="1"/>
        <v/>
      </c>
      <c r="CA214" t="str">
        <f ca="1"/>
        <v/>
      </c>
      <c r="CB214">
        <f ca="1"/>
        <v>15</v>
      </c>
      <c r="CC214" t="str">
        <f ca="1"/>
        <v/>
      </c>
      <c r="CD214" t="str">
        <f ca="1"/>
        <v/>
      </c>
      <c r="CE214">
        <f ca="1"/>
        <v>10439.299999999999</v>
      </c>
      <c r="CF214">
        <f ca="1"/>
        <v>405.95</v>
      </c>
      <c r="CG214">
        <f ca="1"/>
        <v>25.71572853799729</v>
      </c>
      <c r="EI214">
        <f ca="1"/>
        <v>46234</v>
      </c>
      <c r="EJ214">
        <f ca="1"/>
        <v>13359</v>
      </c>
      <c r="EL214">
        <f ca="1"/>
        <v>46234</v>
      </c>
      <c r="EM214">
        <f ca="1"/>
        <v>9128.5</v>
      </c>
      <c r="EN214">
        <f ca="1"/>
        <v>4230.5</v>
      </c>
      <c r="EP214">
        <f ca="1"/>
        <v>46234</v>
      </c>
      <c r="EQ214">
        <f ca="1"/>
        <v>224.47</v>
      </c>
      <c r="ES214">
        <f ca="1"/>
        <v>46234</v>
      </c>
      <c r="ET214">
        <f ca="1"/>
        <v>23.416492181583287</v>
      </c>
      <c r="EV214">
        <f ca="1"/>
        <v>46234</v>
      </c>
      <c r="EW214">
        <f ca="1"/>
        <v>5256.3</v>
      </c>
      <c r="EX214">
        <f ca="1"/>
        <v>224.47</v>
      </c>
    </row>
    <row r="215" spans="1:154" ht="13.5">
      <c r="A215" s="242">
        <f ca="1"/>
        <v>46100</v>
      </c>
      <c r="B215" s="240" t="str">
        <f ca="1"/>
        <v>M</v>
      </c>
      <c r="C215" s="243">
        <f ca="1"/>
        <v>351.7</v>
      </c>
      <c r="D215" s="243">
        <f ca="1"/>
        <v>75</v>
      </c>
      <c r="E215" s="243">
        <f ca="1"/>
        <v>566.29999999999995</v>
      </c>
      <c r="F215" s="243">
        <f ca="1"/>
        <v>450</v>
      </c>
      <c r="G215" s="243" t="str">
        <f ca="1"/>
        <v/>
      </c>
      <c r="H215" s="243">
        <f ca="1"/>
        <v>1443</v>
      </c>
      <c r="I215" s="244" t="str">
        <f ca="1"/>
        <v/>
      </c>
      <c r="J215" s="244" t="str">
        <f ca="1"/>
        <v/>
      </c>
      <c r="K215" s="243" t="str">
        <f ca="1"/>
        <v/>
      </c>
      <c r="L215" s="243" t="str">
        <f ca="1"/>
        <v/>
      </c>
      <c r="M215" s="243" t="str">
        <f ca="1"/>
        <v/>
      </c>
      <c r="N215" s="243" t="str">
        <f ca="1"/>
        <v/>
      </c>
      <c r="O215" s="243" t="str">
        <f ca="1"/>
        <v/>
      </c>
      <c r="P215" s="244" t="str">
        <f ca="1"/>
        <v/>
      </c>
      <c r="R215" s="245">
        <f ca="1"/>
        <v>46177</v>
      </c>
      <c r="S215" s="347">
        <f ca="1"/>
        <v>7680.3</v>
      </c>
      <c r="T215" s="347">
        <f ca="1"/>
        <v>7574.8</v>
      </c>
      <c r="U215" s="347">
        <f ca="1"/>
        <v>292.2</v>
      </c>
      <c r="V215" s="348">
        <f ca="1"/>
        <v>25.923340177960302</v>
      </c>
      <c r="W215" s="347">
        <f ca="1"/>
        <v>0</v>
      </c>
      <c r="X215" s="347">
        <f ca="1"/>
        <v>292.2</v>
      </c>
      <c r="Y215" s="347">
        <f ca="1"/>
        <v>-292.2</v>
      </c>
      <c r="AA215" s="245"/>
      <c r="AB215" s="245"/>
      <c r="BA215">
        <f ca="1"/>
        <v>46129</v>
      </c>
      <c r="BB215" t="str">
        <f ca="1"/>
        <v>M</v>
      </c>
      <c r="BC215">
        <f ca="1"/>
        <v>358.29999999999995</v>
      </c>
      <c r="BD215">
        <f ca="1"/>
        <v>92.199999999999989</v>
      </c>
      <c r="BE215">
        <f ca="1"/>
        <v>509.8</v>
      </c>
      <c r="BF215">
        <f ca="1"/>
        <v>2003.6</v>
      </c>
      <c r="BG215" t="str">
        <f ca="1"/>
        <v/>
      </c>
      <c r="BH215">
        <f ca="1"/>
        <v>2963.8999999999996</v>
      </c>
      <c r="BI215" t="str">
        <f ca="1"/>
        <v/>
      </c>
      <c r="BJ215" t="str">
        <f ca="1"/>
        <v/>
      </c>
      <c r="BK215" t="str">
        <f ca="1"/>
        <v/>
      </c>
      <c r="BL215" t="str">
        <f ca="1"/>
        <v/>
      </c>
      <c r="BM215" t="str">
        <f ca="1"/>
        <v/>
      </c>
      <c r="BN215" t="str">
        <f ca="1"/>
        <v/>
      </c>
      <c r="BO215" t="str">
        <f ca="1"/>
        <v/>
      </c>
      <c r="BP215" t="str">
        <f ca="1"/>
        <v/>
      </c>
      <c r="BR215">
        <f ca="1"/>
        <v>46129</v>
      </c>
      <c r="BS215" t="str">
        <f ca="1"/>
        <v>M</v>
      </c>
      <c r="BT215">
        <f ca="1"/>
        <v>358.29999999999995</v>
      </c>
      <c r="BU215">
        <f ca="1"/>
        <v>92.199999999999989</v>
      </c>
      <c r="BV215">
        <f ca="1"/>
        <v>509.8</v>
      </c>
      <c r="BW215">
        <f ca="1"/>
        <v>2003.6</v>
      </c>
      <c r="BX215" t="str">
        <f ca="1"/>
        <v/>
      </c>
      <c r="BY215">
        <f ca="1"/>
        <v>2963.8999999999996</v>
      </c>
      <c r="BZ215" t="str">
        <f ca="1"/>
        <v/>
      </c>
      <c r="CA215" t="str">
        <f ca="1"/>
        <v/>
      </c>
      <c r="CB215" t="str">
        <f ca="1"/>
        <v/>
      </c>
      <c r="CC215" t="str">
        <f ca="1"/>
        <v/>
      </c>
      <c r="CD215" t="str">
        <f ca="1"/>
        <v/>
      </c>
      <c r="CE215" t="str">
        <f ca="1"/>
        <v/>
      </c>
      <c r="CF215" t="str">
        <f ca="1"/>
        <v/>
      </c>
      <c r="CG215" t="str">
        <f ca="1"/>
        <v/>
      </c>
      <c r="EI215">
        <f ca="1"/>
        <v>46235</v>
      </c>
      <c r="EJ215">
        <f ca="1"/>
        <v>3681</v>
      </c>
      <c r="EL215">
        <f ca="1"/>
        <v>46235</v>
      </c>
      <c r="EM215">
        <f ca="1"/>
        <v>1045.8</v>
      </c>
      <c r="EN215">
        <f ca="1"/>
        <v>2635.2</v>
      </c>
      <c r="EP215">
        <f ca="1"/>
        <v>46235</v>
      </c>
      <c r="EQ215">
        <f ca="1"/>
        <v>653.78</v>
      </c>
      <c r="ES215">
        <f ca="1"/>
        <v>46235</v>
      </c>
      <c r="ET215">
        <f ca="1"/>
        <v>23.130410841567503</v>
      </c>
      <c r="EV215">
        <f ca="1"/>
        <v>46235</v>
      </c>
      <c r="EW215">
        <f ca="1"/>
        <v>15122.2</v>
      </c>
      <c r="EX215">
        <f ca="1"/>
        <v>653.78</v>
      </c>
    </row>
    <row r="216" spans="1:154" ht="13.5">
      <c r="A216" s="242">
        <f ca="1"/>
        <v>46100</v>
      </c>
      <c r="B216" s="240" t="str">
        <f ca="1"/>
        <v>E</v>
      </c>
      <c r="C216" s="243">
        <f ca="1"/>
        <v>328.8</v>
      </c>
      <c r="D216" s="243">
        <f ca="1"/>
        <v>4165.7</v>
      </c>
      <c r="E216" s="243">
        <f ca="1"/>
        <v>536.4</v>
      </c>
      <c r="F216" s="243">
        <f ca="1"/>
        <v>402.99999999999994</v>
      </c>
      <c r="G216" s="243" t="str">
        <f ca="1"/>
        <v/>
      </c>
      <c r="H216" s="243">
        <f ca="1"/>
        <v>5433.9</v>
      </c>
      <c r="I216" s="244" t="str">
        <f ca="1"/>
        <v/>
      </c>
      <c r="J216" s="244" t="str">
        <f ca="1"/>
        <v/>
      </c>
      <c r="K216" s="243">
        <f ca="1"/>
        <v>15</v>
      </c>
      <c r="L216" s="243" t="str">
        <f ca="1"/>
        <v/>
      </c>
      <c r="M216" s="243" t="str">
        <f ca="1"/>
        <v/>
      </c>
      <c r="N216" s="243">
        <f ca="1"/>
        <v>6906</v>
      </c>
      <c r="O216" s="243">
        <f ca="1"/>
        <v>256.14</v>
      </c>
      <c r="P216" s="244">
        <f ca="1"/>
        <v>26.961817755914737</v>
      </c>
      <c r="R216" s="245">
        <f ca="1"/>
        <v>46178</v>
      </c>
      <c r="S216" s="347">
        <f ca="1"/>
        <v>7443.7999999999993</v>
      </c>
      <c r="T216" s="347">
        <f ca="1"/>
        <v>7392.4999999999991</v>
      </c>
      <c r="U216" s="347">
        <f ca="1"/>
        <v>287.31</v>
      </c>
      <c r="V216" s="348">
        <f ca="1"/>
        <v>25.730047683686607</v>
      </c>
      <c r="W216" s="347">
        <f ca="1"/>
        <v>0</v>
      </c>
      <c r="X216" s="347">
        <f ca="1"/>
        <v>287.31</v>
      </c>
      <c r="Y216" s="347">
        <f ca="1"/>
        <v>-287.31</v>
      </c>
      <c r="AA216" s="245"/>
      <c r="AB216" s="245"/>
      <c r="BA216">
        <f ca="1"/>
        <v>46129</v>
      </c>
      <c r="BB216" t="str">
        <f ca="1"/>
        <v>E</v>
      </c>
      <c r="BC216">
        <f ca="1"/>
        <v>335.29999999999995</v>
      </c>
      <c r="BD216">
        <f ca="1"/>
        <v>4350.1000000000004</v>
      </c>
      <c r="BE216">
        <f ca="1"/>
        <v>512.80000000000007</v>
      </c>
      <c r="BF216">
        <f ca="1"/>
        <v>2390.8000000000002</v>
      </c>
      <c r="BG216" t="str">
        <f ca="1"/>
        <v/>
      </c>
      <c r="BH216">
        <f ca="1"/>
        <v>7589.0000000000009</v>
      </c>
      <c r="BI216" t="str">
        <f ca="1"/>
        <v/>
      </c>
      <c r="BJ216" t="str">
        <f ca="1"/>
        <v/>
      </c>
      <c r="BK216">
        <f ca="1"/>
        <v>15</v>
      </c>
      <c r="BL216" t="str">
        <f ca="1"/>
        <v/>
      </c>
      <c r="BM216" t="str">
        <f ca="1"/>
        <v/>
      </c>
      <c r="BN216">
        <f ca="1"/>
        <v>10573.900000000001</v>
      </c>
      <c r="BO216">
        <f ca="1"/>
        <v>410.15</v>
      </c>
      <c r="BP216">
        <f ca="1"/>
        <v>25.780568084847012</v>
      </c>
      <c r="BR216">
        <f ca="1"/>
        <v>46129</v>
      </c>
      <c r="BS216" t="str">
        <f ca="1"/>
        <v>E</v>
      </c>
      <c r="BT216">
        <f ca="1"/>
        <v>335.29999999999995</v>
      </c>
      <c r="BU216">
        <f ca="1"/>
        <v>4350.1000000000004</v>
      </c>
      <c r="BV216">
        <f ca="1"/>
        <v>512.80000000000007</v>
      </c>
      <c r="BW216">
        <f ca="1"/>
        <v>2390.8000000000002</v>
      </c>
      <c r="BX216" t="str">
        <f ca="1"/>
        <v/>
      </c>
      <c r="BY216">
        <f ca="1"/>
        <v>7589.0000000000009</v>
      </c>
      <c r="BZ216" t="str">
        <f ca="1"/>
        <v/>
      </c>
      <c r="CA216" t="str">
        <f ca="1"/>
        <v/>
      </c>
      <c r="CB216">
        <f ca="1"/>
        <v>15</v>
      </c>
      <c r="CC216" t="str">
        <f ca="1"/>
        <v/>
      </c>
      <c r="CD216" t="str">
        <f ca="1"/>
        <v/>
      </c>
      <c r="CE216">
        <f ca="1"/>
        <v>10573.900000000001</v>
      </c>
      <c r="CF216">
        <f ca="1"/>
        <v>410.15</v>
      </c>
      <c r="CG216">
        <f ca="1"/>
        <v>25.780568084847012</v>
      </c>
      <c r="EI216">
        <f ca="1"/>
        <v>46236</v>
      </c>
      <c r="EJ216">
        <f ca="1"/>
        <v>14658.000000000002</v>
      </c>
      <c r="EL216">
        <f ca="1"/>
        <v>46236</v>
      </c>
      <c r="EM216">
        <f ca="1"/>
        <v>12507.000000000002</v>
      </c>
      <c r="EN216">
        <f ca="1"/>
        <v>2151</v>
      </c>
      <c r="EP216">
        <f ca="1"/>
        <v>46236</v>
      </c>
      <c r="EQ216">
        <f ca="1"/>
        <v>139.33000000000001</v>
      </c>
      <c r="ES216">
        <f ca="1"/>
        <v>46236</v>
      </c>
      <c r="ET216">
        <f ca="1"/>
        <v>22.934041484246031</v>
      </c>
      <c r="EV216">
        <f ca="1"/>
        <v>46236</v>
      </c>
      <c r="EW216">
        <f ca="1"/>
        <v>3195.3999999999996</v>
      </c>
      <c r="EX216">
        <f ca="1"/>
        <v>139.33000000000001</v>
      </c>
    </row>
    <row r="217" spans="1:154" ht="13.5">
      <c r="A217" s="242">
        <f ca="1"/>
        <v>46101</v>
      </c>
      <c r="B217" s="240" t="str">
        <f ca="1"/>
        <v>M</v>
      </c>
      <c r="C217" s="243">
        <f ca="1"/>
        <v>377.70000000000005</v>
      </c>
      <c r="D217" s="243">
        <f ca="1"/>
        <v>74.8</v>
      </c>
      <c r="E217" s="243">
        <f ca="1"/>
        <v>562.79999999999995</v>
      </c>
      <c r="F217" s="243">
        <f ca="1"/>
        <v>471.80000000000007</v>
      </c>
      <c r="G217" s="243" t="str">
        <f ca="1"/>
        <v/>
      </c>
      <c r="H217" s="243">
        <f ca="1"/>
        <v>1487.1</v>
      </c>
      <c r="I217" s="244" t="str">
        <f ca="1"/>
        <v/>
      </c>
      <c r="J217" s="244" t="str">
        <f ca="1"/>
        <v/>
      </c>
      <c r="K217" s="243" t="str">
        <f ca="1"/>
        <v/>
      </c>
      <c r="L217" s="243" t="str">
        <f ca="1"/>
        <v/>
      </c>
      <c r="M217" s="243" t="str">
        <f ca="1"/>
        <v/>
      </c>
      <c r="N217" s="243" t="str">
        <f ca="1"/>
        <v/>
      </c>
      <c r="O217" s="243" t="str">
        <f ca="1"/>
        <v/>
      </c>
      <c r="P217" s="244" t="str">
        <f ca="1"/>
        <v/>
      </c>
      <c r="R217" s="245">
        <f ca="1"/>
        <v>46179</v>
      </c>
      <c r="S217" s="347">
        <f ca="1"/>
        <v>7350.5999999999995</v>
      </c>
      <c r="T217" s="347">
        <f ca="1"/>
        <v>7276.7999999999993</v>
      </c>
      <c r="U217" s="347">
        <f ca="1"/>
        <v>283.44</v>
      </c>
      <c r="V217" s="348">
        <f ca="1"/>
        <v>25.673158340389499</v>
      </c>
      <c r="W217" s="347">
        <f ca="1"/>
        <v>0</v>
      </c>
      <c r="X217" s="347">
        <f ca="1"/>
        <v>283.44</v>
      </c>
      <c r="Y217" s="347">
        <f ca="1"/>
        <v>-283.44</v>
      </c>
      <c r="AA217" s="245"/>
      <c r="AB217" s="245"/>
      <c r="BA217">
        <f ca="1"/>
        <v>46130</v>
      </c>
      <c r="BB217" t="str">
        <f ca="1"/>
        <v>M</v>
      </c>
      <c r="BC217">
        <f ca="1"/>
        <v>376.50000000000006</v>
      </c>
      <c r="BD217">
        <f ca="1"/>
        <v>96.800000000000011</v>
      </c>
      <c r="BE217">
        <f ca="1"/>
        <v>536.70000000000005</v>
      </c>
      <c r="BF217">
        <f ca="1"/>
        <v>1989.9</v>
      </c>
      <c r="BG217" t="str">
        <f ca="1"/>
        <v/>
      </c>
      <c r="BH217">
        <f ca="1"/>
        <v>2999.9</v>
      </c>
      <c r="BI217" t="str">
        <f ca="1"/>
        <v/>
      </c>
      <c r="BJ217" t="str">
        <f ca="1"/>
        <v/>
      </c>
      <c r="BK217" t="str">
        <f ca="1"/>
        <v/>
      </c>
      <c r="BL217" t="str">
        <f ca="1"/>
        <v/>
      </c>
      <c r="BM217" t="str">
        <f ca="1"/>
        <v/>
      </c>
      <c r="BN217" t="str">
        <f ca="1"/>
        <v/>
      </c>
      <c r="BO217" t="str">
        <f ca="1"/>
        <v/>
      </c>
      <c r="BP217" t="str">
        <f ca="1"/>
        <v/>
      </c>
      <c r="BR217">
        <f ca="1"/>
        <v>46130</v>
      </c>
      <c r="BS217" t="str">
        <f ca="1"/>
        <v>M</v>
      </c>
      <c r="BT217">
        <f ca="1"/>
        <v>376.50000000000006</v>
      </c>
      <c r="BU217">
        <f ca="1"/>
        <v>96.800000000000011</v>
      </c>
      <c r="BV217">
        <f ca="1"/>
        <v>536.70000000000005</v>
      </c>
      <c r="BW217">
        <f ca="1"/>
        <v>1989.9</v>
      </c>
      <c r="BX217" t="str">
        <f ca="1"/>
        <v/>
      </c>
      <c r="BY217">
        <f ca="1"/>
        <v>2999.9</v>
      </c>
      <c r="BZ217" t="str">
        <f ca="1"/>
        <v/>
      </c>
      <c r="CA217" t="str">
        <f ca="1"/>
        <v/>
      </c>
      <c r="CB217" t="str">
        <f ca="1"/>
        <v/>
      </c>
      <c r="CC217" t="str">
        <f ca="1"/>
        <v/>
      </c>
      <c r="CD217" t="str">
        <f ca="1"/>
        <v/>
      </c>
      <c r="CE217" t="str">
        <f ca="1"/>
        <v/>
      </c>
      <c r="CF217" t="str">
        <f ca="1"/>
        <v/>
      </c>
      <c r="CG217" t="str">
        <f ca="1"/>
        <v/>
      </c>
      <c r="EI217">
        <f ca="1"/>
        <v>46237</v>
      </c>
      <c r="EJ217">
        <f ca="1"/>
        <v>3756.0999999999995</v>
      </c>
      <c r="EL217">
        <f ca="1"/>
        <v>46237</v>
      </c>
      <c r="EM217">
        <f ca="1"/>
        <v>1064.3999999999999</v>
      </c>
      <c r="EN217">
        <f ca="1"/>
        <v>2691.7</v>
      </c>
      <c r="EP217">
        <f ca="1"/>
        <v>46237</v>
      </c>
      <c r="EQ217">
        <f ca="1"/>
        <v>496.23</v>
      </c>
      <c r="ES217">
        <f ca="1"/>
        <v>46237</v>
      </c>
      <c r="ET217">
        <f ca="1"/>
        <v>23.17111017068698</v>
      </c>
      <c r="EV217">
        <f ca="1"/>
        <v>46237</v>
      </c>
      <c r="EW217">
        <f ca="1"/>
        <v>11498.2</v>
      </c>
      <c r="EX217">
        <f ca="1"/>
        <v>496.23</v>
      </c>
    </row>
    <row r="218" spans="1:154" ht="13.5">
      <c r="A218" s="242">
        <f ca="1"/>
        <v>46101</v>
      </c>
      <c r="B218" s="240" t="str">
        <f ca="1"/>
        <v>E</v>
      </c>
      <c r="C218" s="243">
        <f ca="1"/>
        <v>0</v>
      </c>
      <c r="D218" s="243">
        <f ca="1"/>
        <v>4165</v>
      </c>
      <c r="E218" s="243">
        <f ca="1"/>
        <v>288.2</v>
      </c>
      <c r="F218" s="243">
        <f ca="1"/>
        <v>290.7</v>
      </c>
      <c r="G218" s="243" t="str">
        <f ca="1"/>
        <v/>
      </c>
      <c r="H218" s="243">
        <f ca="1"/>
        <v>4743.8999999999996</v>
      </c>
      <c r="I218" s="244" t="str">
        <f ca="1"/>
        <v/>
      </c>
      <c r="J218" s="244" t="str">
        <f ca="1"/>
        <v/>
      </c>
      <c r="K218" s="243">
        <f ca="1"/>
        <v>15</v>
      </c>
      <c r="L218" s="243" t="str">
        <f ca="1"/>
        <v/>
      </c>
      <c r="M218" s="243" t="str">
        <f ca="1"/>
        <v/>
      </c>
      <c r="N218" s="243">
        <f ca="1"/>
        <v>6169.5</v>
      </c>
      <c r="O218" s="243">
        <f ca="1"/>
        <v>227.15</v>
      </c>
      <c r="P218" s="244">
        <f ca="1"/>
        <v>27.160466651992074</v>
      </c>
      <c r="R218" s="245">
        <f ca="1"/>
        <v>46180</v>
      </c>
      <c r="S218" s="347">
        <f ca="1"/>
        <v>7338.2000000000007</v>
      </c>
      <c r="T218" s="347">
        <f ca="1"/>
        <v>7237.7000000000007</v>
      </c>
      <c r="U218" s="347">
        <f ca="1"/>
        <v>280.83</v>
      </c>
      <c r="V218" s="348">
        <f ca="1"/>
        <v>25.772531424705342</v>
      </c>
      <c r="W218" s="347">
        <f ca="1"/>
        <v>0</v>
      </c>
      <c r="X218" s="347">
        <f ca="1"/>
        <v>280.83</v>
      </c>
      <c r="Y218" s="347">
        <f ca="1"/>
        <v>-280.83</v>
      </c>
      <c r="AA218" s="245"/>
      <c r="AB218" s="245"/>
      <c r="BA218">
        <f ca="1"/>
        <v>46130</v>
      </c>
      <c r="BB218" t="str">
        <f ca="1"/>
        <v>E</v>
      </c>
      <c r="BC218">
        <f ca="1"/>
        <v>340.5</v>
      </c>
      <c r="BD218">
        <f ca="1"/>
        <v>3875.6</v>
      </c>
      <c r="BE218">
        <f ca="1"/>
        <v>519.5</v>
      </c>
      <c r="BF218">
        <f ca="1"/>
        <v>2397.2999999999997</v>
      </c>
      <c r="BG218" t="str">
        <f ca="1"/>
        <v/>
      </c>
      <c r="BH218">
        <f ca="1"/>
        <v>7132.9</v>
      </c>
      <c r="BI218" t="str">
        <f ca="1"/>
        <v/>
      </c>
      <c r="BJ218" t="str">
        <f ca="1"/>
        <v/>
      </c>
      <c r="BK218">
        <f ca="1"/>
        <v>15</v>
      </c>
      <c r="BL218" t="str">
        <f ca="1"/>
        <v/>
      </c>
      <c r="BM218" t="str">
        <f ca="1"/>
        <v/>
      </c>
      <c r="BN218">
        <f ca="1"/>
        <v>10095.099999999999</v>
      </c>
      <c r="BO218">
        <f ca="1"/>
        <v>392.2</v>
      </c>
      <c r="BP218">
        <f ca="1"/>
        <v>25.739673635900047</v>
      </c>
      <c r="BR218">
        <f ca="1"/>
        <v>46130</v>
      </c>
      <c r="BS218" t="str">
        <f ca="1"/>
        <v>E</v>
      </c>
      <c r="BT218">
        <f ca="1"/>
        <v>340.5</v>
      </c>
      <c r="BU218">
        <f ca="1"/>
        <v>3875.6</v>
      </c>
      <c r="BV218">
        <f ca="1"/>
        <v>519.5</v>
      </c>
      <c r="BW218">
        <f ca="1"/>
        <v>2397.2999999999997</v>
      </c>
      <c r="BX218" t="str">
        <f ca="1"/>
        <v/>
      </c>
      <c r="BY218">
        <f ca="1"/>
        <v>7132.9</v>
      </c>
      <c r="BZ218" t="str">
        <f ca="1"/>
        <v/>
      </c>
      <c r="CA218" t="str">
        <f ca="1"/>
        <v/>
      </c>
      <c r="CB218">
        <f ca="1"/>
        <v>15</v>
      </c>
      <c r="CC218" t="str">
        <f ca="1"/>
        <v/>
      </c>
      <c r="CD218" t="str">
        <f ca="1"/>
        <v/>
      </c>
      <c r="CE218">
        <f ca="1"/>
        <v>10095.099999999999</v>
      </c>
      <c r="CF218">
        <f ca="1"/>
        <v>392.2</v>
      </c>
      <c r="CG218">
        <f ca="1"/>
        <v>25.739673635900047</v>
      </c>
      <c r="EI218">
        <f ca="1"/>
        <v>46238</v>
      </c>
      <c r="EJ218">
        <f ca="1"/>
        <v>11111.4</v>
      </c>
      <c r="EL218">
        <f ca="1"/>
        <v>46238</v>
      </c>
      <c r="EM218">
        <f ca="1"/>
        <v>8951.5</v>
      </c>
      <c r="EN218">
        <f ca="1"/>
        <v>2159.9</v>
      </c>
      <c r="EP218">
        <f ca="1"/>
        <v>46238</v>
      </c>
      <c r="EQ218">
        <f ca="1"/>
        <v>567.32000000000005</v>
      </c>
      <c r="ES218">
        <f ca="1"/>
        <v>46238</v>
      </c>
      <c r="ET218">
        <f ca="1"/>
        <v>22.790664880490727</v>
      </c>
      <c r="EV218">
        <f ca="1"/>
        <v>46238</v>
      </c>
      <c r="EW218">
        <f ca="1"/>
        <v>12929.6</v>
      </c>
      <c r="EX218">
        <f ca="1"/>
        <v>567.32000000000005</v>
      </c>
    </row>
    <row r="219" spans="1:154" ht="13.5">
      <c r="A219" s="242">
        <f ca="1"/>
        <v>46102</v>
      </c>
      <c r="B219" s="240" t="str">
        <f ca="1"/>
        <v>M</v>
      </c>
      <c r="C219" s="243">
        <f ca="1"/>
        <v>389.4</v>
      </c>
      <c r="D219" s="243">
        <f ca="1"/>
        <v>77.900000000000006</v>
      </c>
      <c r="E219" s="243">
        <f ca="1"/>
        <v>535.79999999999995</v>
      </c>
      <c r="F219" s="243">
        <f ca="1"/>
        <v>437.5</v>
      </c>
      <c r="G219" s="243" t="str">
        <f ca="1"/>
        <v/>
      </c>
      <c r="H219" s="243">
        <f ca="1"/>
        <v>1440.6</v>
      </c>
      <c r="I219" s="244" t="str">
        <f ca="1"/>
        <v/>
      </c>
      <c r="J219" s="244" t="str">
        <f ca="1"/>
        <v/>
      </c>
      <c r="K219" s="243" t="str">
        <f ca="1"/>
        <v/>
      </c>
      <c r="L219" s="243" t="str">
        <f ca="1"/>
        <v/>
      </c>
      <c r="M219" s="243" t="str">
        <f ca="1"/>
        <v/>
      </c>
      <c r="N219" s="243" t="str">
        <f ca="1"/>
        <v/>
      </c>
      <c r="O219" s="243" t="str">
        <f ca="1"/>
        <v/>
      </c>
      <c r="P219" s="244" t="str">
        <f ca="1"/>
        <v/>
      </c>
      <c r="R219" s="245">
        <f ca="1"/>
        <v>46181</v>
      </c>
      <c r="S219" s="347">
        <f ca="1"/>
        <v>7176.3000000000011</v>
      </c>
      <c r="T219" s="347">
        <f ca="1"/>
        <v>7092.9000000000005</v>
      </c>
      <c r="U219" s="347">
        <f ca="1"/>
        <v>275.45</v>
      </c>
      <c r="V219" s="348">
        <f ca="1"/>
        <v>25.750226901434019</v>
      </c>
      <c r="W219" s="347">
        <f ca="1"/>
        <v>0</v>
      </c>
      <c r="X219" s="347">
        <f ca="1"/>
        <v>275.45</v>
      </c>
      <c r="Y219" s="347">
        <f ca="1"/>
        <v>-275.45</v>
      </c>
      <c r="AA219" s="245"/>
      <c r="AB219" s="245"/>
      <c r="BA219">
        <f ca="1"/>
        <v>46131</v>
      </c>
      <c r="BB219" t="str">
        <f ca="1"/>
        <v>M</v>
      </c>
      <c r="BC219">
        <f ca="1"/>
        <v>379.7</v>
      </c>
      <c r="BD219">
        <f ca="1"/>
        <v>95.4</v>
      </c>
      <c r="BE219">
        <f ca="1"/>
        <v>543.79999999999995</v>
      </c>
      <c r="BF219">
        <f ca="1"/>
        <v>1958.3</v>
      </c>
      <c r="BG219" t="str">
        <f ca="1"/>
        <v/>
      </c>
      <c r="BH219">
        <f ca="1"/>
        <v>2977.2</v>
      </c>
      <c r="BI219" t="str">
        <f ca="1"/>
        <v/>
      </c>
      <c r="BJ219" t="str">
        <f ca="1"/>
        <v/>
      </c>
      <c r="BK219" t="str">
        <f ca="1"/>
        <v/>
      </c>
      <c r="BL219" t="str">
        <f ca="1"/>
        <v/>
      </c>
      <c r="BM219" t="str">
        <f ca="1"/>
        <v/>
      </c>
      <c r="BN219" t="str">
        <f ca="1"/>
        <v/>
      </c>
      <c r="BO219" t="str">
        <f ca="1"/>
        <v/>
      </c>
      <c r="BP219" t="str">
        <f ca="1"/>
        <v/>
      </c>
      <c r="BR219">
        <f ca="1"/>
        <v>46131</v>
      </c>
      <c r="BS219" t="str">
        <f ca="1"/>
        <v>M</v>
      </c>
      <c r="BT219">
        <f ca="1"/>
        <v>379.7</v>
      </c>
      <c r="BU219">
        <f ca="1"/>
        <v>95.4</v>
      </c>
      <c r="BV219">
        <f ca="1"/>
        <v>543.79999999999995</v>
      </c>
      <c r="BW219">
        <f ca="1"/>
        <v>1958.3</v>
      </c>
      <c r="BX219" t="str">
        <f ca="1"/>
        <v/>
      </c>
      <c r="BY219">
        <f ca="1"/>
        <v>2977.2</v>
      </c>
      <c r="BZ219" t="str">
        <f ca="1"/>
        <v/>
      </c>
      <c r="CA219" t="str">
        <f ca="1"/>
        <v/>
      </c>
      <c r="CB219" t="str">
        <f ca="1"/>
        <v/>
      </c>
      <c r="CC219" t="str">
        <f ca="1"/>
        <v/>
      </c>
      <c r="CD219" t="str">
        <f ca="1"/>
        <v/>
      </c>
      <c r="CE219" t="str">
        <f ca="1"/>
        <v/>
      </c>
      <c r="CF219" t="str">
        <f ca="1"/>
        <v/>
      </c>
      <c r="CG219" t="str">
        <f ca="1"/>
        <v/>
      </c>
      <c r="EI219">
        <f ca="1"/>
        <v>46239</v>
      </c>
      <c r="EJ219">
        <f ca="1"/>
        <v>12794.6</v>
      </c>
      <c r="EL219">
        <f ca="1"/>
        <v>46239</v>
      </c>
      <c r="EM219">
        <f ca="1"/>
        <v>10789.7</v>
      </c>
      <c r="EN219">
        <f ca="1"/>
        <v>2004.8999999999999</v>
      </c>
      <c r="EP219">
        <f ca="1"/>
        <v>46239</v>
      </c>
      <c r="EQ219">
        <f ca="1"/>
        <v>471.42</v>
      </c>
      <c r="ES219">
        <f ca="1"/>
        <v>46239</v>
      </c>
      <c r="ET219">
        <f ca="1"/>
        <v>23.312120826439266</v>
      </c>
      <c r="EV219">
        <f ca="1"/>
        <v>46239</v>
      </c>
      <c r="EW219">
        <f ca="1"/>
        <v>10989.8</v>
      </c>
      <c r="EX219">
        <f ca="1"/>
        <v>471.42</v>
      </c>
    </row>
    <row r="220" spans="1:154" ht="13.5">
      <c r="A220" s="242">
        <f ca="1"/>
        <v>46102</v>
      </c>
      <c r="B220" s="240" t="str">
        <f ca="1"/>
        <v>E</v>
      </c>
      <c r="C220" s="243">
        <f ca="1"/>
        <v>312.2</v>
      </c>
      <c r="D220" s="243">
        <f ca="1"/>
        <v>3976.6</v>
      </c>
      <c r="E220" s="243">
        <f ca="1"/>
        <v>441.4</v>
      </c>
      <c r="F220" s="243">
        <f ca="1"/>
        <v>429.20000000000005</v>
      </c>
      <c r="G220" s="243" t="str">
        <f ca="1"/>
        <v/>
      </c>
      <c r="H220" s="243">
        <f ca="1"/>
        <v>5159.3999999999996</v>
      </c>
      <c r="I220" s="244" t="str">
        <f ca="1"/>
        <v/>
      </c>
      <c r="J220" s="244" t="str">
        <f ca="1"/>
        <v/>
      </c>
      <c r="K220" s="243">
        <f ca="1"/>
        <v>15</v>
      </c>
      <c r="L220" s="243" t="str">
        <f ca="1"/>
        <v/>
      </c>
      <c r="M220" s="243" t="str">
        <f ca="1"/>
        <v/>
      </c>
      <c r="N220" s="243">
        <f ca="1"/>
        <v>6632.2999999999993</v>
      </c>
      <c r="O220" s="243">
        <f ca="1"/>
        <v>248.07</v>
      </c>
      <c r="P220" s="244">
        <f ca="1"/>
        <v>26.735598822912884</v>
      </c>
      <c r="R220" s="245">
        <f ca="1"/>
        <v>46182</v>
      </c>
      <c r="S220" s="347">
        <f ca="1"/>
        <v>7046.5</v>
      </c>
      <c r="T220" s="347">
        <f ca="1"/>
        <v>7073.8</v>
      </c>
      <c r="U220" s="347">
        <f ca="1"/>
        <v>273.76</v>
      </c>
      <c r="V220" s="348">
        <f ca="1"/>
        <v>25.839421390999416</v>
      </c>
      <c r="W220" s="347">
        <f ca="1"/>
        <v>0</v>
      </c>
      <c r="X220" s="347">
        <f ca="1"/>
        <v>273.76</v>
      </c>
      <c r="Y220" s="347">
        <f ca="1"/>
        <v>-273.76</v>
      </c>
      <c r="AA220" s="245"/>
      <c r="AB220" s="245"/>
      <c r="BA220">
        <f ca="1"/>
        <v>46131</v>
      </c>
      <c r="BB220" t="str">
        <f ca="1"/>
        <v>E</v>
      </c>
      <c r="BC220">
        <f ca="1"/>
        <v>339.7</v>
      </c>
      <c r="BD220">
        <f ca="1"/>
        <v>3992.2</v>
      </c>
      <c r="BE220">
        <f ca="1"/>
        <v>283.5</v>
      </c>
      <c r="BF220">
        <f ca="1"/>
        <v>2057.5</v>
      </c>
      <c r="BG220" t="str">
        <f ca="1"/>
        <v/>
      </c>
      <c r="BH220">
        <f ca="1"/>
        <v>6672.9</v>
      </c>
      <c r="BI220" t="str">
        <f ca="1"/>
        <v/>
      </c>
      <c r="BJ220" t="str">
        <f ca="1"/>
        <v/>
      </c>
      <c r="BK220">
        <f ca="1"/>
        <v>15</v>
      </c>
      <c r="BL220" t="str">
        <f ca="1"/>
        <v/>
      </c>
      <c r="BM220" t="str">
        <f ca="1"/>
        <v/>
      </c>
      <c r="BN220">
        <f ca="1"/>
        <v>9506.4</v>
      </c>
      <c r="BO220">
        <f ca="1"/>
        <v>368.76</v>
      </c>
      <c r="BP220">
        <f ca="1"/>
        <v>25.779368695086234</v>
      </c>
      <c r="BR220">
        <f ca="1"/>
        <v>46131</v>
      </c>
      <c r="BS220" t="str">
        <f ca="1"/>
        <v>E</v>
      </c>
      <c r="BT220">
        <f ca="1"/>
        <v>339.7</v>
      </c>
      <c r="BU220">
        <f ca="1"/>
        <v>3992.2</v>
      </c>
      <c r="BV220">
        <f ca="1"/>
        <v>283.5</v>
      </c>
      <c r="BW220">
        <f ca="1"/>
        <v>2057.5</v>
      </c>
      <c r="BX220" t="str">
        <f ca="1"/>
        <v/>
      </c>
      <c r="BY220">
        <f ca="1"/>
        <v>6672.9</v>
      </c>
      <c r="BZ220" t="str">
        <f ca="1"/>
        <v/>
      </c>
      <c r="CA220" t="str">
        <f ca="1"/>
        <v/>
      </c>
      <c r="CB220">
        <f ca="1"/>
        <v>15</v>
      </c>
      <c r="CC220" t="str">
        <f ca="1"/>
        <v/>
      </c>
      <c r="CD220" t="str">
        <f ca="1"/>
        <v/>
      </c>
      <c r="CE220">
        <f ca="1"/>
        <v>9506.4</v>
      </c>
      <c r="CF220">
        <f ca="1"/>
        <v>368.76</v>
      </c>
      <c r="CG220">
        <f ca="1"/>
        <v>25.779368695086234</v>
      </c>
      <c r="EI220">
        <f ca="1"/>
        <v>46240</v>
      </c>
      <c r="EJ220">
        <f ca="1"/>
        <v>10990.6</v>
      </c>
      <c r="EL220">
        <f ca="1"/>
        <v>46240</v>
      </c>
      <c r="EM220">
        <f ca="1"/>
        <v>9004.9</v>
      </c>
      <c r="EN220">
        <f ca="1"/>
        <v>1985.7</v>
      </c>
      <c r="EP220">
        <f ca="1"/>
        <v>46240</v>
      </c>
      <c r="EQ220">
        <f ca="1"/>
        <v>131.28</v>
      </c>
      <c r="ES220">
        <f ca="1"/>
        <v>46240</v>
      </c>
      <c r="ET220">
        <f ca="1"/>
        <v>22.63558805606338</v>
      </c>
      <c r="EV220">
        <f ca="1"/>
        <v>46240</v>
      </c>
      <c r="EW220">
        <f ca="1"/>
        <v>2971.6000000000004</v>
      </c>
      <c r="EX220">
        <f ca="1"/>
        <v>131.28</v>
      </c>
    </row>
    <row r="221" spans="1:154" ht="13.5">
      <c r="A221" s="242">
        <f ca="1"/>
        <v>46103</v>
      </c>
      <c r="B221" s="240" t="str">
        <f ca="1"/>
        <v>M</v>
      </c>
      <c r="C221" s="243">
        <f ca="1"/>
        <v>354.5</v>
      </c>
      <c r="D221" s="243">
        <f ca="1"/>
        <v>81.099999999999994</v>
      </c>
      <c r="E221" s="243">
        <f ca="1"/>
        <v>587.6</v>
      </c>
      <c r="F221" s="243">
        <f ca="1"/>
        <v>464.7</v>
      </c>
      <c r="G221" s="243" t="str">
        <f ca="1"/>
        <v/>
      </c>
      <c r="H221" s="243">
        <f ca="1"/>
        <v>1487.9</v>
      </c>
      <c r="I221" s="244" t="str">
        <f ca="1"/>
        <v/>
      </c>
      <c r="J221" s="244" t="str">
        <f ca="1"/>
        <v/>
      </c>
      <c r="K221" s="243" t="str">
        <f ca="1"/>
        <v/>
      </c>
      <c r="L221" s="243" t="str">
        <f ca="1"/>
        <v/>
      </c>
      <c r="M221" s="243" t="str">
        <f ca="1"/>
        <v/>
      </c>
      <c r="N221" s="243" t="str">
        <f ca="1"/>
        <v/>
      </c>
      <c r="O221" s="243" t="str">
        <f ca="1"/>
        <v/>
      </c>
      <c r="P221" s="244" t="str">
        <f ca="1"/>
        <v/>
      </c>
      <c r="R221" s="245">
        <f ca="1"/>
        <v>46183</v>
      </c>
      <c r="S221" s="347">
        <f ca="1"/>
        <v>7422.8</v>
      </c>
      <c r="T221" s="347">
        <f ca="1"/>
        <v>7465.4</v>
      </c>
      <c r="U221" s="347">
        <f ca="1"/>
        <v>290.24</v>
      </c>
      <c r="V221" s="348">
        <f ca="1"/>
        <v>25.721471885336271</v>
      </c>
      <c r="W221" s="347">
        <f ca="1"/>
        <v>0</v>
      </c>
      <c r="X221" s="347">
        <f ca="1"/>
        <v>290.24</v>
      </c>
      <c r="Y221" s="347">
        <f ca="1"/>
        <v>-290.24</v>
      </c>
      <c r="AA221" s="245"/>
      <c r="AB221" s="245"/>
      <c r="BA221">
        <f ca="1"/>
        <v>46132</v>
      </c>
      <c r="BB221" t="str">
        <f ca="1"/>
        <v>M</v>
      </c>
      <c r="BC221">
        <f ca="1"/>
        <v>365.40000000000003</v>
      </c>
      <c r="BD221">
        <f ca="1"/>
        <v>101.6</v>
      </c>
      <c r="BE221">
        <f ca="1"/>
        <v>536.90000000000009</v>
      </c>
      <c r="BF221">
        <f ca="1"/>
        <v>1844.6</v>
      </c>
      <c r="BG221" t="str">
        <f ca="1"/>
        <v/>
      </c>
      <c r="BH221">
        <f ca="1"/>
        <v>2848.5</v>
      </c>
      <c r="BI221" t="str">
        <f ca="1"/>
        <v/>
      </c>
      <c r="BJ221" t="str">
        <f ca="1"/>
        <v/>
      </c>
      <c r="BK221" t="str">
        <f ca="1"/>
        <v/>
      </c>
      <c r="BL221" t="str">
        <f ca="1"/>
        <v/>
      </c>
      <c r="BM221" t="str">
        <f ca="1"/>
        <v/>
      </c>
      <c r="BN221" t="str">
        <f ca="1"/>
        <v/>
      </c>
      <c r="BO221" t="str">
        <f ca="1"/>
        <v/>
      </c>
      <c r="BP221" t="str">
        <f ca="1"/>
        <v/>
      </c>
      <c r="BR221">
        <f ca="1"/>
        <v>46132</v>
      </c>
      <c r="BS221" t="str">
        <f ca="1"/>
        <v>M</v>
      </c>
      <c r="BT221">
        <f ca="1"/>
        <v>365.40000000000003</v>
      </c>
      <c r="BU221">
        <f ca="1"/>
        <v>101.6</v>
      </c>
      <c r="BV221">
        <f ca="1"/>
        <v>536.90000000000009</v>
      </c>
      <c r="BW221">
        <f ca="1"/>
        <v>1844.6</v>
      </c>
      <c r="BX221" t="str">
        <f ca="1"/>
        <v/>
      </c>
      <c r="BY221">
        <f ca="1"/>
        <v>2848.5</v>
      </c>
      <c r="BZ221" t="str">
        <f ca="1"/>
        <v/>
      </c>
      <c r="CA221" t="str">
        <f ca="1"/>
        <v/>
      </c>
      <c r="CB221" t="str">
        <f ca="1"/>
        <v/>
      </c>
      <c r="CC221" t="str">
        <f ca="1"/>
        <v/>
      </c>
      <c r="CD221" t="str">
        <f ca="1"/>
        <v/>
      </c>
      <c r="CE221" t="str">
        <f ca="1"/>
        <v/>
      </c>
      <c r="CF221" t="str">
        <f ca="1"/>
        <v/>
      </c>
      <c r="CG221" t="str">
        <f ca="1"/>
        <v/>
      </c>
      <c r="EI221">
        <f ca="1"/>
        <v>46241</v>
      </c>
      <c r="EJ221">
        <f ca="1"/>
        <v>2960.6000000000004</v>
      </c>
      <c r="EL221">
        <f ca="1"/>
        <v>46241</v>
      </c>
      <c r="EM221">
        <f ca="1"/>
        <v>1005.9000000000001</v>
      </c>
      <c r="EN221">
        <f ca="1"/>
        <v>1954.7</v>
      </c>
      <c r="EP221">
        <f ca="1"/>
        <v>46241</v>
      </c>
      <c r="EQ221">
        <f ca="1"/>
        <v>529.13</v>
      </c>
      <c r="ES221">
        <f ca="1"/>
        <v>46241</v>
      </c>
      <c r="ET221">
        <f ca="1"/>
        <v>23.088087993498768</v>
      </c>
      <c r="EV221">
        <f ca="1"/>
        <v>46241</v>
      </c>
      <c r="EW221">
        <f ca="1"/>
        <v>12216.600000000002</v>
      </c>
      <c r="EX221">
        <f ca="1"/>
        <v>529.13</v>
      </c>
    </row>
    <row r="222" spans="1:154" ht="13.5">
      <c r="A222" s="242">
        <f ca="1"/>
        <v>46103</v>
      </c>
      <c r="B222" s="240" t="str">
        <f ca="1"/>
        <v>E</v>
      </c>
      <c r="C222" s="243">
        <f ca="1"/>
        <v>346.5</v>
      </c>
      <c r="D222" s="243">
        <f ca="1"/>
        <v>4411.3999999999996</v>
      </c>
      <c r="E222" s="243">
        <f ca="1"/>
        <v>537.9</v>
      </c>
      <c r="F222" s="243">
        <f ca="1"/>
        <v>428.20000000000005</v>
      </c>
      <c r="G222" s="243" t="str">
        <f ca="1"/>
        <v/>
      </c>
      <c r="H222" s="243">
        <f ca="1"/>
        <v>5723.9999999999991</v>
      </c>
      <c r="I222" s="244" t="str">
        <f ca="1"/>
        <v/>
      </c>
      <c r="J222" s="244" t="str">
        <f ca="1"/>
        <v/>
      </c>
      <c r="K222" s="243">
        <f ca="1"/>
        <v>15</v>
      </c>
      <c r="L222" s="243" t="str">
        <f ca="1"/>
        <v/>
      </c>
      <c r="M222" s="243" t="str">
        <f ca="1"/>
        <v/>
      </c>
      <c r="N222" s="243">
        <f ca="1"/>
        <v>7206.2999999999993</v>
      </c>
      <c r="O222" s="243">
        <f ca="1"/>
        <v>266.85000000000002</v>
      </c>
      <c r="P222" s="244">
        <f ca="1"/>
        <v>27.005059021922424</v>
      </c>
      <c r="R222" s="245">
        <f ca="1"/>
        <v>46184</v>
      </c>
      <c r="S222" s="347">
        <f ca="1"/>
        <v>8217.2000000000007</v>
      </c>
      <c r="T222" s="347">
        <f ca="1"/>
        <v>8189.7000000000007</v>
      </c>
      <c r="U222" s="347">
        <f ca="1"/>
        <v>319.24</v>
      </c>
      <c r="V222" s="348">
        <f ca="1"/>
        <v>25.65374013281544</v>
      </c>
      <c r="W222" s="347">
        <f ca="1"/>
        <v>0</v>
      </c>
      <c r="X222" s="347">
        <f ca="1"/>
        <v>319.24</v>
      </c>
      <c r="Y222" s="347">
        <f ca="1"/>
        <v>-319.24</v>
      </c>
      <c r="AA222" s="245"/>
      <c r="AB222" s="245"/>
      <c r="BA222">
        <f ca="1"/>
        <v>46132</v>
      </c>
      <c r="BB222" t="str">
        <f ca="1"/>
        <v>E</v>
      </c>
      <c r="BC222">
        <f ca="1"/>
        <v>338.6</v>
      </c>
      <c r="BD222">
        <f ca="1"/>
        <v>4148.6000000000004</v>
      </c>
      <c r="BE222">
        <f ca="1"/>
        <v>517.9</v>
      </c>
      <c r="BF222">
        <f ca="1"/>
        <v>2337.7999999999997</v>
      </c>
      <c r="BG222" t="str">
        <f ca="1"/>
        <v/>
      </c>
      <c r="BH222">
        <f ca="1"/>
        <v>7342.9</v>
      </c>
      <c r="BI222" t="str">
        <f ca="1"/>
        <v/>
      </c>
      <c r="BJ222" t="str">
        <f ca="1"/>
        <v/>
      </c>
      <c r="BK222">
        <f ca="1"/>
        <v>15</v>
      </c>
      <c r="BL222" t="str">
        <f ca="1"/>
        <v/>
      </c>
      <c r="BM222" t="str">
        <f ca="1"/>
        <v/>
      </c>
      <c r="BN222">
        <f ca="1"/>
        <v>10260</v>
      </c>
      <c r="BO222">
        <f ca="1"/>
        <v>397.52</v>
      </c>
      <c r="BP222">
        <f ca="1"/>
        <v>25.810022137250957</v>
      </c>
      <c r="BR222">
        <f ca="1"/>
        <v>46132</v>
      </c>
      <c r="BS222" t="str">
        <f ca="1"/>
        <v>E</v>
      </c>
      <c r="BT222">
        <f ca="1"/>
        <v>338.6</v>
      </c>
      <c r="BU222">
        <f ca="1"/>
        <v>4148.6000000000004</v>
      </c>
      <c r="BV222">
        <f ca="1"/>
        <v>517.9</v>
      </c>
      <c r="BW222">
        <f ca="1"/>
        <v>2337.7999999999997</v>
      </c>
      <c r="BX222" t="str">
        <f ca="1"/>
        <v/>
      </c>
      <c r="BY222">
        <f ca="1"/>
        <v>7342.9</v>
      </c>
      <c r="BZ222" t="str">
        <f ca="1"/>
        <v/>
      </c>
      <c r="CA222" t="str">
        <f ca="1"/>
        <v/>
      </c>
      <c r="CB222">
        <f ca="1"/>
        <v>15</v>
      </c>
      <c r="CC222" t="str">
        <f ca="1"/>
        <v/>
      </c>
      <c r="CD222" t="str">
        <f ca="1"/>
        <v/>
      </c>
      <c r="CE222">
        <f ca="1"/>
        <v>10260</v>
      </c>
      <c r="CF222">
        <f ca="1"/>
        <v>397.52</v>
      </c>
      <c r="CG222">
        <f ca="1"/>
        <v>25.810022137250957</v>
      </c>
      <c r="EI222">
        <f ca="1"/>
        <v>46242</v>
      </c>
      <c r="EJ222">
        <f ca="1"/>
        <v>12749.2</v>
      </c>
      <c r="EL222">
        <f ca="1"/>
        <v>46242</v>
      </c>
      <c r="EM222">
        <f ca="1"/>
        <v>10281.900000000001</v>
      </c>
      <c r="EN222">
        <f ca="1"/>
        <v>2467.2999999999997</v>
      </c>
      <c r="EP222">
        <f ca="1"/>
        <v>46242</v>
      </c>
      <c r="EQ222">
        <f ca="1"/>
        <v>152.41</v>
      </c>
      <c r="ES222">
        <f ca="1"/>
        <v>46242</v>
      </c>
      <c r="ET222">
        <f ca="1"/>
        <v>22.749163440719112</v>
      </c>
      <c r="EV222">
        <f ca="1"/>
        <v>46242</v>
      </c>
      <c r="EW222">
        <f ca="1"/>
        <v>3467.2</v>
      </c>
      <c r="EX222">
        <f ca="1"/>
        <v>152.41</v>
      </c>
    </row>
    <row r="223" spans="1:154" ht="13.5">
      <c r="A223" s="242">
        <f ca="1"/>
        <v>46104</v>
      </c>
      <c r="B223" s="240" t="str">
        <f ca="1"/>
        <v>M</v>
      </c>
      <c r="C223" s="243">
        <f ca="1"/>
        <v>358.8</v>
      </c>
      <c r="D223" s="243">
        <f ca="1"/>
        <v>83.6</v>
      </c>
      <c r="E223" s="243">
        <f ca="1"/>
        <v>595.40000000000009</v>
      </c>
      <c r="F223" s="243">
        <f ca="1"/>
        <v>459.50000000000006</v>
      </c>
      <c r="G223" s="243" t="str">
        <f ca="1"/>
        <v/>
      </c>
      <c r="H223" s="243">
        <f ca="1"/>
        <v>1497.3000000000002</v>
      </c>
      <c r="I223" s="244" t="str">
        <f ca="1"/>
        <v/>
      </c>
      <c r="J223" s="244" t="str">
        <f ca="1"/>
        <v/>
      </c>
      <c r="K223" s="243" t="str">
        <f ca="1"/>
        <v/>
      </c>
      <c r="L223" s="243" t="str">
        <f ca="1"/>
        <v/>
      </c>
      <c r="M223" s="243" t="str">
        <f ca="1"/>
        <v/>
      </c>
      <c r="N223" s="243" t="str">
        <f ca="1"/>
        <v/>
      </c>
      <c r="O223" s="243" t="str">
        <f ca="1"/>
        <v/>
      </c>
      <c r="P223" s="244" t="str">
        <f ca="1"/>
        <v/>
      </c>
      <c r="R223" s="245">
        <f ca="1"/>
        <v>46185</v>
      </c>
      <c r="S223" s="347">
        <f ca="1"/>
        <v>9303.7999999999993</v>
      </c>
      <c r="T223" s="347">
        <f ca="1"/>
        <v>9222.0999999999985</v>
      </c>
      <c r="U223" s="347">
        <f ca="1"/>
        <v>358.27</v>
      </c>
      <c r="V223" s="348">
        <f ca="1"/>
        <v>25.740642532168472</v>
      </c>
      <c r="W223" s="347">
        <f ca="1"/>
        <v>0</v>
      </c>
      <c r="X223" s="347">
        <f ca="1"/>
        <v>358.27</v>
      </c>
      <c r="Y223" s="347">
        <f ca="1"/>
        <v>-358.27</v>
      </c>
      <c r="AA223" s="245"/>
      <c r="AB223" s="245"/>
      <c r="BA223">
        <f ca="1"/>
        <v>46133</v>
      </c>
      <c r="BB223" t="str">
        <f ca="1"/>
        <v>M</v>
      </c>
      <c r="BC223">
        <f ca="1"/>
        <v>382.3</v>
      </c>
      <c r="BD223">
        <f ca="1"/>
        <v>105.1</v>
      </c>
      <c r="BE223">
        <f ca="1"/>
        <v>508.40000000000003</v>
      </c>
      <c r="BF223">
        <f ca="1"/>
        <v>1936.3000000000002</v>
      </c>
      <c r="BG223" t="str">
        <f ca="1"/>
        <v/>
      </c>
      <c r="BH223">
        <f ca="1"/>
        <v>2932.1000000000004</v>
      </c>
      <c r="BI223" t="str">
        <f ca="1"/>
        <v/>
      </c>
      <c r="BJ223" t="str">
        <f ca="1"/>
        <v/>
      </c>
      <c r="BK223" t="str">
        <f ca="1"/>
        <v/>
      </c>
      <c r="BL223" t="str">
        <f ca="1"/>
        <v/>
      </c>
      <c r="BM223" t="str">
        <f ca="1"/>
        <v/>
      </c>
      <c r="BN223" t="str">
        <f ca="1"/>
        <v/>
      </c>
      <c r="BO223" t="str">
        <f ca="1"/>
        <v/>
      </c>
      <c r="BP223" t="str">
        <f ca="1"/>
        <v/>
      </c>
      <c r="BR223">
        <f ca="1"/>
        <v>46133</v>
      </c>
      <c r="BS223" t="str">
        <f ca="1"/>
        <v>M</v>
      </c>
      <c r="BT223">
        <f ca="1"/>
        <v>382.3</v>
      </c>
      <c r="BU223">
        <f ca="1"/>
        <v>105.1</v>
      </c>
      <c r="BV223">
        <f ca="1"/>
        <v>508.40000000000003</v>
      </c>
      <c r="BW223">
        <f ca="1"/>
        <v>1936.3000000000002</v>
      </c>
      <c r="BX223" t="str">
        <f ca="1"/>
        <v/>
      </c>
      <c r="BY223">
        <f ca="1"/>
        <v>2932.1000000000004</v>
      </c>
      <c r="BZ223" t="str">
        <f ca="1"/>
        <v/>
      </c>
      <c r="CA223" t="str">
        <f ca="1"/>
        <v/>
      </c>
      <c r="CB223" t="str">
        <f ca="1"/>
        <v/>
      </c>
      <c r="CC223" t="str">
        <f ca="1"/>
        <v/>
      </c>
      <c r="CD223" t="str">
        <f ca="1"/>
        <v/>
      </c>
      <c r="CE223" t="str">
        <f ca="1"/>
        <v/>
      </c>
      <c r="CF223" t="str">
        <f ca="1"/>
        <v/>
      </c>
      <c r="CG223" t="str">
        <f ca="1"/>
        <v/>
      </c>
      <c r="EI223">
        <f ca="1"/>
        <v>46243</v>
      </c>
      <c r="EJ223">
        <f ca="1"/>
        <v>3512.7</v>
      </c>
      <c r="EL223">
        <f ca="1"/>
        <v>46243</v>
      </c>
      <c r="EM223">
        <f ca="1"/>
        <v>1019.8999999999999</v>
      </c>
      <c r="EN223">
        <f ca="1"/>
        <v>2492.7999999999997</v>
      </c>
      <c r="EP223">
        <f ca="1"/>
        <v>46243</v>
      </c>
      <c r="EQ223">
        <f ca="1"/>
        <v>152.16</v>
      </c>
      <c r="ES223">
        <f ca="1"/>
        <v>46243</v>
      </c>
      <c r="ET223">
        <f ca="1"/>
        <v>23.04219242902208</v>
      </c>
      <c r="EV223">
        <f ca="1"/>
        <v>46243</v>
      </c>
      <c r="EW223">
        <f ca="1"/>
        <v>3506.0999999999995</v>
      </c>
      <c r="EX223">
        <f ca="1"/>
        <v>152.16</v>
      </c>
    </row>
    <row r="224" spans="1:154" ht="13.5">
      <c r="A224" s="242">
        <f ca="1"/>
        <v>46104</v>
      </c>
      <c r="B224" s="240" t="str">
        <f ca="1"/>
        <v>E</v>
      </c>
      <c r="C224" s="243">
        <f ca="1"/>
        <v>320</v>
      </c>
      <c r="D224" s="243">
        <f ca="1"/>
        <v>4150.6000000000004</v>
      </c>
      <c r="E224" s="243">
        <f ca="1"/>
        <v>509.70000000000005</v>
      </c>
      <c r="F224" s="243">
        <f ca="1"/>
        <v>449.4</v>
      </c>
      <c r="G224" s="243" t="str">
        <f ca="1"/>
        <v/>
      </c>
      <c r="H224" s="243">
        <f ca="1"/>
        <v>5429.7</v>
      </c>
      <c r="I224" s="244" t="str">
        <f ca="1"/>
        <v/>
      </c>
      <c r="J224" s="244" t="str">
        <f ca="1"/>
        <v/>
      </c>
      <c r="K224" s="243">
        <f ca="1"/>
        <v>15</v>
      </c>
      <c r="L224" s="243" t="str">
        <f ca="1"/>
        <v/>
      </c>
      <c r="M224" s="243" t="str">
        <f ca="1"/>
        <v/>
      </c>
      <c r="N224" s="243">
        <f ca="1"/>
        <v>6869</v>
      </c>
      <c r="O224" s="243">
        <f ca="1"/>
        <v>268.5</v>
      </c>
      <c r="P224" s="244">
        <f ca="1"/>
        <v>25.582867783985101</v>
      </c>
      <c r="R224" s="245">
        <f ca="1"/>
        <v>46186</v>
      </c>
      <c r="S224" s="347">
        <f ca="1"/>
        <v>9057.7000000000007</v>
      </c>
      <c r="T224" s="347">
        <f ca="1"/>
        <v>8975.91</v>
      </c>
      <c r="U224" s="347">
        <f ca="1"/>
        <v>349.93</v>
      </c>
      <c r="V224" s="348">
        <f ca="1"/>
        <v>25.650587260309205</v>
      </c>
      <c r="W224" s="347">
        <f ca="1"/>
        <v>0</v>
      </c>
      <c r="X224" s="347">
        <f ca="1"/>
        <v>349.93</v>
      </c>
      <c r="Y224" s="347">
        <f ca="1"/>
        <v>-349.93</v>
      </c>
      <c r="AA224" s="245"/>
      <c r="AB224" s="245"/>
      <c r="BA224">
        <f ca="1"/>
        <v>46133</v>
      </c>
      <c r="BB224" t="str">
        <f ca="1"/>
        <v>E</v>
      </c>
      <c r="BC224">
        <f ca="1"/>
        <v>350.20000000000005</v>
      </c>
      <c r="BD224">
        <f ca="1"/>
        <v>4238.5</v>
      </c>
      <c r="BE224">
        <f ca="1"/>
        <v>500.1</v>
      </c>
      <c r="BF224">
        <f ca="1"/>
        <v>2494.6000000000004</v>
      </c>
      <c r="BG224" t="str">
        <f ca="1"/>
        <v/>
      </c>
      <c r="BH224">
        <f ca="1"/>
        <v>7583.4000000000005</v>
      </c>
      <c r="BI224" t="str">
        <f ca="1"/>
        <v/>
      </c>
      <c r="BJ224" t="str">
        <f ca="1"/>
        <v/>
      </c>
      <c r="BK224">
        <f ca="1"/>
        <v>183</v>
      </c>
      <c r="BL224" t="str">
        <f ca="1"/>
        <v/>
      </c>
      <c r="BM224" t="str">
        <f ca="1"/>
        <v/>
      </c>
      <c r="BN224">
        <f ca="1"/>
        <v>10289</v>
      </c>
      <c r="BO224">
        <f ca="1"/>
        <v>400.81</v>
      </c>
      <c r="BP224">
        <f ca="1"/>
        <v>25.670517202664605</v>
      </c>
      <c r="BR224">
        <f ca="1"/>
        <v>46133</v>
      </c>
      <c r="BS224" t="str">
        <f ca="1"/>
        <v>E</v>
      </c>
      <c r="BT224">
        <f ca="1"/>
        <v>350.20000000000005</v>
      </c>
      <c r="BU224">
        <f ca="1"/>
        <v>4238.5</v>
      </c>
      <c r="BV224">
        <f ca="1"/>
        <v>500.1</v>
      </c>
      <c r="BW224">
        <f ca="1"/>
        <v>2494.6000000000004</v>
      </c>
      <c r="BX224" t="str">
        <f ca="1"/>
        <v/>
      </c>
      <c r="BY224">
        <f ca="1"/>
        <v>7583.4000000000005</v>
      </c>
      <c r="BZ224" t="str">
        <f ca="1"/>
        <v/>
      </c>
      <c r="CA224" t="str">
        <f ca="1"/>
        <v/>
      </c>
      <c r="CB224">
        <f ca="1"/>
        <v>183</v>
      </c>
      <c r="CC224" t="str">
        <f ca="1"/>
        <v/>
      </c>
      <c r="CD224" t="str">
        <f ca="1"/>
        <v/>
      </c>
      <c r="CE224">
        <f ca="1"/>
        <v>10289</v>
      </c>
      <c r="CF224">
        <f ca="1"/>
        <v>400.81</v>
      </c>
      <c r="CG224">
        <f ca="1"/>
        <v>25.670517202664605</v>
      </c>
      <c r="EI224">
        <f ca="1"/>
        <v>46244</v>
      </c>
      <c r="EJ224">
        <f ca="1"/>
        <v>3548.7</v>
      </c>
      <c r="EL224">
        <f ca="1"/>
        <v>46244</v>
      </c>
      <c r="EM224">
        <f ca="1"/>
        <v>1033.3</v>
      </c>
      <c r="EN224">
        <f ca="1"/>
        <v>2515.4</v>
      </c>
      <c r="EP224">
        <f ca="1"/>
        <v>46244</v>
      </c>
      <c r="EQ224">
        <f ca="1"/>
        <v>143.38</v>
      </c>
      <c r="ES224">
        <f ca="1"/>
        <v>46244</v>
      </c>
      <c r="ET224">
        <f ca="1"/>
        <v>23.223601618077836</v>
      </c>
      <c r="EV224">
        <f ca="1"/>
        <v>46244</v>
      </c>
      <c r="EW224">
        <f ca="1"/>
        <v>3329.8</v>
      </c>
      <c r="EX224">
        <f ca="1"/>
        <v>143.38</v>
      </c>
    </row>
    <row r="225" spans="1:154" ht="13.5">
      <c r="A225" s="242">
        <f ca="1"/>
        <v>46105</v>
      </c>
      <c r="B225" s="240" t="str">
        <f ca="1"/>
        <v>M</v>
      </c>
      <c r="C225" s="243">
        <f ca="1"/>
        <v>343.5</v>
      </c>
      <c r="D225" s="243">
        <f ca="1"/>
        <v>81.400000000000006</v>
      </c>
      <c r="E225" s="243">
        <f ca="1"/>
        <v>581.30000000000007</v>
      </c>
      <c r="F225" s="243">
        <f ca="1"/>
        <v>448.1</v>
      </c>
      <c r="G225" s="243" t="str">
        <f ca="1"/>
        <v/>
      </c>
      <c r="H225" s="243">
        <f ca="1"/>
        <v>1454.3000000000002</v>
      </c>
      <c r="I225" s="244" t="str">
        <f ca="1"/>
        <v/>
      </c>
      <c r="J225" s="244" t="str">
        <f ca="1"/>
        <v/>
      </c>
      <c r="K225" s="243" t="str">
        <f ca="1"/>
        <v/>
      </c>
      <c r="L225" s="243" t="str">
        <f ca="1"/>
        <v/>
      </c>
      <c r="M225" s="243" t="str">
        <f ca="1"/>
        <v/>
      </c>
      <c r="N225" s="243" t="str">
        <f ca="1"/>
        <v/>
      </c>
      <c r="O225" s="243" t="str">
        <f ca="1"/>
        <v/>
      </c>
      <c r="P225" s="244" t="str">
        <f ca="1"/>
        <v/>
      </c>
      <c r="R225" s="245">
        <f ca="1"/>
        <v>46187</v>
      </c>
      <c r="S225" s="347">
        <f ca="1"/>
        <v>8847.51</v>
      </c>
      <c r="T225" s="347">
        <f ca="1"/>
        <v>8846.9000000000015</v>
      </c>
      <c r="U225" s="347">
        <f ca="1"/>
        <v>344.6</v>
      </c>
      <c r="V225" s="348">
        <f ca="1"/>
        <v>25.672954149738832</v>
      </c>
      <c r="W225" s="347">
        <f ca="1"/>
        <v>0</v>
      </c>
      <c r="X225" s="347">
        <f ca="1"/>
        <v>344.6</v>
      </c>
      <c r="Y225" s="347">
        <f ca="1"/>
        <v>-344.6</v>
      </c>
      <c r="AA225" s="245"/>
      <c r="AB225" s="245"/>
      <c r="BA225">
        <f ca="1"/>
        <v>46134</v>
      </c>
      <c r="BB225" t="str">
        <f ca="1"/>
        <v>M</v>
      </c>
      <c r="BC225">
        <f ca="1"/>
        <v>363.1</v>
      </c>
      <c r="BD225">
        <f ca="1"/>
        <v>105.3</v>
      </c>
      <c r="BE225">
        <f ca="1"/>
        <v>515.70000000000005</v>
      </c>
      <c r="BF225">
        <f ca="1"/>
        <v>1904.5</v>
      </c>
      <c r="BG225" t="str">
        <f ca="1"/>
        <v/>
      </c>
      <c r="BH225">
        <f ca="1"/>
        <v>2888.6000000000004</v>
      </c>
      <c r="BI225" t="str">
        <f ca="1"/>
        <v/>
      </c>
      <c r="BJ225" t="str">
        <f ca="1"/>
        <v/>
      </c>
      <c r="BK225" t="str">
        <f ca="1"/>
        <v/>
      </c>
      <c r="BL225" t="str">
        <f ca="1"/>
        <v/>
      </c>
      <c r="BM225" t="str">
        <f ca="1"/>
        <v/>
      </c>
      <c r="BN225" t="str">
        <f ca="1"/>
        <v/>
      </c>
      <c r="BO225" t="str">
        <f ca="1"/>
        <v/>
      </c>
      <c r="BP225" t="str">
        <f ca="1"/>
        <v/>
      </c>
      <c r="BR225">
        <f ca="1"/>
        <v>46134</v>
      </c>
      <c r="BS225" t="str">
        <f ca="1"/>
        <v>M</v>
      </c>
      <c r="BT225">
        <f ca="1"/>
        <v>363.1</v>
      </c>
      <c r="BU225">
        <f ca="1"/>
        <v>105.3</v>
      </c>
      <c r="BV225">
        <f ca="1"/>
        <v>515.70000000000005</v>
      </c>
      <c r="BW225">
        <f ca="1"/>
        <v>1904.5</v>
      </c>
      <c r="BX225" t="str">
        <f ca="1"/>
        <v/>
      </c>
      <c r="BY225">
        <f ca="1"/>
        <v>2888.6000000000004</v>
      </c>
      <c r="BZ225" t="str">
        <f ca="1"/>
        <v/>
      </c>
      <c r="CA225" t="str">
        <f ca="1"/>
        <v/>
      </c>
      <c r="CB225" t="str">
        <f ca="1"/>
        <v/>
      </c>
      <c r="CC225" t="str">
        <f ca="1"/>
        <v/>
      </c>
      <c r="CD225" t="str">
        <f ca="1"/>
        <v/>
      </c>
      <c r="CE225" t="str">
        <f ca="1"/>
        <v/>
      </c>
      <c r="CF225" t="str">
        <f ca="1"/>
        <v/>
      </c>
      <c r="CG225" t="str">
        <f ca="1"/>
        <v/>
      </c>
      <c r="EI225">
        <f ca="1"/>
        <v>46245</v>
      </c>
      <c r="EJ225">
        <f ca="1"/>
        <v>3444.6</v>
      </c>
      <c r="EL225">
        <f ca="1"/>
        <v>46245</v>
      </c>
      <c r="EM225">
        <f ca="1"/>
        <v>966.4</v>
      </c>
      <c r="EN225">
        <f ca="1"/>
        <v>2478.1999999999998</v>
      </c>
      <c r="EP225">
        <f ca="1"/>
        <v>46245</v>
      </c>
      <c r="EQ225">
        <f ca="1"/>
        <v>539.55999999999995</v>
      </c>
      <c r="ES225">
        <f ca="1"/>
        <v>46245</v>
      </c>
      <c r="ET225">
        <f ca="1"/>
        <v>22.6175031507154</v>
      </c>
      <c r="EV225">
        <f ca="1"/>
        <v>46245</v>
      </c>
      <c r="EW225">
        <f ca="1"/>
        <v>12203.5</v>
      </c>
      <c r="EX225">
        <f ca="1"/>
        <v>539.55999999999995</v>
      </c>
    </row>
    <row r="226" spans="1:154" ht="13.5">
      <c r="A226" s="242">
        <f ca="1"/>
        <v>46105</v>
      </c>
      <c r="B226" s="240" t="str">
        <f ca="1"/>
        <v>E</v>
      </c>
      <c r="C226" s="243">
        <f ca="1"/>
        <v>348.1</v>
      </c>
      <c r="D226" s="243">
        <f ca="1"/>
        <v>75.099999999999994</v>
      </c>
      <c r="E226" s="243">
        <f ca="1"/>
        <v>544.5</v>
      </c>
      <c r="F226" s="243">
        <f ca="1"/>
        <v>437.3</v>
      </c>
      <c r="G226" s="243" t="str">
        <f ca="1"/>
        <v/>
      </c>
      <c r="H226" s="243">
        <f ca="1"/>
        <v>1405</v>
      </c>
      <c r="I226" s="244" t="str">
        <f ca="1"/>
        <v/>
      </c>
      <c r="J226" s="244" t="str">
        <f ca="1"/>
        <v/>
      </c>
      <c r="K226" s="243">
        <f ca="1"/>
        <v>15</v>
      </c>
      <c r="L226" s="243" t="str">
        <f ca="1"/>
        <v/>
      </c>
      <c r="M226" s="243" t="str">
        <f ca="1"/>
        <v/>
      </c>
      <c r="N226" s="243">
        <f ca="1"/>
        <v>2853.4</v>
      </c>
      <c r="O226" s="243">
        <f ca="1"/>
        <v>110.16</v>
      </c>
      <c r="P226" s="244">
        <f ca="1"/>
        <v>25.902323892519973</v>
      </c>
      <c r="R226" s="245">
        <f ca="1"/>
        <v>46188</v>
      </c>
      <c r="S226" s="347">
        <f ca="1"/>
        <v>8891.7000000000007</v>
      </c>
      <c r="T226" s="347">
        <f ca="1"/>
        <v>8637.8000000000011</v>
      </c>
      <c r="U226" s="347">
        <f ca="1"/>
        <v>335.93</v>
      </c>
      <c r="V226" s="348">
        <f ca="1"/>
        <v>25.713094990027688</v>
      </c>
      <c r="W226" s="347">
        <f ca="1"/>
        <v>0</v>
      </c>
      <c r="X226" s="347">
        <f ca="1"/>
        <v>335.93</v>
      </c>
      <c r="Y226" s="347">
        <f ca="1"/>
        <v>-335.93</v>
      </c>
      <c r="AA226" s="245"/>
      <c r="AB226" s="245"/>
      <c r="BA226">
        <f ca="1"/>
        <v>46134</v>
      </c>
      <c r="BB226" t="str">
        <f ca="1"/>
        <v>E</v>
      </c>
      <c r="BC226">
        <f ca="1"/>
        <v>339.3</v>
      </c>
      <c r="BD226">
        <f ca="1"/>
        <v>4212.8999999999996</v>
      </c>
      <c r="BE226">
        <f ca="1"/>
        <v>511.8</v>
      </c>
      <c r="BF226">
        <f ca="1"/>
        <v>2403.3000000000002</v>
      </c>
      <c r="BG226" t="str">
        <f ca="1"/>
        <v/>
      </c>
      <c r="BH226">
        <f ca="1"/>
        <v>7467.3</v>
      </c>
      <c r="BI226" t="str">
        <f ca="1"/>
        <v/>
      </c>
      <c r="BJ226" t="str">
        <f ca="1"/>
        <v/>
      </c>
      <c r="BK226">
        <f ca="1"/>
        <v>15</v>
      </c>
      <c r="BL226" t="str">
        <f ca="1"/>
        <v/>
      </c>
      <c r="BM226" t="str">
        <f ca="1"/>
        <v/>
      </c>
      <c r="BN226">
        <f ca="1"/>
        <v>10411.1</v>
      </c>
      <c r="BO226">
        <f ca="1"/>
        <v>403.53</v>
      </c>
      <c r="BP226">
        <f ca="1"/>
        <v>25.800064431392961</v>
      </c>
      <c r="BR226">
        <f ca="1"/>
        <v>46134</v>
      </c>
      <c r="BS226" t="str">
        <f ca="1"/>
        <v>E</v>
      </c>
      <c r="BT226">
        <f ca="1"/>
        <v>339.3</v>
      </c>
      <c r="BU226">
        <f ca="1"/>
        <v>4212.8999999999996</v>
      </c>
      <c r="BV226">
        <f ca="1"/>
        <v>511.8</v>
      </c>
      <c r="BW226">
        <f ca="1"/>
        <v>2403.3000000000002</v>
      </c>
      <c r="BX226" t="str">
        <f ca="1"/>
        <v/>
      </c>
      <c r="BY226">
        <f ca="1"/>
        <v>7467.3</v>
      </c>
      <c r="BZ226" t="str">
        <f ca="1"/>
        <v/>
      </c>
      <c r="CA226" t="str">
        <f ca="1"/>
        <v/>
      </c>
      <c r="CB226">
        <f ca="1"/>
        <v>15</v>
      </c>
      <c r="CC226" t="str">
        <f ca="1"/>
        <v/>
      </c>
      <c r="CD226" t="str">
        <f ca="1"/>
        <v/>
      </c>
      <c r="CE226">
        <f ca="1"/>
        <v>10411.1</v>
      </c>
      <c r="CF226">
        <f ca="1"/>
        <v>403.53</v>
      </c>
      <c r="CG226">
        <f ca="1"/>
        <v>25.800064431392961</v>
      </c>
      <c r="EI226">
        <f ca="1"/>
        <v>46246</v>
      </c>
      <c r="EJ226">
        <f ca="1"/>
        <v>12050.900000000001</v>
      </c>
      <c r="EL226">
        <f ca="1"/>
        <v>46246</v>
      </c>
      <c r="EM226">
        <f ca="1"/>
        <v>9745.3000000000011</v>
      </c>
      <c r="EN226">
        <f ca="1"/>
        <v>2305.6</v>
      </c>
      <c r="EP226">
        <f ca="1"/>
        <v>46246</v>
      </c>
      <c r="EQ226">
        <f ca="1"/>
        <v>145.34</v>
      </c>
      <c r="ES226">
        <f ca="1"/>
        <v>46246</v>
      </c>
      <c r="ET226">
        <f ca="1"/>
        <v>22.732214118618408</v>
      </c>
      <c r="EV226">
        <f ca="1"/>
        <v>46246</v>
      </c>
      <c r="EW226">
        <f ca="1"/>
        <v>3303.8999999999996</v>
      </c>
      <c r="EX226">
        <f ca="1"/>
        <v>145.34</v>
      </c>
    </row>
    <row r="227" spans="1:154" ht="13.5">
      <c r="A227" s="242">
        <f ca="1"/>
        <v>46106</v>
      </c>
      <c r="B227" s="240" t="str">
        <f ca="1"/>
        <v>M</v>
      </c>
      <c r="C227" s="243">
        <f ca="1"/>
        <v>369.09999999999997</v>
      </c>
      <c r="D227" s="243">
        <f ca="1"/>
        <v>82.4</v>
      </c>
      <c r="E227" s="243">
        <f ca="1"/>
        <v>543.9</v>
      </c>
      <c r="F227" s="243">
        <f ca="1"/>
        <v>468.00000000000006</v>
      </c>
      <c r="G227" s="243" t="str">
        <f ca="1"/>
        <v/>
      </c>
      <c r="H227" s="243">
        <f ca="1"/>
        <v>1463.4</v>
      </c>
      <c r="I227" s="244" t="str">
        <f ca="1"/>
        <v/>
      </c>
      <c r="J227" s="244" t="str">
        <f ca="1"/>
        <v/>
      </c>
      <c r="K227" s="243" t="str">
        <f ca="1"/>
        <v/>
      </c>
      <c r="L227" s="243" t="str">
        <f ca="1"/>
        <v/>
      </c>
      <c r="M227" s="243" t="str">
        <f ca="1"/>
        <v/>
      </c>
      <c r="N227" s="243" t="str">
        <f ca="1"/>
        <v/>
      </c>
      <c r="O227" s="243" t="str">
        <f ca="1"/>
        <v/>
      </c>
      <c r="P227" s="244" t="str">
        <f ca="1"/>
        <v/>
      </c>
      <c r="R227" s="245">
        <f ca="1"/>
        <v>46189</v>
      </c>
      <c r="S227" s="347">
        <f ca="1"/>
        <v>6757.0999999999985</v>
      </c>
      <c r="T227" s="347">
        <f ca="1"/>
        <v>6976.1999999999989</v>
      </c>
      <c r="U227" s="347">
        <f ca="1"/>
        <v>270.58999999999997</v>
      </c>
      <c r="V227" s="348">
        <f ca="1"/>
        <v>25.78144055582246</v>
      </c>
      <c r="W227" s="347">
        <f ca="1"/>
        <v>0</v>
      </c>
      <c r="X227" s="347">
        <f ca="1"/>
        <v>270.58999999999997</v>
      </c>
      <c r="Y227" s="347">
        <f ca="1"/>
        <v>-270.58999999999997</v>
      </c>
      <c r="AA227" s="245"/>
      <c r="AB227" s="245"/>
      <c r="BA227">
        <f ca="1"/>
        <v>46135</v>
      </c>
      <c r="BB227" t="str">
        <f ca="1"/>
        <v>M</v>
      </c>
      <c r="BC227">
        <f ca="1"/>
        <v>356.09999999999997</v>
      </c>
      <c r="BD227">
        <f ca="1"/>
        <v>104.9</v>
      </c>
      <c r="BE227">
        <f ca="1"/>
        <v>522.5</v>
      </c>
      <c r="BF227">
        <f ca="1"/>
        <v>1975.3</v>
      </c>
      <c r="BG227" t="str">
        <f ca="1"/>
        <v/>
      </c>
      <c r="BH227">
        <f ca="1"/>
        <v>2958.8</v>
      </c>
      <c r="BI227" t="str">
        <f ca="1"/>
        <v/>
      </c>
      <c r="BJ227" t="str">
        <f ca="1"/>
        <v/>
      </c>
      <c r="BK227" t="str">
        <f ca="1"/>
        <v/>
      </c>
      <c r="BL227" t="str">
        <f ca="1"/>
        <v/>
      </c>
      <c r="BM227" t="str">
        <f ca="1"/>
        <v/>
      </c>
      <c r="BN227" t="str">
        <f ca="1"/>
        <v/>
      </c>
      <c r="BO227" t="str">
        <f ca="1"/>
        <v/>
      </c>
      <c r="BP227" t="str">
        <f ca="1"/>
        <v/>
      </c>
      <c r="BR227">
        <f ca="1"/>
        <v>46135</v>
      </c>
      <c r="BS227" t="str">
        <f ca="1"/>
        <v>M</v>
      </c>
      <c r="BT227">
        <f ca="1"/>
        <v>356.09999999999997</v>
      </c>
      <c r="BU227">
        <f ca="1"/>
        <v>104.9</v>
      </c>
      <c r="BV227">
        <f ca="1"/>
        <v>522.5</v>
      </c>
      <c r="BW227">
        <f ca="1"/>
        <v>1975.3</v>
      </c>
      <c r="BX227" t="str">
        <f ca="1"/>
        <v/>
      </c>
      <c r="BY227">
        <f ca="1"/>
        <v>2958.8</v>
      </c>
      <c r="BZ227" t="str">
        <f ca="1"/>
        <v/>
      </c>
      <c r="CA227" t="str">
        <f ca="1"/>
        <v/>
      </c>
      <c r="CB227" t="str">
        <f ca="1"/>
        <v/>
      </c>
      <c r="CC227" t="str">
        <f ca="1"/>
        <v/>
      </c>
      <c r="CD227" t="str">
        <f ca="1"/>
        <v/>
      </c>
      <c r="CE227" t="str">
        <f ca="1"/>
        <v/>
      </c>
      <c r="CF227" t="str">
        <f ca="1"/>
        <v/>
      </c>
      <c r="CG227" t="str">
        <f ca="1"/>
        <v/>
      </c>
      <c r="EI227">
        <f ca="1"/>
        <v>46247</v>
      </c>
      <c r="EJ227">
        <f ca="1"/>
        <v>3338</v>
      </c>
      <c r="EL227">
        <f ca="1"/>
        <v>46247</v>
      </c>
      <c r="EM227">
        <f ca="1"/>
        <v>1018.3</v>
      </c>
      <c r="EN227">
        <f ca="1"/>
        <v>2319.6999999999998</v>
      </c>
      <c r="EP227">
        <f ca="1"/>
        <v>46247</v>
      </c>
      <c r="EQ227">
        <f ca="1"/>
        <v>502.86</v>
      </c>
      <c r="ES227">
        <f ca="1"/>
        <v>46247</v>
      </c>
      <c r="ET227">
        <f ca="1"/>
        <v>23.148788927335637</v>
      </c>
      <c r="EV227">
        <f ca="1"/>
        <v>46247</v>
      </c>
      <c r="EW227">
        <f ca="1"/>
        <v>11640.599999999999</v>
      </c>
      <c r="EX227">
        <f ca="1"/>
        <v>502.86</v>
      </c>
    </row>
    <row r="228" spans="1:154" ht="13.5">
      <c r="A228" s="242">
        <f ca="1"/>
        <v>46106</v>
      </c>
      <c r="B228" s="240" t="str">
        <f ca="1"/>
        <v>E</v>
      </c>
      <c r="C228" s="243">
        <f ca="1"/>
        <v>321.89999999999998</v>
      </c>
      <c r="D228" s="243">
        <f ca="1"/>
        <v>8591.5</v>
      </c>
      <c r="E228" s="243">
        <f ca="1"/>
        <v>522.60000000000014</v>
      </c>
      <c r="F228" s="243">
        <f ca="1"/>
        <v>421.3</v>
      </c>
      <c r="G228" s="243" t="str">
        <f ca="1"/>
        <v/>
      </c>
      <c r="H228" s="243">
        <f ca="1"/>
        <v>9857.2999999999993</v>
      </c>
      <c r="I228" s="244" t="str">
        <f ca="1"/>
        <v/>
      </c>
      <c r="J228" s="244" t="str">
        <f ca="1"/>
        <v/>
      </c>
      <c r="K228" s="243">
        <f ca="1"/>
        <v>15</v>
      </c>
      <c r="L228" s="243" t="str">
        <f ca="1"/>
        <v/>
      </c>
      <c r="M228" s="243" t="str">
        <f ca="1"/>
        <v/>
      </c>
      <c r="N228" s="243">
        <f ca="1"/>
        <v>11337.3</v>
      </c>
      <c r="O228" s="243">
        <f ca="1"/>
        <v>429.44</v>
      </c>
      <c r="P228" s="244">
        <f ca="1"/>
        <v>26.400195603576751</v>
      </c>
      <c r="R228" s="245">
        <f ca="1"/>
        <v>46190</v>
      </c>
      <c r="S228" s="347">
        <f ca="1"/>
        <v>9170.5999999999985</v>
      </c>
      <c r="T228" s="347">
        <f ca="1"/>
        <v>9138.4</v>
      </c>
      <c r="U228" s="347">
        <f ca="1"/>
        <v>353.55</v>
      </c>
      <c r="V228" s="348">
        <f ca="1"/>
        <v>25.847546315938338</v>
      </c>
      <c r="W228" s="347">
        <f ca="1"/>
        <v>0</v>
      </c>
      <c r="X228" s="347">
        <f ca="1"/>
        <v>353.55</v>
      </c>
      <c r="Y228" s="347">
        <f ca="1"/>
        <v>-353.55</v>
      </c>
      <c r="AA228" s="245"/>
      <c r="AB228" s="245"/>
      <c r="BA228">
        <f ca="1"/>
        <v>46135</v>
      </c>
      <c r="BB228" t="str">
        <f ca="1"/>
        <v>E</v>
      </c>
      <c r="BC228">
        <f ca="1"/>
        <v>340.7</v>
      </c>
      <c r="BD228">
        <f ca="1"/>
        <v>4325.1000000000004</v>
      </c>
      <c r="BE228">
        <f ca="1"/>
        <v>510.9</v>
      </c>
      <c r="BF228">
        <f ca="1"/>
        <v>2440.8000000000002</v>
      </c>
      <c r="BG228" t="str">
        <f ca="1"/>
        <v/>
      </c>
      <c r="BH228">
        <f ca="1"/>
        <v>7617.5</v>
      </c>
      <c r="BI228" t="str">
        <f ca="1"/>
        <v/>
      </c>
      <c r="BJ228" t="str">
        <f ca="1"/>
        <v/>
      </c>
      <c r="BK228">
        <f ca="1"/>
        <v>15</v>
      </c>
      <c r="BL228" t="str">
        <f ca="1"/>
        <v/>
      </c>
      <c r="BM228" t="str">
        <f ca="1"/>
        <v/>
      </c>
      <c r="BN228">
        <f ca="1"/>
        <v>10626.7</v>
      </c>
      <c r="BO228">
        <f ca="1"/>
        <v>412.84</v>
      </c>
      <c r="BP228">
        <f ca="1"/>
        <v>25.740480573587835</v>
      </c>
      <c r="BR228">
        <f ca="1"/>
        <v>46135</v>
      </c>
      <c r="BS228" t="str">
        <f ca="1"/>
        <v>E</v>
      </c>
      <c r="BT228">
        <f ca="1"/>
        <v>340.7</v>
      </c>
      <c r="BU228">
        <f ca="1"/>
        <v>4325.1000000000004</v>
      </c>
      <c r="BV228">
        <f ca="1"/>
        <v>510.9</v>
      </c>
      <c r="BW228">
        <f ca="1"/>
        <v>2440.8000000000002</v>
      </c>
      <c r="BX228" t="str">
        <f ca="1"/>
        <v/>
      </c>
      <c r="BY228">
        <f ca="1"/>
        <v>7617.5</v>
      </c>
      <c r="BZ228" t="str">
        <f ca="1"/>
        <v/>
      </c>
      <c r="CA228" t="str">
        <f ca="1"/>
        <v/>
      </c>
      <c r="CB228">
        <f ca="1"/>
        <v>15</v>
      </c>
      <c r="CC228" t="str">
        <f ca="1"/>
        <v/>
      </c>
      <c r="CD228" t="str">
        <f ca="1"/>
        <v/>
      </c>
      <c r="CE228">
        <f ca="1"/>
        <v>10626.7</v>
      </c>
      <c r="CF228">
        <f ca="1"/>
        <v>412.84</v>
      </c>
      <c r="CG228">
        <f ca="1"/>
        <v>25.740480573587835</v>
      </c>
      <c r="EI228">
        <f ca="1"/>
        <v>46248</v>
      </c>
      <c r="EJ228">
        <f ca="1"/>
        <v>10990.8</v>
      </c>
      <c r="EL228">
        <f ca="1"/>
        <v>46248</v>
      </c>
      <c r="EM228">
        <f ca="1"/>
        <v>9340.9</v>
      </c>
      <c r="EN228">
        <f ca="1"/>
        <v>1649.8999999999999</v>
      </c>
      <c r="EP228">
        <f ca="1"/>
        <v>46248</v>
      </c>
      <c r="EQ228">
        <f ca="1"/>
        <v>115.63</v>
      </c>
      <c r="ES228">
        <f ca="1"/>
        <v>46248</v>
      </c>
      <c r="ET228">
        <f ca="1"/>
        <v>23.030355444088904</v>
      </c>
      <c r="EV228">
        <f ca="1"/>
        <v>46248</v>
      </c>
      <c r="EW228">
        <f ca="1"/>
        <v>2663</v>
      </c>
      <c r="EX228">
        <f ca="1"/>
        <v>115.63</v>
      </c>
    </row>
    <row r="229" spans="1:154" ht="13.5">
      <c r="A229" s="242">
        <f ca="1"/>
        <v>46107</v>
      </c>
      <c r="B229" s="240" t="str">
        <f ca="1"/>
        <v>M</v>
      </c>
      <c r="C229" s="243">
        <f ca="1"/>
        <v>385.3</v>
      </c>
      <c r="D229" s="243">
        <f ca="1"/>
        <v>89.2</v>
      </c>
      <c r="E229" s="243">
        <f ca="1"/>
        <v>559.6</v>
      </c>
      <c r="F229" s="243">
        <f ca="1"/>
        <v>460.90000000000003</v>
      </c>
      <c r="G229" s="243" t="str">
        <f ca="1"/>
        <v/>
      </c>
      <c r="H229" s="243">
        <f ca="1"/>
        <v>1495</v>
      </c>
      <c r="I229" s="244" t="str">
        <f ca="1"/>
        <v/>
      </c>
      <c r="J229" s="244" t="str">
        <f ca="1"/>
        <v/>
      </c>
      <c r="K229" s="243" t="str">
        <f ca="1"/>
        <v/>
      </c>
      <c r="L229" s="243" t="str">
        <f ca="1"/>
        <v/>
      </c>
      <c r="M229" s="243" t="str">
        <f ca="1"/>
        <v/>
      </c>
      <c r="N229" s="243" t="str">
        <f ca="1"/>
        <v/>
      </c>
      <c r="O229" s="243" t="str">
        <f ca="1"/>
        <v/>
      </c>
      <c r="P229" s="244" t="str">
        <f ca="1"/>
        <v/>
      </c>
      <c r="R229" s="245">
        <f ca="1"/>
        <v>46191</v>
      </c>
      <c r="S229" s="347">
        <f ca="1"/>
        <v>9133.2000000000007</v>
      </c>
      <c r="T229" s="347">
        <f ca="1"/>
        <v>9084.5</v>
      </c>
      <c r="U229" s="347">
        <f ca="1"/>
        <v>352.89</v>
      </c>
      <c r="V229" s="348">
        <f ca="1"/>
        <v>25.743149423333051</v>
      </c>
      <c r="W229" s="347">
        <f ca="1"/>
        <v>0</v>
      </c>
      <c r="X229" s="347">
        <f ca="1"/>
        <v>352.89</v>
      </c>
      <c r="Y229" s="347">
        <f ca="1"/>
        <v>-352.89</v>
      </c>
      <c r="AA229" s="245"/>
      <c r="AB229" s="245"/>
      <c r="BA229">
        <f ca="1"/>
        <v>46136</v>
      </c>
      <c r="BB229" t="str">
        <f ca="1"/>
        <v>M</v>
      </c>
      <c r="BC229">
        <f ca="1"/>
        <v>382.5</v>
      </c>
      <c r="BD229">
        <f ca="1"/>
        <v>109.5</v>
      </c>
      <c r="BE229">
        <f ca="1"/>
        <v>531</v>
      </c>
      <c r="BF229">
        <f ca="1"/>
        <v>2001.1999999999998</v>
      </c>
      <c r="BG229" t="str">
        <f ca="1"/>
        <v/>
      </c>
      <c r="BH229">
        <f ca="1"/>
        <v>3024.2</v>
      </c>
      <c r="BI229" t="str">
        <f ca="1"/>
        <v/>
      </c>
      <c r="BJ229" t="str">
        <f ca="1"/>
        <v/>
      </c>
      <c r="BK229" t="str">
        <f ca="1"/>
        <v/>
      </c>
      <c r="BL229" t="str">
        <f ca="1"/>
        <v/>
      </c>
      <c r="BM229" t="str">
        <f ca="1"/>
        <v/>
      </c>
      <c r="BN229" t="str">
        <f ca="1"/>
        <v/>
      </c>
      <c r="BO229" t="str">
        <f ca="1"/>
        <v/>
      </c>
      <c r="BP229" t="str">
        <f ca="1"/>
        <v/>
      </c>
      <c r="BR229">
        <f ca="1"/>
        <v>46136</v>
      </c>
      <c r="BS229" t="str">
        <f ca="1"/>
        <v>M</v>
      </c>
      <c r="BT229">
        <f ca="1"/>
        <v>382.5</v>
      </c>
      <c r="BU229">
        <f ca="1"/>
        <v>109.5</v>
      </c>
      <c r="BV229">
        <f ca="1"/>
        <v>531</v>
      </c>
      <c r="BW229">
        <f ca="1"/>
        <v>2001.1999999999998</v>
      </c>
      <c r="BX229" t="str">
        <f ca="1"/>
        <v/>
      </c>
      <c r="BY229">
        <f ca="1"/>
        <v>3024.2</v>
      </c>
      <c r="BZ229" t="str">
        <f ca="1"/>
        <v/>
      </c>
      <c r="CA229" t="str">
        <f ca="1"/>
        <v/>
      </c>
      <c r="CB229" t="str">
        <f ca="1"/>
        <v/>
      </c>
      <c r="CC229" t="str">
        <f ca="1"/>
        <v/>
      </c>
      <c r="CD229" t="str">
        <f ca="1"/>
        <v/>
      </c>
      <c r="CE229" t="str">
        <f ca="1"/>
        <v/>
      </c>
      <c r="CF229" t="str">
        <f ca="1"/>
        <v/>
      </c>
      <c r="CG229" t="str">
        <f ca="1"/>
        <v/>
      </c>
      <c r="EI229">
        <f ca="1"/>
        <v>46249</v>
      </c>
      <c r="EJ229">
        <f ca="1"/>
        <v>11493.800000000001</v>
      </c>
      <c r="EL229">
        <f ca="1"/>
        <v>46249</v>
      </c>
      <c r="EM229">
        <f ca="1"/>
        <v>1023.1000000000001</v>
      </c>
      <c r="EN229">
        <f ca="1"/>
        <v>10470.700000000001</v>
      </c>
      <c r="EP229">
        <f ca="1"/>
        <v>46249</v>
      </c>
      <c r="EQ229">
        <f ca="1"/>
        <v>491.19</v>
      </c>
      <c r="ES229">
        <f ca="1"/>
        <v>46249</v>
      </c>
      <c r="ET229">
        <f ca="1"/>
        <v>23.290580019951548</v>
      </c>
      <c r="EV229">
        <f ca="1"/>
        <v>46249</v>
      </c>
      <c r="EW229">
        <f ca="1"/>
        <v>11440.1</v>
      </c>
      <c r="EX229">
        <f ca="1"/>
        <v>491.19</v>
      </c>
    </row>
    <row r="230" spans="1:154" ht="13.5">
      <c r="A230" s="242">
        <f ca="1"/>
        <v>46107</v>
      </c>
      <c r="B230" s="240" t="str">
        <f ca="1"/>
        <v>E</v>
      </c>
      <c r="C230" s="243">
        <f ca="1"/>
        <v>359.6</v>
      </c>
      <c r="D230" s="243">
        <f ca="1"/>
        <v>4091</v>
      </c>
      <c r="E230" s="243">
        <f ca="1"/>
        <v>497.2</v>
      </c>
      <c r="F230" s="243">
        <f ca="1"/>
        <v>443.69999999999993</v>
      </c>
      <c r="G230" s="243" t="str">
        <f ca="1"/>
        <v/>
      </c>
      <c r="H230" s="243">
        <f ca="1"/>
        <v>5391.5</v>
      </c>
      <c r="I230" s="244" t="str">
        <f ca="1"/>
        <v/>
      </c>
      <c r="J230" s="244" t="str">
        <f ca="1"/>
        <v/>
      </c>
      <c r="K230" s="243">
        <f ca="1"/>
        <v>15</v>
      </c>
      <c r="L230" s="243" t="str">
        <f ca="1"/>
        <v/>
      </c>
      <c r="M230" s="243" t="str">
        <f ca="1"/>
        <v/>
      </c>
      <c r="N230" s="243">
        <f ca="1"/>
        <v>6863.1</v>
      </c>
      <c r="O230" s="243">
        <f ca="1"/>
        <v>266.10000000000002</v>
      </c>
      <c r="P230" s="244">
        <f ca="1"/>
        <v>25.791431792559187</v>
      </c>
      <c r="R230" s="245">
        <f ca="1"/>
        <v>46192</v>
      </c>
      <c r="S230" s="347">
        <f ca="1"/>
        <v>9125</v>
      </c>
      <c r="T230" s="347">
        <f ca="1"/>
        <v>9118.4</v>
      </c>
      <c r="U230" s="347">
        <f ca="1"/>
        <v>355.13</v>
      </c>
      <c r="V230" s="348">
        <f ca="1"/>
        <v>25.676231239264492</v>
      </c>
      <c r="W230" s="347">
        <f ca="1"/>
        <v>0</v>
      </c>
      <c r="X230" s="347">
        <f ca="1"/>
        <v>355.13</v>
      </c>
      <c r="Y230" s="347">
        <f ca="1"/>
        <v>-355.13</v>
      </c>
      <c r="AA230" s="245"/>
      <c r="AB230" s="245"/>
      <c r="BA230">
        <f ca="1"/>
        <v>46136</v>
      </c>
      <c r="BB230" t="str">
        <f ca="1"/>
        <v>E</v>
      </c>
      <c r="BC230">
        <f ca="1"/>
        <v>351.8</v>
      </c>
      <c r="BD230">
        <f ca="1"/>
        <v>4422.7</v>
      </c>
      <c r="BE230">
        <f ca="1"/>
        <v>491.8</v>
      </c>
      <c r="BF230">
        <f ca="1"/>
        <v>2364.4000000000005</v>
      </c>
      <c r="BG230" t="str">
        <f ca="1"/>
        <v/>
      </c>
      <c r="BH230">
        <f ca="1"/>
        <v>7630.7000000000007</v>
      </c>
      <c r="BI230" t="str">
        <f ca="1"/>
        <v/>
      </c>
      <c r="BJ230" t="str">
        <f ca="1"/>
        <v/>
      </c>
      <c r="BK230">
        <f ca="1"/>
        <v>15</v>
      </c>
      <c r="BL230" t="str">
        <f ca="1"/>
        <v/>
      </c>
      <c r="BM230" t="str">
        <f ca="1"/>
        <v/>
      </c>
      <c r="BN230">
        <f ca="1"/>
        <v>10643.900000000001</v>
      </c>
      <c r="BO230">
        <f ca="1"/>
        <v>412.55</v>
      </c>
      <c r="BP230">
        <f ca="1"/>
        <v>25.800266634347356</v>
      </c>
      <c r="BR230">
        <f ca="1"/>
        <v>46136</v>
      </c>
      <c r="BS230" t="str">
        <f ca="1"/>
        <v>E</v>
      </c>
      <c r="BT230">
        <f ca="1"/>
        <v>351.8</v>
      </c>
      <c r="BU230">
        <f ca="1"/>
        <v>4422.7</v>
      </c>
      <c r="BV230">
        <f ca="1"/>
        <v>491.8</v>
      </c>
      <c r="BW230">
        <f ca="1"/>
        <v>2364.4000000000005</v>
      </c>
      <c r="BX230" t="str">
        <f ca="1"/>
        <v/>
      </c>
      <c r="BY230">
        <f ca="1"/>
        <v>7630.7000000000007</v>
      </c>
      <c r="BZ230" t="str">
        <f ca="1"/>
        <v/>
      </c>
      <c r="CA230" t="str">
        <f ca="1"/>
        <v/>
      </c>
      <c r="CB230">
        <f ca="1"/>
        <v>15</v>
      </c>
      <c r="CC230" t="str">
        <f ca="1"/>
        <v/>
      </c>
      <c r="CD230" t="str">
        <f ca="1"/>
        <v/>
      </c>
      <c r="CE230">
        <f ca="1"/>
        <v>10643.900000000001</v>
      </c>
      <c r="CF230">
        <f ca="1"/>
        <v>412.55</v>
      </c>
      <c r="CG230">
        <f ca="1"/>
        <v>25.800266634347356</v>
      </c>
      <c r="EI230">
        <f ca="1"/>
        <v>46250</v>
      </c>
      <c r="EJ230">
        <f ca="1"/>
        <v>3715.9</v>
      </c>
      <c r="EL230">
        <f ca="1"/>
        <v>46250</v>
      </c>
      <c r="EM230">
        <f ca="1"/>
        <v>979.40000000000009</v>
      </c>
      <c r="EN230">
        <f ca="1"/>
        <v>2736.5</v>
      </c>
      <c r="EP230">
        <f ca="1"/>
        <v>46250</v>
      </c>
      <c r="EQ230">
        <f ca="1"/>
        <v>495.68</v>
      </c>
      <c r="ES230">
        <f ca="1"/>
        <v>46250</v>
      </c>
      <c r="ET230">
        <f ca="1"/>
        <v>23.477445125887673</v>
      </c>
      <c r="EV230">
        <f ca="1"/>
        <v>46250</v>
      </c>
      <c r="EW230">
        <f ca="1"/>
        <v>11637.300000000001</v>
      </c>
      <c r="EX230">
        <f ca="1"/>
        <v>495.68</v>
      </c>
    </row>
    <row r="231" spans="1:154" ht="13.5">
      <c r="A231" s="242">
        <f ca="1"/>
        <v>46108</v>
      </c>
      <c r="B231" s="240" t="str">
        <f ca="1"/>
        <v>M</v>
      </c>
      <c r="C231" s="243">
        <f ca="1"/>
        <v>363.4</v>
      </c>
      <c r="D231" s="243">
        <f ca="1"/>
        <v>77.900000000000006</v>
      </c>
      <c r="E231" s="243">
        <f ca="1"/>
        <v>544.1</v>
      </c>
      <c r="F231" s="243">
        <f ca="1"/>
        <v>501.2</v>
      </c>
      <c r="G231" s="243" t="str">
        <f ca="1"/>
        <v/>
      </c>
      <c r="H231" s="243">
        <f ca="1"/>
        <v>1486.6</v>
      </c>
      <c r="I231" s="244" t="str">
        <f ca="1"/>
        <v/>
      </c>
      <c r="J231" s="244" t="str">
        <f ca="1"/>
        <v/>
      </c>
      <c r="K231" s="243" t="str">
        <f ca="1"/>
        <v/>
      </c>
      <c r="L231" s="243" t="str">
        <f ca="1"/>
        <v/>
      </c>
      <c r="M231" s="243" t="str">
        <f ca="1"/>
        <v/>
      </c>
      <c r="N231" s="243" t="str">
        <f ca="1"/>
        <v/>
      </c>
      <c r="O231" s="243" t="str">
        <f ca="1"/>
        <v/>
      </c>
      <c r="P231" s="244" t="str">
        <f ca="1"/>
        <v/>
      </c>
      <c r="R231" s="245">
        <f ca="1"/>
        <v>46193</v>
      </c>
      <c r="S231" s="347">
        <f ca="1"/>
        <v>9111.4</v>
      </c>
      <c r="T231" s="347">
        <f ca="1"/>
        <v>9046.4</v>
      </c>
      <c r="U231" s="347">
        <f ca="1"/>
        <v>351.63</v>
      </c>
      <c r="V231" s="348">
        <f ca="1"/>
        <v>25.727042630037253</v>
      </c>
      <c r="W231" s="347">
        <f ca="1"/>
        <v>0</v>
      </c>
      <c r="X231" s="347">
        <f ca="1"/>
        <v>351.63</v>
      </c>
      <c r="Y231" s="347">
        <f ca="1"/>
        <v>-351.63</v>
      </c>
      <c r="AA231" s="245"/>
      <c r="AB231" s="245"/>
      <c r="BA231">
        <f ca="1"/>
        <v>46137</v>
      </c>
      <c r="BB231" t="str">
        <f ca="1"/>
        <v>M</v>
      </c>
      <c r="BC231">
        <f ca="1"/>
        <v>375.2</v>
      </c>
      <c r="BD231">
        <f ca="1"/>
        <v>104.1</v>
      </c>
      <c r="BE231">
        <f ca="1"/>
        <v>516.79999999999995</v>
      </c>
      <c r="BF231">
        <f ca="1"/>
        <v>2032.1</v>
      </c>
      <c r="BG231" t="str">
        <f ca="1"/>
        <v/>
      </c>
      <c r="BH231">
        <f ca="1"/>
        <v>3028.2</v>
      </c>
      <c r="BI231" t="str">
        <f ca="1"/>
        <v/>
      </c>
      <c r="BJ231" t="str">
        <f ca="1"/>
        <v/>
      </c>
      <c r="BK231" t="str">
        <f ca="1"/>
        <v/>
      </c>
      <c r="BL231" t="str">
        <f ca="1"/>
        <v/>
      </c>
      <c r="BM231" t="str">
        <f ca="1"/>
        <v/>
      </c>
      <c r="BN231" t="str">
        <f ca="1"/>
        <v/>
      </c>
      <c r="BO231" t="str">
        <f ca="1"/>
        <v/>
      </c>
      <c r="BP231" t="str">
        <f ca="1"/>
        <v/>
      </c>
      <c r="BR231">
        <f ca="1"/>
        <v>46137</v>
      </c>
      <c r="BS231" t="str">
        <f ca="1"/>
        <v>M</v>
      </c>
      <c r="BT231">
        <f ca="1"/>
        <v>375.2</v>
      </c>
      <c r="BU231">
        <f ca="1"/>
        <v>104.1</v>
      </c>
      <c r="BV231">
        <f ca="1"/>
        <v>516.79999999999995</v>
      </c>
      <c r="BW231">
        <f ca="1"/>
        <v>2032.1</v>
      </c>
      <c r="BX231" t="str">
        <f ca="1"/>
        <v/>
      </c>
      <c r="BY231">
        <f ca="1"/>
        <v>3028.2</v>
      </c>
      <c r="BZ231" t="str">
        <f ca="1"/>
        <v/>
      </c>
      <c r="CA231" t="str">
        <f ca="1"/>
        <v/>
      </c>
      <c r="CB231" t="str">
        <f ca="1"/>
        <v/>
      </c>
      <c r="CC231" t="str">
        <f ca="1"/>
        <v/>
      </c>
      <c r="CD231" t="str">
        <f ca="1"/>
        <v/>
      </c>
      <c r="CE231" t="str">
        <f ca="1"/>
        <v/>
      </c>
      <c r="CF231" t="str">
        <f ca="1"/>
        <v/>
      </c>
      <c r="CG231" t="str">
        <f ca="1"/>
        <v/>
      </c>
      <c r="EI231">
        <f ca="1"/>
        <v>46251</v>
      </c>
      <c r="EJ231">
        <f ca="1"/>
        <v>11577.100000000002</v>
      </c>
      <c r="EL231">
        <f ca="1"/>
        <v>46251</v>
      </c>
      <c r="EM231">
        <f ca="1"/>
        <v>8920.8000000000011</v>
      </c>
      <c r="EN231">
        <f ca="1"/>
        <v>2656.3</v>
      </c>
      <c r="EP231">
        <f ca="1"/>
        <v>46251</v>
      </c>
      <c r="EQ231">
        <f ca="1"/>
        <v>158.78</v>
      </c>
      <c r="ES231">
        <f ca="1"/>
        <v>46251</v>
      </c>
      <c r="ET231">
        <f ca="1"/>
        <v>23.173573497921652</v>
      </c>
      <c r="EV231">
        <f ca="1"/>
        <v>46251</v>
      </c>
      <c r="EW231">
        <f ca="1"/>
        <v>3679.5</v>
      </c>
      <c r="EX231">
        <f ca="1"/>
        <v>158.78</v>
      </c>
    </row>
    <row r="232" spans="1:154" ht="13.5">
      <c r="A232" s="242">
        <f ca="1"/>
        <v>46108</v>
      </c>
      <c r="B232" s="240" t="str">
        <f ca="1"/>
        <v>E</v>
      </c>
      <c r="C232" s="243">
        <f ca="1"/>
        <v>334.90000000000003</v>
      </c>
      <c r="D232" s="243">
        <f ca="1"/>
        <v>4313</v>
      </c>
      <c r="E232" s="243">
        <f ca="1"/>
        <v>520.19999999999993</v>
      </c>
      <c r="F232" s="243">
        <f ca="1"/>
        <v>470.7</v>
      </c>
      <c r="G232" s="243" t="str">
        <f ca="1"/>
        <v/>
      </c>
      <c r="H232" s="243">
        <f ca="1"/>
        <v>5638.7999999999993</v>
      </c>
      <c r="I232" s="244" t="str">
        <f ca="1"/>
        <v/>
      </c>
      <c r="J232" s="244" t="str">
        <f ca="1"/>
        <v/>
      </c>
      <c r="K232" s="243">
        <f ca="1"/>
        <v>15</v>
      </c>
      <c r="L232" s="243" t="str">
        <f ca="1"/>
        <v/>
      </c>
      <c r="M232" s="243" t="str">
        <f ca="1"/>
        <v/>
      </c>
      <c r="N232" s="243">
        <f ca="1"/>
        <v>7048.4</v>
      </c>
      <c r="O232" s="243">
        <f ca="1"/>
        <v>275.32</v>
      </c>
      <c r="P232" s="244">
        <f ca="1"/>
        <v>25.600755484527095</v>
      </c>
      <c r="R232" s="245">
        <f ca="1"/>
        <v>46194</v>
      </c>
      <c r="S232" s="347">
        <f ca="1"/>
        <v>9421.2000000000007</v>
      </c>
      <c r="T232" s="347">
        <f ca="1"/>
        <v>9353.5</v>
      </c>
      <c r="U232" s="347">
        <f ca="1"/>
        <v>362.55</v>
      </c>
      <c r="V232" s="348">
        <f ca="1"/>
        <v>25.799200110329608</v>
      </c>
      <c r="W232" s="347">
        <f ca="1"/>
        <v>0</v>
      </c>
      <c r="X232" s="347">
        <f ca="1"/>
        <v>362.55</v>
      </c>
      <c r="Y232" s="347">
        <f ca="1"/>
        <v>-362.55</v>
      </c>
      <c r="AA232" s="245"/>
      <c r="AB232" s="245"/>
      <c r="BA232">
        <f ca="1"/>
        <v>46137</v>
      </c>
      <c r="BB232" t="str">
        <f ca="1"/>
        <v>E</v>
      </c>
      <c r="BC232">
        <f ca="1"/>
        <v>355.79999999999995</v>
      </c>
      <c r="BD232">
        <f ca="1"/>
        <v>4207.2</v>
      </c>
      <c r="BE232">
        <f ca="1"/>
        <v>492.20000000000005</v>
      </c>
      <c r="BF232">
        <f ca="1"/>
        <v>2420.8999999999996</v>
      </c>
      <c r="BG232" t="str">
        <f ca="1"/>
        <v/>
      </c>
      <c r="BH232">
        <f ca="1"/>
        <v>7476.0999999999995</v>
      </c>
      <c r="BI232" t="str">
        <f ca="1"/>
        <v/>
      </c>
      <c r="BJ232" t="str">
        <f ca="1"/>
        <v/>
      </c>
      <c r="BK232">
        <f ca="1"/>
        <v>15</v>
      </c>
      <c r="BL232" t="str">
        <f ca="1"/>
        <v/>
      </c>
      <c r="BM232" t="str">
        <f ca="1"/>
        <v/>
      </c>
      <c r="BN232">
        <f ca="1"/>
        <v>10267</v>
      </c>
      <c r="BO232">
        <f ca="1"/>
        <v>398.87</v>
      </c>
      <c r="BP232">
        <f ca="1"/>
        <v>25.740216110512197</v>
      </c>
      <c r="BR232">
        <f ca="1"/>
        <v>46137</v>
      </c>
      <c r="BS232" t="str">
        <f ca="1"/>
        <v>E</v>
      </c>
      <c r="BT232">
        <f ca="1"/>
        <v>355.79999999999995</v>
      </c>
      <c r="BU232">
        <f ca="1"/>
        <v>4207.2</v>
      </c>
      <c r="BV232">
        <f ca="1"/>
        <v>492.20000000000005</v>
      </c>
      <c r="BW232">
        <f ca="1"/>
        <v>2420.8999999999996</v>
      </c>
      <c r="BX232" t="str">
        <f ca="1"/>
        <v/>
      </c>
      <c r="BY232">
        <f ca="1"/>
        <v>7476.0999999999995</v>
      </c>
      <c r="BZ232" t="str">
        <f ca="1"/>
        <v/>
      </c>
      <c r="CA232" t="str">
        <f ca="1"/>
        <v/>
      </c>
      <c r="CB232">
        <f ca="1"/>
        <v>15</v>
      </c>
      <c r="CC232" t="str">
        <f ca="1"/>
        <v/>
      </c>
      <c r="CD232" t="str">
        <f ca="1"/>
        <v/>
      </c>
      <c r="CE232">
        <f ca="1"/>
        <v>10267</v>
      </c>
      <c r="CF232">
        <f ca="1"/>
        <v>398.87</v>
      </c>
      <c r="CG232">
        <f ca="1"/>
        <v>25.740216110512197</v>
      </c>
      <c r="EI232">
        <f ca="1"/>
        <v>46252</v>
      </c>
      <c r="EJ232">
        <f ca="1"/>
        <v>11465.9</v>
      </c>
      <c r="EL232">
        <f ca="1"/>
        <v>46252</v>
      </c>
      <c r="EM232">
        <f ca="1"/>
        <v>1043.2</v>
      </c>
      <c r="EN232">
        <f ca="1"/>
        <v>10422.699999999999</v>
      </c>
      <c r="EP232">
        <f ca="1"/>
        <v>46252</v>
      </c>
      <c r="EQ232">
        <f ca="1"/>
        <v>483.67</v>
      </c>
      <c r="ES232">
        <f ca="1"/>
        <v>46252</v>
      </c>
      <c r="ET232">
        <f ca="1"/>
        <v>23.641739202348706</v>
      </c>
      <c r="EV232">
        <f ca="1"/>
        <v>46252</v>
      </c>
      <c r="EW232">
        <f ca="1"/>
        <v>11434.8</v>
      </c>
      <c r="EX232">
        <f ca="1"/>
        <v>483.67</v>
      </c>
    </row>
    <row r="233" spans="1:154" ht="13.5">
      <c r="A233" s="242">
        <f ca="1"/>
        <v>46109</v>
      </c>
      <c r="B233" s="240" t="str">
        <f ca="1"/>
        <v>M</v>
      </c>
      <c r="C233" s="243">
        <f ca="1"/>
        <v>362</v>
      </c>
      <c r="D233" s="243">
        <f ca="1"/>
        <v>87.699999999999989</v>
      </c>
      <c r="E233" s="243">
        <f ca="1"/>
        <v>553.79999999999995</v>
      </c>
      <c r="F233" s="243">
        <f ca="1"/>
        <v>421.1</v>
      </c>
      <c r="G233" s="243" t="str">
        <f ca="1"/>
        <v/>
      </c>
      <c r="H233" s="243">
        <f ca="1"/>
        <v>1424.6</v>
      </c>
      <c r="I233" s="244" t="str">
        <f ca="1"/>
        <v/>
      </c>
      <c r="J233" s="244" t="str">
        <f ca="1"/>
        <v/>
      </c>
      <c r="K233" s="243" t="str">
        <f ca="1"/>
        <v/>
      </c>
      <c r="L233" s="243" t="str">
        <f ca="1"/>
        <v/>
      </c>
      <c r="M233" s="243" t="str">
        <f ca="1"/>
        <v/>
      </c>
      <c r="N233" s="243" t="str">
        <f ca="1"/>
        <v/>
      </c>
      <c r="O233" s="243" t="str">
        <f ca="1"/>
        <v/>
      </c>
      <c r="P233" s="244" t="str">
        <f ca="1"/>
        <v/>
      </c>
      <c r="R233" s="245">
        <f ca="1"/>
        <v>46195</v>
      </c>
      <c r="S233" s="347">
        <f ca="1"/>
        <v>9224.7000000000007</v>
      </c>
      <c r="T233" s="347">
        <f ca="1"/>
        <v>9075.2999999999993</v>
      </c>
      <c r="U233" s="347">
        <f ca="1"/>
        <v>352.29</v>
      </c>
      <c r="V233" s="348">
        <f ca="1"/>
        <v>25.760878821425525</v>
      </c>
      <c r="W233" s="347">
        <f ca="1"/>
        <v>0</v>
      </c>
      <c r="X233" s="347">
        <f ca="1"/>
        <v>352.29</v>
      </c>
      <c r="Y233" s="347">
        <f ca="1"/>
        <v>-352.29</v>
      </c>
      <c r="AA233" s="245"/>
      <c r="AB233" s="245"/>
      <c r="BA233">
        <f ca="1"/>
        <v>46138</v>
      </c>
      <c r="BB233" t="str">
        <f ca="1"/>
        <v>M</v>
      </c>
      <c r="BC233">
        <f ca="1"/>
        <v>396.39999999999992</v>
      </c>
      <c r="BD233">
        <f ca="1"/>
        <v>109.30000000000001</v>
      </c>
      <c r="BE233">
        <f ca="1"/>
        <v>509.5</v>
      </c>
      <c r="BF233">
        <f ca="1"/>
        <v>1790.6999999999998</v>
      </c>
      <c r="BG233" t="str">
        <f ca="1"/>
        <v/>
      </c>
      <c r="BH233">
        <f ca="1"/>
        <v>2805.8999999999996</v>
      </c>
      <c r="BI233" t="str">
        <f ca="1"/>
        <v/>
      </c>
      <c r="BJ233" t="str">
        <f ca="1"/>
        <v/>
      </c>
      <c r="BK233" t="str">
        <f ca="1"/>
        <v/>
      </c>
      <c r="BL233" t="str">
        <f ca="1"/>
        <v/>
      </c>
      <c r="BM233" t="str">
        <f ca="1"/>
        <v/>
      </c>
      <c r="BN233" t="str">
        <f ca="1"/>
        <v/>
      </c>
      <c r="BO233" t="str">
        <f ca="1"/>
        <v/>
      </c>
      <c r="BP233" t="str">
        <f ca="1"/>
        <v/>
      </c>
      <c r="BR233">
        <f ca="1"/>
        <v>46138</v>
      </c>
      <c r="BS233" t="str">
        <f ca="1"/>
        <v>M</v>
      </c>
      <c r="BT233">
        <f ca="1"/>
        <v>396.39999999999992</v>
      </c>
      <c r="BU233">
        <f ca="1"/>
        <v>109.30000000000001</v>
      </c>
      <c r="BV233">
        <f ca="1"/>
        <v>509.5</v>
      </c>
      <c r="BW233">
        <f ca="1"/>
        <v>1790.6999999999998</v>
      </c>
      <c r="BX233" t="str">
        <f ca="1"/>
        <v/>
      </c>
      <c r="BY233">
        <f ca="1"/>
        <v>2805.8999999999996</v>
      </c>
      <c r="BZ233" t="str">
        <f ca="1"/>
        <v/>
      </c>
      <c r="CA233" t="str">
        <f ca="1"/>
        <v/>
      </c>
      <c r="CB233" t="str">
        <f ca="1"/>
        <v/>
      </c>
      <c r="CC233" t="str">
        <f ca="1"/>
        <v/>
      </c>
      <c r="CD233" t="str">
        <f ca="1"/>
        <v/>
      </c>
      <c r="CE233" t="str">
        <f ca="1"/>
        <v/>
      </c>
      <c r="CF233" t="str">
        <f ca="1"/>
        <v/>
      </c>
      <c r="CG233" t="str">
        <f ca="1"/>
        <v/>
      </c>
      <c r="EI233">
        <f ca="1"/>
        <v>46253</v>
      </c>
      <c r="EJ233">
        <f ca="1"/>
        <v>12769.1</v>
      </c>
      <c r="EL233">
        <f ca="1"/>
        <v>46253</v>
      </c>
      <c r="EM233">
        <f ca="1"/>
        <v>1032.0999999999999</v>
      </c>
      <c r="EN233">
        <f ca="1"/>
        <v>11737</v>
      </c>
      <c r="EP233">
        <f ca="1"/>
        <v>46253</v>
      </c>
      <c r="EQ233">
        <f ca="1"/>
        <v>532.39</v>
      </c>
      <c r="ES233">
        <f ca="1"/>
        <v>46253</v>
      </c>
      <c r="ET233">
        <f ca="1"/>
        <v>23.861267116211799</v>
      </c>
      <c r="EV233">
        <f ca="1"/>
        <v>46253</v>
      </c>
      <c r="EW233">
        <f ca="1"/>
        <v>12703.5</v>
      </c>
      <c r="EX233">
        <f ca="1"/>
        <v>532.39</v>
      </c>
    </row>
    <row r="234" spans="1:154" ht="13.5">
      <c r="A234" s="242">
        <f ca="1"/>
        <v>46109</v>
      </c>
      <c r="B234" s="240" t="str">
        <f ca="1"/>
        <v>E</v>
      </c>
      <c r="C234" s="243">
        <f ca="1"/>
        <v>325.8</v>
      </c>
      <c r="D234" s="243">
        <f ca="1"/>
        <v>4451</v>
      </c>
      <c r="E234" s="243">
        <f ca="1"/>
        <v>519.39999999999986</v>
      </c>
      <c r="F234" s="243">
        <f ca="1"/>
        <v>457.59999999999997</v>
      </c>
      <c r="G234" s="243" t="str">
        <f ca="1"/>
        <v/>
      </c>
      <c r="H234" s="243">
        <f ca="1"/>
        <v>5753.8</v>
      </c>
      <c r="I234" s="244" t="str">
        <f ca="1"/>
        <v/>
      </c>
      <c r="J234" s="244" t="str">
        <f ca="1"/>
        <v/>
      </c>
      <c r="K234" s="243">
        <f ca="1"/>
        <v>15</v>
      </c>
      <c r="L234" s="243" t="str">
        <f ca="1"/>
        <v/>
      </c>
      <c r="M234" s="243" t="str">
        <f ca="1"/>
        <v/>
      </c>
      <c r="N234" s="243">
        <f ca="1"/>
        <v>7230.9</v>
      </c>
      <c r="O234" s="243">
        <f ca="1"/>
        <v>281.35000000000002</v>
      </c>
      <c r="P234" s="244">
        <f ca="1"/>
        <v>25.700728629820507</v>
      </c>
      <c r="R234" s="245">
        <f ca="1"/>
        <v>46196</v>
      </c>
      <c r="S234" s="347">
        <f ca="1"/>
        <v>9136.2000000000007</v>
      </c>
      <c r="T234" s="347">
        <f ca="1"/>
        <v>9178.2999999999993</v>
      </c>
      <c r="U234" s="347">
        <f ca="1"/>
        <v>356.78</v>
      </c>
      <c r="V234" s="348">
        <f ca="1"/>
        <v>25.725376983014744</v>
      </c>
      <c r="W234" s="347">
        <f ca="1"/>
        <v>0</v>
      </c>
      <c r="X234" s="347">
        <f ca="1"/>
        <v>356.78</v>
      </c>
      <c r="Y234" s="347">
        <f ca="1"/>
        <v>-356.78</v>
      </c>
      <c r="AA234" s="245"/>
      <c r="AB234" s="245"/>
      <c r="BA234">
        <f ca="1"/>
        <v>46138</v>
      </c>
      <c r="BB234" t="str">
        <f ca="1"/>
        <v>E</v>
      </c>
      <c r="BC234">
        <f ca="1"/>
        <v>350.4</v>
      </c>
      <c r="BD234">
        <f ca="1"/>
        <v>4093.7</v>
      </c>
      <c r="BE234">
        <f ca="1"/>
        <v>514</v>
      </c>
      <c r="BF234">
        <f ca="1"/>
        <v>2514.1000000000004</v>
      </c>
      <c r="BG234" t="str">
        <f ca="1"/>
        <v/>
      </c>
      <c r="BH234">
        <f ca="1"/>
        <v>7472.2</v>
      </c>
      <c r="BI234" t="str">
        <f ca="1"/>
        <v/>
      </c>
      <c r="BJ234" t="str">
        <f ca="1"/>
        <v/>
      </c>
      <c r="BK234">
        <f ca="1"/>
        <v>15</v>
      </c>
      <c r="BL234" t="str">
        <f ca="1"/>
        <v/>
      </c>
      <c r="BM234" t="str">
        <f ca="1"/>
        <v/>
      </c>
      <c r="BN234">
        <f ca="1"/>
        <v>10283.5</v>
      </c>
      <c r="BO234">
        <f ca="1"/>
        <v>398.58</v>
      </c>
      <c r="BP234">
        <f ca="1"/>
        <v>25.800341211300115</v>
      </c>
      <c r="BR234">
        <f ca="1"/>
        <v>46138</v>
      </c>
      <c r="BS234" t="str">
        <f ca="1"/>
        <v>E</v>
      </c>
      <c r="BT234">
        <f ca="1"/>
        <v>350.4</v>
      </c>
      <c r="BU234">
        <f ca="1"/>
        <v>4093.7</v>
      </c>
      <c r="BV234">
        <f ca="1"/>
        <v>514</v>
      </c>
      <c r="BW234">
        <f ca="1"/>
        <v>2514.1000000000004</v>
      </c>
      <c r="BX234" t="str">
        <f ca="1"/>
        <v/>
      </c>
      <c r="BY234">
        <f ca="1"/>
        <v>7472.2</v>
      </c>
      <c r="BZ234" t="str">
        <f ca="1"/>
        <v/>
      </c>
      <c r="CA234" t="str">
        <f ca="1"/>
        <v/>
      </c>
      <c r="CB234">
        <f ca="1"/>
        <v>15</v>
      </c>
      <c r="CC234" t="str">
        <f ca="1"/>
        <v/>
      </c>
      <c r="CD234" t="str">
        <f ca="1"/>
        <v/>
      </c>
      <c r="CE234">
        <f ca="1"/>
        <v>10283.5</v>
      </c>
      <c r="CF234">
        <f ca="1"/>
        <v>398.58</v>
      </c>
      <c r="CG234">
        <f ca="1"/>
        <v>25.800341211300115</v>
      </c>
      <c r="EI234">
        <f ca="1"/>
        <v>46254</v>
      </c>
      <c r="EJ234">
        <f ca="1"/>
        <v>11250.3</v>
      </c>
      <c r="EL234">
        <f ca="1"/>
        <v>46254</v>
      </c>
      <c r="EM234">
        <f ca="1"/>
        <v>986.5</v>
      </c>
      <c r="EN234">
        <f ca="1"/>
        <v>10263.799999999999</v>
      </c>
      <c r="EP234">
        <f ca="1"/>
        <v>46254</v>
      </c>
      <c r="EQ234">
        <f ca="1"/>
        <v>489.73</v>
      </c>
      <c r="ES234">
        <f ca="1"/>
        <v>46254</v>
      </c>
      <c r="ET234">
        <f ca="1"/>
        <v>22.87342004778143</v>
      </c>
      <c r="EV234">
        <f ca="1"/>
        <v>46254</v>
      </c>
      <c r="EW234">
        <f ca="1"/>
        <v>11201.8</v>
      </c>
      <c r="EX234">
        <f ca="1"/>
        <v>489.73</v>
      </c>
    </row>
    <row r="235" spans="1:154" ht="13.5">
      <c r="A235" s="242">
        <f ca="1"/>
        <v>46110</v>
      </c>
      <c r="B235" s="240" t="str">
        <f ca="1"/>
        <v>M</v>
      </c>
      <c r="C235" s="243">
        <f ca="1"/>
        <v>350.8</v>
      </c>
      <c r="D235" s="243">
        <f ca="1"/>
        <v>88.9</v>
      </c>
      <c r="E235" s="243">
        <f ca="1"/>
        <v>576.69999999999993</v>
      </c>
      <c r="F235" s="243">
        <f ca="1"/>
        <v>475.70000000000005</v>
      </c>
      <c r="G235" s="243" t="str">
        <f ca="1"/>
        <v/>
      </c>
      <c r="H235" s="243">
        <f ca="1"/>
        <v>1492.1</v>
      </c>
      <c r="I235" s="244" t="str">
        <f ca="1"/>
        <v/>
      </c>
      <c r="J235" s="244" t="str">
        <f ca="1"/>
        <v/>
      </c>
      <c r="K235" s="243" t="str">
        <f ca="1"/>
        <v/>
      </c>
      <c r="L235" s="243" t="str">
        <f ca="1"/>
        <v/>
      </c>
      <c r="M235" s="243" t="str">
        <f ca="1"/>
        <v/>
      </c>
      <c r="N235" s="243" t="str">
        <f ca="1"/>
        <v/>
      </c>
      <c r="O235" s="243" t="str">
        <f ca="1"/>
        <v/>
      </c>
      <c r="P235" s="244" t="str">
        <f ca="1"/>
        <v/>
      </c>
      <c r="R235" s="245">
        <f ca="1"/>
        <v>46197</v>
      </c>
      <c r="S235" s="347">
        <f ca="1"/>
        <v>9591.1999999999989</v>
      </c>
      <c r="T235" s="347">
        <f ca="1"/>
        <v>9608.8999999999978</v>
      </c>
      <c r="U235" s="347">
        <f ca="1"/>
        <v>374.1</v>
      </c>
      <c r="V235" s="348">
        <f ca="1"/>
        <v>25.685378241111994</v>
      </c>
      <c r="W235" s="347">
        <f ca="1"/>
        <v>0</v>
      </c>
      <c r="X235" s="347">
        <f ca="1"/>
        <v>374.1</v>
      </c>
      <c r="Y235" s="347">
        <f ca="1"/>
        <v>-374.1</v>
      </c>
      <c r="AA235" s="245"/>
      <c r="AB235" s="245"/>
      <c r="BA235">
        <f ca="1"/>
        <v>46139</v>
      </c>
      <c r="BB235" t="str">
        <f ca="1"/>
        <v>M</v>
      </c>
      <c r="BC235">
        <f ca="1"/>
        <v>391.1</v>
      </c>
      <c r="BD235">
        <f ca="1"/>
        <v>109.69999999999999</v>
      </c>
      <c r="BE235">
        <f ca="1"/>
        <v>512.29999999999995</v>
      </c>
      <c r="BF235">
        <f ca="1"/>
        <v>1813.2</v>
      </c>
      <c r="BG235" t="str">
        <f ca="1"/>
        <v/>
      </c>
      <c r="BH235">
        <f ca="1"/>
        <v>2826.3</v>
      </c>
      <c r="BI235" t="str">
        <f ca="1"/>
        <v/>
      </c>
      <c r="BJ235" t="str">
        <f ca="1"/>
        <v/>
      </c>
      <c r="BK235" t="str">
        <f ca="1"/>
        <v/>
      </c>
      <c r="BL235" t="str">
        <f ca="1"/>
        <v/>
      </c>
      <c r="BM235" t="str">
        <f ca="1"/>
        <v/>
      </c>
      <c r="BN235" t="str">
        <f ca="1"/>
        <v/>
      </c>
      <c r="BO235" t="str">
        <f ca="1"/>
        <v/>
      </c>
      <c r="BP235" t="str">
        <f ca="1"/>
        <v/>
      </c>
      <c r="BR235">
        <f ca="1"/>
        <v>46139</v>
      </c>
      <c r="BS235" t="str">
        <f ca="1"/>
        <v>M</v>
      </c>
      <c r="BT235">
        <f ca="1"/>
        <v>391.1</v>
      </c>
      <c r="BU235">
        <f ca="1"/>
        <v>109.69999999999999</v>
      </c>
      <c r="BV235">
        <f ca="1"/>
        <v>512.29999999999995</v>
      </c>
      <c r="BW235">
        <f ca="1"/>
        <v>1813.2</v>
      </c>
      <c r="BX235" t="str">
        <f ca="1"/>
        <v/>
      </c>
      <c r="BY235">
        <f ca="1"/>
        <v>2826.3</v>
      </c>
      <c r="BZ235" t="str">
        <f ca="1"/>
        <v/>
      </c>
      <c r="CA235" t="str">
        <f ca="1"/>
        <v/>
      </c>
      <c r="CB235" t="str">
        <f ca="1"/>
        <v/>
      </c>
      <c r="CC235" t="str">
        <f ca="1"/>
        <v/>
      </c>
      <c r="CD235" t="str">
        <f ca="1"/>
        <v/>
      </c>
      <c r="CE235" t="str">
        <f ca="1"/>
        <v/>
      </c>
      <c r="CF235" t="str">
        <f ca="1"/>
        <v/>
      </c>
      <c r="CG235" t="str">
        <f ca="1"/>
        <v/>
      </c>
      <c r="EI235">
        <f ca="1"/>
        <v>46255</v>
      </c>
      <c r="EJ235">
        <f ca="1"/>
        <v>10240.599999999999</v>
      </c>
      <c r="EL235">
        <f ca="1"/>
        <v>46255</v>
      </c>
      <c r="EM235">
        <f ca="1"/>
        <v>958</v>
      </c>
      <c r="EN235">
        <f ca="1"/>
        <v>9282.5999999999985</v>
      </c>
      <c r="EP235">
        <f ca="1"/>
        <v>46255</v>
      </c>
      <c r="EQ235">
        <f ca="1"/>
        <v>441.23</v>
      </c>
      <c r="ES235">
        <f ca="1"/>
        <v>46255</v>
      </c>
      <c r="ET235">
        <f ca="1"/>
        <v>23.282415066971868</v>
      </c>
      <c r="EV235">
        <f ca="1"/>
        <v>46255</v>
      </c>
      <c r="EW235">
        <f ca="1"/>
        <v>10272.899999999998</v>
      </c>
      <c r="EX235">
        <f ca="1"/>
        <v>441.23</v>
      </c>
    </row>
    <row r="236" spans="1:154" ht="13.5">
      <c r="A236" s="242">
        <f ca="1"/>
        <v>46110</v>
      </c>
      <c r="B236" s="240" t="str">
        <f ca="1"/>
        <v>E</v>
      </c>
      <c r="C236" s="243">
        <f ca="1"/>
        <v>341.70000000000005</v>
      </c>
      <c r="D236" s="243">
        <f ca="1"/>
        <v>4317.5</v>
      </c>
      <c r="E236" s="243">
        <f ca="1"/>
        <v>537.80000000000007</v>
      </c>
      <c r="F236" s="243">
        <f ca="1"/>
        <v>448.39999999999992</v>
      </c>
      <c r="G236" s="243" t="str">
        <f ca="1"/>
        <v/>
      </c>
      <c r="H236" s="243">
        <f ca="1"/>
        <v>5645.4</v>
      </c>
      <c r="I236" s="244" t="str">
        <f ca="1"/>
        <v/>
      </c>
      <c r="J236" s="244" t="str">
        <f ca="1"/>
        <v/>
      </c>
      <c r="K236" s="243">
        <f ca="1"/>
        <v>15</v>
      </c>
      <c r="L236" s="243" t="str">
        <f ca="1"/>
        <v/>
      </c>
      <c r="M236" s="243" t="str">
        <f ca="1"/>
        <v/>
      </c>
      <c r="N236" s="243">
        <f ca="1"/>
        <v>7105.9</v>
      </c>
      <c r="O236" s="243">
        <f ca="1"/>
        <v>276.10000000000002</v>
      </c>
      <c r="P236" s="244">
        <f ca="1"/>
        <v>25.736689605215499</v>
      </c>
      <c r="R236" s="245">
        <f ca="1"/>
        <v>46198</v>
      </c>
      <c r="S236" s="347">
        <f ca="1"/>
        <v>9226.2999999999993</v>
      </c>
      <c r="T236" s="347">
        <f ca="1"/>
        <v>9246.2000000000007</v>
      </c>
      <c r="U236" s="347">
        <f ca="1"/>
        <v>358.76</v>
      </c>
      <c r="V236" s="348">
        <f ca="1"/>
        <v>25.772661389229572</v>
      </c>
      <c r="W236" s="347">
        <f ca="1"/>
        <v>0</v>
      </c>
      <c r="X236" s="347">
        <f ca="1"/>
        <v>358.76</v>
      </c>
      <c r="Y236" s="347">
        <f ca="1"/>
        <v>-358.76</v>
      </c>
      <c r="AA236" s="245"/>
      <c r="AB236" s="245"/>
      <c r="BA236">
        <f ca="1"/>
        <v>46139</v>
      </c>
      <c r="BB236" t="str">
        <f ca="1"/>
        <v>E</v>
      </c>
      <c r="BC236">
        <f ca="1"/>
        <v>344.6</v>
      </c>
      <c r="BD236">
        <f ca="1"/>
        <v>4355.5</v>
      </c>
      <c r="BE236">
        <f ca="1"/>
        <v>503.6</v>
      </c>
      <c r="BF236">
        <f ca="1"/>
        <v>2541.2000000000003</v>
      </c>
      <c r="BG236" t="str">
        <f ca="1"/>
        <v/>
      </c>
      <c r="BH236">
        <f ca="1"/>
        <v>7744.9000000000015</v>
      </c>
      <c r="BI236" t="str">
        <f ca="1"/>
        <v/>
      </c>
      <c r="BJ236" t="str">
        <f ca="1"/>
        <v/>
      </c>
      <c r="BK236">
        <f ca="1"/>
        <v>183</v>
      </c>
      <c r="BL236" t="str">
        <f ca="1"/>
        <v/>
      </c>
      <c r="BM236" t="str">
        <f ca="1"/>
        <v/>
      </c>
      <c r="BN236">
        <f ca="1"/>
        <v>10628.7</v>
      </c>
      <c r="BO236">
        <f ca="1"/>
        <v>410.69</v>
      </c>
      <c r="BP236">
        <f ca="1"/>
        <v>25.880104214857923</v>
      </c>
      <c r="BR236">
        <f ca="1"/>
        <v>46139</v>
      </c>
      <c r="BS236" t="str">
        <f ca="1"/>
        <v>E</v>
      </c>
      <c r="BT236">
        <f ca="1"/>
        <v>344.6</v>
      </c>
      <c r="BU236">
        <f ca="1"/>
        <v>4355.5</v>
      </c>
      <c r="BV236">
        <f ca="1"/>
        <v>503.6</v>
      </c>
      <c r="BW236">
        <f ca="1"/>
        <v>2541.2000000000003</v>
      </c>
      <c r="BX236" t="str">
        <f ca="1"/>
        <v/>
      </c>
      <c r="BY236">
        <f ca="1"/>
        <v>7744.9000000000015</v>
      </c>
      <c r="BZ236" t="str">
        <f ca="1"/>
        <v/>
      </c>
      <c r="CA236" t="str">
        <f ca="1"/>
        <v/>
      </c>
      <c r="CB236">
        <f ca="1"/>
        <v>183</v>
      </c>
      <c r="CC236" t="str">
        <f ca="1"/>
        <v/>
      </c>
      <c r="CD236" t="str">
        <f ca="1"/>
        <v/>
      </c>
      <c r="CE236">
        <f ca="1"/>
        <v>10628.7</v>
      </c>
      <c r="CF236">
        <f ca="1"/>
        <v>410.69</v>
      </c>
      <c r="CG236">
        <f ca="1"/>
        <v>25.880104214857923</v>
      </c>
      <c r="EI236">
        <f ca="1"/>
        <v>46256</v>
      </c>
      <c r="EJ236">
        <f ca="1"/>
        <v>9786.1</v>
      </c>
      <c r="EL236">
        <f ca="1"/>
        <v>46256</v>
      </c>
      <c r="EM236">
        <f ca="1"/>
        <v>1010.3</v>
      </c>
      <c r="EN236">
        <f ca="1"/>
        <v>8775.8000000000011</v>
      </c>
      <c r="EP236">
        <f ca="1"/>
        <v>46256</v>
      </c>
      <c r="EQ236">
        <f ca="1"/>
        <v>415.68</v>
      </c>
      <c r="ES236">
        <f ca="1"/>
        <v>46256</v>
      </c>
      <c r="ET236">
        <f ca="1"/>
        <v>23.536374133949192</v>
      </c>
      <c r="EV236">
        <f ca="1"/>
        <v>46256</v>
      </c>
      <c r="EW236">
        <f ca="1"/>
        <v>9783.6</v>
      </c>
      <c r="EX236">
        <f ca="1"/>
        <v>415.68</v>
      </c>
    </row>
    <row r="237" spans="1:154" ht="13.5">
      <c r="A237" s="242">
        <f ca="1"/>
        <v>46111</v>
      </c>
      <c r="B237" s="240" t="str">
        <f ca="1"/>
        <v>M</v>
      </c>
      <c r="C237" s="243">
        <f ca="1"/>
        <v>358.20000000000005</v>
      </c>
      <c r="D237" s="243">
        <f ca="1"/>
        <v>89.9</v>
      </c>
      <c r="E237" s="243">
        <f ca="1"/>
        <v>560.30000000000007</v>
      </c>
      <c r="F237" s="243">
        <f ca="1"/>
        <v>467.1</v>
      </c>
      <c r="G237" s="243" t="str">
        <f ca="1"/>
        <v/>
      </c>
      <c r="H237" s="243">
        <f ca="1"/>
        <v>1475.5</v>
      </c>
      <c r="I237" s="244" t="str">
        <f ca="1"/>
        <v/>
      </c>
      <c r="J237" s="244" t="str">
        <f ca="1"/>
        <v/>
      </c>
      <c r="K237" s="243" t="str">
        <f ca="1"/>
        <v/>
      </c>
      <c r="L237" s="243" t="str">
        <f ca="1"/>
        <v/>
      </c>
      <c r="M237" s="243" t="str">
        <f ca="1"/>
        <v/>
      </c>
      <c r="N237" s="243" t="str">
        <f ca="1"/>
        <v/>
      </c>
      <c r="O237" s="243" t="str">
        <f ca="1"/>
        <v/>
      </c>
      <c r="P237" s="244" t="str">
        <f ca="1"/>
        <v/>
      </c>
      <c r="R237" s="245">
        <f ca="1"/>
        <v>46199</v>
      </c>
      <c r="S237" s="347">
        <f ca="1"/>
        <v>8942.2999999999993</v>
      </c>
      <c r="T237" s="347">
        <f ca="1"/>
        <v>8908.2999999999993</v>
      </c>
      <c r="U237" s="347">
        <f ca="1"/>
        <v>347.29</v>
      </c>
      <c r="V237" s="348">
        <f ca="1"/>
        <v>25.650896944916347</v>
      </c>
      <c r="W237" s="347">
        <f ca="1"/>
        <v>0</v>
      </c>
      <c r="X237" s="347">
        <f ca="1"/>
        <v>347.29</v>
      </c>
      <c r="Y237" s="347">
        <f ca="1"/>
        <v>-347.29</v>
      </c>
      <c r="AA237" s="245"/>
      <c r="AB237" s="245"/>
      <c r="BA237">
        <f ca="1"/>
        <v>46140</v>
      </c>
      <c r="BB237" t="str">
        <f ca="1"/>
        <v>M</v>
      </c>
      <c r="BC237">
        <f ca="1"/>
        <v>385.99999999999994</v>
      </c>
      <c r="BD237">
        <f ca="1"/>
        <v>107.4</v>
      </c>
      <c r="BE237">
        <f ca="1"/>
        <v>491.1</v>
      </c>
      <c r="BF237">
        <f ca="1"/>
        <v>2082.3000000000002</v>
      </c>
      <c r="BG237" t="str">
        <f ca="1"/>
        <v/>
      </c>
      <c r="BH237">
        <f ca="1"/>
        <v>3066.8</v>
      </c>
      <c r="BI237" t="str">
        <f ca="1"/>
        <v/>
      </c>
      <c r="BJ237" t="str">
        <f ca="1"/>
        <v/>
      </c>
      <c r="BK237" t="str">
        <f ca="1"/>
        <v/>
      </c>
      <c r="BL237" t="str">
        <f ca="1"/>
        <v/>
      </c>
      <c r="BM237" t="str">
        <f ca="1"/>
        <v/>
      </c>
      <c r="BN237" t="str">
        <f ca="1"/>
        <v/>
      </c>
      <c r="BO237" t="str">
        <f ca="1"/>
        <v/>
      </c>
      <c r="BP237" t="str">
        <f ca="1"/>
        <v/>
      </c>
      <c r="BR237">
        <f ca="1"/>
        <v>46140</v>
      </c>
      <c r="BS237" t="str">
        <f ca="1"/>
        <v>M</v>
      </c>
      <c r="BT237">
        <f ca="1"/>
        <v>385.99999999999994</v>
      </c>
      <c r="BU237">
        <f ca="1"/>
        <v>107.4</v>
      </c>
      <c r="BV237">
        <f ca="1"/>
        <v>491.1</v>
      </c>
      <c r="BW237">
        <f ca="1"/>
        <v>2082.3000000000002</v>
      </c>
      <c r="BX237" t="str">
        <f ca="1"/>
        <v/>
      </c>
      <c r="BY237">
        <f ca="1"/>
        <v>3066.8</v>
      </c>
      <c r="BZ237" t="str">
        <f ca="1"/>
        <v/>
      </c>
      <c r="CA237" t="str">
        <f ca="1"/>
        <v/>
      </c>
      <c r="CB237" t="str">
        <f ca="1"/>
        <v/>
      </c>
      <c r="CC237" t="str">
        <f ca="1"/>
        <v/>
      </c>
      <c r="CD237" t="str">
        <f ca="1"/>
        <v/>
      </c>
      <c r="CE237" t="str">
        <f ca="1"/>
        <v/>
      </c>
      <c r="CF237" t="str">
        <f ca="1"/>
        <v/>
      </c>
      <c r="CG237" t="str">
        <f ca="1"/>
        <v/>
      </c>
      <c r="EI237">
        <f ca="1"/>
        <v>46257</v>
      </c>
      <c r="EJ237">
        <f ca="1"/>
        <v>11565.5</v>
      </c>
      <c r="EL237">
        <f ca="1"/>
        <v>46257</v>
      </c>
      <c r="EM237">
        <f ca="1"/>
        <v>1017.8</v>
      </c>
      <c r="EN237">
        <f ca="1"/>
        <v>10547.7</v>
      </c>
      <c r="EP237">
        <f ca="1"/>
        <v>46257</v>
      </c>
      <c r="EQ237">
        <f ca="1"/>
        <v>497.28</v>
      </c>
      <c r="ES237">
        <f ca="1"/>
        <v>46257</v>
      </c>
      <c r="ET237">
        <f ca="1"/>
        <v>23.045165701415705</v>
      </c>
      <c r="EV237">
        <f ca="1"/>
        <v>46257</v>
      </c>
      <c r="EW237">
        <f ca="1"/>
        <v>11459.900000000001</v>
      </c>
      <c r="EX237">
        <f ca="1"/>
        <v>497.28</v>
      </c>
    </row>
    <row r="238" spans="1:154" ht="13.5">
      <c r="A238" s="242">
        <f ca="1"/>
        <v>46111</v>
      </c>
      <c r="B238" s="240" t="str">
        <f ca="1"/>
        <v>E</v>
      </c>
      <c r="C238" s="243">
        <f ca="1"/>
        <v>332.2</v>
      </c>
      <c r="D238" s="243">
        <f ca="1"/>
        <v>4338.8</v>
      </c>
      <c r="E238" s="243">
        <f ca="1"/>
        <v>539.09999999999991</v>
      </c>
      <c r="F238" s="243">
        <f ca="1"/>
        <v>429.70000000000005</v>
      </c>
      <c r="G238" s="243" t="str">
        <f ca="1"/>
        <v/>
      </c>
      <c r="H238" s="243">
        <f ca="1"/>
        <v>5639.8</v>
      </c>
      <c r="I238" s="244" t="str">
        <f ca="1"/>
        <v/>
      </c>
      <c r="J238" s="244" t="str">
        <f ca="1"/>
        <v/>
      </c>
      <c r="K238" s="243">
        <f ca="1"/>
        <v>171</v>
      </c>
      <c r="L238" s="243" t="str">
        <f ca="1"/>
        <v/>
      </c>
      <c r="M238" s="243" t="str">
        <f ca="1"/>
        <v/>
      </c>
      <c r="N238" s="243">
        <f ca="1"/>
        <v>6977.2</v>
      </c>
      <c r="O238" s="243">
        <f ca="1"/>
        <v>271.69</v>
      </c>
      <c r="P238" s="244">
        <f ca="1"/>
        <v>25.680739077625233</v>
      </c>
      <c r="R238" s="245">
        <f ca="1"/>
        <v>46200</v>
      </c>
      <c r="S238" s="347">
        <f ca="1"/>
        <v>9128.9000000000015</v>
      </c>
      <c r="T238" s="347">
        <f ca="1"/>
        <v>9130.6000000000022</v>
      </c>
      <c r="U238" s="347">
        <f ca="1"/>
        <v>356.22</v>
      </c>
      <c r="V238" s="348">
        <f ca="1"/>
        <v>25.631912862837577</v>
      </c>
      <c r="W238" s="347">
        <f ca="1"/>
        <v>0</v>
      </c>
      <c r="X238" s="347">
        <f ca="1"/>
        <v>356.22</v>
      </c>
      <c r="Y238" s="347">
        <f ca="1"/>
        <v>-356.22</v>
      </c>
      <c r="AA238" s="245"/>
      <c r="AB238" s="245"/>
      <c r="BA238">
        <f ca="1"/>
        <v>46140</v>
      </c>
      <c r="BB238" t="str">
        <f ca="1"/>
        <v>E</v>
      </c>
      <c r="BC238">
        <f ca="1"/>
        <v>371.09999999999997</v>
      </c>
      <c r="BD238">
        <f ca="1"/>
        <v>4095.2</v>
      </c>
      <c r="BE238">
        <f ca="1"/>
        <v>489.6</v>
      </c>
      <c r="BF238">
        <f ca="1"/>
        <v>2515</v>
      </c>
      <c r="BG238" t="str">
        <f ca="1"/>
        <v/>
      </c>
      <c r="BH238">
        <f ca="1"/>
        <v>7470.9000000000005</v>
      </c>
      <c r="BI238" t="str">
        <f ca="1"/>
        <v/>
      </c>
      <c r="BJ238" t="str">
        <f ca="1"/>
        <v/>
      </c>
      <c r="BK238">
        <f ca="1"/>
        <v>15</v>
      </c>
      <c r="BL238" t="str">
        <f ca="1"/>
        <v/>
      </c>
      <c r="BM238" t="str">
        <f ca="1"/>
        <v/>
      </c>
      <c r="BN238">
        <f ca="1"/>
        <v>10480.800000000001</v>
      </c>
      <c r="BO238">
        <f ca="1"/>
        <v>404.97</v>
      </c>
      <c r="BP238">
        <f ca="1"/>
        <v>25.880435587821321</v>
      </c>
      <c r="BR238">
        <f ca="1"/>
        <v>46140</v>
      </c>
      <c r="BS238" t="str">
        <f ca="1"/>
        <v>E</v>
      </c>
      <c r="BT238">
        <f ca="1"/>
        <v>371.09999999999997</v>
      </c>
      <c r="BU238">
        <f ca="1"/>
        <v>4095.2</v>
      </c>
      <c r="BV238">
        <f ca="1"/>
        <v>489.6</v>
      </c>
      <c r="BW238">
        <f ca="1"/>
        <v>2515</v>
      </c>
      <c r="BX238" t="str">
        <f ca="1"/>
        <v/>
      </c>
      <c r="BY238">
        <f ca="1"/>
        <v>7470.9000000000005</v>
      </c>
      <c r="BZ238" t="str">
        <f ca="1"/>
        <v/>
      </c>
      <c r="CA238" t="str">
        <f ca="1"/>
        <v/>
      </c>
      <c r="CB238">
        <f ca="1"/>
        <v>15</v>
      </c>
      <c r="CC238" t="str">
        <f ca="1"/>
        <v/>
      </c>
      <c r="CD238" t="str">
        <f ca="1"/>
        <v/>
      </c>
      <c r="CE238">
        <f ca="1"/>
        <v>10480.800000000001</v>
      </c>
      <c r="CF238">
        <f ca="1"/>
        <v>404.97</v>
      </c>
      <c r="CG238">
        <f ca="1"/>
        <v>25.880435587821321</v>
      </c>
      <c r="EI238">
        <f ca="1"/>
        <v>46258</v>
      </c>
      <c r="EJ238">
        <f ca="1"/>
        <v>1768.1</v>
      </c>
      <c r="EL238">
        <f ca="1"/>
        <v>46258</v>
      </c>
      <c r="EM238">
        <f ca="1"/>
        <v>932.19999999999993</v>
      </c>
      <c r="EN238">
        <f ca="1"/>
        <v>835.90000000000009</v>
      </c>
      <c r="EP238">
        <f ca="1"/>
        <v>46258</v>
      </c>
      <c r="EQ238">
        <f ca="1"/>
        <v>409.36</v>
      </c>
      <c r="ES238">
        <f ca="1"/>
        <v>46258</v>
      </c>
      <c r="ET238">
        <f ca="1"/>
        <v>23.611979675591169</v>
      </c>
      <c r="EV238">
        <f ca="1"/>
        <v>46258</v>
      </c>
      <c r="EW238">
        <f ca="1"/>
        <v>9665.8000000000011</v>
      </c>
      <c r="EX238">
        <f ca="1"/>
        <v>409.36</v>
      </c>
    </row>
    <row r="239" spans="1:154" ht="13.5">
      <c r="A239" s="242">
        <f ca="1"/>
        <v>46112</v>
      </c>
      <c r="B239" s="240" t="str">
        <f ca="1"/>
        <v>M</v>
      </c>
      <c r="C239" s="243">
        <f ca="1"/>
        <v>365.9</v>
      </c>
      <c r="D239" s="243">
        <f ca="1"/>
        <v>97.5</v>
      </c>
      <c r="E239" s="243">
        <f ca="1"/>
        <v>578.20000000000005</v>
      </c>
      <c r="F239" s="243">
        <f ca="1"/>
        <v>466.8</v>
      </c>
      <c r="G239" s="243" t="str">
        <f ca="1"/>
        <v/>
      </c>
      <c r="H239" s="243">
        <f ca="1"/>
        <v>1508.3999999999999</v>
      </c>
      <c r="I239" s="244" t="str">
        <f ca="1"/>
        <v/>
      </c>
      <c r="J239" s="244" t="str">
        <f ca="1"/>
        <v/>
      </c>
      <c r="K239" s="243" t="str">
        <f ca="1"/>
        <v/>
      </c>
      <c r="L239" s="243" t="str">
        <f ca="1"/>
        <v/>
      </c>
      <c r="M239" s="243" t="str">
        <f ca="1"/>
        <v/>
      </c>
      <c r="N239" s="243" t="str">
        <f ca="1"/>
        <v/>
      </c>
      <c r="O239" s="243" t="str">
        <f ca="1"/>
        <v/>
      </c>
      <c r="P239" s="244" t="str">
        <f ca="1"/>
        <v/>
      </c>
      <c r="R239" s="245">
        <f ca="1"/>
        <v>46201</v>
      </c>
      <c r="S239" s="347">
        <f ca="1"/>
        <v>9158</v>
      </c>
      <c r="T239" s="347">
        <f ca="1"/>
        <v>9116.6</v>
      </c>
      <c r="U239" s="347">
        <f ca="1"/>
        <v>355.81</v>
      </c>
      <c r="V239" s="348">
        <f ca="1"/>
        <v>25.622101683482757</v>
      </c>
      <c r="W239" s="347">
        <f ca="1"/>
        <v>0</v>
      </c>
      <c r="X239" s="347">
        <f ca="1"/>
        <v>355.81</v>
      </c>
      <c r="Y239" s="347">
        <f ca="1"/>
        <v>-355.81</v>
      </c>
      <c r="BA239">
        <f ca="1"/>
        <v>46141</v>
      </c>
      <c r="BB239" t="str">
        <f ca="1"/>
        <v>M</v>
      </c>
      <c r="BC239">
        <f ca="1"/>
        <v>397.1</v>
      </c>
      <c r="BD239">
        <f ca="1"/>
        <v>113</v>
      </c>
      <c r="BE239">
        <f ca="1"/>
        <v>534.20000000000005</v>
      </c>
      <c r="BF239">
        <f ca="1"/>
        <v>1980.6000000000004</v>
      </c>
      <c r="BG239" t="str">
        <f ca="1"/>
        <v/>
      </c>
      <c r="BH239">
        <f ca="1"/>
        <v>3024.9000000000005</v>
      </c>
      <c r="BI239" t="str">
        <f ca="1"/>
        <v/>
      </c>
      <c r="BJ239" t="str">
        <f ca="1"/>
        <v/>
      </c>
      <c r="BK239" t="str">
        <f ca="1"/>
        <v/>
      </c>
      <c r="BL239" t="str">
        <f ca="1"/>
        <v/>
      </c>
      <c r="BM239" t="str">
        <f ca="1"/>
        <v/>
      </c>
      <c r="BN239" t="str">
        <f ca="1"/>
        <v/>
      </c>
      <c r="BO239" t="str">
        <f ca="1"/>
        <v/>
      </c>
      <c r="BP239" t="str">
        <f ca="1"/>
        <v/>
      </c>
      <c r="BR239">
        <f ca="1"/>
        <v>46141</v>
      </c>
      <c r="BS239" t="str">
        <f ca="1"/>
        <v>M</v>
      </c>
      <c r="BT239">
        <f ca="1"/>
        <v>397.1</v>
      </c>
      <c r="BU239">
        <f ca="1"/>
        <v>113</v>
      </c>
      <c r="BV239">
        <f ca="1"/>
        <v>534.20000000000005</v>
      </c>
      <c r="BW239">
        <f ca="1"/>
        <v>1980.6000000000004</v>
      </c>
      <c r="BX239" t="str">
        <f ca="1"/>
        <v/>
      </c>
      <c r="BY239">
        <f ca="1"/>
        <v>3024.9000000000005</v>
      </c>
      <c r="BZ239" t="str">
        <f ca="1"/>
        <v/>
      </c>
      <c r="CA239" t="str">
        <f ca="1"/>
        <v/>
      </c>
      <c r="CB239" t="str">
        <f ca="1"/>
        <v/>
      </c>
      <c r="CC239" t="str">
        <f ca="1"/>
        <v/>
      </c>
      <c r="CD239" t="str">
        <f ca="1"/>
        <v/>
      </c>
      <c r="CE239" t="str">
        <f ca="1"/>
        <v/>
      </c>
      <c r="CF239" t="str">
        <f ca="1"/>
        <v/>
      </c>
      <c r="CG239" t="str">
        <f ca="1"/>
        <v/>
      </c>
      <c r="EI239">
        <f ca="1"/>
        <v>46259</v>
      </c>
      <c r="EJ239">
        <f ca="1"/>
        <v>19638.800000000003</v>
      </c>
      <c r="EL239">
        <f ca="1"/>
        <v>46259</v>
      </c>
      <c r="EM239">
        <f ca="1"/>
        <v>8969.9000000000015</v>
      </c>
      <c r="EN239">
        <f ca="1"/>
        <v>10668.9</v>
      </c>
      <c r="EP239">
        <f ca="1"/>
        <v>46259</v>
      </c>
      <c r="EQ239">
        <f ca="1"/>
        <v>485.19</v>
      </c>
      <c r="ES239">
        <f ca="1"/>
        <v>46259</v>
      </c>
      <c r="ET239">
        <f ca="1"/>
        <v>23.78161132752118</v>
      </c>
      <c r="EV239">
        <f ca="1"/>
        <v>46259</v>
      </c>
      <c r="EW239">
        <f ca="1"/>
        <v>11538.6</v>
      </c>
      <c r="EX239">
        <f ca="1"/>
        <v>485.19</v>
      </c>
    </row>
    <row r="240" spans="1:154" ht="13.5">
      <c r="A240" s="242">
        <f ca="1"/>
        <v>46112</v>
      </c>
      <c r="B240" s="240" t="str">
        <f ca="1"/>
        <v>E</v>
      </c>
      <c r="C240" s="243">
        <f ca="1"/>
        <v>338.09999999999997</v>
      </c>
      <c r="D240" s="243">
        <f ca="1"/>
        <v>4266.7</v>
      </c>
      <c r="E240" s="243">
        <f ca="1"/>
        <v>505.59999999999997</v>
      </c>
      <c r="F240" s="243">
        <f ca="1"/>
        <v>461.2</v>
      </c>
      <c r="G240" s="243" t="str">
        <f ca="1"/>
        <v/>
      </c>
      <c r="H240" s="243">
        <f ca="1"/>
        <v>5571.6</v>
      </c>
      <c r="I240" s="244" t="str">
        <f ca="1"/>
        <v/>
      </c>
      <c r="J240" s="244" t="str">
        <f ca="1"/>
        <v/>
      </c>
      <c r="K240" s="243">
        <f ca="1"/>
        <v>15</v>
      </c>
      <c r="L240" s="243" t="str">
        <f ca="1"/>
        <v/>
      </c>
      <c r="M240" s="243" t="str">
        <f ca="1"/>
        <v/>
      </c>
      <c r="N240" s="243">
        <f ca="1"/>
        <v>8067.8</v>
      </c>
      <c r="O240" s="243">
        <f ca="1"/>
        <v>312.94</v>
      </c>
      <c r="P240" s="244">
        <f ca="1"/>
        <v>25.780660829551991</v>
      </c>
      <c r="R240" s="245">
        <f ca="1"/>
        <v>46202</v>
      </c>
      <c r="S240" s="347">
        <f ca="1"/>
        <v>9154.9</v>
      </c>
      <c r="T240" s="347">
        <f ca="1"/>
        <v>9006.5</v>
      </c>
      <c r="U240" s="347">
        <f ca="1"/>
        <v>351.65</v>
      </c>
      <c r="V240" s="348">
        <f ca="1"/>
        <v>25.612114318214136</v>
      </c>
      <c r="W240" s="347">
        <f ca="1"/>
        <v>0</v>
      </c>
      <c r="X240" s="347">
        <f ca="1"/>
        <v>351.65</v>
      </c>
      <c r="Y240" s="347">
        <f ca="1"/>
        <v>-351.65</v>
      </c>
      <c r="BA240">
        <f ca="1"/>
        <v>46141</v>
      </c>
      <c r="BB240" t="str">
        <f ca="1"/>
        <v>E</v>
      </c>
      <c r="BC240">
        <f ca="1"/>
        <v>385.1</v>
      </c>
      <c r="BD240">
        <f ca="1"/>
        <v>4087.2</v>
      </c>
      <c r="BE240">
        <f ca="1"/>
        <v>481.50000000000006</v>
      </c>
      <c r="BF240">
        <f ca="1"/>
        <v>2560.1999999999998</v>
      </c>
      <c r="BG240" t="str">
        <f ca="1"/>
        <v/>
      </c>
      <c r="BH240">
        <f ca="1"/>
        <v>7514</v>
      </c>
      <c r="BI240" t="str">
        <f ca="1"/>
        <v/>
      </c>
      <c r="BJ240" t="str">
        <f ca="1"/>
        <v/>
      </c>
      <c r="BK240">
        <f ca="1"/>
        <v>15</v>
      </c>
      <c r="BL240" t="str">
        <f ca="1"/>
        <v/>
      </c>
      <c r="BM240" t="str">
        <f ca="1"/>
        <v/>
      </c>
      <c r="BN240">
        <f ca="1"/>
        <v>10403.5</v>
      </c>
      <c r="BO240">
        <f ca="1"/>
        <v>401.83</v>
      </c>
      <c r="BP240">
        <f ca="1"/>
        <v>25.890301868949557</v>
      </c>
      <c r="BR240">
        <f ca="1"/>
        <v>46141</v>
      </c>
      <c r="BS240" t="str">
        <f ca="1"/>
        <v>E</v>
      </c>
      <c r="BT240">
        <f ca="1"/>
        <v>385.1</v>
      </c>
      <c r="BU240">
        <f ca="1"/>
        <v>4087.2</v>
      </c>
      <c r="BV240">
        <f ca="1"/>
        <v>481.50000000000006</v>
      </c>
      <c r="BW240">
        <f ca="1"/>
        <v>2560.1999999999998</v>
      </c>
      <c r="BX240" t="str">
        <f ca="1"/>
        <v/>
      </c>
      <c r="BY240">
        <f ca="1"/>
        <v>7514</v>
      </c>
      <c r="BZ240" t="str">
        <f ca="1"/>
        <v/>
      </c>
      <c r="CA240" t="str">
        <f ca="1"/>
        <v/>
      </c>
      <c r="CB240">
        <f ca="1"/>
        <v>15</v>
      </c>
      <c r="CC240" t="str">
        <f ca="1"/>
        <v/>
      </c>
      <c r="CD240" t="str">
        <f ca="1"/>
        <v/>
      </c>
      <c r="CE240">
        <f ca="1"/>
        <v>10403.5</v>
      </c>
      <c r="CF240">
        <f ca="1"/>
        <v>401.83</v>
      </c>
      <c r="CG240">
        <f ca="1"/>
        <v>25.890301868949557</v>
      </c>
      <c r="EI240">
        <f ca="1"/>
        <v>46260</v>
      </c>
      <c r="EJ240">
        <f ca="1"/>
        <v>9676.0999999999985</v>
      </c>
      <c r="EL240">
        <f ca="1"/>
        <v>46260</v>
      </c>
      <c r="EM240">
        <f ca="1"/>
        <v>889.7</v>
      </c>
      <c r="EN240">
        <f ca="1"/>
        <v>8786.3999999999978</v>
      </c>
      <c r="EP240">
        <f ca="1"/>
        <v>46260</v>
      </c>
      <c r="EQ240">
        <f ca="1"/>
        <v>407.31</v>
      </c>
      <c r="ES240">
        <f ca="1"/>
        <v>46260</v>
      </c>
      <c r="ET240">
        <f ca="1"/>
        <v>23.827551496403224</v>
      </c>
      <c r="EV240">
        <f ca="1"/>
        <v>46260</v>
      </c>
      <c r="EW240">
        <f ca="1"/>
        <v>9705.1999999999971</v>
      </c>
      <c r="EX240">
        <f ca="1"/>
        <v>407.31</v>
      </c>
    </row>
    <row r="241" spans="1:154" ht="13.5">
      <c r="A241" s="242">
        <f ca="1"/>
        <v>46113</v>
      </c>
      <c r="B241" s="240" t="str">
        <f ca="1"/>
        <v>M</v>
      </c>
      <c r="C241" s="243">
        <f ca="1"/>
        <v>360.5</v>
      </c>
      <c r="D241" s="243">
        <f ca="1"/>
        <v>86</v>
      </c>
      <c r="E241" s="243">
        <f ca="1"/>
        <v>570</v>
      </c>
      <c r="F241" s="243">
        <f ca="1"/>
        <v>1494.7</v>
      </c>
      <c r="G241" s="243" t="str">
        <f ca="1"/>
        <v/>
      </c>
      <c r="H241" s="243">
        <f ca="1"/>
        <v>2511.1999999999998</v>
      </c>
      <c r="I241" s="244" t="str">
        <f ca="1"/>
        <v/>
      </c>
      <c r="J241" s="244" t="str">
        <f ca="1"/>
        <v/>
      </c>
      <c r="K241" s="243" t="str">
        <f ca="1"/>
        <v/>
      </c>
      <c r="L241" s="243" t="str">
        <f ca="1"/>
        <v/>
      </c>
      <c r="M241" s="243" t="str">
        <f ca="1"/>
        <v/>
      </c>
      <c r="N241" s="243" t="str">
        <f ca="1"/>
        <v/>
      </c>
      <c r="O241" s="243" t="str">
        <f ca="1"/>
        <v/>
      </c>
      <c r="P241" s="244" t="str">
        <f ca="1"/>
        <v/>
      </c>
      <c r="R241" s="245">
        <f ca="1"/>
        <v>46203</v>
      </c>
      <c r="S241" s="347">
        <f ca="1"/>
        <v>9070.6999999999989</v>
      </c>
      <c r="T241" s="347">
        <f ca="1"/>
        <v>9005.8999999999978</v>
      </c>
      <c r="U241" s="347">
        <f ca="1"/>
        <v>352.23</v>
      </c>
      <c r="V241" s="348">
        <f ca="1"/>
        <v>25.568236663543701</v>
      </c>
      <c r="W241" s="347">
        <f ca="1"/>
        <v>0</v>
      </c>
      <c r="X241" s="347">
        <f ca="1"/>
        <v>352.23</v>
      </c>
      <c r="Y241" s="347">
        <f ca="1"/>
        <v>-352.23</v>
      </c>
      <c r="BA241">
        <f ca="1"/>
        <v>46142</v>
      </c>
      <c r="BB241" t="str">
        <f ca="1"/>
        <v>M</v>
      </c>
      <c r="BC241">
        <f ca="1"/>
        <v>418.1</v>
      </c>
      <c r="BD241">
        <f ca="1"/>
        <v>112.1</v>
      </c>
      <c r="BE241">
        <f ca="1"/>
        <v>515.9</v>
      </c>
      <c r="BF241">
        <f ca="1"/>
        <v>1858.3999999999999</v>
      </c>
      <c r="BG241" t="str">
        <f ca="1"/>
        <v/>
      </c>
      <c r="BH241">
        <f ca="1"/>
        <v>2904.5</v>
      </c>
      <c r="BI241" t="str">
        <f ca="1"/>
        <v/>
      </c>
      <c r="BJ241" t="str">
        <f ca="1"/>
        <v/>
      </c>
      <c r="BK241" t="str">
        <f ca="1"/>
        <v/>
      </c>
      <c r="BL241" t="str">
        <f ca="1"/>
        <v/>
      </c>
      <c r="BM241" t="str">
        <f ca="1"/>
        <v/>
      </c>
      <c r="BN241" t="str">
        <f ca="1"/>
        <v/>
      </c>
      <c r="BO241" t="str">
        <f ca="1"/>
        <v/>
      </c>
      <c r="BP241" t="str">
        <f ca="1"/>
        <v/>
      </c>
      <c r="BR241">
        <f ca="1"/>
        <v>46142</v>
      </c>
      <c r="BS241" t="str">
        <f ca="1"/>
        <v>M</v>
      </c>
      <c r="BT241">
        <f ca="1"/>
        <v>418.1</v>
      </c>
      <c r="BU241">
        <f ca="1"/>
        <v>112.1</v>
      </c>
      <c r="BV241">
        <f ca="1"/>
        <v>515.9</v>
      </c>
      <c r="BW241">
        <f ca="1"/>
        <v>1858.3999999999999</v>
      </c>
      <c r="BX241" t="str">
        <f ca="1"/>
        <v/>
      </c>
      <c r="BY241">
        <f ca="1"/>
        <v>2904.5</v>
      </c>
      <c r="BZ241" t="str">
        <f ca="1"/>
        <v/>
      </c>
      <c r="CA241" t="str">
        <f ca="1"/>
        <v/>
      </c>
      <c r="CB241" t="str">
        <f ca="1"/>
        <v/>
      </c>
      <c r="CC241" t="str">
        <f ca="1"/>
        <v/>
      </c>
      <c r="CD241" t="str">
        <f ca="1"/>
        <v/>
      </c>
      <c r="CE241" t="str">
        <f ca="1"/>
        <v/>
      </c>
      <c r="CF241" t="str">
        <f ca="1"/>
        <v/>
      </c>
      <c r="CG241" t="str">
        <f ca="1"/>
        <v/>
      </c>
      <c r="EI241">
        <f ca="1"/>
        <v>46261</v>
      </c>
      <c r="EJ241">
        <f ca="1"/>
        <v>1734.5</v>
      </c>
      <c r="EL241">
        <f ca="1"/>
        <v>46261</v>
      </c>
      <c r="EM241">
        <f ca="1"/>
        <v>938.80000000000007</v>
      </c>
      <c r="EN241">
        <f ca="1"/>
        <v>795.69999999999993</v>
      </c>
      <c r="EP241">
        <f ca="1"/>
        <v>46261</v>
      </c>
      <c r="EQ241">
        <f ca="1"/>
        <v>463.89</v>
      </c>
      <c r="ES241">
        <f ca="1"/>
        <v>46261</v>
      </c>
      <c r="ET241">
        <f ca="1"/>
        <v>22.111707516868226</v>
      </c>
      <c r="EV241">
        <f ca="1"/>
        <v>46261</v>
      </c>
      <c r="EW241">
        <f ca="1"/>
        <v>10257.400000000001</v>
      </c>
      <c r="EX241">
        <f ca="1"/>
        <v>463.89</v>
      </c>
    </row>
    <row r="242" spans="1:154" ht="13.5">
      <c r="A242" s="242">
        <f ca="1"/>
        <v>46113</v>
      </c>
      <c r="B242" s="240" t="str">
        <f ca="1"/>
        <v>E</v>
      </c>
      <c r="C242" s="243">
        <f ca="1"/>
        <v>341.3</v>
      </c>
      <c r="D242" s="243">
        <f ca="1"/>
        <v>4108.1000000000004</v>
      </c>
      <c r="E242" s="243">
        <f ca="1"/>
        <v>521.1</v>
      </c>
      <c r="F242" s="243">
        <f ca="1"/>
        <v>2123.3000000000002</v>
      </c>
      <c r="G242" s="243" t="str">
        <f ca="1"/>
        <v/>
      </c>
      <c r="H242" s="243">
        <f ca="1"/>
        <v>7093.8000000000011</v>
      </c>
      <c r="I242" s="244" t="str">
        <f ca="1"/>
        <v/>
      </c>
      <c r="J242" s="244" t="str">
        <f ca="1"/>
        <v/>
      </c>
      <c r="K242" s="243">
        <f ca="1"/>
        <v>50</v>
      </c>
      <c r="L242" s="243" t="str">
        <f ca="1"/>
        <v/>
      </c>
      <c r="M242" s="243" t="str">
        <f ca="1"/>
        <v/>
      </c>
      <c r="N242" s="243">
        <f ca="1"/>
        <v>9821.7000000000007</v>
      </c>
      <c r="O242" s="243">
        <f ca="1"/>
        <v>381.57</v>
      </c>
      <c r="P242" s="244">
        <f ca="1"/>
        <v>25.740231150247663</v>
      </c>
      <c r="R242" s="245">
        <f ca="1"/>
        <v>46204</v>
      </c>
      <c r="S242" s="347">
        <f ca="1"/>
        <v>9093.5</v>
      </c>
      <c r="T242" s="347">
        <f ca="1"/>
        <v>9109.5</v>
      </c>
      <c r="U242" s="347">
        <f ca="1"/>
        <v>356.39</v>
      </c>
      <c r="V242" s="348">
        <f ca="1"/>
        <v>25.560481494991443</v>
      </c>
      <c r="W242" s="347">
        <f ca="1"/>
        <v>0</v>
      </c>
      <c r="X242" s="347">
        <f ca="1"/>
        <v>356.39</v>
      </c>
      <c r="Y242" s="347">
        <f ca="1"/>
        <v>-356.39</v>
      </c>
      <c r="BA242">
        <f ca="1"/>
        <v>46142</v>
      </c>
      <c r="BB242" t="str">
        <f ca="1"/>
        <v>E</v>
      </c>
      <c r="BC242">
        <f ca="1"/>
        <v>375.8</v>
      </c>
      <c r="BD242">
        <f ca="1"/>
        <v>3871.5</v>
      </c>
      <c r="BE242">
        <f ca="1"/>
        <v>467.2</v>
      </c>
      <c r="BF242">
        <f ca="1"/>
        <v>2547.1999999999998</v>
      </c>
      <c r="BG242" t="str">
        <f ca="1"/>
        <v/>
      </c>
      <c r="BH242">
        <f ca="1"/>
        <v>7261.7</v>
      </c>
      <c r="BI242" t="str">
        <f ca="1"/>
        <v/>
      </c>
      <c r="BJ242" t="str">
        <f ca="1"/>
        <v/>
      </c>
      <c r="BK242">
        <f ca="1"/>
        <v>15</v>
      </c>
      <c r="BL242" t="str">
        <f ca="1"/>
        <v/>
      </c>
      <c r="BM242" t="str">
        <f ca="1"/>
        <v/>
      </c>
      <c r="BN242">
        <f ca="1"/>
        <v>9615.5</v>
      </c>
      <c r="BO242">
        <f ca="1"/>
        <v>372.98</v>
      </c>
      <c r="BP242">
        <f ca="1"/>
        <v>25.780202691833342</v>
      </c>
      <c r="BR242">
        <f ca="1"/>
        <v>46142</v>
      </c>
      <c r="BS242" t="str">
        <f ca="1"/>
        <v>E</v>
      </c>
      <c r="BT242">
        <f ca="1"/>
        <v>375.8</v>
      </c>
      <c r="BU242">
        <f ca="1"/>
        <v>3871.5</v>
      </c>
      <c r="BV242">
        <f ca="1"/>
        <v>467.2</v>
      </c>
      <c r="BW242">
        <f ca="1"/>
        <v>2547.1999999999998</v>
      </c>
      <c r="BX242" t="str">
        <f ca="1"/>
        <v/>
      </c>
      <c r="BY242">
        <f ca="1"/>
        <v>7261.7</v>
      </c>
      <c r="BZ242" t="str">
        <f ca="1"/>
        <v/>
      </c>
      <c r="CA242" t="str">
        <f ca="1"/>
        <v/>
      </c>
      <c r="CB242">
        <f ca="1"/>
        <v>15</v>
      </c>
      <c r="CC242" t="str">
        <f ca="1"/>
        <v/>
      </c>
      <c r="CD242" t="str">
        <f ca="1"/>
        <v/>
      </c>
      <c r="CE242">
        <f ca="1"/>
        <v>9615.5</v>
      </c>
      <c r="CF242">
        <f ca="1"/>
        <v>372.98</v>
      </c>
      <c r="CG242">
        <f ca="1"/>
        <v>25.780202691833342</v>
      </c>
      <c r="EI242">
        <f ca="1"/>
        <v>46262</v>
      </c>
      <c r="EJ242">
        <f ca="1"/>
        <v>18319.800000000003</v>
      </c>
      <c r="EL242">
        <f ca="1"/>
        <v>46262</v>
      </c>
      <c r="EM242">
        <f ca="1"/>
        <v>9481.7000000000007</v>
      </c>
      <c r="EN242">
        <f ca="1"/>
        <v>8838.1</v>
      </c>
      <c r="EP242">
        <f ca="1"/>
        <v>46262</v>
      </c>
      <c r="EQ242">
        <f ca="1"/>
        <v>426.58</v>
      </c>
      <c r="ES242">
        <f ca="1"/>
        <v>46262</v>
      </c>
      <c r="ET242">
        <f ca="1"/>
        <v>22.960992076515545</v>
      </c>
      <c r="EV242">
        <f ca="1"/>
        <v>46262</v>
      </c>
      <c r="EW242">
        <f ca="1"/>
        <v>9794.7000000000007</v>
      </c>
      <c r="EX242">
        <f ca="1"/>
        <v>426.58</v>
      </c>
    </row>
    <row r="243" spans="1:154" ht="13.5">
      <c r="A243" s="242">
        <f ca="1"/>
        <v>46114</v>
      </c>
      <c r="B243" s="240" t="str">
        <f ca="1"/>
        <v>M</v>
      </c>
      <c r="C243" s="243">
        <f ca="1"/>
        <v>380.5</v>
      </c>
      <c r="D243" s="243">
        <f ca="1"/>
        <v>103</v>
      </c>
      <c r="E243" s="243">
        <f ca="1"/>
        <v>585.80000000000007</v>
      </c>
      <c r="F243" s="243">
        <f ca="1"/>
        <v>1708.6</v>
      </c>
      <c r="G243" s="243" t="str">
        <f ca="1"/>
        <v/>
      </c>
      <c r="H243" s="243">
        <f ca="1"/>
        <v>2777.9</v>
      </c>
      <c r="I243" s="244" t="str">
        <f ca="1"/>
        <v/>
      </c>
      <c r="J243" s="244" t="str">
        <f ca="1"/>
        <v/>
      </c>
      <c r="K243" s="243" t="str">
        <f ca="1"/>
        <v/>
      </c>
      <c r="L243" s="243" t="str">
        <f ca="1"/>
        <v/>
      </c>
      <c r="M243" s="243" t="str">
        <f ca="1"/>
        <v/>
      </c>
      <c r="N243" s="243" t="str">
        <f ca="1"/>
        <v/>
      </c>
      <c r="O243" s="243" t="str">
        <f ca="1"/>
        <v/>
      </c>
      <c r="P243" s="244" t="str">
        <f ca="1"/>
        <v/>
      </c>
      <c r="R243" s="245">
        <f ca="1"/>
        <v>46205</v>
      </c>
      <c r="S243" s="347">
        <f ca="1"/>
        <v>9189.5999999999985</v>
      </c>
      <c r="T243" s="347">
        <f ca="1"/>
        <v>8845.5</v>
      </c>
      <c r="U243" s="347">
        <f ca="1"/>
        <v>344.83</v>
      </c>
      <c r="V243" s="348">
        <f ca="1"/>
        <v>25.651770437606938</v>
      </c>
      <c r="W243" s="347">
        <f ca="1"/>
        <v>0</v>
      </c>
      <c r="X243" s="347">
        <f ca="1"/>
        <v>344.83</v>
      </c>
      <c r="Y243" s="347">
        <f ca="1"/>
        <v>-344.83</v>
      </c>
      <c r="BA243">
        <f ca="1"/>
        <v>46143</v>
      </c>
      <c r="BB243" t="str">
        <f ca="1"/>
        <v>M</v>
      </c>
      <c r="BC243">
        <f ca="1"/>
        <v>423.5</v>
      </c>
      <c r="BD243">
        <f ca="1"/>
        <v>109.1</v>
      </c>
      <c r="BE243">
        <f ca="1"/>
        <v>498.5</v>
      </c>
      <c r="BF243">
        <f ca="1"/>
        <v>1337.6999999999998</v>
      </c>
      <c r="BG243" t="str">
        <f ca="1"/>
        <v/>
      </c>
      <c r="BH243">
        <f ca="1"/>
        <v>2368.7999999999997</v>
      </c>
      <c r="BI243" t="str">
        <f ca="1"/>
        <v/>
      </c>
      <c r="BJ243" t="str">
        <f ca="1"/>
        <v/>
      </c>
      <c r="BK243" t="str">
        <f ca="1"/>
        <v/>
      </c>
      <c r="BL243" t="str">
        <f ca="1"/>
        <v/>
      </c>
      <c r="BM243" t="str">
        <f ca="1"/>
        <v/>
      </c>
      <c r="BN243" t="str">
        <f ca="1"/>
        <v/>
      </c>
      <c r="BO243" t="str">
        <f ca="1"/>
        <v/>
      </c>
      <c r="BP243" t="str">
        <f ca="1"/>
        <v/>
      </c>
      <c r="BR243">
        <f ca="1"/>
        <v>46143</v>
      </c>
      <c r="BS243" t="str">
        <f ca="1"/>
        <v>M</v>
      </c>
      <c r="BT243">
        <f ca="1"/>
        <v>423.5</v>
      </c>
      <c r="BU243">
        <f ca="1"/>
        <v>109.1</v>
      </c>
      <c r="BV243">
        <f ca="1"/>
        <v>498.5</v>
      </c>
      <c r="BW243">
        <f ca="1"/>
        <v>1337.6999999999998</v>
      </c>
      <c r="BX243" t="str">
        <f ca="1"/>
        <v/>
      </c>
      <c r="BY243">
        <f ca="1"/>
        <v>2368.7999999999997</v>
      </c>
      <c r="BZ243" t="str">
        <f ca="1"/>
        <v/>
      </c>
      <c r="CA243" t="str">
        <f ca="1"/>
        <v/>
      </c>
      <c r="CB243" t="str">
        <f ca="1"/>
        <v/>
      </c>
      <c r="CC243" t="str">
        <f ca="1"/>
        <v/>
      </c>
      <c r="CD243" t="str">
        <f ca="1"/>
        <v/>
      </c>
      <c r="CE243" t="str">
        <f ca="1"/>
        <v/>
      </c>
      <c r="CF243" t="str">
        <f ca="1"/>
        <v/>
      </c>
      <c r="CG243" t="str">
        <f ca="1"/>
        <v/>
      </c>
      <c r="EI243">
        <f ca="1"/>
        <v>46263</v>
      </c>
      <c r="EJ243">
        <f ca="1"/>
        <v>9920.9</v>
      </c>
      <c r="EL243">
        <f ca="1"/>
        <v>46263</v>
      </c>
      <c r="EM243">
        <f ca="1"/>
        <v>976.59999999999991</v>
      </c>
      <c r="EN243">
        <f ca="1"/>
        <v>8944.2999999999993</v>
      </c>
      <c r="EP243">
        <f ca="1"/>
        <v>46263</v>
      </c>
      <c r="EQ243">
        <f ca="1"/>
        <v>424.16</v>
      </c>
      <c r="ES243">
        <f ca="1"/>
        <v>46263</v>
      </c>
      <c r="ET243">
        <f ca="1"/>
        <v>23.3402489626556</v>
      </c>
      <c r="EV243">
        <f ca="1"/>
        <v>46263</v>
      </c>
      <c r="EW243">
        <f ca="1"/>
        <v>9900</v>
      </c>
      <c r="EX243">
        <f ca="1"/>
        <v>424.16</v>
      </c>
    </row>
    <row r="244" spans="1:154" ht="13.5">
      <c r="A244" s="242">
        <f ca="1"/>
        <v>46114</v>
      </c>
      <c r="B244" s="240" t="str">
        <f ca="1"/>
        <v>E</v>
      </c>
      <c r="C244" s="243">
        <f ca="1"/>
        <v>333.3</v>
      </c>
      <c r="D244" s="243">
        <f ca="1"/>
        <v>4212.8</v>
      </c>
      <c r="E244" s="243">
        <f ca="1"/>
        <v>432.1</v>
      </c>
      <c r="F244" s="243">
        <f ca="1"/>
        <v>2222.1999999999998</v>
      </c>
      <c r="G244" s="243" t="str">
        <f ca="1"/>
        <v/>
      </c>
      <c r="H244" s="243">
        <f ca="1"/>
        <v>7200.4000000000005</v>
      </c>
      <c r="I244" s="244" t="str">
        <f ca="1"/>
        <v/>
      </c>
      <c r="J244" s="244" t="str">
        <f ca="1"/>
        <v/>
      </c>
      <c r="K244" s="243">
        <f ca="1"/>
        <v>70</v>
      </c>
      <c r="L244" s="243" t="str">
        <f ca="1"/>
        <v/>
      </c>
      <c r="M244" s="243" t="str">
        <f ca="1"/>
        <v/>
      </c>
      <c r="N244" s="243">
        <f ca="1"/>
        <v>10052.900000000001</v>
      </c>
      <c r="O244" s="243">
        <f ca="1"/>
        <v>390.6</v>
      </c>
      <c r="P244" s="244">
        <f ca="1"/>
        <v>25.737071172555044</v>
      </c>
      <c r="R244" s="245">
        <f ca="1"/>
        <v>46206</v>
      </c>
      <c r="S244" s="347">
        <f ca="1"/>
        <v>8412.4</v>
      </c>
      <c r="T244" s="347">
        <f ca="1"/>
        <v>8394.4</v>
      </c>
      <c r="U244" s="347">
        <f ca="1"/>
        <v>328.66</v>
      </c>
      <c r="V244" s="348">
        <f ca="1"/>
        <v>25.541288869956791</v>
      </c>
      <c r="W244" s="347">
        <f ca="1"/>
        <v>0</v>
      </c>
      <c r="X244" s="347">
        <f ca="1"/>
        <v>328.66</v>
      </c>
      <c r="Y244" s="347">
        <f ca="1"/>
        <v>-328.66</v>
      </c>
      <c r="BA244">
        <f ca="1"/>
        <v>46143</v>
      </c>
      <c r="BB244" t="str">
        <f ca="1"/>
        <v>E</v>
      </c>
      <c r="BC244">
        <f ca="1"/>
        <v>387.29999999999995</v>
      </c>
      <c r="BD244">
        <f ca="1"/>
        <v>3825.1</v>
      </c>
      <c r="BE244" t="str">
        <f ca="1"/>
        <v/>
      </c>
      <c r="BF244">
        <f ca="1"/>
        <v>2506.3000000000002</v>
      </c>
      <c r="BG244" t="str">
        <f ca="1"/>
        <v/>
      </c>
      <c r="BH244" t="str">
        <f ca="1"/>
        <v/>
      </c>
      <c r="BI244" t="str">
        <f ca="1"/>
        <v/>
      </c>
      <c r="BJ244" t="str">
        <f ca="1"/>
        <v/>
      </c>
      <c r="BK244">
        <f ca="1"/>
        <v>15</v>
      </c>
      <c r="BL244" t="str">
        <f ca="1"/>
        <v/>
      </c>
      <c r="BM244" t="str">
        <f ca="1"/>
        <v/>
      </c>
      <c r="BN244" t="str">
        <f ca="1"/>
        <v/>
      </c>
      <c r="BO244">
        <f ca="1"/>
        <v>405.83</v>
      </c>
      <c r="BP244" t="str">
        <f ca="1"/>
        <v/>
      </c>
      <c r="BR244">
        <f ca="1"/>
        <v>46143</v>
      </c>
      <c r="BS244" t="str">
        <f ca="1"/>
        <v>E</v>
      </c>
      <c r="BT244">
        <f ca="1"/>
        <v>387.29999999999995</v>
      </c>
      <c r="BU244">
        <f ca="1"/>
        <v>3825.1</v>
      </c>
      <c r="BV244" t="str">
        <f ca="1"/>
        <v/>
      </c>
      <c r="BW244">
        <f ca="1"/>
        <v>2506.3000000000002</v>
      </c>
      <c r="BX244" t="str">
        <f ca="1"/>
        <v/>
      </c>
      <c r="BY244" t="str">
        <f ca="1"/>
        <v/>
      </c>
      <c r="BZ244" t="str">
        <f ca="1"/>
        <v/>
      </c>
      <c r="CA244" t="str">
        <f ca="1"/>
        <v/>
      </c>
      <c r="CB244">
        <f ca="1"/>
        <v>15</v>
      </c>
      <c r="CC244" t="str">
        <f ca="1"/>
        <v/>
      </c>
      <c r="CD244" t="str">
        <f ca="1"/>
        <v/>
      </c>
      <c r="CE244" t="str">
        <f ca="1"/>
        <v/>
      </c>
      <c r="CF244">
        <f ca="1"/>
        <v>405.83</v>
      </c>
      <c r="CG244" t="str">
        <f ca="1"/>
        <v/>
      </c>
      <c r="EI244">
        <f ca="1"/>
        <v>46264</v>
      </c>
      <c r="EJ244">
        <f ca="1"/>
        <v>9756.6000000000022</v>
      </c>
      <c r="EL244">
        <f ca="1"/>
        <v>46264</v>
      </c>
      <c r="EM244">
        <f ca="1"/>
        <v>975.7</v>
      </c>
      <c r="EN244">
        <f ca="1"/>
        <v>8780.9000000000015</v>
      </c>
      <c r="EP244">
        <f ca="1"/>
        <v>46264</v>
      </c>
      <c r="EQ244">
        <f ca="1"/>
        <v>413.37</v>
      </c>
      <c r="ES244">
        <f ca="1"/>
        <v>46264</v>
      </c>
      <c r="ET244">
        <f ca="1"/>
        <v>23.360669618017763</v>
      </c>
      <c r="EV244">
        <f ca="1"/>
        <v>46264</v>
      </c>
      <c r="EW244">
        <f ca="1"/>
        <v>9656.6000000000022</v>
      </c>
      <c r="EX244">
        <f ca="1"/>
        <v>413.37</v>
      </c>
    </row>
    <row r="245" spans="1:154" ht="13.5">
      <c r="A245" s="242">
        <f ca="1"/>
        <v>46115</v>
      </c>
      <c r="B245" s="240" t="str">
        <f ca="1"/>
        <v>M</v>
      </c>
      <c r="C245" s="243">
        <f ca="1"/>
        <v>377.70000000000005</v>
      </c>
      <c r="D245" s="243">
        <f ca="1"/>
        <v>105</v>
      </c>
      <c r="E245" s="243">
        <f ca="1"/>
        <v>599.6</v>
      </c>
      <c r="F245" s="243">
        <f ca="1"/>
        <v>1840.2</v>
      </c>
      <c r="G245" s="243" t="str">
        <f ca="1"/>
        <v/>
      </c>
      <c r="H245" s="243">
        <f ca="1"/>
        <v>2922.5</v>
      </c>
      <c r="I245" s="244" t="str">
        <f ca="1"/>
        <v/>
      </c>
      <c r="J245" s="244" t="str">
        <f ca="1"/>
        <v/>
      </c>
      <c r="K245" s="243" t="str">
        <f ca="1"/>
        <v/>
      </c>
      <c r="L245" s="243" t="str">
        <f ca="1"/>
        <v/>
      </c>
      <c r="M245" s="243" t="str">
        <f ca="1"/>
        <v/>
      </c>
      <c r="N245" s="243" t="str">
        <f ca="1"/>
        <v/>
      </c>
      <c r="O245" s="243" t="str">
        <f ca="1"/>
        <v/>
      </c>
      <c r="P245" s="244" t="str">
        <f ca="1"/>
        <v/>
      </c>
      <c r="R245" s="245">
        <f ca="1"/>
        <v>46207</v>
      </c>
      <c r="S245" s="347">
        <f ca="1"/>
        <v>8213.2000000000007</v>
      </c>
      <c r="T245" s="347">
        <f ca="1"/>
        <v>8052.5</v>
      </c>
      <c r="U245" s="347">
        <f ca="1"/>
        <v>315.64</v>
      </c>
      <c r="V245" s="348">
        <f ca="1"/>
        <v>25.511658851856545</v>
      </c>
      <c r="W245" s="347">
        <f ca="1"/>
        <v>0</v>
      </c>
      <c r="X245" s="347">
        <f ca="1"/>
        <v>315.64</v>
      </c>
      <c r="Y245" s="347">
        <f ca="1"/>
        <v>-315.64</v>
      </c>
      <c r="BA245">
        <f ca="1"/>
        <v>46144</v>
      </c>
      <c r="BB245" t="str">
        <f ca="1"/>
        <v>M</v>
      </c>
      <c r="BC245">
        <f ca="1"/>
        <v>409.3</v>
      </c>
      <c r="BD245">
        <f ca="1"/>
        <v>70.099999999999994</v>
      </c>
      <c r="BE245">
        <f ca="1"/>
        <v>514.20000000000005</v>
      </c>
      <c r="BF245">
        <f ca="1"/>
        <v>2240.9</v>
      </c>
      <c r="BG245" t="str">
        <f ca="1"/>
        <v/>
      </c>
      <c r="BH245">
        <f ca="1"/>
        <v>3234.5</v>
      </c>
      <c r="BI245" t="str">
        <f ca="1"/>
        <v/>
      </c>
      <c r="BJ245" t="str">
        <f ca="1"/>
        <v/>
      </c>
      <c r="BK245" t="str">
        <f ca="1"/>
        <v/>
      </c>
      <c r="BL245" t="str">
        <f ca="1"/>
        <v/>
      </c>
      <c r="BM245" t="str">
        <f ca="1"/>
        <v/>
      </c>
      <c r="BN245" t="str">
        <f ca="1"/>
        <v/>
      </c>
      <c r="BO245" t="str">
        <f ca="1"/>
        <v/>
      </c>
      <c r="BP245" t="str">
        <f ca="1"/>
        <v/>
      </c>
      <c r="BR245">
        <f ca="1"/>
        <v>46144</v>
      </c>
      <c r="BS245" t="str">
        <f ca="1"/>
        <v>M</v>
      </c>
      <c r="BT245">
        <f ca="1"/>
        <v>409.3</v>
      </c>
      <c r="BU245">
        <f ca="1"/>
        <v>70.099999999999994</v>
      </c>
      <c r="BV245">
        <f ca="1"/>
        <v>514.20000000000005</v>
      </c>
      <c r="BW245">
        <f ca="1"/>
        <v>2240.9</v>
      </c>
      <c r="BX245" t="str">
        <f ca="1"/>
        <v/>
      </c>
      <c r="BY245">
        <f ca="1"/>
        <v>3234.5</v>
      </c>
      <c r="BZ245" t="str">
        <f ca="1"/>
        <v/>
      </c>
      <c r="CA245" t="str">
        <f ca="1"/>
        <v/>
      </c>
      <c r="CB245" t="str">
        <f ca="1"/>
        <v/>
      </c>
      <c r="CC245" t="str">
        <f ca="1"/>
        <v/>
      </c>
      <c r="CD245" t="str">
        <f ca="1"/>
        <v/>
      </c>
      <c r="CE245" t="str">
        <f ca="1"/>
        <v/>
      </c>
      <c r="CF245" t="str">
        <f ca="1"/>
        <v/>
      </c>
      <c r="CG245" t="str">
        <f ca="1"/>
        <v/>
      </c>
      <c r="EI245">
        <f ca="1"/>
        <v>46265</v>
      </c>
      <c r="EJ245">
        <f ca="1"/>
        <v>9204.0000000000018</v>
      </c>
      <c r="EL245">
        <f ca="1"/>
        <v>46265</v>
      </c>
      <c r="EM245">
        <f ca="1"/>
        <v>895.7</v>
      </c>
      <c r="EN245">
        <f ca="1"/>
        <v>8308.3000000000011</v>
      </c>
      <c r="EP245">
        <f ca="1"/>
        <v>46265</v>
      </c>
      <c r="EQ245">
        <f ca="1"/>
        <v>404.94</v>
      </c>
      <c r="ES245">
        <f ca="1"/>
        <v>46265</v>
      </c>
      <c r="ET245">
        <f ca="1"/>
        <v>22.655208178989483</v>
      </c>
      <c r="EV245">
        <f ca="1"/>
        <v>46265</v>
      </c>
      <c r="EW245">
        <f ca="1"/>
        <v>9174.0000000000018</v>
      </c>
      <c r="EX245">
        <f ca="1"/>
        <v>404.94</v>
      </c>
    </row>
    <row r="246" spans="1:154" ht="13.5">
      <c r="A246" s="242">
        <f ca="1"/>
        <v>46115</v>
      </c>
      <c r="B246" s="240" t="str">
        <f ca="1"/>
        <v>E</v>
      </c>
      <c r="C246" s="243">
        <f ca="1"/>
        <v>329.3</v>
      </c>
      <c r="D246" s="243">
        <f ca="1"/>
        <v>4240.8</v>
      </c>
      <c r="E246" s="243">
        <f ca="1"/>
        <v>525.9</v>
      </c>
      <c r="F246" s="243">
        <f ca="1"/>
        <v>2172.6000000000004</v>
      </c>
      <c r="G246" s="243" t="str">
        <f ca="1"/>
        <v/>
      </c>
      <c r="H246" s="243">
        <f ca="1"/>
        <v>7268.6</v>
      </c>
      <c r="I246" s="244" t="str">
        <f ca="1"/>
        <v/>
      </c>
      <c r="J246" s="244" t="str">
        <f ca="1"/>
        <v/>
      </c>
      <c r="K246" s="243">
        <f ca="1"/>
        <v>54</v>
      </c>
      <c r="L246" s="243" t="str">
        <f ca="1"/>
        <v/>
      </c>
      <c r="M246" s="243" t="str">
        <f ca="1"/>
        <v/>
      </c>
      <c r="N246" s="243">
        <f ca="1"/>
        <v>10300.6</v>
      </c>
      <c r="O246" s="243">
        <f ca="1"/>
        <v>400.4</v>
      </c>
      <c r="P246" s="244">
        <f ca="1"/>
        <v>25.725774225774227</v>
      </c>
      <c r="R246" s="245">
        <f ca="1"/>
        <v>46208</v>
      </c>
      <c r="S246" s="347">
        <f ca="1"/>
        <v>8049.7999999999993</v>
      </c>
      <c r="T246" s="347">
        <f ca="1"/>
        <v>8204.1999999999989</v>
      </c>
      <c r="U246" s="347">
        <f ca="1"/>
        <v>322.48</v>
      </c>
      <c r="V246" s="348">
        <f ca="1"/>
        <v>25.440957578764571</v>
      </c>
      <c r="W246" s="347">
        <f ca="1"/>
        <v>0</v>
      </c>
      <c r="X246" s="347">
        <f ca="1"/>
        <v>322.48</v>
      </c>
      <c r="Y246" s="347">
        <f ca="1"/>
        <v>-322.48</v>
      </c>
      <c r="BA246">
        <f ca="1"/>
        <v>46144</v>
      </c>
      <c r="BB246" t="str">
        <f ca="1"/>
        <v>E</v>
      </c>
      <c r="BC246">
        <f ca="1"/>
        <v>376.29999999999995</v>
      </c>
      <c r="BD246">
        <f ca="1"/>
        <v>3760.5</v>
      </c>
      <c r="BE246">
        <f ca="1"/>
        <v>411.40000000000003</v>
      </c>
      <c r="BF246">
        <f ca="1"/>
        <v>2536.7999999999997</v>
      </c>
      <c r="BG246" t="str">
        <f ca="1"/>
        <v/>
      </c>
      <c r="BH246">
        <f ca="1"/>
        <v>7085</v>
      </c>
      <c r="BI246" t="str">
        <f ca="1"/>
        <v/>
      </c>
      <c r="BJ246" t="str">
        <f ca="1"/>
        <v/>
      </c>
      <c r="BK246">
        <f ca="1"/>
        <v>15</v>
      </c>
      <c r="BL246" t="str">
        <f ca="1"/>
        <v/>
      </c>
      <c r="BM246" t="str">
        <f ca="1"/>
        <v/>
      </c>
      <c r="BN246">
        <f ca="1"/>
        <v>10350.5</v>
      </c>
      <c r="BO246">
        <f ca="1"/>
        <v>402.27</v>
      </c>
      <c r="BP246">
        <f ca="1"/>
        <v>25.730230939418799</v>
      </c>
      <c r="BR246">
        <f ca="1"/>
        <v>46144</v>
      </c>
      <c r="BS246" t="str">
        <f ca="1"/>
        <v>E</v>
      </c>
      <c r="BT246">
        <f ca="1"/>
        <v>376.29999999999995</v>
      </c>
      <c r="BU246">
        <f ca="1"/>
        <v>3760.5</v>
      </c>
      <c r="BV246">
        <f ca="1"/>
        <v>411.40000000000003</v>
      </c>
      <c r="BW246">
        <f ca="1"/>
        <v>2536.7999999999997</v>
      </c>
      <c r="BX246" t="str">
        <f ca="1"/>
        <v/>
      </c>
      <c r="BY246">
        <f ca="1"/>
        <v>7085</v>
      </c>
      <c r="BZ246" t="str">
        <f ca="1"/>
        <v/>
      </c>
      <c r="CA246" t="str">
        <f ca="1"/>
        <v/>
      </c>
      <c r="CB246">
        <f ca="1"/>
        <v>15</v>
      </c>
      <c r="CC246" t="str">
        <f ca="1"/>
        <v/>
      </c>
      <c r="CD246" t="str">
        <f ca="1"/>
        <v/>
      </c>
      <c r="CE246">
        <f ca="1"/>
        <v>10350.5</v>
      </c>
      <c r="CF246">
        <f ca="1"/>
        <v>402.27</v>
      </c>
      <c r="CG246">
        <f ca="1"/>
        <v>25.730230939418799</v>
      </c>
      <c r="EI246">
        <f ca="1"/>
        <v>46266</v>
      </c>
      <c r="EJ246">
        <f ca="1"/>
        <v>9676.5</v>
      </c>
      <c r="EL246">
        <f ca="1"/>
        <v>46266</v>
      </c>
      <c r="EM246">
        <f ca="1"/>
        <v>885.69999999999993</v>
      </c>
      <c r="EN246">
        <f ca="1"/>
        <v>8790.7999999999993</v>
      </c>
      <c r="EP246">
        <f ca="1"/>
        <v>46266</v>
      </c>
      <c r="EQ246">
        <f ca="1"/>
        <v>405.74</v>
      </c>
      <c r="ES246">
        <f ca="1"/>
        <v>46266</v>
      </c>
      <c r="ET246">
        <f ca="1"/>
        <v>23.461576378961894</v>
      </c>
      <c r="EV246">
        <f ca="1"/>
        <v>46266</v>
      </c>
      <c r="EW246">
        <f ca="1"/>
        <v>9519.2999999999993</v>
      </c>
      <c r="EX246">
        <f ca="1"/>
        <v>405.74</v>
      </c>
    </row>
    <row r="247" spans="1:154" ht="13.5">
      <c r="A247" s="242">
        <f ca="1"/>
        <v>46116</v>
      </c>
      <c r="B247" s="240" t="str">
        <f ca="1"/>
        <v>M</v>
      </c>
      <c r="C247" s="243">
        <f ca="1"/>
        <v>353.1</v>
      </c>
      <c r="D247" s="243">
        <f ca="1"/>
        <v>98.5</v>
      </c>
      <c r="E247" s="243">
        <f ca="1"/>
        <v>590.9</v>
      </c>
      <c r="F247" s="243">
        <f ca="1"/>
        <v>2043.5</v>
      </c>
      <c r="G247" s="243" t="str">
        <f ca="1"/>
        <v/>
      </c>
      <c r="H247" s="243">
        <f ca="1"/>
        <v>3086</v>
      </c>
      <c r="I247" s="244" t="str">
        <f ca="1"/>
        <v/>
      </c>
      <c r="J247" s="244" t="str">
        <f ca="1"/>
        <v/>
      </c>
      <c r="K247" s="243" t="str">
        <f ca="1"/>
        <v/>
      </c>
      <c r="L247" s="243" t="str">
        <f ca="1"/>
        <v/>
      </c>
      <c r="M247" s="243" t="str">
        <f ca="1"/>
        <v/>
      </c>
      <c r="N247" s="243" t="str">
        <f ca="1"/>
        <v/>
      </c>
      <c r="O247" s="243" t="str">
        <f ca="1"/>
        <v/>
      </c>
      <c r="P247" s="244" t="str">
        <f ca="1"/>
        <v/>
      </c>
      <c r="R247" s="245">
        <f ca="1"/>
        <v>46209</v>
      </c>
      <c r="S247" s="347">
        <f ca="1"/>
        <v>8341.6999999999989</v>
      </c>
      <c r="T247" s="347">
        <f ca="1"/>
        <v>8240.9</v>
      </c>
      <c r="U247" s="347">
        <f ca="1"/>
        <v>325.56</v>
      </c>
      <c r="V247" s="348">
        <f ca="1"/>
        <v>25.312999139943482</v>
      </c>
      <c r="W247" s="347">
        <f ca="1"/>
        <v>0</v>
      </c>
      <c r="X247" s="347">
        <f ca="1"/>
        <v>325.56</v>
      </c>
      <c r="Y247" s="347">
        <f ca="1"/>
        <v>-325.56</v>
      </c>
      <c r="BA247">
        <f ca="1"/>
        <v>46145</v>
      </c>
      <c r="BB247" t="str">
        <f ca="1"/>
        <v>M</v>
      </c>
      <c r="BC247">
        <f ca="1"/>
        <v>406.4</v>
      </c>
      <c r="BD247">
        <f ca="1"/>
        <v>103.3</v>
      </c>
      <c r="BE247">
        <f ca="1"/>
        <v>489.40000000000003</v>
      </c>
      <c r="BF247">
        <f ca="1"/>
        <v>2281.3999999999996</v>
      </c>
      <c r="BG247" t="str">
        <f ca="1"/>
        <v/>
      </c>
      <c r="BH247">
        <f ca="1"/>
        <v>3280.4999999999995</v>
      </c>
      <c r="BI247" t="str">
        <f ca="1"/>
        <v/>
      </c>
      <c r="BJ247" t="str">
        <f ca="1"/>
        <v/>
      </c>
      <c r="BK247" t="str">
        <f ca="1"/>
        <v/>
      </c>
      <c r="BL247" t="str">
        <f ca="1"/>
        <v/>
      </c>
      <c r="BM247" t="str">
        <f ca="1"/>
        <v/>
      </c>
      <c r="BN247" t="str">
        <f ca="1"/>
        <v/>
      </c>
      <c r="BO247" t="str">
        <f ca="1"/>
        <v/>
      </c>
      <c r="BP247" t="str">
        <f ca="1"/>
        <v/>
      </c>
      <c r="BR247">
        <f ca="1"/>
        <v>46145</v>
      </c>
      <c r="BS247" t="str">
        <f ca="1"/>
        <v>M</v>
      </c>
      <c r="BT247">
        <f ca="1"/>
        <v>406.4</v>
      </c>
      <c r="BU247">
        <f ca="1"/>
        <v>103.3</v>
      </c>
      <c r="BV247">
        <f ca="1"/>
        <v>489.40000000000003</v>
      </c>
      <c r="BW247">
        <f ca="1"/>
        <v>2281.3999999999996</v>
      </c>
      <c r="BX247" t="str">
        <f ca="1"/>
        <v/>
      </c>
      <c r="BY247">
        <f ca="1"/>
        <v>3280.4999999999995</v>
      </c>
      <c r="BZ247" t="str">
        <f ca="1"/>
        <v/>
      </c>
      <c r="CA247" t="str">
        <f ca="1"/>
        <v/>
      </c>
      <c r="CB247" t="str">
        <f ca="1"/>
        <v/>
      </c>
      <c r="CC247" t="str">
        <f ca="1"/>
        <v/>
      </c>
      <c r="CD247" t="str">
        <f ca="1"/>
        <v/>
      </c>
      <c r="CE247" t="str">
        <f ca="1"/>
        <v/>
      </c>
      <c r="CF247" t="str">
        <f ca="1"/>
        <v/>
      </c>
      <c r="CG247" t="str">
        <f ca="1"/>
        <v/>
      </c>
      <c r="EI247">
        <f ca="1"/>
        <v>46267</v>
      </c>
      <c r="EJ247">
        <f ca="1"/>
        <v>9012.9</v>
      </c>
      <c r="EL247">
        <f ca="1"/>
        <v>46267</v>
      </c>
      <c r="EM247">
        <f ca="1"/>
        <v>897.5</v>
      </c>
      <c r="EN247">
        <f ca="1"/>
        <v>8115.4</v>
      </c>
      <c r="EP247">
        <f ca="1"/>
        <v>46267</v>
      </c>
      <c r="EQ247">
        <f ca="1"/>
        <v>395.25</v>
      </c>
      <c r="ES247">
        <f ca="1"/>
        <v>46267</v>
      </c>
      <c r="ET247">
        <f ca="1"/>
        <v>22.781783681214421</v>
      </c>
      <c r="EV247">
        <f ca="1"/>
        <v>46267</v>
      </c>
      <c r="EW247">
        <f ca="1"/>
        <v>9004.5</v>
      </c>
      <c r="EX247">
        <f ca="1"/>
        <v>395.25</v>
      </c>
    </row>
    <row r="248" spans="1:154" ht="13.5">
      <c r="A248" s="242">
        <f ca="1"/>
        <v>46116</v>
      </c>
      <c r="B248" s="240" t="str">
        <f ca="1"/>
        <v>E</v>
      </c>
      <c r="C248" s="243">
        <f ca="1"/>
        <v>318.90000000000003</v>
      </c>
      <c r="D248" s="243">
        <f ca="1"/>
        <v>4120.8</v>
      </c>
      <c r="E248" s="243">
        <f ca="1"/>
        <v>510</v>
      </c>
      <c r="F248" s="243">
        <f ca="1"/>
        <v>2237.9</v>
      </c>
      <c r="G248" s="243" t="str">
        <f ca="1"/>
        <v/>
      </c>
      <c r="H248" s="243">
        <f ca="1"/>
        <v>7187.6</v>
      </c>
      <c r="I248" s="244" t="str">
        <f ca="1"/>
        <v/>
      </c>
      <c r="J248" s="244" t="str">
        <f ca="1"/>
        <v/>
      </c>
      <c r="K248" s="243">
        <f ca="1"/>
        <v>15</v>
      </c>
      <c r="L248" s="243" t="str">
        <f ca="1"/>
        <v/>
      </c>
      <c r="M248" s="243" t="str">
        <f ca="1"/>
        <v/>
      </c>
      <c r="N248" s="243">
        <f ca="1"/>
        <v>10222.900000000001</v>
      </c>
      <c r="O248" s="243">
        <f ca="1"/>
        <v>396.21</v>
      </c>
      <c r="P248" s="244">
        <f ca="1"/>
        <v>25.801721309406634</v>
      </c>
      <c r="R248" s="245">
        <f ca="1"/>
        <v>46210</v>
      </c>
      <c r="S248" s="347">
        <f ca="1"/>
        <v>8045.2000000000007</v>
      </c>
      <c r="T248" s="347">
        <f ca="1"/>
        <v>8044.3000000000011</v>
      </c>
      <c r="U248" s="347">
        <f ca="1"/>
        <v>318.89</v>
      </c>
      <c r="V248" s="348">
        <f ca="1"/>
        <v>25.225939979303213</v>
      </c>
      <c r="W248" s="347">
        <f ca="1"/>
        <v>0</v>
      </c>
      <c r="X248" s="347">
        <f ca="1"/>
        <v>318.89</v>
      </c>
      <c r="Y248" s="347">
        <f ca="1"/>
        <v>-318.89</v>
      </c>
      <c r="BA248">
        <f ca="1"/>
        <v>46145</v>
      </c>
      <c r="BB248" t="str">
        <f ca="1"/>
        <v>E</v>
      </c>
      <c r="BC248">
        <f ca="1"/>
        <v>384.69999999999993</v>
      </c>
      <c r="BD248">
        <f ca="1"/>
        <v>3799.1</v>
      </c>
      <c r="BE248">
        <f ca="1"/>
        <v>464.40000000000003</v>
      </c>
      <c r="BF248">
        <f ca="1"/>
        <v>2441.3999999999996</v>
      </c>
      <c r="BG248" t="str">
        <f ca="1"/>
        <v/>
      </c>
      <c r="BH248">
        <f ca="1"/>
        <v>7089.5999999999995</v>
      </c>
      <c r="BI248" t="str">
        <f ca="1"/>
        <v/>
      </c>
      <c r="BJ248" t="str">
        <f ca="1"/>
        <v/>
      </c>
      <c r="BK248">
        <f ca="1"/>
        <v>15</v>
      </c>
      <c r="BL248" t="str">
        <f ca="1"/>
        <v/>
      </c>
      <c r="BM248" t="str">
        <f ca="1"/>
        <v/>
      </c>
      <c r="BN248">
        <f ca="1"/>
        <v>10352.9</v>
      </c>
      <c r="BO248">
        <f ca="1"/>
        <v>402</v>
      </c>
      <c r="BP248">
        <f ca="1"/>
        <v>25.753482587064674</v>
      </c>
      <c r="BR248">
        <f ca="1"/>
        <v>46145</v>
      </c>
      <c r="BS248" t="str">
        <f ca="1"/>
        <v>E</v>
      </c>
      <c r="BT248">
        <f ca="1"/>
        <v>384.69999999999993</v>
      </c>
      <c r="BU248">
        <f ca="1"/>
        <v>3799.1</v>
      </c>
      <c r="BV248">
        <f ca="1"/>
        <v>464.40000000000003</v>
      </c>
      <c r="BW248">
        <f ca="1"/>
        <v>2441.3999999999996</v>
      </c>
      <c r="BX248" t="str">
        <f ca="1"/>
        <v/>
      </c>
      <c r="BY248">
        <f ca="1"/>
        <v>7089.5999999999995</v>
      </c>
      <c r="BZ248" t="str">
        <f ca="1"/>
        <v/>
      </c>
      <c r="CA248" t="str">
        <f ca="1"/>
        <v/>
      </c>
      <c r="CB248">
        <f ca="1"/>
        <v>15</v>
      </c>
      <c r="CC248" t="str">
        <f ca="1"/>
        <v/>
      </c>
      <c r="CD248" t="str">
        <f ca="1"/>
        <v/>
      </c>
      <c r="CE248">
        <f ca="1"/>
        <v>10352.9</v>
      </c>
      <c r="CF248">
        <f ca="1"/>
        <v>402</v>
      </c>
      <c r="CG248">
        <f ca="1"/>
        <v>25.753482587064674</v>
      </c>
      <c r="EI248">
        <f ca="1"/>
        <v>46268</v>
      </c>
      <c r="EJ248">
        <f ca="1"/>
        <v>9678.1</v>
      </c>
      <c r="EL248">
        <f ca="1"/>
        <v>46268</v>
      </c>
      <c r="EM248">
        <f ca="1"/>
        <v>909.10000000000014</v>
      </c>
      <c r="EN248">
        <f ca="1"/>
        <v>8769</v>
      </c>
      <c r="EP248">
        <f ca="1"/>
        <v>46268</v>
      </c>
      <c r="EQ248">
        <f ca="1"/>
        <v>401.36</v>
      </c>
      <c r="ES248">
        <f ca="1"/>
        <v>46268</v>
      </c>
      <c r="ET248">
        <f ca="1"/>
        <v>23.576838748255927</v>
      </c>
      <c r="EV248">
        <f ca="1"/>
        <v>46268</v>
      </c>
      <c r="EW248">
        <f ca="1"/>
        <v>9462.7999999999993</v>
      </c>
      <c r="EX248">
        <f ca="1"/>
        <v>401.36</v>
      </c>
    </row>
    <row r="249" spans="1:154" ht="13.5">
      <c r="A249" s="242">
        <f ca="1"/>
        <v>46117</v>
      </c>
      <c r="B249" s="240" t="str">
        <f ca="1"/>
        <v>M</v>
      </c>
      <c r="C249" s="243">
        <f ca="1"/>
        <v>376.09999999999997</v>
      </c>
      <c r="D249" s="243">
        <f ca="1"/>
        <v>45.2</v>
      </c>
      <c r="E249" s="243">
        <f ca="1"/>
        <v>603.5</v>
      </c>
      <c r="F249" s="243">
        <f ca="1"/>
        <v>2025.5</v>
      </c>
      <c r="G249" s="243" t="str">
        <f ca="1"/>
        <v/>
      </c>
      <c r="H249" s="243">
        <f ca="1"/>
        <v>3050.3</v>
      </c>
      <c r="I249" s="244" t="str">
        <f ca="1"/>
        <v/>
      </c>
      <c r="J249" s="244" t="str">
        <f ca="1"/>
        <v/>
      </c>
      <c r="K249" s="243" t="str">
        <f ca="1"/>
        <v/>
      </c>
      <c r="L249" s="243" t="str">
        <f ca="1"/>
        <v/>
      </c>
      <c r="M249" s="243" t="str">
        <f ca="1"/>
        <v/>
      </c>
      <c r="N249" s="243" t="str">
        <f ca="1"/>
        <v/>
      </c>
      <c r="O249" s="243" t="str">
        <f ca="1"/>
        <v/>
      </c>
      <c r="P249" s="244" t="str">
        <f ca="1"/>
        <v/>
      </c>
      <c r="R249" s="245">
        <f ca="1"/>
        <v>46211</v>
      </c>
      <c r="S249" s="347">
        <f ca="1"/>
        <v>7958.6</v>
      </c>
      <c r="T249" s="347">
        <f ca="1"/>
        <v>7900.2</v>
      </c>
      <c r="U249" s="347">
        <f ca="1"/>
        <v>319.74</v>
      </c>
      <c r="V249" s="348">
        <f ca="1"/>
        <v>24.708200412835428</v>
      </c>
      <c r="W249" s="347">
        <f ca="1"/>
        <v>0</v>
      </c>
      <c r="X249" s="347">
        <f ca="1"/>
        <v>319.74</v>
      </c>
      <c r="Y249" s="347">
        <f ca="1"/>
        <v>-319.74</v>
      </c>
      <c r="BA249">
        <f ca="1"/>
        <v>46146</v>
      </c>
      <c r="BB249" t="str">
        <f ca="1"/>
        <v>M</v>
      </c>
      <c r="BC249">
        <f ca="1"/>
        <v>416</v>
      </c>
      <c r="BD249">
        <f ca="1"/>
        <v>108.8</v>
      </c>
      <c r="BE249">
        <f ca="1"/>
        <v>503</v>
      </c>
      <c r="BF249">
        <f ca="1"/>
        <v>2250.5</v>
      </c>
      <c r="BG249" t="str">
        <f ca="1"/>
        <v/>
      </c>
      <c r="BH249">
        <f ca="1"/>
        <v>3278.3</v>
      </c>
      <c r="BI249" t="str">
        <f ca="1"/>
        <v/>
      </c>
      <c r="BJ249" t="str">
        <f ca="1"/>
        <v/>
      </c>
      <c r="BK249" t="str">
        <f ca="1"/>
        <v/>
      </c>
      <c r="BL249" t="str">
        <f ca="1"/>
        <v/>
      </c>
      <c r="BM249" t="str">
        <f ca="1"/>
        <v/>
      </c>
      <c r="BN249" t="str">
        <f ca="1"/>
        <v/>
      </c>
      <c r="BO249" t="str">
        <f ca="1"/>
        <v/>
      </c>
      <c r="BP249" t="str">
        <f ca="1"/>
        <v/>
      </c>
      <c r="BR249">
        <f ca="1"/>
        <v>46146</v>
      </c>
      <c r="BS249" t="str">
        <f ca="1"/>
        <v>M</v>
      </c>
      <c r="BT249">
        <f ca="1"/>
        <v>416</v>
      </c>
      <c r="BU249">
        <f ca="1"/>
        <v>108.8</v>
      </c>
      <c r="BV249">
        <f ca="1"/>
        <v>503</v>
      </c>
      <c r="BW249">
        <f ca="1"/>
        <v>2250.5</v>
      </c>
      <c r="BX249" t="str">
        <f ca="1"/>
        <v/>
      </c>
      <c r="BY249">
        <f ca="1"/>
        <v>3278.3</v>
      </c>
      <c r="BZ249" t="str">
        <f ca="1"/>
        <v/>
      </c>
      <c r="CA249" t="str">
        <f ca="1"/>
        <v/>
      </c>
      <c r="CB249" t="str">
        <f ca="1"/>
        <v/>
      </c>
      <c r="CC249" t="str">
        <f ca="1"/>
        <v/>
      </c>
      <c r="CD249" t="str">
        <f ca="1"/>
        <v/>
      </c>
      <c r="CE249" t="str">
        <f ca="1"/>
        <v/>
      </c>
      <c r="CF249" t="str">
        <f ca="1"/>
        <v/>
      </c>
      <c r="CG249" t="str">
        <f ca="1"/>
        <v/>
      </c>
      <c r="EI249">
        <f ca="1"/>
        <v>46269</v>
      </c>
      <c r="EJ249">
        <f ca="1"/>
        <v>9212.7999999999993</v>
      </c>
      <c r="EL249">
        <f ca="1"/>
        <v>46269</v>
      </c>
      <c r="EM249">
        <f ca="1"/>
        <v>863.80000000000007</v>
      </c>
      <c r="EN249">
        <f ca="1"/>
        <v>8349</v>
      </c>
      <c r="EP249">
        <f ca="1"/>
        <v>46269</v>
      </c>
      <c r="EQ249">
        <f ca="1"/>
        <v>398.14</v>
      </c>
      <c r="ES249">
        <f ca="1"/>
        <v>46269</v>
      </c>
      <c r="ET249">
        <f ca="1"/>
        <v>23.192093233535946</v>
      </c>
      <c r="EV249">
        <f ca="1"/>
        <v>46269</v>
      </c>
      <c r="EW249">
        <f ca="1"/>
        <v>9233.7000000000007</v>
      </c>
      <c r="EX249">
        <f ca="1"/>
        <v>398.14</v>
      </c>
    </row>
    <row r="250" spans="1:154" ht="13.5">
      <c r="A250" s="242">
        <f ca="1"/>
        <v>46117</v>
      </c>
      <c r="B250" s="240" t="str">
        <f ca="1"/>
        <v>E</v>
      </c>
      <c r="C250" s="243">
        <f ca="1"/>
        <v>329.9</v>
      </c>
      <c r="D250" s="243">
        <f ca="1"/>
        <v>4158.8</v>
      </c>
      <c r="E250" s="243">
        <f ca="1"/>
        <v>530.29999999999995</v>
      </c>
      <c r="F250" s="243">
        <f ca="1"/>
        <v>2341.7999999999997</v>
      </c>
      <c r="G250" s="243" t="str">
        <f ca="1"/>
        <v/>
      </c>
      <c r="H250" s="243">
        <f ca="1"/>
        <v>7360.7999999999993</v>
      </c>
      <c r="I250" s="244" t="str">
        <f ca="1"/>
        <v/>
      </c>
      <c r="J250" s="244" t="str">
        <f ca="1"/>
        <v/>
      </c>
      <c r="K250" s="243">
        <f ca="1"/>
        <v>15</v>
      </c>
      <c r="L250" s="243" t="str">
        <f ca="1"/>
        <v/>
      </c>
      <c r="M250" s="243" t="str">
        <f ca="1"/>
        <v/>
      </c>
      <c r="N250" s="243">
        <f ca="1"/>
        <v>10325.5</v>
      </c>
      <c r="O250" s="243">
        <f ca="1"/>
        <v>401.1</v>
      </c>
      <c r="P250" s="244">
        <f ca="1"/>
        <v>25.742956868611316</v>
      </c>
      <c r="R250" s="245">
        <f ca="1"/>
        <v>46212</v>
      </c>
      <c r="S250" s="347">
        <f ca="1"/>
        <v>7688.2</v>
      </c>
      <c r="T250" s="347">
        <f ca="1"/>
        <v>7663.4</v>
      </c>
      <c r="U250" s="347">
        <f ca="1"/>
        <v>314.18</v>
      </c>
      <c r="V250" s="348">
        <f ca="1"/>
        <v>24.391749952256667</v>
      </c>
      <c r="W250" s="347">
        <f ca="1"/>
        <v>0</v>
      </c>
      <c r="X250" s="347">
        <f ca="1"/>
        <v>314.18</v>
      </c>
      <c r="Y250" s="347">
        <f ca="1"/>
        <v>-314.18</v>
      </c>
      <c r="BA250">
        <f ca="1"/>
        <v>46146</v>
      </c>
      <c r="BB250" t="str">
        <f ca="1"/>
        <v>E</v>
      </c>
      <c r="BC250">
        <f ca="1"/>
        <v>369.6</v>
      </c>
      <c r="BD250">
        <f ca="1"/>
        <v>3929</v>
      </c>
      <c r="BE250">
        <f ca="1"/>
        <v>494.6</v>
      </c>
      <c r="BF250">
        <f ca="1"/>
        <v>2570.3000000000002</v>
      </c>
      <c r="BG250" t="str">
        <f ca="1"/>
        <v/>
      </c>
      <c r="BH250">
        <f ca="1"/>
        <v>7363.5000000000009</v>
      </c>
      <c r="BI250" t="str">
        <f ca="1"/>
        <v/>
      </c>
      <c r="BJ250" t="str">
        <f ca="1"/>
        <v/>
      </c>
      <c r="BK250">
        <f ca="1"/>
        <v>15</v>
      </c>
      <c r="BL250" t="str">
        <f ca="1"/>
        <v/>
      </c>
      <c r="BM250" t="str">
        <f ca="1"/>
        <v/>
      </c>
      <c r="BN250">
        <f ca="1"/>
        <v>10526</v>
      </c>
      <c r="BO250">
        <f ca="1"/>
        <v>406.56</v>
      </c>
      <c r="BP250">
        <f ca="1"/>
        <v>25.890397481306572</v>
      </c>
      <c r="BR250">
        <f ca="1"/>
        <v>46146</v>
      </c>
      <c r="BS250" t="str">
        <f ca="1"/>
        <v>E</v>
      </c>
      <c r="BT250">
        <f ca="1"/>
        <v>369.6</v>
      </c>
      <c r="BU250">
        <f ca="1"/>
        <v>3929</v>
      </c>
      <c r="BV250">
        <f ca="1"/>
        <v>494.6</v>
      </c>
      <c r="BW250">
        <f ca="1"/>
        <v>2570.3000000000002</v>
      </c>
      <c r="BX250" t="str">
        <f ca="1"/>
        <v/>
      </c>
      <c r="BY250">
        <f ca="1"/>
        <v>7363.5000000000009</v>
      </c>
      <c r="BZ250" t="str">
        <f ca="1"/>
        <v/>
      </c>
      <c r="CA250" t="str">
        <f ca="1"/>
        <v/>
      </c>
      <c r="CB250">
        <f ca="1"/>
        <v>15</v>
      </c>
      <c r="CC250" t="str">
        <f ca="1"/>
        <v/>
      </c>
      <c r="CD250" t="str">
        <f ca="1"/>
        <v/>
      </c>
      <c r="CE250">
        <f ca="1"/>
        <v>10526</v>
      </c>
      <c r="CF250">
        <f ca="1"/>
        <v>406.56</v>
      </c>
      <c r="CG250">
        <f ca="1"/>
        <v>25.890397481306572</v>
      </c>
      <c r="EI250">
        <f ca="1"/>
        <v>46270</v>
      </c>
      <c r="EJ250">
        <f ca="1"/>
        <v>9754.4000000000015</v>
      </c>
      <c r="EL250">
        <f ca="1"/>
        <v>46270</v>
      </c>
      <c r="EM250">
        <f ca="1"/>
        <v>904.7</v>
      </c>
      <c r="EN250">
        <f ca="1"/>
        <v>8849.7000000000007</v>
      </c>
      <c r="EP250">
        <f ca="1"/>
        <v>46270</v>
      </c>
      <c r="EQ250">
        <f ca="1"/>
        <v>424.27</v>
      </c>
      <c r="ES250">
        <f ca="1"/>
        <v>46270</v>
      </c>
      <c r="ET250">
        <f ca="1"/>
        <v>23.012232776298116</v>
      </c>
      <c r="EV250">
        <f ca="1"/>
        <v>46270</v>
      </c>
      <c r="EW250">
        <f ca="1"/>
        <v>9763.4000000000015</v>
      </c>
      <c r="EX250">
        <f ca="1"/>
        <v>424.27</v>
      </c>
    </row>
    <row r="251" spans="1:154" ht="13.5">
      <c r="A251" s="242">
        <f ca="1"/>
        <v>46118</v>
      </c>
      <c r="B251" s="240" t="str">
        <f ca="1"/>
        <v>M</v>
      </c>
      <c r="C251" s="243">
        <f ca="1"/>
        <v>338.00000000000006</v>
      </c>
      <c r="D251" s="243">
        <f ca="1"/>
        <v>95.199999999999989</v>
      </c>
      <c r="E251" s="243">
        <f ca="1"/>
        <v>566.40000000000009</v>
      </c>
      <c r="F251" s="243">
        <f ca="1"/>
        <v>1980.1000000000001</v>
      </c>
      <c r="G251" s="243" t="str">
        <f ca="1"/>
        <v/>
      </c>
      <c r="H251" s="243">
        <f ca="1"/>
        <v>2979.7000000000003</v>
      </c>
      <c r="I251" s="244" t="str">
        <f ca="1"/>
        <v/>
      </c>
      <c r="J251" s="244" t="str">
        <f ca="1"/>
        <v/>
      </c>
      <c r="K251" s="243" t="str">
        <f ca="1"/>
        <v/>
      </c>
      <c r="L251" s="243" t="str">
        <f ca="1"/>
        <v/>
      </c>
      <c r="M251" s="243" t="str">
        <f ca="1"/>
        <v/>
      </c>
      <c r="N251" s="243" t="str">
        <f ca="1"/>
        <v/>
      </c>
      <c r="O251" s="243" t="str">
        <f ca="1"/>
        <v/>
      </c>
      <c r="P251" s="244" t="str">
        <f ca="1"/>
        <v/>
      </c>
      <c r="R251" s="245">
        <f ca="1"/>
        <v>46213</v>
      </c>
      <c r="S251" s="347">
        <f ca="1"/>
        <v>7767.7000000000007</v>
      </c>
      <c r="T251" s="347">
        <f ca="1"/>
        <v>7793.2000000000007</v>
      </c>
      <c r="U251" s="347">
        <f ca="1"/>
        <v>320.57</v>
      </c>
      <c r="V251" s="348">
        <f ca="1"/>
        <v>24.310447016252304</v>
      </c>
      <c r="W251" s="347">
        <f ca="1"/>
        <v>0</v>
      </c>
      <c r="X251" s="347">
        <f ca="1"/>
        <v>320.57</v>
      </c>
      <c r="Y251" s="347">
        <f ca="1"/>
        <v>-320.57</v>
      </c>
      <c r="BA251">
        <f ca="1"/>
        <v>46147</v>
      </c>
      <c r="BB251" t="str">
        <f ca="1"/>
        <v>M</v>
      </c>
      <c r="BC251">
        <f ca="1"/>
        <v>405.90000000000003</v>
      </c>
      <c r="BD251">
        <f ca="1"/>
        <v>107.6</v>
      </c>
      <c r="BE251">
        <f ca="1"/>
        <v>536.20000000000005</v>
      </c>
      <c r="BF251">
        <f ca="1"/>
        <v>2127.8000000000002</v>
      </c>
      <c r="BG251" t="str">
        <f ca="1"/>
        <v/>
      </c>
      <c r="BH251">
        <f ca="1"/>
        <v>3177.5</v>
      </c>
      <c r="BI251" t="str">
        <f ca="1"/>
        <v/>
      </c>
      <c r="BJ251" t="str">
        <f ca="1"/>
        <v/>
      </c>
      <c r="BK251" t="str">
        <f ca="1"/>
        <v/>
      </c>
      <c r="BL251" t="str">
        <f ca="1"/>
        <v/>
      </c>
      <c r="BM251" t="str">
        <f ca="1"/>
        <v/>
      </c>
      <c r="BN251" t="str">
        <f ca="1"/>
        <v/>
      </c>
      <c r="BO251" t="str">
        <f ca="1"/>
        <v/>
      </c>
      <c r="BP251" t="str">
        <f ca="1"/>
        <v/>
      </c>
      <c r="BR251">
        <f ca="1"/>
        <v>46147</v>
      </c>
      <c r="BS251" t="str">
        <f ca="1"/>
        <v>M</v>
      </c>
      <c r="BT251">
        <f ca="1"/>
        <v>405.90000000000003</v>
      </c>
      <c r="BU251">
        <f ca="1"/>
        <v>107.6</v>
      </c>
      <c r="BV251">
        <f ca="1"/>
        <v>536.20000000000005</v>
      </c>
      <c r="BW251">
        <f ca="1"/>
        <v>2127.8000000000002</v>
      </c>
      <c r="BX251" t="str">
        <f ca="1"/>
        <v/>
      </c>
      <c r="BY251">
        <f ca="1"/>
        <v>3177.5</v>
      </c>
      <c r="BZ251" t="str">
        <f ca="1"/>
        <v/>
      </c>
      <c r="CA251" t="str">
        <f ca="1"/>
        <v/>
      </c>
      <c r="CB251" t="str">
        <f ca="1"/>
        <v/>
      </c>
      <c r="CC251" t="str">
        <f ca="1"/>
        <v/>
      </c>
      <c r="CD251" t="str">
        <f ca="1"/>
        <v/>
      </c>
      <c r="CE251" t="str">
        <f ca="1"/>
        <v/>
      </c>
      <c r="CF251" t="str">
        <f ca="1"/>
        <v/>
      </c>
      <c r="CG251" t="str">
        <f ca="1"/>
        <v/>
      </c>
      <c r="EI251">
        <f ca="1"/>
        <v>46271</v>
      </c>
      <c r="EJ251">
        <f ca="1"/>
        <v>10775.300000000001</v>
      </c>
      <c r="EL251">
        <f ca="1"/>
        <v>46271</v>
      </c>
      <c r="EM251">
        <f ca="1"/>
        <v>923.7</v>
      </c>
      <c r="EN251">
        <f ca="1"/>
        <v>9851.6</v>
      </c>
      <c r="EP251">
        <f ca="1"/>
        <v>46271</v>
      </c>
      <c r="EQ251">
        <f ca="1"/>
        <v>457.78</v>
      </c>
      <c r="ES251">
        <f ca="1"/>
        <v>46271</v>
      </c>
      <c r="ET251">
        <f ca="1"/>
        <v>23.431342566298223</v>
      </c>
      <c r="EV251">
        <f ca="1"/>
        <v>46271</v>
      </c>
      <c r="EW251">
        <f ca="1"/>
        <v>10726.4</v>
      </c>
      <c r="EX251">
        <f ca="1"/>
        <v>457.78</v>
      </c>
    </row>
    <row r="252" spans="1:154" ht="13.5">
      <c r="A252" s="242">
        <f ca="1"/>
        <v>46118</v>
      </c>
      <c r="B252" s="240" t="str">
        <f ca="1"/>
        <v>E</v>
      </c>
      <c r="C252" s="243">
        <f ca="1"/>
        <v>312.70000000000005</v>
      </c>
      <c r="D252" s="243">
        <f ca="1"/>
        <v>3932.4</v>
      </c>
      <c r="E252" s="243">
        <f ca="1"/>
        <v>520.19999999999993</v>
      </c>
      <c r="F252" s="243">
        <f ca="1"/>
        <v>2237.5</v>
      </c>
      <c r="G252" s="243" t="str">
        <f ca="1"/>
        <v/>
      </c>
      <c r="H252" s="243">
        <f ca="1"/>
        <v>7002.8</v>
      </c>
      <c r="I252" s="244" t="str">
        <f ca="1"/>
        <v/>
      </c>
      <c r="J252" s="244" t="str">
        <f ca="1"/>
        <v/>
      </c>
      <c r="K252" s="243">
        <f ca="1"/>
        <v>15</v>
      </c>
      <c r="L252" s="243" t="str">
        <f ca="1"/>
        <v/>
      </c>
      <c r="M252" s="243" t="str">
        <f ca="1"/>
        <v/>
      </c>
      <c r="N252" s="243">
        <f ca="1"/>
        <v>9983.6</v>
      </c>
      <c r="O252" s="243">
        <f ca="1"/>
        <v>389.68</v>
      </c>
      <c r="P252" s="244">
        <f ca="1"/>
        <v>25.619995894066928</v>
      </c>
      <c r="R252" s="245">
        <f ca="1"/>
        <v>46214</v>
      </c>
      <c r="S252" s="347">
        <f ca="1"/>
        <v>8130</v>
      </c>
      <c r="T252" s="347">
        <f ca="1"/>
        <v>8416.3000000000011</v>
      </c>
      <c r="U252" s="347">
        <f ca="1"/>
        <v>346.76</v>
      </c>
      <c r="V252" s="348">
        <f ca="1"/>
        <v>24.271253893182607</v>
      </c>
      <c r="W252" s="347">
        <f ca="1"/>
        <v>0</v>
      </c>
      <c r="X252" s="347">
        <f ca="1"/>
        <v>346.76</v>
      </c>
      <c r="Y252" s="347">
        <f ca="1"/>
        <v>-346.76</v>
      </c>
      <c r="BA252">
        <f ca="1"/>
        <v>46147</v>
      </c>
      <c r="BB252" t="str">
        <f ca="1"/>
        <v>E</v>
      </c>
      <c r="BC252">
        <f ca="1"/>
        <v>391.4</v>
      </c>
      <c r="BD252">
        <f ca="1"/>
        <v>3956.5</v>
      </c>
      <c r="BE252">
        <f ca="1"/>
        <v>520</v>
      </c>
      <c r="BF252">
        <f ca="1"/>
        <v>2549.2999999999997</v>
      </c>
      <c r="BG252" t="str">
        <f ca="1"/>
        <v/>
      </c>
      <c r="BH252">
        <f ca="1"/>
        <v>7417.1999999999989</v>
      </c>
      <c r="BI252" t="str">
        <f ca="1"/>
        <v/>
      </c>
      <c r="BJ252" t="str">
        <f ca="1"/>
        <v/>
      </c>
      <c r="BK252">
        <f ca="1"/>
        <v>155</v>
      </c>
      <c r="BL252" t="str">
        <f ca="1"/>
        <v/>
      </c>
      <c r="BM252" t="str">
        <f ca="1"/>
        <v/>
      </c>
      <c r="BN252">
        <f ca="1"/>
        <v>10719</v>
      </c>
      <c r="BO252">
        <f ca="1"/>
        <v>414.34</v>
      </c>
      <c r="BP252">
        <f ca="1"/>
        <v>25.870058406139886</v>
      </c>
      <c r="BR252">
        <f ca="1"/>
        <v>46147</v>
      </c>
      <c r="BS252" t="str">
        <f ca="1"/>
        <v>E</v>
      </c>
      <c r="BT252">
        <f ca="1"/>
        <v>391.4</v>
      </c>
      <c r="BU252">
        <f ca="1"/>
        <v>3956.5</v>
      </c>
      <c r="BV252">
        <f ca="1"/>
        <v>520</v>
      </c>
      <c r="BW252">
        <f ca="1"/>
        <v>2549.2999999999997</v>
      </c>
      <c r="BX252" t="str">
        <f ca="1"/>
        <v/>
      </c>
      <c r="BY252">
        <f ca="1"/>
        <v>7417.1999999999989</v>
      </c>
      <c r="BZ252" t="str">
        <f ca="1"/>
        <v/>
      </c>
      <c r="CA252" t="str">
        <f ca="1"/>
        <v/>
      </c>
      <c r="CB252">
        <f ca="1"/>
        <v>155</v>
      </c>
      <c r="CC252" t="str">
        <f ca="1"/>
        <v/>
      </c>
      <c r="CD252" t="str">
        <f ca="1"/>
        <v/>
      </c>
      <c r="CE252">
        <f ca="1"/>
        <v>10719</v>
      </c>
      <c r="CF252">
        <f ca="1"/>
        <v>414.34</v>
      </c>
      <c r="CG252">
        <f ca="1"/>
        <v>25.870058406139886</v>
      </c>
      <c r="EI252">
        <f ca="1"/>
        <v>46272</v>
      </c>
      <c r="EJ252">
        <f ca="1"/>
        <v>9623.7999999999993</v>
      </c>
      <c r="EL252">
        <f ca="1"/>
        <v>46272</v>
      </c>
      <c r="EM252">
        <f ca="1"/>
        <v>894.8</v>
      </c>
      <c r="EN252">
        <f ca="1"/>
        <v>8729</v>
      </c>
      <c r="EP252">
        <f ca="1"/>
        <v>46272</v>
      </c>
      <c r="EQ252">
        <f ca="1"/>
        <v>415.27</v>
      </c>
      <c r="ES252">
        <f ca="1"/>
        <v>46272</v>
      </c>
      <c r="ET252">
        <f ca="1"/>
        <v>22.812146314446025</v>
      </c>
      <c r="EV252">
        <f ca="1"/>
        <v>46272</v>
      </c>
      <c r="EW252">
        <f ca="1"/>
        <v>9473.2000000000007</v>
      </c>
      <c r="EX252">
        <f ca="1"/>
        <v>415.27</v>
      </c>
    </row>
    <row r="253" spans="1:154" ht="13.5">
      <c r="A253" s="242">
        <f ca="1"/>
        <v>46119</v>
      </c>
      <c r="B253" s="240" t="str">
        <f ca="1"/>
        <v>M</v>
      </c>
      <c r="C253" s="243">
        <f ca="1"/>
        <v>356.4</v>
      </c>
      <c r="D253" s="243">
        <f ca="1"/>
        <v>101</v>
      </c>
      <c r="E253" s="243">
        <f ca="1"/>
        <v>567.30000000000007</v>
      </c>
      <c r="F253" s="243">
        <f ca="1"/>
        <v>1971.1</v>
      </c>
      <c r="G253" s="243" t="str">
        <f ca="1"/>
        <v/>
      </c>
      <c r="H253" s="243">
        <f ca="1"/>
        <v>2995.8</v>
      </c>
      <c r="I253" s="244" t="str">
        <f ca="1"/>
        <v/>
      </c>
      <c r="J253" s="244" t="str">
        <f ca="1"/>
        <v/>
      </c>
      <c r="K253" s="243" t="str">
        <f ca="1"/>
        <v/>
      </c>
      <c r="L253" s="243" t="str">
        <f ca="1"/>
        <v/>
      </c>
      <c r="M253" s="243" t="str">
        <f ca="1"/>
        <v/>
      </c>
      <c r="N253" s="243" t="str">
        <f ca="1"/>
        <v/>
      </c>
      <c r="O253" s="243" t="str">
        <f ca="1"/>
        <v/>
      </c>
      <c r="P253" s="244" t="str">
        <f ca="1"/>
        <v/>
      </c>
      <c r="R253" s="245">
        <f ca="1"/>
        <v>46215</v>
      </c>
      <c r="S253" s="347">
        <f ca="1"/>
        <v>8629.2000000000007</v>
      </c>
      <c r="T253" s="347">
        <f ca="1"/>
        <v>8585.4</v>
      </c>
      <c r="U253" s="347">
        <f ca="1"/>
        <v>351.26</v>
      </c>
      <c r="V253" s="348">
        <f ca="1"/>
        <v>24.441724079029779</v>
      </c>
      <c r="W253" s="347">
        <f ca="1"/>
        <v>0</v>
      </c>
      <c r="X253" s="347">
        <f ca="1"/>
        <v>351.26</v>
      </c>
      <c r="Y253" s="347">
        <f ca="1"/>
        <v>-351.26</v>
      </c>
      <c r="BA253">
        <f ca="1"/>
        <v>46148</v>
      </c>
      <c r="BB253" t="str">
        <f ca="1"/>
        <v>M</v>
      </c>
      <c r="BC253">
        <f ca="1"/>
        <v>413.5</v>
      </c>
      <c r="BD253">
        <f ca="1"/>
        <v>110.7</v>
      </c>
      <c r="BE253">
        <f ca="1"/>
        <v>535.1</v>
      </c>
      <c r="BF253">
        <f ca="1"/>
        <v>2397.5</v>
      </c>
      <c r="BG253" t="str">
        <f ca="1"/>
        <v/>
      </c>
      <c r="BH253">
        <f ca="1"/>
        <v>3456.8</v>
      </c>
      <c r="BI253" t="str">
        <f ca="1"/>
        <v/>
      </c>
      <c r="BJ253" t="str">
        <f ca="1"/>
        <v/>
      </c>
      <c r="BK253" t="str">
        <f ca="1"/>
        <v/>
      </c>
      <c r="BL253" t="str">
        <f ca="1"/>
        <v/>
      </c>
      <c r="BM253" t="str">
        <f ca="1"/>
        <v/>
      </c>
      <c r="BN253" t="str">
        <f ca="1"/>
        <v/>
      </c>
      <c r="BO253" t="str">
        <f ca="1"/>
        <v/>
      </c>
      <c r="BP253" t="str">
        <f ca="1"/>
        <v/>
      </c>
      <c r="BR253">
        <f ca="1"/>
        <v>46148</v>
      </c>
      <c r="BS253" t="str">
        <f ca="1"/>
        <v>M</v>
      </c>
      <c r="BT253">
        <f ca="1"/>
        <v>413.5</v>
      </c>
      <c r="BU253">
        <f ca="1"/>
        <v>110.7</v>
      </c>
      <c r="BV253">
        <f ca="1"/>
        <v>535.1</v>
      </c>
      <c r="BW253">
        <f ca="1"/>
        <v>2397.5</v>
      </c>
      <c r="BX253" t="str">
        <f ca="1"/>
        <v/>
      </c>
      <c r="BY253">
        <f ca="1"/>
        <v>3456.8</v>
      </c>
      <c r="BZ253" t="str">
        <f ca="1"/>
        <v/>
      </c>
      <c r="CA253" t="str">
        <f ca="1"/>
        <v/>
      </c>
      <c r="CB253" t="str">
        <f ca="1"/>
        <v/>
      </c>
      <c r="CC253" t="str">
        <f ca="1"/>
        <v/>
      </c>
      <c r="CD253" t="str">
        <f ca="1"/>
        <v/>
      </c>
      <c r="CE253" t="str">
        <f ca="1"/>
        <v/>
      </c>
      <c r="CF253" t="str">
        <f ca="1"/>
        <v/>
      </c>
      <c r="CG253" t="str">
        <f ca="1"/>
        <v/>
      </c>
      <c r="EI253">
        <f ca="1"/>
        <v>46273</v>
      </c>
      <c r="EJ253">
        <f ca="1"/>
        <v>10500</v>
      </c>
      <c r="EL253">
        <f ca="1"/>
        <v>46273</v>
      </c>
      <c r="EM253">
        <f ca="1"/>
        <v>913.2</v>
      </c>
      <c r="EN253">
        <f ca="1"/>
        <v>9586.7999999999993</v>
      </c>
      <c r="EP253">
        <f ca="1"/>
        <v>46273</v>
      </c>
      <c r="EQ253">
        <f ca="1"/>
        <v>449.38</v>
      </c>
      <c r="ES253">
        <f ca="1"/>
        <v>46273</v>
      </c>
      <c r="ET253">
        <f ca="1"/>
        <v>22.733321465129734</v>
      </c>
      <c r="EV253">
        <f ca="1"/>
        <v>46273</v>
      </c>
      <c r="EW253">
        <f ca="1"/>
        <v>10215.9</v>
      </c>
      <c r="EX253">
        <f ca="1"/>
        <v>449.38</v>
      </c>
    </row>
    <row r="254" spans="1:154" ht="13.5">
      <c r="A254" s="242">
        <f ca="1"/>
        <v>46119</v>
      </c>
      <c r="B254" s="240" t="str">
        <f ca="1"/>
        <v>E</v>
      </c>
      <c r="C254" s="243">
        <f ca="1"/>
        <v>337.49999999999994</v>
      </c>
      <c r="D254" s="243">
        <f ca="1"/>
        <v>4059.8</v>
      </c>
      <c r="E254" s="243">
        <f ca="1"/>
        <v>528.6</v>
      </c>
      <c r="F254" s="243">
        <f ca="1"/>
        <v>2279.9</v>
      </c>
      <c r="G254" s="243" t="str">
        <f ca="1"/>
        <v/>
      </c>
      <c r="H254" s="243">
        <f ca="1"/>
        <v>7205.8000000000011</v>
      </c>
      <c r="I254" s="244" t="str">
        <f ca="1"/>
        <v/>
      </c>
      <c r="J254" s="244" t="str">
        <f ca="1"/>
        <v/>
      </c>
      <c r="K254" s="243">
        <f ca="1"/>
        <v>183</v>
      </c>
      <c r="L254" s="243" t="str">
        <f ca="1"/>
        <v/>
      </c>
      <c r="M254" s="243" t="str">
        <f ca="1"/>
        <v/>
      </c>
      <c r="N254" s="243">
        <f ca="1"/>
        <v>9980.1</v>
      </c>
      <c r="O254" s="243">
        <f ca="1"/>
        <v>388.78</v>
      </c>
      <c r="P254" s="244">
        <f ca="1"/>
        <v>25.670301970265964</v>
      </c>
      <c r="R254" s="245">
        <f ca="1"/>
        <v>46216</v>
      </c>
      <c r="S254" s="347">
        <f ca="1"/>
        <v>8783.4</v>
      </c>
      <c r="T254" s="347">
        <f ca="1"/>
        <v>8458.4</v>
      </c>
      <c r="U254" s="347">
        <f ca="1"/>
        <v>346.92</v>
      </c>
      <c r="V254" s="348">
        <f ca="1"/>
        <v>24.381413582382102</v>
      </c>
      <c r="W254" s="347">
        <f ca="1"/>
        <v>0</v>
      </c>
      <c r="X254" s="347">
        <f ca="1"/>
        <v>346.92</v>
      </c>
      <c r="Y254" s="347">
        <f ca="1"/>
        <v>-346.92</v>
      </c>
      <c r="BA254">
        <f ca="1"/>
        <v>46148</v>
      </c>
      <c r="BB254" t="str">
        <f ca="1"/>
        <v>E</v>
      </c>
      <c r="BC254">
        <f ca="1"/>
        <v>383.29999999999995</v>
      </c>
      <c r="BD254">
        <f ca="1"/>
        <v>4051.8</v>
      </c>
      <c r="BE254">
        <f ca="1"/>
        <v>502.00000000000006</v>
      </c>
      <c r="BF254">
        <f ca="1"/>
        <v>2588.5</v>
      </c>
      <c r="BG254" t="str">
        <f ca="1"/>
        <v/>
      </c>
      <c r="BH254">
        <f ca="1"/>
        <v>7525.6</v>
      </c>
      <c r="BI254" t="str">
        <f ca="1"/>
        <v/>
      </c>
      <c r="BJ254" t="str">
        <f ca="1"/>
        <v/>
      </c>
      <c r="BK254">
        <f ca="1"/>
        <v>15</v>
      </c>
      <c r="BL254" t="str">
        <f ca="1"/>
        <v/>
      </c>
      <c r="BM254" t="str">
        <f ca="1"/>
        <v/>
      </c>
      <c r="BN254">
        <f ca="1"/>
        <v>10777.7</v>
      </c>
      <c r="BO254">
        <f ca="1"/>
        <v>418.36</v>
      </c>
      <c r="BP254">
        <f ca="1"/>
        <v>25.761784109379484</v>
      </c>
      <c r="BR254">
        <f ca="1"/>
        <v>46148</v>
      </c>
      <c r="BS254" t="str">
        <f ca="1"/>
        <v>E</v>
      </c>
      <c r="BT254">
        <f ca="1"/>
        <v>383.29999999999995</v>
      </c>
      <c r="BU254">
        <f ca="1"/>
        <v>4051.8</v>
      </c>
      <c r="BV254">
        <f ca="1"/>
        <v>502.00000000000006</v>
      </c>
      <c r="BW254">
        <f ca="1"/>
        <v>2588.5</v>
      </c>
      <c r="BX254" t="str">
        <f ca="1"/>
        <v/>
      </c>
      <c r="BY254">
        <f ca="1"/>
        <v>7525.6</v>
      </c>
      <c r="BZ254" t="str">
        <f ca="1"/>
        <v/>
      </c>
      <c r="CA254" t="str">
        <f ca="1"/>
        <v/>
      </c>
      <c r="CB254">
        <f ca="1"/>
        <v>15</v>
      </c>
      <c r="CC254" t="str">
        <f ca="1"/>
        <v/>
      </c>
      <c r="CD254" t="str">
        <f ca="1"/>
        <v/>
      </c>
      <c r="CE254">
        <f ca="1"/>
        <v>10777.7</v>
      </c>
      <c r="CF254">
        <f ca="1"/>
        <v>418.36</v>
      </c>
      <c r="CG254">
        <f ca="1"/>
        <v>25.761784109379484</v>
      </c>
      <c r="EI254">
        <f ca="1"/>
        <v>46274</v>
      </c>
      <c r="EJ254">
        <f ca="1"/>
        <v>9312.6000000000022</v>
      </c>
      <c r="EL254">
        <f ca="1"/>
        <v>46274</v>
      </c>
      <c r="EM254">
        <f ca="1"/>
        <v>649.09999999999991</v>
      </c>
      <c r="EN254">
        <f ca="1"/>
        <v>8663.5000000000018</v>
      </c>
      <c r="EP254">
        <f ca="1"/>
        <v>46274</v>
      </c>
      <c r="EQ254">
        <f ca="1"/>
        <v>410.61</v>
      </c>
      <c r="ES254">
        <f ca="1"/>
        <v>46274</v>
      </c>
      <c r="ET254">
        <f ca="1"/>
        <v>22.773191105915593</v>
      </c>
      <c r="EV254">
        <f ca="1"/>
        <v>46274</v>
      </c>
      <c r="EW254">
        <f ca="1"/>
        <v>9350.9000000000015</v>
      </c>
      <c r="EX254">
        <f ca="1"/>
        <v>410.61</v>
      </c>
    </row>
    <row r="255" spans="1:154" ht="13.5">
      <c r="A255" s="242">
        <f ca="1"/>
        <v>46120</v>
      </c>
      <c r="B255" s="240" t="str">
        <f ca="1"/>
        <v>M</v>
      </c>
      <c r="C255" s="243">
        <f ca="1"/>
        <v>359.20000000000005</v>
      </c>
      <c r="D255" s="243">
        <f ca="1"/>
        <v>99.7</v>
      </c>
      <c r="E255" s="243">
        <f ca="1"/>
        <v>564.99999999999989</v>
      </c>
      <c r="F255" s="243">
        <f ca="1"/>
        <v>1933.3999999999999</v>
      </c>
      <c r="G255" s="243" t="str">
        <f ca="1"/>
        <v/>
      </c>
      <c r="H255" s="243">
        <f ca="1"/>
        <v>2957.2999999999997</v>
      </c>
      <c r="I255" s="244" t="str">
        <f ca="1"/>
        <v/>
      </c>
      <c r="J255" s="244" t="str">
        <f ca="1"/>
        <v/>
      </c>
      <c r="K255" s="243" t="str">
        <f ca="1"/>
        <v/>
      </c>
      <c r="L255" s="243" t="str">
        <f ca="1"/>
        <v/>
      </c>
      <c r="M255" s="243" t="str">
        <f ca="1"/>
        <v/>
      </c>
      <c r="N255" s="243" t="str">
        <f ca="1"/>
        <v/>
      </c>
      <c r="O255" s="243" t="str">
        <f ca="1"/>
        <v/>
      </c>
      <c r="P255" s="244" t="str">
        <f ca="1"/>
        <v/>
      </c>
      <c r="R255" s="245">
        <f ca="1"/>
        <v>46217</v>
      </c>
      <c r="S255" s="347">
        <f ca="1"/>
        <v>8518.5</v>
      </c>
      <c r="T255" s="347">
        <f ca="1"/>
        <v>8707.1999999999989</v>
      </c>
      <c r="U255" s="347">
        <f ca="1"/>
        <v>357.87</v>
      </c>
      <c r="V255" s="348">
        <f ca="1"/>
        <v>24.330622851873581</v>
      </c>
      <c r="W255" s="347">
        <f ca="1"/>
        <v>0</v>
      </c>
      <c r="X255" s="347">
        <f ca="1"/>
        <v>357.87</v>
      </c>
      <c r="Y255" s="347">
        <f ca="1"/>
        <v>-357.87</v>
      </c>
      <c r="BA255">
        <f ca="1"/>
        <v>46149</v>
      </c>
      <c r="BB255" t="str">
        <f ca="1"/>
        <v>M</v>
      </c>
      <c r="BC255">
        <f ca="1"/>
        <v>409.6</v>
      </c>
      <c r="BD255">
        <f ca="1"/>
        <v>102.3</v>
      </c>
      <c r="BE255">
        <f ca="1"/>
        <v>530.30000000000007</v>
      </c>
      <c r="BF255">
        <f ca="1"/>
        <v>2224.9</v>
      </c>
      <c r="BG255" t="str">
        <f ca="1"/>
        <v/>
      </c>
      <c r="BH255">
        <f ca="1"/>
        <v>3267.1000000000004</v>
      </c>
      <c r="BI255" t="str">
        <f ca="1"/>
        <v/>
      </c>
      <c r="BJ255" t="str">
        <f ca="1"/>
        <v/>
      </c>
      <c r="BK255" t="str">
        <f ca="1"/>
        <v/>
      </c>
      <c r="BL255" t="str">
        <f ca="1"/>
        <v/>
      </c>
      <c r="BM255" t="str">
        <f ca="1"/>
        <v/>
      </c>
      <c r="BN255" t="str">
        <f ca="1"/>
        <v/>
      </c>
      <c r="BO255" t="str">
        <f ca="1"/>
        <v/>
      </c>
      <c r="BP255" t="str">
        <f ca="1"/>
        <v/>
      </c>
      <c r="BR255">
        <f ca="1"/>
        <v>46149</v>
      </c>
      <c r="BS255" t="str">
        <f ca="1"/>
        <v>M</v>
      </c>
      <c r="BT255">
        <f ca="1"/>
        <v>409.6</v>
      </c>
      <c r="BU255">
        <f ca="1"/>
        <v>102.3</v>
      </c>
      <c r="BV255">
        <f ca="1"/>
        <v>530.30000000000007</v>
      </c>
      <c r="BW255">
        <f ca="1"/>
        <v>2224.9</v>
      </c>
      <c r="BX255" t="str">
        <f ca="1"/>
        <v/>
      </c>
      <c r="BY255">
        <f ca="1"/>
        <v>3267.1000000000004</v>
      </c>
      <c r="BZ255" t="str">
        <f ca="1"/>
        <v/>
      </c>
      <c r="CA255" t="str">
        <f ca="1"/>
        <v/>
      </c>
      <c r="CB255" t="str">
        <f ca="1"/>
        <v/>
      </c>
      <c r="CC255" t="str">
        <f ca="1"/>
        <v/>
      </c>
      <c r="CD255" t="str">
        <f ca="1"/>
        <v/>
      </c>
      <c r="CE255" t="str">
        <f ca="1"/>
        <v/>
      </c>
      <c r="CF255" t="str">
        <f ca="1"/>
        <v/>
      </c>
      <c r="CG255" t="str">
        <f ca="1"/>
        <v/>
      </c>
      <c r="EI255">
        <f ca="1"/>
        <v>46275</v>
      </c>
      <c r="EJ255">
        <f ca="1"/>
        <v>10961.599999999999</v>
      </c>
      <c r="EL255">
        <f ca="1"/>
        <v>46275</v>
      </c>
      <c r="EM255">
        <f ca="1"/>
        <v>707.4</v>
      </c>
      <c r="EN255">
        <f ca="1"/>
        <v>10254.199999999999</v>
      </c>
      <c r="EP255">
        <f ca="1"/>
        <v>46275</v>
      </c>
      <c r="EQ255">
        <f ca="1"/>
        <v>496.73</v>
      </c>
      <c r="ES255">
        <f ca="1"/>
        <v>46275</v>
      </c>
      <c r="ET255">
        <f ca="1"/>
        <v>22.039941215549693</v>
      </c>
      <c r="EV255">
        <f ca="1"/>
        <v>46275</v>
      </c>
      <c r="EW255">
        <f ca="1"/>
        <v>10947.9</v>
      </c>
      <c r="EX255">
        <f ca="1"/>
        <v>496.73</v>
      </c>
    </row>
    <row r="256" spans="1:154" ht="13.5">
      <c r="A256" s="242">
        <f ca="1"/>
        <v>46120</v>
      </c>
      <c r="B256" s="240" t="str">
        <f ca="1"/>
        <v>E</v>
      </c>
      <c r="C256" s="243">
        <f ca="1"/>
        <v>336.3</v>
      </c>
      <c r="D256" s="243">
        <f ca="1"/>
        <v>4244.6000000000004</v>
      </c>
      <c r="E256" s="243">
        <f ca="1"/>
        <v>510.7</v>
      </c>
      <c r="F256" s="243">
        <f ca="1"/>
        <v>2213.5</v>
      </c>
      <c r="G256" s="243" t="str">
        <f ca="1"/>
        <v/>
      </c>
      <c r="H256" s="243">
        <f ca="1"/>
        <v>7305.1</v>
      </c>
      <c r="I256" s="244" t="str">
        <f ca="1"/>
        <v/>
      </c>
      <c r="J256" s="244" t="str">
        <f ca="1"/>
        <v/>
      </c>
      <c r="K256" s="243">
        <f ca="1"/>
        <v>15</v>
      </c>
      <c r="L256" s="243" t="str">
        <f ca="1"/>
        <v/>
      </c>
      <c r="M256" s="243" t="str">
        <f ca="1"/>
        <v/>
      </c>
      <c r="N256" s="243">
        <f ca="1"/>
        <v>10153.6</v>
      </c>
      <c r="O256" s="243">
        <f ca="1"/>
        <v>395</v>
      </c>
      <c r="P256" s="244">
        <f ca="1"/>
        <v>25.705316455696202</v>
      </c>
      <c r="R256" s="245">
        <f ca="1"/>
        <v>46218</v>
      </c>
      <c r="S256" s="347">
        <f ca="1"/>
        <v>8536.6999999999989</v>
      </c>
      <c r="T256" s="347">
        <f ca="1"/>
        <v>14396.699999999997</v>
      </c>
      <c r="U256" s="347">
        <f ca="1"/>
        <v>594.63</v>
      </c>
      <c r="V256" s="348">
        <f ca="1"/>
        <v>24.211190151859135</v>
      </c>
      <c r="W256" s="347">
        <f ca="1"/>
        <v>0</v>
      </c>
      <c r="X256" s="347">
        <f ca="1"/>
        <v>594.63</v>
      </c>
      <c r="Y256" s="347">
        <f ca="1"/>
        <v>-594.63</v>
      </c>
      <c r="BA256">
        <f ca="1"/>
        <v>46149</v>
      </c>
      <c r="BB256" t="str">
        <f ca="1"/>
        <v>E</v>
      </c>
      <c r="BC256">
        <f ca="1"/>
        <v>378</v>
      </c>
      <c r="BD256">
        <f ca="1"/>
        <v>3812</v>
      </c>
      <c r="BE256">
        <f ca="1"/>
        <v>518</v>
      </c>
      <c r="BF256">
        <f ca="1"/>
        <v>2564.2999999999997</v>
      </c>
      <c r="BG256" t="str">
        <f ca="1"/>
        <v/>
      </c>
      <c r="BH256">
        <f ca="1"/>
        <v>7272.2999999999993</v>
      </c>
      <c r="BI256" t="str">
        <f ca="1"/>
        <v/>
      </c>
      <c r="BJ256" t="str">
        <f ca="1"/>
        <v/>
      </c>
      <c r="BK256">
        <f ca="1"/>
        <v>15</v>
      </c>
      <c r="BL256" t="str">
        <f ca="1"/>
        <v/>
      </c>
      <c r="BM256" t="str">
        <f ca="1"/>
        <v/>
      </c>
      <c r="BN256">
        <f ca="1"/>
        <v>10515.9</v>
      </c>
      <c r="BO256">
        <f ca="1"/>
        <v>407.87</v>
      </c>
      <c r="BP256">
        <f ca="1"/>
        <v>25.782479711672835</v>
      </c>
      <c r="BR256">
        <f ca="1"/>
        <v>46149</v>
      </c>
      <c r="BS256" t="str">
        <f ca="1"/>
        <v>E</v>
      </c>
      <c r="BT256">
        <f ca="1"/>
        <v>378</v>
      </c>
      <c r="BU256">
        <f ca="1"/>
        <v>3812</v>
      </c>
      <c r="BV256">
        <f ca="1"/>
        <v>518</v>
      </c>
      <c r="BW256">
        <f ca="1"/>
        <v>2564.2999999999997</v>
      </c>
      <c r="BX256" t="str">
        <f ca="1"/>
        <v/>
      </c>
      <c r="BY256">
        <f ca="1"/>
        <v>7272.2999999999993</v>
      </c>
      <c r="BZ256" t="str">
        <f ca="1"/>
        <v/>
      </c>
      <c r="CA256" t="str">
        <f ca="1"/>
        <v/>
      </c>
      <c r="CB256">
        <f ca="1"/>
        <v>15</v>
      </c>
      <c r="CC256" t="str">
        <f ca="1"/>
        <v/>
      </c>
      <c r="CD256" t="str">
        <f ca="1"/>
        <v/>
      </c>
      <c r="CE256">
        <f ca="1"/>
        <v>10515.9</v>
      </c>
      <c r="CF256">
        <f ca="1"/>
        <v>407.87</v>
      </c>
      <c r="CG256">
        <f ca="1"/>
        <v>25.782479711672835</v>
      </c>
      <c r="EI256">
        <f ca="1"/>
        <v>46276</v>
      </c>
      <c r="EJ256">
        <f ca="1"/>
        <v>9292.4000000000015</v>
      </c>
      <c r="EL256">
        <f ca="1"/>
        <v>46276</v>
      </c>
      <c r="EM256">
        <f ca="1"/>
        <v>713.7</v>
      </c>
      <c r="EN256">
        <f ca="1"/>
        <v>8578.7000000000007</v>
      </c>
      <c r="EP256">
        <f ca="1"/>
        <v>46276</v>
      </c>
      <c r="EQ256">
        <f ca="1"/>
        <v>381.37</v>
      </c>
      <c r="ES256">
        <f ca="1"/>
        <v>46276</v>
      </c>
      <c r="ET256">
        <f ca="1"/>
        <v>24.347746283137109</v>
      </c>
      <c r="EV256">
        <f ca="1"/>
        <v>46276</v>
      </c>
      <c r="EW256">
        <f ca="1"/>
        <v>9285.5</v>
      </c>
      <c r="EX256">
        <f ca="1"/>
        <v>381.37</v>
      </c>
    </row>
    <row r="257" spans="1:154" ht="13.5">
      <c r="A257" s="242">
        <f ca="1"/>
        <v>46121</v>
      </c>
      <c r="B257" s="240" t="str">
        <f ca="1"/>
        <v>M</v>
      </c>
      <c r="C257" s="243">
        <f ca="1"/>
        <v>363.50000000000006</v>
      </c>
      <c r="D257" s="243">
        <f ca="1"/>
        <v>95.6</v>
      </c>
      <c r="E257" s="243">
        <f ca="1"/>
        <v>555.9</v>
      </c>
      <c r="F257" s="243">
        <f ca="1"/>
        <v>1848.5</v>
      </c>
      <c r="G257" s="243" t="str">
        <f ca="1"/>
        <v/>
      </c>
      <c r="H257" s="243">
        <f ca="1"/>
        <v>2863.5</v>
      </c>
      <c r="I257" s="244" t="str">
        <f ca="1"/>
        <v/>
      </c>
      <c r="J257" s="244" t="str">
        <f ca="1"/>
        <v/>
      </c>
      <c r="K257" s="243" t="str">
        <f ca="1"/>
        <v/>
      </c>
      <c r="L257" s="243" t="str">
        <f ca="1"/>
        <v/>
      </c>
      <c r="M257" s="243" t="str">
        <f ca="1"/>
        <v/>
      </c>
      <c r="N257" s="243" t="str">
        <f ca="1"/>
        <v/>
      </c>
      <c r="O257" s="243" t="str">
        <f ca="1"/>
        <v/>
      </c>
      <c r="P257" s="244" t="str">
        <f ca="1"/>
        <v/>
      </c>
      <c r="R257" s="245">
        <f ca="1"/>
        <v>46219</v>
      </c>
      <c r="S257" s="347">
        <f ca="1"/>
        <v>11788.3</v>
      </c>
      <c r="T257" s="347">
        <f ca="1"/>
        <v>5849.7999999999993</v>
      </c>
      <c r="U257" s="347">
        <f ca="1"/>
        <v>243.15</v>
      </c>
      <c r="V257" s="348">
        <f ca="1"/>
        <v>24.058400164507503</v>
      </c>
      <c r="W257" s="347">
        <f ca="1"/>
        <v>0</v>
      </c>
      <c r="X257" s="347">
        <f ca="1"/>
        <v>243.15</v>
      </c>
      <c r="Y257" s="347">
        <f ca="1"/>
        <v>-243.15</v>
      </c>
      <c r="BA257">
        <f ca="1"/>
        <v>46150</v>
      </c>
      <c r="BB257" t="str">
        <f ca="1"/>
        <v>M</v>
      </c>
      <c r="BC257">
        <f ca="1"/>
        <v>414.59999999999997</v>
      </c>
      <c r="BD257">
        <f ca="1"/>
        <v>106.60000000000001</v>
      </c>
      <c r="BE257">
        <f ca="1"/>
        <v>531.1</v>
      </c>
      <c r="BF257">
        <f ca="1"/>
        <v>2206.3000000000002</v>
      </c>
      <c r="BG257" t="str">
        <f ca="1"/>
        <v/>
      </c>
      <c r="BH257">
        <f ca="1"/>
        <v>3258.6000000000004</v>
      </c>
      <c r="BI257" t="str">
        <f ca="1"/>
        <v/>
      </c>
      <c r="BJ257" t="str">
        <f ca="1"/>
        <v/>
      </c>
      <c r="BK257" t="str">
        <f ca="1"/>
        <v/>
      </c>
      <c r="BL257" t="str">
        <f ca="1"/>
        <v/>
      </c>
      <c r="BM257" t="str">
        <f ca="1"/>
        <v/>
      </c>
      <c r="BN257" t="str">
        <f ca="1"/>
        <v/>
      </c>
      <c r="BO257" t="str">
        <f ca="1"/>
        <v/>
      </c>
      <c r="BP257" t="str">
        <f ca="1"/>
        <v/>
      </c>
      <c r="BR257">
        <f ca="1"/>
        <v>46150</v>
      </c>
      <c r="BS257" t="str">
        <f ca="1"/>
        <v>M</v>
      </c>
      <c r="BT257">
        <f ca="1"/>
        <v>414.59999999999997</v>
      </c>
      <c r="BU257">
        <f ca="1"/>
        <v>106.60000000000001</v>
      </c>
      <c r="BV257">
        <f ca="1"/>
        <v>531.1</v>
      </c>
      <c r="BW257">
        <f ca="1"/>
        <v>2206.3000000000002</v>
      </c>
      <c r="BX257" t="str">
        <f ca="1"/>
        <v/>
      </c>
      <c r="BY257">
        <f ca="1"/>
        <v>3258.6000000000004</v>
      </c>
      <c r="BZ257" t="str">
        <f ca="1"/>
        <v/>
      </c>
      <c r="CA257" t="str">
        <f ca="1"/>
        <v/>
      </c>
      <c r="CB257" t="str">
        <f ca="1"/>
        <v/>
      </c>
      <c r="CC257" t="str">
        <f ca="1"/>
        <v/>
      </c>
      <c r="CD257" t="str">
        <f ca="1"/>
        <v/>
      </c>
      <c r="CE257" t="str">
        <f ca="1"/>
        <v/>
      </c>
      <c r="CF257" t="str">
        <f ca="1"/>
        <v/>
      </c>
      <c r="CG257" t="str">
        <f ca="1"/>
        <v/>
      </c>
      <c r="EI257">
        <f ca="1"/>
        <v>46277</v>
      </c>
      <c r="EJ257">
        <f ca="1"/>
        <v>9623.7999999999993</v>
      </c>
      <c r="EL257">
        <f ca="1"/>
        <v>46277</v>
      </c>
      <c r="EM257">
        <f ca="1"/>
        <v>726.8</v>
      </c>
      <c r="EN257">
        <f ca="1"/>
        <v>8897</v>
      </c>
      <c r="EP257">
        <f ca="1"/>
        <v>46277</v>
      </c>
      <c r="EQ257">
        <f ca="1"/>
        <v>419.87</v>
      </c>
      <c r="ES257">
        <f ca="1"/>
        <v>46277</v>
      </c>
      <c r="ET257">
        <f ca="1"/>
        <v>22.799914259175459</v>
      </c>
      <c r="EV257">
        <f ca="1"/>
        <v>46277</v>
      </c>
      <c r="EW257">
        <f ca="1"/>
        <v>9573</v>
      </c>
      <c r="EX257">
        <f ca="1"/>
        <v>419.87</v>
      </c>
    </row>
    <row r="258" spans="1:154" ht="13.5">
      <c r="A258" s="242">
        <f ca="1"/>
        <v>46121</v>
      </c>
      <c r="B258" s="240" t="str">
        <f ca="1"/>
        <v>E</v>
      </c>
      <c r="C258" s="243">
        <f ca="1"/>
        <v>363.5</v>
      </c>
      <c r="D258" s="243">
        <f ca="1"/>
        <v>4471.2</v>
      </c>
      <c r="E258" s="243">
        <f ca="1"/>
        <v>506.8</v>
      </c>
      <c r="F258" s="243">
        <f ca="1"/>
        <v>2177.1999999999998</v>
      </c>
      <c r="G258" s="243" t="str">
        <f ca="1"/>
        <v/>
      </c>
      <c r="H258" s="243">
        <f ca="1"/>
        <v>7518.7</v>
      </c>
      <c r="I258" s="244" t="str">
        <f ca="1"/>
        <v/>
      </c>
      <c r="J258" s="244" t="str">
        <f ca="1"/>
        <v/>
      </c>
      <c r="K258" s="243">
        <f ca="1"/>
        <v>15</v>
      </c>
      <c r="L258" s="243" t="str">
        <f ca="1"/>
        <v/>
      </c>
      <c r="M258" s="243" t="str">
        <f ca="1"/>
        <v/>
      </c>
      <c r="N258" s="243">
        <f ca="1"/>
        <v>10437.099999999999</v>
      </c>
      <c r="O258" s="243">
        <f ca="1"/>
        <v>405.74</v>
      </c>
      <c r="P258" s="244">
        <f ca="1"/>
        <v>25.723616108838169</v>
      </c>
      <c r="R258" s="245">
        <f ca="1"/>
        <v>46220</v>
      </c>
      <c r="S258" s="347">
        <f ca="1"/>
        <v>6402.6</v>
      </c>
      <c r="T258" s="347">
        <f ca="1"/>
        <v>5345.2</v>
      </c>
      <c r="U258" s="347">
        <f ca="1"/>
        <v>221.51</v>
      </c>
      <c r="V258" s="348">
        <f ca="1"/>
        <v>24.130739018554468</v>
      </c>
      <c r="W258" s="347">
        <f ca="1"/>
        <v>0</v>
      </c>
      <c r="X258" s="347">
        <f ca="1"/>
        <v>221.51</v>
      </c>
      <c r="Y258" s="347">
        <f ca="1"/>
        <v>-221.51</v>
      </c>
      <c r="BA258">
        <f ca="1"/>
        <v>46150</v>
      </c>
      <c r="BB258" t="str">
        <f ca="1"/>
        <v>E</v>
      </c>
      <c r="BC258">
        <f ca="1"/>
        <v>327.70000000000005</v>
      </c>
      <c r="BD258">
        <f ca="1"/>
        <v>3845.9</v>
      </c>
      <c r="BE258">
        <f ca="1"/>
        <v>522.19999999999993</v>
      </c>
      <c r="BF258">
        <f ca="1"/>
        <v>2573.1000000000004</v>
      </c>
      <c r="BG258" t="str">
        <f ca="1"/>
        <v/>
      </c>
      <c r="BH258">
        <f ca="1"/>
        <v>7268.9000000000005</v>
      </c>
      <c r="BI258" t="str">
        <f ca="1"/>
        <v/>
      </c>
      <c r="BJ258" t="str">
        <f ca="1"/>
        <v/>
      </c>
      <c r="BK258">
        <f ca="1"/>
        <v>15</v>
      </c>
      <c r="BL258" t="str">
        <f ca="1"/>
        <v/>
      </c>
      <c r="BM258" t="str">
        <f ca="1"/>
        <v/>
      </c>
      <c r="BN258">
        <f ca="1"/>
        <v>10482.299999999999</v>
      </c>
      <c r="BO258">
        <f ca="1"/>
        <v>408.79</v>
      </c>
      <c r="BP258">
        <f ca="1"/>
        <v>25.642261307761927</v>
      </c>
      <c r="BR258">
        <f ca="1"/>
        <v>46150</v>
      </c>
      <c r="BS258" t="str">
        <f ca="1"/>
        <v>E</v>
      </c>
      <c r="BT258">
        <f ca="1"/>
        <v>327.70000000000005</v>
      </c>
      <c r="BU258">
        <f ca="1"/>
        <v>3845.9</v>
      </c>
      <c r="BV258">
        <f ca="1"/>
        <v>522.19999999999993</v>
      </c>
      <c r="BW258">
        <f ca="1"/>
        <v>2573.1000000000004</v>
      </c>
      <c r="BX258" t="str">
        <f ca="1"/>
        <v/>
      </c>
      <c r="BY258">
        <f ca="1"/>
        <v>7268.9000000000005</v>
      </c>
      <c r="BZ258" t="str">
        <f ca="1"/>
        <v/>
      </c>
      <c r="CA258" t="str">
        <f ca="1"/>
        <v/>
      </c>
      <c r="CB258">
        <f ca="1"/>
        <v>15</v>
      </c>
      <c r="CC258" t="str">
        <f ca="1"/>
        <v/>
      </c>
      <c r="CD258" t="str">
        <f ca="1"/>
        <v/>
      </c>
      <c r="CE258">
        <f ca="1"/>
        <v>10482.299999999999</v>
      </c>
      <c r="CF258">
        <f ca="1"/>
        <v>408.79</v>
      </c>
      <c r="CG258">
        <f ca="1"/>
        <v>25.642261307761927</v>
      </c>
      <c r="EI258">
        <f ca="1"/>
        <v>46278</v>
      </c>
      <c r="EJ258">
        <f ca="1"/>
        <v>8980.4</v>
      </c>
      <c r="EL258">
        <f ca="1"/>
        <v>46278</v>
      </c>
      <c r="EM258">
        <f ca="1"/>
        <v>696</v>
      </c>
      <c r="EN258">
        <f ca="1"/>
        <v>8284.4</v>
      </c>
      <c r="EP258">
        <f ca="1"/>
        <v>46278</v>
      </c>
      <c r="EQ258">
        <f ca="1"/>
        <v>364.39</v>
      </c>
      <c r="ES258">
        <f ca="1"/>
        <v>46278</v>
      </c>
      <c r="ET258">
        <f ca="1"/>
        <v>24.53140865556135</v>
      </c>
      <c r="EV258">
        <f ca="1"/>
        <v>46278</v>
      </c>
      <c r="EW258">
        <f ca="1"/>
        <v>8939</v>
      </c>
      <c r="EX258">
        <f ca="1"/>
        <v>364.39</v>
      </c>
    </row>
    <row r="259" spans="1:154" ht="13.5">
      <c r="A259" s="242">
        <f ca="1"/>
        <v>46122</v>
      </c>
      <c r="B259" s="240" t="str">
        <f ca="1"/>
        <v>M</v>
      </c>
      <c r="C259" s="243">
        <f ca="1"/>
        <v>369</v>
      </c>
      <c r="D259" s="243">
        <f ca="1"/>
        <v>89.2</v>
      </c>
      <c r="E259" s="243">
        <f ca="1"/>
        <v>560.80000000000007</v>
      </c>
      <c r="F259" s="243">
        <f ca="1"/>
        <v>1914.3999999999999</v>
      </c>
      <c r="G259" s="243" t="str">
        <f ca="1"/>
        <v/>
      </c>
      <c r="H259" s="243">
        <f ca="1"/>
        <v>2933.3999999999996</v>
      </c>
      <c r="I259" s="244" t="str">
        <f ca="1"/>
        <v/>
      </c>
      <c r="J259" s="244" t="str">
        <f ca="1"/>
        <v/>
      </c>
      <c r="K259" s="243" t="str">
        <f ca="1"/>
        <v/>
      </c>
      <c r="L259" s="243" t="str">
        <f ca="1"/>
        <v/>
      </c>
      <c r="M259" s="243" t="str">
        <f ca="1"/>
        <v/>
      </c>
      <c r="N259" s="243" t="str">
        <f ca="1"/>
        <v/>
      </c>
      <c r="O259" s="243" t="str">
        <f ca="1"/>
        <v/>
      </c>
      <c r="P259" s="244" t="str">
        <f ca="1"/>
        <v/>
      </c>
      <c r="R259" s="245">
        <f ca="1"/>
        <v>46221</v>
      </c>
      <c r="S259" s="347">
        <f ca="1"/>
        <v>5389.8</v>
      </c>
      <c r="T259" s="347">
        <f ca="1"/>
        <v>11229.2</v>
      </c>
      <c r="U259" s="347">
        <f ca="1"/>
        <v>474.19</v>
      </c>
      <c r="V259" s="348">
        <f ca="1"/>
        <v>23.680803053628296</v>
      </c>
      <c r="W259" s="347">
        <f ca="1"/>
        <v>0</v>
      </c>
      <c r="X259" s="347">
        <f ca="1"/>
        <v>474.19</v>
      </c>
      <c r="Y259" s="347">
        <f ca="1"/>
        <v>-474.19</v>
      </c>
      <c r="BA259">
        <f ca="1"/>
        <v>46151</v>
      </c>
      <c r="BB259" t="str">
        <f ca="1"/>
        <v>M</v>
      </c>
      <c r="BC259">
        <f ca="1"/>
        <v>400.20000000000005</v>
      </c>
      <c r="BD259">
        <f ca="1"/>
        <v>106.1</v>
      </c>
      <c r="BE259">
        <f ca="1"/>
        <v>516.79999999999995</v>
      </c>
      <c r="BF259">
        <f ca="1"/>
        <v>2205.2999999999997</v>
      </c>
      <c r="BG259" t="str">
        <f ca="1"/>
        <v/>
      </c>
      <c r="BH259">
        <f ca="1"/>
        <v>3228.3999999999996</v>
      </c>
      <c r="BI259" t="str">
        <f ca="1"/>
        <v/>
      </c>
      <c r="BJ259" t="str">
        <f ca="1"/>
        <v/>
      </c>
      <c r="BK259" t="str">
        <f ca="1"/>
        <v/>
      </c>
      <c r="BL259" t="str">
        <f ca="1"/>
        <v/>
      </c>
      <c r="BM259" t="str">
        <f ca="1"/>
        <v/>
      </c>
      <c r="BN259" t="str">
        <f ca="1"/>
        <v/>
      </c>
      <c r="BO259" t="str">
        <f ca="1"/>
        <v/>
      </c>
      <c r="BP259" t="str">
        <f ca="1"/>
        <v/>
      </c>
      <c r="BR259">
        <f ca="1"/>
        <v>46151</v>
      </c>
      <c r="BS259" t="str">
        <f ca="1"/>
        <v>M</v>
      </c>
      <c r="BT259">
        <f ca="1"/>
        <v>400.20000000000005</v>
      </c>
      <c r="BU259">
        <f ca="1"/>
        <v>106.1</v>
      </c>
      <c r="BV259">
        <f ca="1"/>
        <v>516.79999999999995</v>
      </c>
      <c r="BW259">
        <f ca="1"/>
        <v>2205.2999999999997</v>
      </c>
      <c r="BX259" t="str">
        <f ca="1"/>
        <v/>
      </c>
      <c r="BY259">
        <f ca="1"/>
        <v>3228.3999999999996</v>
      </c>
      <c r="BZ259" t="str">
        <f ca="1"/>
        <v/>
      </c>
      <c r="CA259" t="str">
        <f ca="1"/>
        <v/>
      </c>
      <c r="CB259" t="str">
        <f ca="1"/>
        <v/>
      </c>
      <c r="CC259" t="str">
        <f ca="1"/>
        <v/>
      </c>
      <c r="CD259" t="str">
        <f ca="1"/>
        <v/>
      </c>
      <c r="CE259" t="str">
        <f ca="1"/>
        <v/>
      </c>
      <c r="CF259" t="str">
        <f ca="1"/>
        <v/>
      </c>
      <c r="CG259" t="str">
        <f ca="1"/>
        <v/>
      </c>
      <c r="EI259">
        <f ca="1"/>
        <v>46279</v>
      </c>
      <c r="EJ259">
        <f ca="1"/>
        <v>8673.1999999999989</v>
      </c>
      <c r="EL259">
        <f ca="1"/>
        <v>46279</v>
      </c>
      <c r="EM259">
        <f ca="1"/>
        <v>654.6</v>
      </c>
      <c r="EN259">
        <f ca="1"/>
        <v>8018.5999999999995</v>
      </c>
      <c r="EP259">
        <f ca="1"/>
        <v>46279</v>
      </c>
      <c r="EQ259">
        <f ca="1"/>
        <v>387.93</v>
      </c>
      <c r="ES259">
        <f ca="1"/>
        <v>46279</v>
      </c>
      <c r="ET259">
        <f ca="1"/>
        <v>22.022787616322532</v>
      </c>
      <c r="EV259">
        <f ca="1"/>
        <v>46279</v>
      </c>
      <c r="EW259">
        <f ca="1"/>
        <v>8543.2999999999993</v>
      </c>
      <c r="EX259">
        <f ca="1"/>
        <v>387.93</v>
      </c>
    </row>
    <row r="260" spans="1:154" ht="13.5">
      <c r="A260" s="242">
        <f ca="1"/>
        <v>46122</v>
      </c>
      <c r="B260" s="240" t="str">
        <f ca="1"/>
        <v>E</v>
      </c>
      <c r="C260" s="243">
        <f ca="1"/>
        <v>349</v>
      </c>
      <c r="D260" s="243">
        <f ca="1"/>
        <v>4278.6000000000004</v>
      </c>
      <c r="E260" s="243">
        <f ca="1"/>
        <v>524.70000000000005</v>
      </c>
      <c r="F260" s="243">
        <f ca="1"/>
        <v>2318.9</v>
      </c>
      <c r="G260" s="243" t="str">
        <f ca="1"/>
        <v/>
      </c>
      <c r="H260" s="243">
        <f ca="1"/>
        <v>7471.2000000000007</v>
      </c>
      <c r="I260" s="244" t="str">
        <f ca="1"/>
        <v/>
      </c>
      <c r="J260" s="244" t="str">
        <f ca="1"/>
        <v/>
      </c>
      <c r="K260" s="243">
        <f ca="1"/>
        <v>15</v>
      </c>
      <c r="L260" s="243" t="str">
        <f ca="1"/>
        <v/>
      </c>
      <c r="M260" s="243" t="str">
        <f ca="1"/>
        <v/>
      </c>
      <c r="N260" s="243">
        <f ca="1"/>
        <v>10470.1</v>
      </c>
      <c r="O260" s="243">
        <f ca="1"/>
        <v>409</v>
      </c>
      <c r="P260" s="244">
        <f ca="1"/>
        <v>25.599266503667483</v>
      </c>
      <c r="R260" s="245">
        <f ca="1"/>
        <v>46222</v>
      </c>
      <c r="S260" s="347">
        <f ca="1"/>
        <v>11233.3</v>
      </c>
      <c r="T260" s="347">
        <f ca="1"/>
        <v>5310.5</v>
      </c>
      <c r="U260" s="347">
        <f ca="1"/>
        <v>221.12</v>
      </c>
      <c r="V260" s="348">
        <f ca="1"/>
        <v>24.016371201157742</v>
      </c>
      <c r="W260" s="347">
        <f ca="1"/>
        <v>0</v>
      </c>
      <c r="X260" s="347">
        <f ca="1"/>
        <v>221.12</v>
      </c>
      <c r="Y260" s="347">
        <f ca="1"/>
        <v>-221.12</v>
      </c>
      <c r="BA260">
        <f ca="1"/>
        <v>46151</v>
      </c>
      <c r="BB260" t="str">
        <f ca="1"/>
        <v>E</v>
      </c>
      <c r="BC260">
        <f ca="1"/>
        <v>359.6</v>
      </c>
      <c r="BD260">
        <f ca="1"/>
        <v>3703.9</v>
      </c>
      <c r="BE260">
        <f ca="1"/>
        <v>494.8</v>
      </c>
      <c r="BF260">
        <f ca="1"/>
        <v>2601.8999999999996</v>
      </c>
      <c r="BG260" t="str">
        <f ca="1"/>
        <v/>
      </c>
      <c r="BH260">
        <f ca="1"/>
        <v>7160.2</v>
      </c>
      <c r="BI260" t="str">
        <f ca="1"/>
        <v/>
      </c>
      <c r="BJ260" t="str">
        <f ca="1"/>
        <v/>
      </c>
      <c r="BK260">
        <f ca="1"/>
        <v>15</v>
      </c>
      <c r="BL260" t="str">
        <f ca="1"/>
        <v/>
      </c>
      <c r="BM260" t="str">
        <f ca="1"/>
        <v/>
      </c>
      <c r="BN260">
        <f ca="1"/>
        <v>10442.5</v>
      </c>
      <c r="BO260">
        <f ca="1"/>
        <v>404.1</v>
      </c>
      <c r="BP260">
        <f ca="1"/>
        <v>25.841375897055183</v>
      </c>
      <c r="BR260">
        <f ca="1"/>
        <v>46151</v>
      </c>
      <c r="BS260" t="str">
        <f ca="1"/>
        <v>E</v>
      </c>
      <c r="BT260">
        <f ca="1"/>
        <v>359.6</v>
      </c>
      <c r="BU260">
        <f ca="1"/>
        <v>3703.9</v>
      </c>
      <c r="BV260">
        <f ca="1"/>
        <v>494.8</v>
      </c>
      <c r="BW260">
        <f ca="1"/>
        <v>2601.8999999999996</v>
      </c>
      <c r="BX260" t="str">
        <f ca="1"/>
        <v/>
      </c>
      <c r="BY260">
        <f ca="1"/>
        <v>7160.2</v>
      </c>
      <c r="BZ260" t="str">
        <f ca="1"/>
        <v/>
      </c>
      <c r="CA260" t="str">
        <f ca="1"/>
        <v/>
      </c>
      <c r="CB260">
        <f ca="1"/>
        <v>15</v>
      </c>
      <c r="CC260" t="str">
        <f ca="1"/>
        <v/>
      </c>
      <c r="CD260" t="str">
        <f ca="1"/>
        <v/>
      </c>
      <c r="CE260">
        <f ca="1"/>
        <v>10442.5</v>
      </c>
      <c r="CF260">
        <f ca="1"/>
        <v>404.1</v>
      </c>
      <c r="CG260">
        <f ca="1"/>
        <v>25.841375897055183</v>
      </c>
      <c r="EI260">
        <f ca="1"/>
        <v>46280</v>
      </c>
      <c r="EJ260">
        <f ca="1"/>
        <v>11277.699999999999</v>
      </c>
      <c r="EL260">
        <f ca="1"/>
        <v>46280</v>
      </c>
      <c r="EM260">
        <f ca="1"/>
        <v>624.70000000000005</v>
      </c>
      <c r="EN260">
        <f ca="1"/>
        <v>10652.999999999998</v>
      </c>
      <c r="EP260">
        <f ca="1"/>
        <v>46280</v>
      </c>
      <c r="EQ260">
        <f ca="1"/>
        <v>469.37</v>
      </c>
      <c r="ES260">
        <f ca="1"/>
        <v>46280</v>
      </c>
      <c r="ET260">
        <f ca="1"/>
        <v>23.946992777552886</v>
      </c>
      <c r="EV260">
        <f ca="1"/>
        <v>46280</v>
      </c>
      <c r="EW260">
        <f ca="1"/>
        <v>11239.999999999998</v>
      </c>
      <c r="EX260">
        <f ca="1"/>
        <v>469.37</v>
      </c>
    </row>
    <row r="261" spans="1:154" ht="13.5">
      <c r="A261" s="242">
        <f ca="1"/>
        <v>46123</v>
      </c>
      <c r="B261" s="240" t="str">
        <f ca="1"/>
        <v>M</v>
      </c>
      <c r="C261" s="243">
        <f ca="1"/>
        <v>347.59999999999997</v>
      </c>
      <c r="D261" s="243">
        <f ca="1"/>
        <v>96.8</v>
      </c>
      <c r="E261" s="243">
        <f ca="1"/>
        <v>555.6</v>
      </c>
      <c r="F261" s="243">
        <f ca="1"/>
        <v>2013.9</v>
      </c>
      <c r="G261" s="243" t="str">
        <f ca="1"/>
        <v/>
      </c>
      <c r="H261" s="243">
        <f ca="1"/>
        <v>3013.9</v>
      </c>
      <c r="I261" s="244" t="str">
        <f ca="1"/>
        <v/>
      </c>
      <c r="J261" s="244" t="str">
        <f ca="1"/>
        <v/>
      </c>
      <c r="K261" s="243" t="str">
        <f ca="1"/>
        <v/>
      </c>
      <c r="L261" s="243" t="str">
        <f ca="1"/>
        <v/>
      </c>
      <c r="M261" s="243" t="str">
        <f ca="1"/>
        <v/>
      </c>
      <c r="N261" s="243" t="str">
        <f ca="1"/>
        <v/>
      </c>
      <c r="O261" s="243" t="str">
        <f ca="1"/>
        <v/>
      </c>
      <c r="P261" s="244" t="str">
        <f ca="1"/>
        <v/>
      </c>
      <c r="R261" s="245">
        <f ca="1"/>
        <v>46223</v>
      </c>
      <c r="S261" s="347">
        <f ca="1"/>
        <v>11290.799999999997</v>
      </c>
      <c r="T261" s="347">
        <f ca="1"/>
        <v>11211.499999999998</v>
      </c>
      <c r="U261" s="347">
        <f ca="1"/>
        <v>479.51</v>
      </c>
      <c r="V261" s="348">
        <f ca="1"/>
        <v>23.38115993409939</v>
      </c>
      <c r="W261" s="347">
        <f ca="1"/>
        <v>0</v>
      </c>
      <c r="X261" s="347">
        <f ca="1"/>
        <v>479.51</v>
      </c>
      <c r="Y261" s="347">
        <f ca="1"/>
        <v>-479.51</v>
      </c>
      <c r="BA261">
        <f ca="1"/>
        <v>46152</v>
      </c>
      <c r="BB261" t="str">
        <f ca="1"/>
        <v>M</v>
      </c>
      <c r="BC261">
        <f ca="1"/>
        <v>392.5</v>
      </c>
      <c r="BD261">
        <f ca="1"/>
        <v>107.30000000000001</v>
      </c>
      <c r="BE261">
        <f ca="1"/>
        <v>514.9</v>
      </c>
      <c r="BF261">
        <f ca="1"/>
        <v>2282.6</v>
      </c>
      <c r="BG261" t="str">
        <f ca="1"/>
        <v/>
      </c>
      <c r="BH261">
        <f ca="1"/>
        <v>3297.3</v>
      </c>
      <c r="BI261" t="str">
        <f ca="1"/>
        <v/>
      </c>
      <c r="BJ261" t="str">
        <f ca="1"/>
        <v/>
      </c>
      <c r="BK261" t="str">
        <f ca="1"/>
        <v/>
      </c>
      <c r="BL261" t="str">
        <f ca="1"/>
        <v/>
      </c>
      <c r="BM261" t="str">
        <f ca="1"/>
        <v/>
      </c>
      <c r="BN261" t="str">
        <f ca="1"/>
        <v/>
      </c>
      <c r="BO261" t="str">
        <f ca="1"/>
        <v/>
      </c>
      <c r="BP261" t="str">
        <f ca="1"/>
        <v/>
      </c>
      <c r="BR261">
        <f ca="1"/>
        <v>46152</v>
      </c>
      <c r="BS261" t="str">
        <f ca="1"/>
        <v>M</v>
      </c>
      <c r="BT261">
        <f ca="1"/>
        <v>392.5</v>
      </c>
      <c r="BU261">
        <f ca="1"/>
        <v>107.30000000000001</v>
      </c>
      <c r="BV261">
        <f ca="1"/>
        <v>514.9</v>
      </c>
      <c r="BW261">
        <f ca="1"/>
        <v>2282.6</v>
      </c>
      <c r="BX261" t="str">
        <f ca="1"/>
        <v/>
      </c>
      <c r="BY261">
        <f ca="1"/>
        <v>3297.3</v>
      </c>
      <c r="BZ261" t="str">
        <f ca="1"/>
        <v/>
      </c>
      <c r="CA261" t="str">
        <f ca="1"/>
        <v/>
      </c>
      <c r="CB261" t="str">
        <f ca="1"/>
        <v/>
      </c>
      <c r="CC261" t="str">
        <f ca="1"/>
        <v/>
      </c>
      <c r="CD261" t="str">
        <f ca="1"/>
        <v/>
      </c>
      <c r="CE261" t="str">
        <f ca="1"/>
        <v/>
      </c>
      <c r="CF261" t="str">
        <f ca="1"/>
        <v/>
      </c>
      <c r="CG261" t="str">
        <f ca="1"/>
        <v/>
      </c>
      <c r="EI261">
        <f ca="1"/>
        <v>46281</v>
      </c>
      <c r="EJ261">
        <f ca="1"/>
        <v>9146.7999999999993</v>
      </c>
      <c r="EL261">
        <f ca="1"/>
        <v>46281</v>
      </c>
      <c r="EM261">
        <f ca="1"/>
        <v>607</v>
      </c>
      <c r="EN261">
        <f ca="1"/>
        <v>8539.7999999999993</v>
      </c>
      <c r="EP261">
        <f ca="1"/>
        <v>46281</v>
      </c>
      <c r="EQ261">
        <f ca="1"/>
        <v>398.56</v>
      </c>
      <c r="ES261">
        <f ca="1"/>
        <v>46281</v>
      </c>
      <c r="ET261">
        <f ca="1"/>
        <v>23.388950220794861</v>
      </c>
      <c r="EV261">
        <f ca="1"/>
        <v>46281</v>
      </c>
      <c r="EW261">
        <f ca="1"/>
        <v>9321.9</v>
      </c>
      <c r="EX261">
        <f ca="1"/>
        <v>398.56</v>
      </c>
    </row>
    <row r="262" spans="1:154" ht="13.5">
      <c r="A262" s="242">
        <f ca="1"/>
        <v>46123</v>
      </c>
      <c r="B262" s="240" t="str">
        <f ca="1"/>
        <v>E</v>
      </c>
      <c r="C262" s="243">
        <f ca="1"/>
        <v>331.90000000000003</v>
      </c>
      <c r="D262" s="243">
        <f ca="1"/>
        <v>4118.7</v>
      </c>
      <c r="E262" s="243">
        <f ca="1"/>
        <v>526</v>
      </c>
      <c r="F262" s="243">
        <f ca="1"/>
        <v>2412.6999999999998</v>
      </c>
      <c r="G262" s="243" t="str">
        <f ca="1"/>
        <v/>
      </c>
      <c r="H262" s="243">
        <f ca="1"/>
        <v>7389.2999999999993</v>
      </c>
      <c r="I262" s="244" t="str">
        <f ca="1"/>
        <v/>
      </c>
      <c r="J262" s="244" t="str">
        <f ca="1"/>
        <v/>
      </c>
      <c r="K262" s="243">
        <f ca="1"/>
        <v>15</v>
      </c>
      <c r="L262" s="243" t="str">
        <f ca="1"/>
        <v/>
      </c>
      <c r="M262" s="243" t="str">
        <f ca="1"/>
        <v/>
      </c>
      <c r="N262" s="243">
        <f ca="1"/>
        <v>10066.9</v>
      </c>
      <c r="O262" s="243">
        <f ca="1"/>
        <v>392.62</v>
      </c>
      <c r="P262" s="244">
        <f ca="1"/>
        <v>25.640313789414702</v>
      </c>
      <c r="R262" s="245">
        <f ca="1"/>
        <v>46224</v>
      </c>
      <c r="S262" s="347">
        <f ca="1"/>
        <v>5394.4</v>
      </c>
      <c r="T262" s="347">
        <f ca="1"/>
        <v>5413.5999999999995</v>
      </c>
      <c r="U262" s="347">
        <f ca="1"/>
        <v>224.32</v>
      </c>
      <c r="V262" s="348">
        <f ca="1"/>
        <v>24.133380884450784</v>
      </c>
      <c r="W262" s="347">
        <f ca="1"/>
        <v>0</v>
      </c>
      <c r="X262" s="347">
        <f ca="1"/>
        <v>224.32</v>
      </c>
      <c r="Y262" s="347">
        <f ca="1"/>
        <v>-224.32</v>
      </c>
      <c r="BA262">
        <f ca="1"/>
        <v>46152</v>
      </c>
      <c r="BB262" t="str">
        <f ca="1"/>
        <v>E</v>
      </c>
      <c r="BC262">
        <f ca="1"/>
        <v>374.3</v>
      </c>
      <c r="BD262">
        <f ca="1"/>
        <v>3745</v>
      </c>
      <c r="BE262">
        <f ca="1"/>
        <v>530.4</v>
      </c>
      <c r="BF262">
        <f ca="1"/>
        <v>2447.1000000000004</v>
      </c>
      <c r="BG262" t="str">
        <f ca="1"/>
        <v/>
      </c>
      <c r="BH262">
        <f ca="1"/>
        <v>7096.8</v>
      </c>
      <c r="BI262" t="str">
        <f ca="1"/>
        <v/>
      </c>
      <c r="BJ262" t="str">
        <f ca="1"/>
        <v/>
      </c>
      <c r="BK262">
        <f ca="1"/>
        <v>15</v>
      </c>
      <c r="BL262" t="str">
        <f ca="1"/>
        <v/>
      </c>
      <c r="BM262" t="str">
        <f ca="1"/>
        <v/>
      </c>
      <c r="BN262">
        <f ca="1"/>
        <v>10560.900000000001</v>
      </c>
      <c r="BO262">
        <f ca="1"/>
        <v>408.66</v>
      </c>
      <c r="BP262">
        <f ca="1"/>
        <v>25.842754367934226</v>
      </c>
      <c r="BR262">
        <f ca="1"/>
        <v>46152</v>
      </c>
      <c r="BS262" t="str">
        <f ca="1"/>
        <v>E</v>
      </c>
      <c r="BT262">
        <f ca="1"/>
        <v>374.3</v>
      </c>
      <c r="BU262">
        <f ca="1"/>
        <v>3745</v>
      </c>
      <c r="BV262">
        <f ca="1"/>
        <v>530.4</v>
      </c>
      <c r="BW262">
        <f ca="1"/>
        <v>2447.1000000000004</v>
      </c>
      <c r="BX262" t="str">
        <f ca="1"/>
        <v/>
      </c>
      <c r="BY262">
        <f ca="1"/>
        <v>7096.8</v>
      </c>
      <c r="BZ262" t="str">
        <f ca="1"/>
        <v/>
      </c>
      <c r="CA262" t="str">
        <f ca="1"/>
        <v/>
      </c>
      <c r="CB262">
        <f ca="1"/>
        <v>15</v>
      </c>
      <c r="CC262" t="str">
        <f ca="1"/>
        <v/>
      </c>
      <c r="CD262" t="str">
        <f ca="1"/>
        <v/>
      </c>
      <c r="CE262">
        <f ca="1"/>
        <v>10560.900000000001</v>
      </c>
      <c r="CF262">
        <f ca="1"/>
        <v>408.66</v>
      </c>
      <c r="CG262">
        <f ca="1"/>
        <v>25.842754367934226</v>
      </c>
      <c r="EI262">
        <f ca="1"/>
        <v>46282</v>
      </c>
      <c r="EJ262">
        <f ca="1"/>
        <v>9466.5</v>
      </c>
      <c r="EL262">
        <f ca="1"/>
        <v>46282</v>
      </c>
      <c r="EM262">
        <f ca="1"/>
        <v>797.09999999999991</v>
      </c>
      <c r="EN262">
        <f ca="1"/>
        <v>8669.4</v>
      </c>
      <c r="EP262">
        <f ca="1"/>
        <v>46282</v>
      </c>
      <c r="EQ262">
        <f ca="1"/>
        <v>401.57</v>
      </c>
      <c r="ES262">
        <f ca="1"/>
        <v>46282</v>
      </c>
      <c r="ET262">
        <f ca="1"/>
        <v>23.48033966680778</v>
      </c>
      <c r="EV262">
        <f ca="1"/>
        <v>46282</v>
      </c>
      <c r="EW262">
        <f ca="1"/>
        <v>9429</v>
      </c>
      <c r="EX262">
        <f ca="1"/>
        <v>401.57</v>
      </c>
    </row>
    <row r="263" spans="1:154" ht="13.5">
      <c r="A263" s="242">
        <f ca="1"/>
        <v>46124</v>
      </c>
      <c r="B263" s="240" t="str">
        <f ca="1"/>
        <v>M</v>
      </c>
      <c r="C263" s="243">
        <f ca="1"/>
        <v>349.40000000000003</v>
      </c>
      <c r="D263" s="243">
        <f ca="1"/>
        <v>109.1</v>
      </c>
      <c r="E263" s="243">
        <f ca="1"/>
        <v>537.70000000000005</v>
      </c>
      <c r="F263" s="243">
        <f ca="1"/>
        <v>1696.3999999999999</v>
      </c>
      <c r="G263" s="243" t="str">
        <f ca="1"/>
        <v/>
      </c>
      <c r="H263" s="243">
        <f ca="1"/>
        <v>2692.6</v>
      </c>
      <c r="I263" s="244" t="str">
        <f ca="1"/>
        <v/>
      </c>
      <c r="J263" s="244" t="str">
        <f ca="1"/>
        <v/>
      </c>
      <c r="K263" s="243" t="str">
        <f ca="1"/>
        <v/>
      </c>
      <c r="L263" s="243" t="str">
        <f ca="1"/>
        <v/>
      </c>
      <c r="M263" s="243" t="str">
        <f ca="1"/>
        <v/>
      </c>
      <c r="N263" s="243" t="str">
        <f ca="1"/>
        <v/>
      </c>
      <c r="O263" s="243" t="str">
        <f ca="1"/>
        <v/>
      </c>
      <c r="P263" s="244" t="str">
        <f ca="1"/>
        <v/>
      </c>
      <c r="R263" s="245">
        <f ca="1"/>
        <v>46225</v>
      </c>
      <c r="S263" s="347">
        <f ca="1"/>
        <v>5590.5999999999995</v>
      </c>
      <c r="T263" s="347">
        <f ca="1"/>
        <v>5462.9</v>
      </c>
      <c r="U263" s="347">
        <f ca="1"/>
        <v>228.43</v>
      </c>
      <c r="V263" s="348">
        <f ca="1"/>
        <v>23.914984896904958</v>
      </c>
      <c r="W263" s="347">
        <f ca="1"/>
        <v>0</v>
      </c>
      <c r="X263" s="347">
        <f ca="1"/>
        <v>228.43</v>
      </c>
      <c r="Y263" s="347">
        <f ca="1"/>
        <v>-228.43</v>
      </c>
      <c r="BA263">
        <f ca="1"/>
        <v>46153</v>
      </c>
      <c r="BB263" t="str">
        <f ca="1"/>
        <v>M</v>
      </c>
      <c r="BC263">
        <f ca="1"/>
        <v>409.3</v>
      </c>
      <c r="BD263">
        <f ca="1"/>
        <v>103.1</v>
      </c>
      <c r="BE263">
        <f ca="1"/>
        <v>505.40000000000003</v>
      </c>
      <c r="BF263">
        <f ca="1"/>
        <v>2461.3000000000002</v>
      </c>
      <c r="BG263" t="str">
        <f ca="1"/>
        <v/>
      </c>
      <c r="BH263">
        <f ca="1"/>
        <v>3479.1000000000004</v>
      </c>
      <c r="BI263" t="str">
        <f ca="1"/>
        <v/>
      </c>
      <c r="BJ263" t="str">
        <f ca="1"/>
        <v/>
      </c>
      <c r="BK263" t="str">
        <f ca="1"/>
        <v/>
      </c>
      <c r="BL263" t="str">
        <f ca="1"/>
        <v/>
      </c>
      <c r="BM263" t="str">
        <f ca="1"/>
        <v/>
      </c>
      <c r="BN263" t="str">
        <f ca="1"/>
        <v/>
      </c>
      <c r="BO263" t="str">
        <f ca="1"/>
        <v/>
      </c>
      <c r="BP263" t="str">
        <f ca="1"/>
        <v/>
      </c>
      <c r="BR263">
        <f ca="1"/>
        <v>46153</v>
      </c>
      <c r="BS263" t="str">
        <f ca="1"/>
        <v>M</v>
      </c>
      <c r="BT263">
        <f ca="1"/>
        <v>409.3</v>
      </c>
      <c r="BU263">
        <f ca="1"/>
        <v>103.1</v>
      </c>
      <c r="BV263">
        <f ca="1"/>
        <v>505.40000000000003</v>
      </c>
      <c r="BW263">
        <f ca="1"/>
        <v>2461.3000000000002</v>
      </c>
      <c r="BX263" t="str">
        <f ca="1"/>
        <v/>
      </c>
      <c r="BY263">
        <f ca="1"/>
        <v>3479.1000000000004</v>
      </c>
      <c r="BZ263" t="str">
        <f ca="1"/>
        <v/>
      </c>
      <c r="CA263" t="str">
        <f ca="1"/>
        <v/>
      </c>
      <c r="CB263" t="str">
        <f ca="1"/>
        <v/>
      </c>
      <c r="CC263" t="str">
        <f ca="1"/>
        <v/>
      </c>
      <c r="CD263" t="str">
        <f ca="1"/>
        <v/>
      </c>
      <c r="CE263" t="str">
        <f ca="1"/>
        <v/>
      </c>
      <c r="CF263" t="str">
        <f ca="1"/>
        <v/>
      </c>
      <c r="CG263" t="str">
        <f ca="1"/>
        <v/>
      </c>
      <c r="EI263">
        <f ca="1"/>
        <v>46283</v>
      </c>
      <c r="EJ263">
        <f ca="1"/>
        <v>1447.9</v>
      </c>
      <c r="EL263">
        <f ca="1"/>
        <v>46283</v>
      </c>
      <c r="EM263">
        <f ca="1"/>
        <v>779.6</v>
      </c>
      <c r="EN263">
        <f ca="1"/>
        <v>668.3</v>
      </c>
      <c r="EP263">
        <f ca="1"/>
        <v>46283</v>
      </c>
      <c r="EQ263">
        <f ca="1"/>
        <v>61.13</v>
      </c>
      <c r="ES263">
        <f ca="1"/>
        <v>46283</v>
      </c>
      <c r="ET263">
        <f ca="1"/>
        <v>23.572713888434482</v>
      </c>
      <c r="EV263">
        <f ca="1"/>
        <v>46283</v>
      </c>
      <c r="EW263">
        <f ca="1"/>
        <v>1441</v>
      </c>
      <c r="EX263">
        <f ca="1"/>
        <v>61.13</v>
      </c>
    </row>
    <row r="264" spans="1:154" ht="13.5">
      <c r="A264" s="242">
        <f ca="1"/>
        <v>46124</v>
      </c>
      <c r="B264" s="240" t="str">
        <f ca="1"/>
        <v>E</v>
      </c>
      <c r="C264" s="243">
        <f ca="1"/>
        <v>327.29999999999995</v>
      </c>
      <c r="D264" s="243">
        <f ca="1"/>
        <v>4054.3</v>
      </c>
      <c r="E264" s="243">
        <f ca="1"/>
        <v>516.29999999999995</v>
      </c>
      <c r="F264" s="243">
        <f ca="1"/>
        <v>2380.7999999999997</v>
      </c>
      <c r="G264" s="243" t="str">
        <f ca="1"/>
        <v/>
      </c>
      <c r="H264" s="243">
        <f ca="1"/>
        <v>7278.7000000000007</v>
      </c>
      <c r="I264" s="244" t="str">
        <f ca="1"/>
        <v/>
      </c>
      <c r="J264" s="244" t="str">
        <f ca="1"/>
        <v/>
      </c>
      <c r="K264" s="243">
        <f ca="1"/>
        <v>15</v>
      </c>
      <c r="L264" s="243" t="str">
        <f ca="1"/>
        <v/>
      </c>
      <c r="M264" s="243" t="str">
        <f ca="1"/>
        <v/>
      </c>
      <c r="N264" s="243">
        <f ca="1"/>
        <v>10200</v>
      </c>
      <c r="O264" s="243">
        <f ca="1"/>
        <v>396.28</v>
      </c>
      <c r="P264" s="244">
        <f ca="1"/>
        <v>25.739376198647424</v>
      </c>
      <c r="R264" s="245">
        <f ca="1"/>
        <v>46226</v>
      </c>
      <c r="S264" s="347">
        <f ca="1"/>
        <v>5213.9000000000005</v>
      </c>
      <c r="T264" s="347">
        <f ca="1"/>
        <v>11086.2</v>
      </c>
      <c r="U264" s="347">
        <f ca="1"/>
        <v>474.36</v>
      </c>
      <c r="V264" s="348">
        <f ca="1"/>
        <v>23.370857576524159</v>
      </c>
      <c r="W264" s="347">
        <f ca="1"/>
        <v>0</v>
      </c>
      <c r="X264" s="347">
        <f ca="1"/>
        <v>474.36</v>
      </c>
      <c r="Y264" s="347">
        <f ca="1"/>
        <v>-474.36</v>
      </c>
      <c r="BA264">
        <f ca="1"/>
        <v>46153</v>
      </c>
      <c r="BB264" t="str">
        <f ca="1"/>
        <v>E</v>
      </c>
      <c r="BC264">
        <f ca="1"/>
        <v>381.7</v>
      </c>
      <c r="BD264">
        <f ca="1"/>
        <v>4106.3</v>
      </c>
      <c r="BE264">
        <f ca="1"/>
        <v>513.09999999999991</v>
      </c>
      <c r="BF264">
        <f ca="1"/>
        <v>2543.9000000000005</v>
      </c>
      <c r="BG264" t="str">
        <f ca="1"/>
        <v/>
      </c>
      <c r="BH264">
        <f ca="1"/>
        <v>7545.0000000000009</v>
      </c>
      <c r="BI264" t="str">
        <f ca="1"/>
        <v/>
      </c>
      <c r="BJ264" t="str">
        <f ca="1"/>
        <v/>
      </c>
      <c r="BK264">
        <f ca="1"/>
        <v>155</v>
      </c>
      <c r="BL264" t="str">
        <f ca="1"/>
        <v/>
      </c>
      <c r="BM264" t="str">
        <f ca="1"/>
        <v/>
      </c>
      <c r="BN264">
        <f ca="1"/>
        <v>10766.900000000001</v>
      </c>
      <c r="BO264">
        <f ca="1"/>
        <v>415.95</v>
      </c>
      <c r="BP264">
        <f ca="1"/>
        <v>25.885082341627605</v>
      </c>
      <c r="BR264">
        <f ca="1"/>
        <v>46153</v>
      </c>
      <c r="BS264" t="str">
        <f ca="1"/>
        <v>E</v>
      </c>
      <c r="BT264">
        <f ca="1"/>
        <v>381.7</v>
      </c>
      <c r="BU264">
        <f ca="1"/>
        <v>4106.3</v>
      </c>
      <c r="BV264">
        <f ca="1"/>
        <v>513.09999999999991</v>
      </c>
      <c r="BW264">
        <f ca="1"/>
        <v>2543.9000000000005</v>
      </c>
      <c r="BX264" t="str">
        <f ca="1"/>
        <v/>
      </c>
      <c r="BY264">
        <f ca="1"/>
        <v>7545.0000000000009</v>
      </c>
      <c r="BZ264" t="str">
        <f ca="1"/>
        <v/>
      </c>
      <c r="CA264" t="str">
        <f ca="1"/>
        <v/>
      </c>
      <c r="CB264">
        <f ca="1"/>
        <v>155</v>
      </c>
      <c r="CC264" t="str">
        <f ca="1"/>
        <v/>
      </c>
      <c r="CD264" t="str">
        <f ca="1"/>
        <v/>
      </c>
      <c r="CE264">
        <f ca="1"/>
        <v>10766.900000000001</v>
      </c>
      <c r="CF264">
        <f ca="1"/>
        <v>415.95</v>
      </c>
      <c r="CG264">
        <f ca="1"/>
        <v>25.885082341627605</v>
      </c>
      <c r="EI264">
        <f ca="1"/>
        <v>46284</v>
      </c>
      <c r="EJ264">
        <f ca="1"/>
        <v>1484.3000000000002</v>
      </c>
      <c r="EL264">
        <f ca="1"/>
        <v>46284</v>
      </c>
      <c r="EM264">
        <f ca="1"/>
        <v>792.7</v>
      </c>
      <c r="EN264">
        <f ca="1"/>
        <v>691.6</v>
      </c>
      <c r="EP264">
        <f ca="1"/>
        <v>46284</v>
      </c>
      <c r="EQ264">
        <f ca="1"/>
        <v>454.31</v>
      </c>
      <c r="ES264">
        <f ca="1"/>
        <v>46284</v>
      </c>
      <c r="ET264">
        <f ca="1"/>
        <v>22.780260174770532</v>
      </c>
      <c r="EV264">
        <f ca="1"/>
        <v>46284</v>
      </c>
      <c r="EW264">
        <f ca="1"/>
        <v>10349.300000000001</v>
      </c>
      <c r="EX264">
        <f ca="1"/>
        <v>454.31</v>
      </c>
    </row>
    <row r="265" spans="1:154" ht="13.5">
      <c r="A265" s="242">
        <f ca="1"/>
        <v>46125</v>
      </c>
      <c r="B265" s="240" t="str">
        <f ca="1"/>
        <v>M</v>
      </c>
      <c r="C265" s="243">
        <f ca="1"/>
        <v>333.9</v>
      </c>
      <c r="D265" s="243">
        <f ca="1"/>
        <v>100.7</v>
      </c>
      <c r="E265" s="243">
        <f ca="1"/>
        <v>556.4</v>
      </c>
      <c r="F265" s="243">
        <f ca="1"/>
        <v>1945.3</v>
      </c>
      <c r="G265" s="243" t="str">
        <f ca="1"/>
        <v/>
      </c>
      <c r="H265" s="243">
        <f ca="1"/>
        <v>2936.3</v>
      </c>
      <c r="I265" s="244" t="str">
        <f ca="1"/>
        <v/>
      </c>
      <c r="J265" s="244" t="str">
        <f ca="1"/>
        <v/>
      </c>
      <c r="K265" s="243" t="str">
        <f ca="1"/>
        <v/>
      </c>
      <c r="L265" s="243" t="str">
        <f ca="1"/>
        <v/>
      </c>
      <c r="M265" s="243" t="str">
        <f ca="1"/>
        <v/>
      </c>
      <c r="N265" s="243" t="str">
        <f ca="1"/>
        <v/>
      </c>
      <c r="O265" s="243" t="str">
        <f ca="1"/>
        <v/>
      </c>
      <c r="P265" s="244" t="str">
        <f ca="1"/>
        <v/>
      </c>
      <c r="R265" s="245">
        <f ca="1"/>
        <v>46227</v>
      </c>
      <c r="S265" s="347">
        <f ca="1"/>
        <v>11209.4</v>
      </c>
      <c r="T265" s="347">
        <f ca="1"/>
        <v>5307.1999999999989</v>
      </c>
      <c r="U265" s="347">
        <f ca="1"/>
        <v>228.15</v>
      </c>
      <c r="V265" s="348">
        <f ca="1"/>
        <v>23.261889108042947</v>
      </c>
      <c r="W265" s="347">
        <f ca="1"/>
        <v>0</v>
      </c>
      <c r="X265" s="347">
        <f ca="1"/>
        <v>228.15</v>
      </c>
      <c r="Y265" s="347">
        <f ca="1"/>
        <v>-228.15</v>
      </c>
      <c r="BA265">
        <f ca="1"/>
        <v>46154</v>
      </c>
      <c r="BB265" t="str">
        <f ca="1"/>
        <v>M</v>
      </c>
      <c r="BC265">
        <f ca="1"/>
        <v>392.4</v>
      </c>
      <c r="BD265">
        <f ca="1"/>
        <v>107.30000000000001</v>
      </c>
      <c r="BE265">
        <f ca="1"/>
        <v>504.19999999999993</v>
      </c>
      <c r="BF265">
        <f ca="1"/>
        <v>2372.9999999999995</v>
      </c>
      <c r="BG265" t="str">
        <f ca="1"/>
        <v/>
      </c>
      <c r="BH265">
        <f ca="1"/>
        <v>3376.8999999999996</v>
      </c>
      <c r="BI265" t="str">
        <f ca="1"/>
        <v/>
      </c>
      <c r="BJ265" t="str">
        <f ca="1"/>
        <v/>
      </c>
      <c r="BK265" t="str">
        <f ca="1"/>
        <v/>
      </c>
      <c r="BL265" t="str">
        <f ca="1"/>
        <v/>
      </c>
      <c r="BM265" t="str">
        <f ca="1"/>
        <v/>
      </c>
      <c r="BN265" t="str">
        <f ca="1"/>
        <v/>
      </c>
      <c r="BO265" t="str">
        <f ca="1"/>
        <v/>
      </c>
      <c r="BP265" t="str">
        <f ca="1"/>
        <v/>
      </c>
      <c r="BR265">
        <f ca="1"/>
        <v>46154</v>
      </c>
      <c r="BS265" t="str">
        <f ca="1"/>
        <v>M</v>
      </c>
      <c r="BT265">
        <f ca="1"/>
        <v>392.4</v>
      </c>
      <c r="BU265">
        <f ca="1"/>
        <v>107.30000000000001</v>
      </c>
      <c r="BV265">
        <f ca="1"/>
        <v>504.19999999999993</v>
      </c>
      <c r="BW265">
        <f ca="1"/>
        <v>2372.9999999999995</v>
      </c>
      <c r="BX265" t="str">
        <f ca="1"/>
        <v/>
      </c>
      <c r="BY265">
        <f ca="1"/>
        <v>3376.8999999999996</v>
      </c>
      <c r="BZ265" t="str">
        <f ca="1"/>
        <v/>
      </c>
      <c r="CA265" t="str">
        <f ca="1"/>
        <v/>
      </c>
      <c r="CB265" t="str">
        <f ca="1"/>
        <v/>
      </c>
      <c r="CC265" t="str">
        <f ca="1"/>
        <v/>
      </c>
      <c r="CD265" t="str">
        <f ca="1"/>
        <v/>
      </c>
      <c r="CE265" t="str">
        <f ca="1"/>
        <v/>
      </c>
      <c r="CF265" t="str">
        <f ca="1"/>
        <v/>
      </c>
      <c r="CG265" t="str">
        <f ca="1"/>
        <v/>
      </c>
      <c r="EI265">
        <f ca="1"/>
        <v>46285</v>
      </c>
      <c r="EJ265">
        <f ca="1"/>
        <v>18399</v>
      </c>
      <c r="EL265">
        <f ca="1"/>
        <v>46285</v>
      </c>
      <c r="EM265">
        <f ca="1"/>
        <v>9667.7000000000007</v>
      </c>
      <c r="EN265">
        <f ca="1"/>
        <v>8731.3000000000011</v>
      </c>
      <c r="EP265">
        <f ca="1"/>
        <v>46285</v>
      </c>
      <c r="EQ265">
        <f ca="1"/>
        <v>409.84</v>
      </c>
      <c r="ES265">
        <f ca="1"/>
        <v>46285</v>
      </c>
      <c r="ET265">
        <f ca="1"/>
        <v>23.149277766933444</v>
      </c>
      <c r="EV265">
        <f ca="1"/>
        <v>46285</v>
      </c>
      <c r="EW265">
        <f ca="1"/>
        <v>9487.5000000000018</v>
      </c>
      <c r="EX265">
        <f ca="1"/>
        <v>409.84</v>
      </c>
    </row>
    <row r="266" spans="1:154" ht="13.5">
      <c r="A266" s="242">
        <f ca="1"/>
        <v>46125</v>
      </c>
      <c r="B266" s="240" t="str">
        <f ca="1"/>
        <v>E</v>
      </c>
      <c r="C266" s="243">
        <f ca="1"/>
        <v>299.40000000000003</v>
      </c>
      <c r="D266" s="243">
        <f ca="1"/>
        <v>4165.1000000000004</v>
      </c>
      <c r="E266" s="243">
        <f ca="1"/>
        <v>517.1</v>
      </c>
      <c r="F266" s="243">
        <f ca="1"/>
        <v>2394.1000000000004</v>
      </c>
      <c r="G266" s="243" t="str">
        <f ca="1"/>
        <v/>
      </c>
      <c r="H266" s="243">
        <f ca="1"/>
        <v>7375.7000000000007</v>
      </c>
      <c r="I266" s="244" t="str">
        <f ca="1"/>
        <v/>
      </c>
      <c r="J266" s="244" t="str">
        <f ca="1"/>
        <v/>
      </c>
      <c r="K266" s="243">
        <f ca="1"/>
        <v>96</v>
      </c>
      <c r="L266" s="243" t="str">
        <f ca="1"/>
        <v/>
      </c>
      <c r="M266" s="243" t="str">
        <f ca="1"/>
        <v/>
      </c>
      <c r="N266" s="243">
        <f ca="1"/>
        <v>10347</v>
      </c>
      <c r="O266" s="243">
        <f ca="1"/>
        <v>404.2</v>
      </c>
      <c r="P266" s="244">
        <f ca="1"/>
        <v>25.598713508164277</v>
      </c>
      <c r="R266" s="245">
        <f ca="1"/>
        <v>46228</v>
      </c>
      <c r="S266" s="347">
        <f ca="1"/>
        <v>5121.6999999999989</v>
      </c>
      <c r="T266" s="347">
        <f ca="1"/>
        <v>10628.5</v>
      </c>
      <c r="U266" s="347">
        <f ca="1"/>
        <v>451.48</v>
      </c>
      <c r="V266" s="348">
        <f ca="1"/>
        <v>23.541463630725612</v>
      </c>
      <c r="W266" s="347">
        <f ca="1"/>
        <v>0</v>
      </c>
      <c r="X266" s="347">
        <f ca="1"/>
        <v>451.48</v>
      </c>
      <c r="Y266" s="347">
        <f ca="1"/>
        <v>-451.48</v>
      </c>
      <c r="BA266">
        <f ca="1"/>
        <v>46154</v>
      </c>
      <c r="BB266" t="str">
        <f ca="1"/>
        <v>E</v>
      </c>
      <c r="BC266">
        <f ca="1"/>
        <v>380.09999999999997</v>
      </c>
      <c r="BD266">
        <f ca="1"/>
        <v>3974.7</v>
      </c>
      <c r="BE266">
        <f ca="1"/>
        <v>498.90000000000003</v>
      </c>
      <c r="BF266">
        <f ca="1"/>
        <v>2596</v>
      </c>
      <c r="BG266" t="str">
        <f ca="1"/>
        <v/>
      </c>
      <c r="BH266">
        <f ca="1"/>
        <v>7449.7</v>
      </c>
      <c r="BI266" t="str">
        <f ca="1"/>
        <v/>
      </c>
      <c r="BJ266" t="str">
        <f ca="1"/>
        <v/>
      </c>
      <c r="BK266">
        <f ca="1"/>
        <v>15</v>
      </c>
      <c r="BL266" t="str">
        <f ca="1"/>
        <v/>
      </c>
      <c r="BM266" t="str">
        <f ca="1"/>
        <v/>
      </c>
      <c r="BN266">
        <f ca="1"/>
        <v>10582.51</v>
      </c>
      <c r="BO266">
        <f ca="1"/>
        <v>409.69</v>
      </c>
      <c r="BP266">
        <f ca="1"/>
        <v>25.830530401034931</v>
      </c>
      <c r="BR266">
        <f ca="1"/>
        <v>46154</v>
      </c>
      <c r="BS266" t="str">
        <f ca="1"/>
        <v>E</v>
      </c>
      <c r="BT266">
        <f ca="1"/>
        <v>380.09999999999997</v>
      </c>
      <c r="BU266">
        <f ca="1"/>
        <v>3974.7</v>
      </c>
      <c r="BV266">
        <f ca="1"/>
        <v>498.90000000000003</v>
      </c>
      <c r="BW266">
        <f ca="1"/>
        <v>2596</v>
      </c>
      <c r="BX266" t="str">
        <f ca="1"/>
        <v/>
      </c>
      <c r="BY266">
        <f ca="1"/>
        <v>7449.7</v>
      </c>
      <c r="BZ266" t="str">
        <f ca="1"/>
        <v/>
      </c>
      <c r="CA266" t="str">
        <f ca="1"/>
        <v/>
      </c>
      <c r="CB266">
        <f ca="1"/>
        <v>15</v>
      </c>
      <c r="CC266" t="str">
        <f ca="1"/>
        <v/>
      </c>
      <c r="CD266" t="str">
        <f ca="1"/>
        <v/>
      </c>
      <c r="CE266">
        <f ca="1"/>
        <v>10582.51</v>
      </c>
      <c r="CF266">
        <f ca="1"/>
        <v>409.69</v>
      </c>
      <c r="CG266">
        <f ca="1"/>
        <v>25.830530401034931</v>
      </c>
      <c r="EI266">
        <f ca="1"/>
        <v>46286</v>
      </c>
      <c r="EJ266">
        <f ca="1"/>
        <v>10117.1</v>
      </c>
      <c r="EL266">
        <f ca="1"/>
        <v>46286</v>
      </c>
      <c r="EM266">
        <f ca="1"/>
        <v>776.2</v>
      </c>
      <c r="EN266">
        <f ca="1"/>
        <v>9340.9</v>
      </c>
      <c r="EP266">
        <f ca="1"/>
        <v>46286</v>
      </c>
      <c r="EQ266">
        <f ca="1"/>
        <v>428.74</v>
      </c>
      <c r="ES266">
        <f ca="1"/>
        <v>46286</v>
      </c>
      <c r="ET266">
        <f ca="1"/>
        <v>23.340252833885337</v>
      </c>
      <c r="EV266">
        <f ca="1"/>
        <v>46286</v>
      </c>
      <c r="EW266">
        <f ca="1"/>
        <v>10006.9</v>
      </c>
      <c r="EX266">
        <f ca="1"/>
        <v>428.74</v>
      </c>
    </row>
    <row r="267" spans="1:154" ht="13.5">
      <c r="A267" s="242">
        <f ca="1"/>
        <v>46126</v>
      </c>
      <c r="B267" s="240" t="str">
        <f ca="1"/>
        <v>M</v>
      </c>
      <c r="C267" s="243">
        <f ca="1"/>
        <v>334.5</v>
      </c>
      <c r="D267" s="243">
        <f ca="1"/>
        <v>100.5</v>
      </c>
      <c r="E267" s="243">
        <f ca="1"/>
        <v>528.5</v>
      </c>
      <c r="F267" s="243">
        <f ca="1"/>
        <v>2103.8000000000002</v>
      </c>
      <c r="G267" s="243" t="str">
        <f ca="1"/>
        <v/>
      </c>
      <c r="H267" s="243">
        <f ca="1"/>
        <v>3067.3</v>
      </c>
      <c r="I267" s="244" t="str">
        <f ca="1"/>
        <v/>
      </c>
      <c r="J267" s="244" t="str">
        <f ca="1"/>
        <v/>
      </c>
      <c r="K267" s="243" t="str">
        <f ca="1"/>
        <v/>
      </c>
      <c r="L267" s="243" t="str">
        <f ca="1"/>
        <v/>
      </c>
      <c r="M267" s="243" t="str">
        <f ca="1"/>
        <v/>
      </c>
      <c r="N267" s="243" t="str">
        <f ca="1"/>
        <v/>
      </c>
      <c r="O267" s="243" t="str">
        <f ca="1"/>
        <v/>
      </c>
      <c r="P267" s="244" t="str">
        <f ca="1"/>
        <v/>
      </c>
      <c r="R267" s="245">
        <f ca="1"/>
        <v>46229</v>
      </c>
      <c r="S267" s="347">
        <f ca="1"/>
        <v>10403.6</v>
      </c>
      <c r="T267" s="347">
        <f ca="1"/>
        <v>4919.2</v>
      </c>
      <c r="U267" s="347">
        <f ca="1"/>
        <v>211.89</v>
      </c>
      <c r="V267" s="348">
        <f ca="1"/>
        <v>23.215819529000896</v>
      </c>
      <c r="W267" s="347">
        <f ca="1"/>
        <v>0</v>
      </c>
      <c r="X267" s="347">
        <f ca="1"/>
        <v>211.89</v>
      </c>
      <c r="Y267" s="347">
        <f ca="1"/>
        <v>-211.89</v>
      </c>
      <c r="BA267">
        <f ca="1"/>
        <v>46155</v>
      </c>
      <c r="BB267" t="str">
        <f ca="1"/>
        <v>M</v>
      </c>
      <c r="BC267">
        <f ca="1"/>
        <v>398.40000000000003</v>
      </c>
      <c r="BD267">
        <f ca="1"/>
        <v>106.6</v>
      </c>
      <c r="BE267">
        <f ca="1"/>
        <v>513</v>
      </c>
      <c r="BF267">
        <f ca="1"/>
        <v>2129.81</v>
      </c>
      <c r="BG267" t="str">
        <f ca="1"/>
        <v/>
      </c>
      <c r="BH267">
        <f ca="1"/>
        <v>3147.81</v>
      </c>
      <c r="BI267" t="str">
        <f ca="1"/>
        <v/>
      </c>
      <c r="BJ267" t="str">
        <f ca="1"/>
        <v/>
      </c>
      <c r="BK267" t="str">
        <f ca="1"/>
        <v/>
      </c>
      <c r="BL267" t="str">
        <f ca="1"/>
        <v/>
      </c>
      <c r="BM267" t="str">
        <f ca="1"/>
        <v/>
      </c>
      <c r="BN267" t="str">
        <f ca="1"/>
        <v/>
      </c>
      <c r="BO267" t="str">
        <f ca="1"/>
        <v/>
      </c>
      <c r="BP267" t="str">
        <f ca="1"/>
        <v/>
      </c>
      <c r="BR267">
        <f ca="1"/>
        <v>46155</v>
      </c>
      <c r="BS267" t="str">
        <f ca="1"/>
        <v>M</v>
      </c>
      <c r="BT267">
        <f ca="1"/>
        <v>398.40000000000003</v>
      </c>
      <c r="BU267">
        <f ca="1"/>
        <v>106.6</v>
      </c>
      <c r="BV267">
        <f ca="1"/>
        <v>513</v>
      </c>
      <c r="BW267">
        <f ca="1"/>
        <v>2129.81</v>
      </c>
      <c r="BX267" t="str">
        <f ca="1"/>
        <v/>
      </c>
      <c r="BY267">
        <f ca="1"/>
        <v>3147.81</v>
      </c>
      <c r="BZ267" t="str">
        <f ca="1"/>
        <v/>
      </c>
      <c r="CA267" t="str">
        <f ca="1"/>
        <v/>
      </c>
      <c r="CB267" t="str">
        <f ca="1"/>
        <v/>
      </c>
      <c r="CC267" t="str">
        <f ca="1"/>
        <v/>
      </c>
      <c r="CD267" t="str">
        <f ca="1"/>
        <v/>
      </c>
      <c r="CE267" t="str">
        <f ca="1"/>
        <v/>
      </c>
      <c r="CF267" t="str">
        <f ca="1"/>
        <v/>
      </c>
      <c r="CG267" t="str">
        <f ca="1"/>
        <v/>
      </c>
      <c r="EI267">
        <f ca="1"/>
        <v>46287</v>
      </c>
      <c r="EJ267">
        <f ca="1"/>
        <v>9508</v>
      </c>
      <c r="EL267">
        <f ca="1"/>
        <v>46287</v>
      </c>
      <c r="EM267">
        <f ca="1"/>
        <v>807</v>
      </c>
      <c r="EN267">
        <f ca="1"/>
        <v>8701</v>
      </c>
      <c r="EP267">
        <f ca="1"/>
        <v>46287</v>
      </c>
      <c r="EQ267">
        <f ca="1"/>
        <v>414.65</v>
      </c>
      <c r="ES267">
        <f ca="1"/>
        <v>46287</v>
      </c>
      <c r="ET267">
        <f ca="1"/>
        <v>22.79151091281804</v>
      </c>
      <c r="EV267">
        <f ca="1"/>
        <v>46287</v>
      </c>
      <c r="EW267">
        <f ca="1"/>
        <v>9450.5</v>
      </c>
      <c r="EX267">
        <f ca="1"/>
        <v>414.65</v>
      </c>
    </row>
    <row r="268" spans="1:154" ht="13.5">
      <c r="A268" s="242">
        <f ca="1"/>
        <v>46126</v>
      </c>
      <c r="B268" s="240" t="str">
        <f ca="1"/>
        <v>E</v>
      </c>
      <c r="C268" s="243">
        <f ca="1"/>
        <v>327.39999999999998</v>
      </c>
      <c r="D268" s="243">
        <f ca="1"/>
        <v>4078.5</v>
      </c>
      <c r="E268" s="243">
        <f ca="1"/>
        <v>542.9</v>
      </c>
      <c r="F268" s="243">
        <f ca="1"/>
        <v>2430.8000000000002</v>
      </c>
      <c r="G268" s="243" t="str">
        <f ca="1"/>
        <v/>
      </c>
      <c r="H268" s="243">
        <f ca="1"/>
        <v>7379.5999999999995</v>
      </c>
      <c r="I268" s="244" t="str">
        <f ca="1"/>
        <v/>
      </c>
      <c r="J268" s="244" t="str">
        <f ca="1"/>
        <v/>
      </c>
      <c r="K268" s="243">
        <f ca="1"/>
        <v>15</v>
      </c>
      <c r="L268" s="243" t="str">
        <f ca="1"/>
        <v/>
      </c>
      <c r="M268" s="243" t="str">
        <f ca="1"/>
        <v/>
      </c>
      <c r="N268" s="243">
        <f ca="1"/>
        <v>10412.099999999999</v>
      </c>
      <c r="O268" s="243">
        <f ca="1"/>
        <v>403.73</v>
      </c>
      <c r="P268" s="244">
        <f ca="1"/>
        <v>25.789760483491438</v>
      </c>
      <c r="R268" s="245">
        <f ca="1"/>
        <v>46230</v>
      </c>
      <c r="S268" s="347">
        <f ca="1"/>
        <v>2017.7</v>
      </c>
      <c r="T268" s="347">
        <f ca="1"/>
        <v>7823.8</v>
      </c>
      <c r="U268" s="347">
        <f ca="1"/>
        <v>343.72</v>
      </c>
      <c r="V268" s="348">
        <f ca="1"/>
        <v>22.762131967880833</v>
      </c>
      <c r="W268" s="347">
        <f ca="1"/>
        <v>0</v>
      </c>
      <c r="X268" s="347">
        <f ca="1"/>
        <v>343.72</v>
      </c>
      <c r="Y268" s="347">
        <f ca="1"/>
        <v>-343.72</v>
      </c>
      <c r="BA268">
        <f ca="1"/>
        <v>46155</v>
      </c>
      <c r="BB268" t="str">
        <f ca="1"/>
        <v>E</v>
      </c>
      <c r="BC268">
        <f ca="1"/>
        <v>357.7</v>
      </c>
      <c r="BD268">
        <f ca="1"/>
        <v>3875.2</v>
      </c>
      <c r="BE268">
        <f ca="1"/>
        <v>484.2</v>
      </c>
      <c r="BF268">
        <f ca="1"/>
        <v>2460.6999999999998</v>
      </c>
      <c r="BG268" t="str">
        <f ca="1"/>
        <v/>
      </c>
      <c r="BH268">
        <f ca="1"/>
        <v>7177.7999999999993</v>
      </c>
      <c r="BI268" t="str">
        <f ca="1"/>
        <v/>
      </c>
      <c r="BJ268" t="str">
        <f ca="1"/>
        <v/>
      </c>
      <c r="BK268">
        <f ca="1"/>
        <v>15</v>
      </c>
      <c r="BL268" t="str">
        <f ca="1"/>
        <v/>
      </c>
      <c r="BM268" t="str">
        <f ca="1"/>
        <v/>
      </c>
      <c r="BN268">
        <f ca="1"/>
        <v>10557.2</v>
      </c>
      <c r="BO268">
        <f ca="1"/>
        <v>408.23</v>
      </c>
      <c r="BP268">
        <f ca="1"/>
        <v>25.860911740930359</v>
      </c>
      <c r="BR268">
        <f ca="1"/>
        <v>46155</v>
      </c>
      <c r="BS268" t="str">
        <f ca="1"/>
        <v>E</v>
      </c>
      <c r="BT268">
        <f ca="1"/>
        <v>357.7</v>
      </c>
      <c r="BU268">
        <f ca="1"/>
        <v>3875.2</v>
      </c>
      <c r="BV268">
        <f ca="1"/>
        <v>484.2</v>
      </c>
      <c r="BW268">
        <f ca="1"/>
        <v>2460.6999999999998</v>
      </c>
      <c r="BX268" t="str">
        <f ca="1"/>
        <v/>
      </c>
      <c r="BY268">
        <f ca="1"/>
        <v>7177.7999999999993</v>
      </c>
      <c r="BZ268" t="str">
        <f ca="1"/>
        <v/>
      </c>
      <c r="CA268" t="str">
        <f ca="1"/>
        <v/>
      </c>
      <c r="CB268">
        <f ca="1"/>
        <v>15</v>
      </c>
      <c r="CC268" t="str">
        <f ca="1"/>
        <v/>
      </c>
      <c r="CD268" t="str">
        <f ca="1"/>
        <v/>
      </c>
      <c r="CE268">
        <f ca="1"/>
        <v>10557.2</v>
      </c>
      <c r="CF268">
        <f ca="1"/>
        <v>408.23</v>
      </c>
      <c r="CG268">
        <f ca="1"/>
        <v>25.860911740930359</v>
      </c>
      <c r="EI268">
        <f ca="1"/>
        <v>46288</v>
      </c>
      <c r="EJ268">
        <f ca="1"/>
        <v>10330.4</v>
      </c>
      <c r="EL268">
        <f ca="1"/>
        <v>46288</v>
      </c>
      <c r="EM268">
        <f ca="1"/>
        <v>769.5</v>
      </c>
      <c r="EN268">
        <f ca="1"/>
        <v>9560.9</v>
      </c>
      <c r="EP268">
        <f ca="1"/>
        <v>46288</v>
      </c>
      <c r="EQ268">
        <f ca="1"/>
        <v>439.54</v>
      </c>
      <c r="ES268">
        <f ca="1"/>
        <v>46288</v>
      </c>
      <c r="ET268">
        <f ca="1"/>
        <v>23.520726213768938</v>
      </c>
      <c r="EV268">
        <f ca="1"/>
        <v>46288</v>
      </c>
      <c r="EW268">
        <f ca="1"/>
        <v>10338.299999999999</v>
      </c>
      <c r="EX268">
        <f ca="1"/>
        <v>439.54</v>
      </c>
    </row>
    <row r="269" spans="1:154" ht="13.5">
      <c r="A269" s="242">
        <f ca="1"/>
        <v>46127</v>
      </c>
      <c r="B269" s="240" t="str">
        <f ca="1"/>
        <v>M</v>
      </c>
      <c r="C269" s="243">
        <f ca="1"/>
        <v>351.50000000000006</v>
      </c>
      <c r="D269" s="243">
        <f ca="1"/>
        <v>94.9</v>
      </c>
      <c r="E269" s="243">
        <f ca="1"/>
        <v>543.20000000000005</v>
      </c>
      <c r="F269" s="243">
        <f ca="1"/>
        <v>2057.9</v>
      </c>
      <c r="G269" s="243" t="str">
        <f ca="1"/>
        <v/>
      </c>
      <c r="H269" s="243">
        <f ca="1"/>
        <v>3047.5</v>
      </c>
      <c r="I269" s="244" t="str">
        <f ca="1"/>
        <v/>
      </c>
      <c r="J269" s="244" t="str">
        <f ca="1"/>
        <v/>
      </c>
      <c r="K269" s="243" t="str">
        <f ca="1"/>
        <v/>
      </c>
      <c r="L269" s="243" t="str">
        <f ca="1"/>
        <v/>
      </c>
      <c r="M269" s="243" t="str">
        <f ca="1"/>
        <v/>
      </c>
      <c r="N269" s="243" t="str">
        <f ca="1"/>
        <v/>
      </c>
      <c r="O269" s="243" t="str">
        <f ca="1"/>
        <v/>
      </c>
      <c r="P269" s="244" t="str">
        <f ca="1"/>
        <v/>
      </c>
      <c r="R269" s="245">
        <f ca="1"/>
        <v>46231</v>
      </c>
      <c r="S269" s="347">
        <f ca="1"/>
        <v>9007.8000000000011</v>
      </c>
      <c r="T269" s="347">
        <f ca="1"/>
        <v>3074.2</v>
      </c>
      <c r="U269" s="347">
        <f ca="1"/>
        <v>131.13999999999999</v>
      </c>
      <c r="V269" s="348">
        <f ca="1"/>
        <v>23.44212292206802</v>
      </c>
      <c r="W269" s="347">
        <f ca="1"/>
        <v>0</v>
      </c>
      <c r="X269" s="347">
        <f ca="1"/>
        <v>131.13999999999999</v>
      </c>
      <c r="Y269" s="347">
        <f ca="1"/>
        <v>-131.13999999999999</v>
      </c>
      <c r="BA269">
        <f ca="1"/>
        <v>46156</v>
      </c>
      <c r="BB269" t="str">
        <f ca="1"/>
        <v>M</v>
      </c>
      <c r="BC269">
        <f ca="1"/>
        <v>384</v>
      </c>
      <c r="BD269">
        <f ca="1"/>
        <v>104</v>
      </c>
      <c r="BE269">
        <f ca="1"/>
        <v>512.20000000000005</v>
      </c>
      <c r="BF269">
        <f ca="1"/>
        <v>2394.2000000000003</v>
      </c>
      <c r="BG269" t="str">
        <f ca="1"/>
        <v/>
      </c>
      <c r="BH269">
        <f ca="1"/>
        <v>3394.4000000000005</v>
      </c>
      <c r="BI269" t="str">
        <f ca="1"/>
        <v/>
      </c>
      <c r="BJ269" t="str">
        <f ca="1"/>
        <v/>
      </c>
      <c r="BK269" t="str">
        <f ca="1"/>
        <v/>
      </c>
      <c r="BL269" t="str">
        <f ca="1"/>
        <v/>
      </c>
      <c r="BM269" t="str">
        <f ca="1"/>
        <v/>
      </c>
      <c r="BN269" t="str">
        <f ca="1"/>
        <v/>
      </c>
      <c r="BO269" t="str">
        <f ca="1"/>
        <v/>
      </c>
      <c r="BP269" t="str">
        <f ca="1"/>
        <v/>
      </c>
      <c r="BR269">
        <f ca="1"/>
        <v>46156</v>
      </c>
      <c r="BS269" t="str">
        <f ca="1"/>
        <v>M</v>
      </c>
      <c r="BT269">
        <f ca="1"/>
        <v>384</v>
      </c>
      <c r="BU269">
        <f ca="1"/>
        <v>104</v>
      </c>
      <c r="BV269">
        <f ca="1"/>
        <v>512.20000000000005</v>
      </c>
      <c r="BW269">
        <f ca="1"/>
        <v>2394.2000000000003</v>
      </c>
      <c r="BX269" t="str">
        <f ca="1"/>
        <v/>
      </c>
      <c r="BY269">
        <f ca="1"/>
        <v>3394.4000000000005</v>
      </c>
      <c r="BZ269" t="str">
        <f ca="1"/>
        <v/>
      </c>
      <c r="CA269" t="str">
        <f ca="1"/>
        <v/>
      </c>
      <c r="CB269" t="str">
        <f ca="1"/>
        <v/>
      </c>
      <c r="CC269" t="str">
        <f ca="1"/>
        <v/>
      </c>
      <c r="CD269" t="str">
        <f ca="1"/>
        <v/>
      </c>
      <c r="CE269" t="str">
        <f ca="1"/>
        <v/>
      </c>
      <c r="CF269" t="str">
        <f ca="1"/>
        <v/>
      </c>
      <c r="CG269" t="str">
        <f ca="1"/>
        <v/>
      </c>
      <c r="EI269">
        <f ca="1"/>
        <v>46289</v>
      </c>
      <c r="EJ269">
        <f ca="1"/>
        <v>9426.7999999999993</v>
      </c>
      <c r="EL269">
        <f ca="1"/>
        <v>46289</v>
      </c>
      <c r="EM269">
        <f ca="1"/>
        <v>797.4</v>
      </c>
      <c r="EN269">
        <f ca="1"/>
        <v>8629.4</v>
      </c>
      <c r="EP269">
        <f ca="1"/>
        <v>46289</v>
      </c>
      <c r="EQ269">
        <f ca="1"/>
        <v>404.25</v>
      </c>
      <c r="ES269">
        <f ca="1"/>
        <v>46289</v>
      </c>
      <c r="ET269">
        <f ca="1"/>
        <v>22.311688311688311</v>
      </c>
      <c r="EV269">
        <f ca="1"/>
        <v>46289</v>
      </c>
      <c r="EW269">
        <f ca="1"/>
        <v>9019.5</v>
      </c>
      <c r="EX269">
        <f ca="1"/>
        <v>404.25</v>
      </c>
    </row>
    <row r="270" spans="1:154" ht="13.5">
      <c r="A270" s="242">
        <f ca="1"/>
        <v>46127</v>
      </c>
      <c r="B270" s="240" t="str">
        <f ca="1"/>
        <v>E</v>
      </c>
      <c r="C270" s="243">
        <f ca="1"/>
        <v>336.5</v>
      </c>
      <c r="D270" s="243">
        <f ca="1"/>
        <v>4209.3</v>
      </c>
      <c r="E270" s="243">
        <f ca="1"/>
        <v>509.30000000000007</v>
      </c>
      <c r="F270" s="243">
        <f ca="1"/>
        <v>2449.3999999999996</v>
      </c>
      <c r="G270" s="243" t="str">
        <f ca="1"/>
        <v/>
      </c>
      <c r="H270" s="243">
        <f ca="1"/>
        <v>7504.5</v>
      </c>
      <c r="I270" s="244" t="str">
        <f ca="1"/>
        <v/>
      </c>
      <c r="J270" s="244" t="str">
        <f ca="1"/>
        <v/>
      </c>
      <c r="K270" s="243">
        <f ca="1"/>
        <v>15</v>
      </c>
      <c r="L270" s="243" t="str">
        <f ca="1"/>
        <v/>
      </c>
      <c r="M270" s="243" t="str">
        <f ca="1"/>
        <v/>
      </c>
      <c r="N270" s="243">
        <f ca="1"/>
        <v>10485</v>
      </c>
      <c r="O270" s="243">
        <f ca="1"/>
        <v>405.81</v>
      </c>
      <c r="P270" s="244">
        <f ca="1"/>
        <v>25.837214459968951</v>
      </c>
      <c r="R270" s="245">
        <f ca="1"/>
        <v>46232</v>
      </c>
      <c r="S270" s="347">
        <f ca="1"/>
        <v>10952.3</v>
      </c>
      <c r="T270" s="347">
        <f ca="1"/>
        <v>10718.8</v>
      </c>
      <c r="U270" s="347">
        <f ca="1"/>
        <v>469.46</v>
      </c>
      <c r="V270" s="348">
        <f ca="1"/>
        <v>22.832190175946831</v>
      </c>
      <c r="W270" s="347">
        <f ca="1"/>
        <v>0</v>
      </c>
      <c r="X270" s="347">
        <f ca="1"/>
        <v>469.46</v>
      </c>
      <c r="Y270" s="347">
        <f ca="1"/>
        <v>-469.46</v>
      </c>
      <c r="BA270">
        <f ca="1"/>
        <v>46156</v>
      </c>
      <c r="BB270" t="str">
        <f ca="1"/>
        <v>E</v>
      </c>
      <c r="BC270">
        <f ca="1"/>
        <v>335.7</v>
      </c>
      <c r="BD270">
        <f ca="1"/>
        <v>3959.4</v>
      </c>
      <c r="BE270">
        <f ca="1"/>
        <v>504.6</v>
      </c>
      <c r="BF270">
        <f ca="1"/>
        <v>2361.9999999999995</v>
      </c>
      <c r="BG270" t="str">
        <f ca="1"/>
        <v/>
      </c>
      <c r="BH270">
        <f ca="1"/>
        <v>7161.7000000000007</v>
      </c>
      <c r="BI270" t="str">
        <f ca="1"/>
        <v/>
      </c>
      <c r="BJ270" t="str">
        <f ca="1"/>
        <v/>
      </c>
      <c r="BK270">
        <f ca="1"/>
        <v>15</v>
      </c>
      <c r="BL270" t="str">
        <f ca="1"/>
        <v/>
      </c>
      <c r="BM270" t="str">
        <f ca="1"/>
        <v/>
      </c>
      <c r="BN270">
        <f ca="1"/>
        <v>10583</v>
      </c>
      <c r="BO270">
        <f ca="1"/>
        <v>409.55</v>
      </c>
      <c r="BP270">
        <f ca="1"/>
        <v>25.840556708582589</v>
      </c>
      <c r="BR270">
        <f ca="1"/>
        <v>46156</v>
      </c>
      <c r="BS270" t="str">
        <f ca="1"/>
        <v>E</v>
      </c>
      <c r="BT270">
        <f ca="1"/>
        <v>335.7</v>
      </c>
      <c r="BU270">
        <f ca="1"/>
        <v>3959.4</v>
      </c>
      <c r="BV270">
        <f ca="1"/>
        <v>504.6</v>
      </c>
      <c r="BW270">
        <f ca="1"/>
        <v>2361.9999999999995</v>
      </c>
      <c r="BX270" t="str">
        <f ca="1"/>
        <v/>
      </c>
      <c r="BY270">
        <f ca="1"/>
        <v>7161.7000000000007</v>
      </c>
      <c r="BZ270" t="str">
        <f ca="1"/>
        <v/>
      </c>
      <c r="CA270" t="str">
        <f ca="1"/>
        <v/>
      </c>
      <c r="CB270">
        <f ca="1"/>
        <v>15</v>
      </c>
      <c r="CC270" t="str">
        <f ca="1"/>
        <v/>
      </c>
      <c r="CD270" t="str">
        <f ca="1"/>
        <v/>
      </c>
      <c r="CE270">
        <f ca="1"/>
        <v>10583</v>
      </c>
      <c r="CF270">
        <f ca="1"/>
        <v>409.55</v>
      </c>
      <c r="CG270">
        <f ca="1"/>
        <v>25.840556708582589</v>
      </c>
      <c r="EI270">
        <f ca="1"/>
        <v>46290</v>
      </c>
      <c r="EJ270">
        <f ca="1"/>
        <v>785.49999999999989</v>
      </c>
      <c r="EL270">
        <f ca="1"/>
        <v>46290</v>
      </c>
      <c r="EM270">
        <f ca="1"/>
        <v>430.09999999999991</v>
      </c>
      <c r="EN270">
        <f ca="1"/>
        <v>355.4</v>
      </c>
      <c r="EP270">
        <f ca="1"/>
        <v>46290</v>
      </c>
      <c r="EQ270">
        <f ca="1"/>
        <v>25.71</v>
      </c>
      <c r="ES270">
        <f ca="1"/>
        <v>46290</v>
      </c>
      <c r="ET270">
        <f ca="1"/>
        <v>23.570595099183198</v>
      </c>
      <c r="EV270">
        <f ca="1"/>
        <v>46290</v>
      </c>
      <c r="EW270">
        <f ca="1"/>
        <v>606</v>
      </c>
      <c r="EX270">
        <f ca="1"/>
        <v>25.71</v>
      </c>
    </row>
    <row r="271" spans="1:154" ht="13.5">
      <c r="A271" s="242">
        <f ca="1"/>
        <v>46128</v>
      </c>
      <c r="B271" s="240" t="str">
        <f ca="1"/>
        <v>M</v>
      </c>
      <c r="C271" s="243">
        <f ca="1"/>
        <v>366.5</v>
      </c>
      <c r="D271" s="243">
        <f ca="1"/>
        <v>89.3</v>
      </c>
      <c r="E271" s="243">
        <f ca="1"/>
        <v>543.79999999999995</v>
      </c>
      <c r="F271" s="243">
        <f ca="1"/>
        <v>1995.8999999999999</v>
      </c>
      <c r="G271" s="243" t="str">
        <f ca="1"/>
        <v/>
      </c>
      <c r="H271" s="243">
        <f ca="1"/>
        <v>2995.5</v>
      </c>
      <c r="I271" s="244" t="str">
        <f ca="1"/>
        <v/>
      </c>
      <c r="J271" s="244" t="str">
        <f ca="1"/>
        <v/>
      </c>
      <c r="K271" s="243" t="str">
        <f ca="1"/>
        <v/>
      </c>
      <c r="L271" s="243" t="str">
        <f ca="1"/>
        <v/>
      </c>
      <c r="M271" s="243" t="str">
        <f ca="1"/>
        <v/>
      </c>
      <c r="N271" s="243" t="str">
        <f ca="1"/>
        <v/>
      </c>
      <c r="O271" s="243" t="str">
        <f ca="1"/>
        <v/>
      </c>
      <c r="P271" s="244" t="str">
        <f ca="1"/>
        <v/>
      </c>
      <c r="R271" s="245">
        <f ca="1"/>
        <v>46233</v>
      </c>
      <c r="S271" s="347">
        <f ca="1"/>
        <v>1813.8</v>
      </c>
      <c r="T271" s="347">
        <f ca="1"/>
        <v>10083.299999999999</v>
      </c>
      <c r="U271" s="347">
        <f ca="1"/>
        <v>443.59</v>
      </c>
      <c r="V271" s="348">
        <f ca="1"/>
        <v>22.731125588944746</v>
      </c>
      <c r="W271" s="347">
        <f ca="1"/>
        <v>0</v>
      </c>
      <c r="X271" s="347">
        <f ca="1"/>
        <v>443.59</v>
      </c>
      <c r="Y271" s="347">
        <f ca="1"/>
        <v>-443.59</v>
      </c>
      <c r="BA271">
        <f ca="1"/>
        <v>46157</v>
      </c>
      <c r="BB271" t="str">
        <f ca="1"/>
        <v>M</v>
      </c>
      <c r="BC271">
        <f ca="1"/>
        <v>397.09999999999997</v>
      </c>
      <c r="BD271">
        <f ca="1"/>
        <v>105.2</v>
      </c>
      <c r="BE271">
        <f ca="1"/>
        <v>528.90000000000009</v>
      </c>
      <c r="BF271">
        <f ca="1"/>
        <v>2405.1</v>
      </c>
      <c r="BG271" t="str">
        <f ca="1"/>
        <v/>
      </c>
      <c r="BH271">
        <f ca="1"/>
        <v>3436.3</v>
      </c>
      <c r="BI271" t="str">
        <f ca="1"/>
        <v/>
      </c>
      <c r="BJ271" t="str">
        <f ca="1"/>
        <v/>
      </c>
      <c r="BK271" t="str">
        <f ca="1"/>
        <v/>
      </c>
      <c r="BL271" t="str">
        <f ca="1"/>
        <v/>
      </c>
      <c r="BM271" t="str">
        <f ca="1"/>
        <v/>
      </c>
      <c r="BN271" t="str">
        <f ca="1"/>
        <v/>
      </c>
      <c r="BO271" t="str">
        <f ca="1"/>
        <v/>
      </c>
      <c r="BP271" t="str">
        <f ca="1"/>
        <v/>
      </c>
      <c r="BR271">
        <f ca="1"/>
        <v>46157</v>
      </c>
      <c r="BS271" t="str">
        <f ca="1"/>
        <v>M</v>
      </c>
      <c r="BT271">
        <f ca="1"/>
        <v>397.09999999999997</v>
      </c>
      <c r="BU271">
        <f ca="1"/>
        <v>105.2</v>
      </c>
      <c r="BV271">
        <f ca="1"/>
        <v>528.90000000000009</v>
      </c>
      <c r="BW271">
        <f ca="1"/>
        <v>2405.1</v>
      </c>
      <c r="BX271" t="str">
        <f ca="1"/>
        <v/>
      </c>
      <c r="BY271">
        <f ca="1"/>
        <v>3436.3</v>
      </c>
      <c r="BZ271" t="str">
        <f ca="1"/>
        <v/>
      </c>
      <c r="CA271" t="str">
        <f ca="1"/>
        <v/>
      </c>
      <c r="CB271" t="str">
        <f ca="1"/>
        <v/>
      </c>
      <c r="CC271" t="str">
        <f ca="1"/>
        <v/>
      </c>
      <c r="CD271" t="str">
        <f ca="1"/>
        <v/>
      </c>
      <c r="CE271" t="str">
        <f ca="1"/>
        <v/>
      </c>
      <c r="CF271" t="str">
        <f ca="1"/>
        <v/>
      </c>
      <c r="CG271" t="str">
        <f ca="1"/>
        <v/>
      </c>
      <c r="EI271">
        <f ca="1"/>
        <v>46291</v>
      </c>
      <c r="EJ271">
        <f ca="1"/>
        <v>10369.900000000001</v>
      </c>
      <c r="EL271">
        <f ca="1"/>
        <v>46291</v>
      </c>
      <c r="EM271">
        <f ca="1"/>
        <v>270.60000000000002</v>
      </c>
      <c r="EN271">
        <f ca="1"/>
        <v>10099.300000000001</v>
      </c>
      <c r="EP271">
        <f ca="1"/>
        <v>46291</v>
      </c>
      <c r="EQ271">
        <f ca="1"/>
        <v>436.18</v>
      </c>
      <c r="ES271">
        <f ca="1"/>
        <v>46291</v>
      </c>
      <c r="ET271">
        <f ca="1"/>
        <v>23.631757531294422</v>
      </c>
      <c r="EV271">
        <f ca="1"/>
        <v>46291</v>
      </c>
      <c r="EW271">
        <f ca="1"/>
        <v>10307.700000000001</v>
      </c>
      <c r="EX271">
        <f ca="1"/>
        <v>436.18</v>
      </c>
    </row>
    <row r="272" spans="1:154" ht="13.5">
      <c r="A272" s="242">
        <f ca="1"/>
        <v>46128</v>
      </c>
      <c r="B272" s="240" t="str">
        <f ca="1"/>
        <v>E</v>
      </c>
      <c r="C272" s="243">
        <f ca="1"/>
        <v>355.90000000000003</v>
      </c>
      <c r="D272" s="243">
        <f ca="1"/>
        <v>4188.1000000000004</v>
      </c>
      <c r="E272" s="243">
        <f ca="1"/>
        <v>505.80000000000007</v>
      </c>
      <c r="F272" s="243">
        <f ca="1"/>
        <v>2440.6</v>
      </c>
      <c r="G272" s="243" t="str">
        <f ca="1"/>
        <v/>
      </c>
      <c r="H272" s="243">
        <f ca="1"/>
        <v>7490.4</v>
      </c>
      <c r="I272" s="244" t="str">
        <f ca="1"/>
        <v/>
      </c>
      <c r="J272" s="244" t="str">
        <f ca="1"/>
        <v/>
      </c>
      <c r="K272" s="243">
        <f ca="1"/>
        <v>15</v>
      </c>
      <c r="L272" s="243" t="str">
        <f ca="1"/>
        <v/>
      </c>
      <c r="M272" s="243" t="str">
        <f ca="1"/>
        <v/>
      </c>
      <c r="N272" s="243">
        <f ca="1"/>
        <v>10439.299999999999</v>
      </c>
      <c r="O272" s="243">
        <f ca="1"/>
        <v>405.95</v>
      </c>
      <c r="P272" s="244">
        <f ca="1"/>
        <v>25.71572853799729</v>
      </c>
      <c r="R272" s="245">
        <f ca="1"/>
        <v>46234</v>
      </c>
      <c r="S272" s="347">
        <f ca="1"/>
        <v>13359</v>
      </c>
      <c r="T272" s="347">
        <f ca="1"/>
        <v>5256.3</v>
      </c>
      <c r="U272" s="347">
        <f ca="1"/>
        <v>224.47</v>
      </c>
      <c r="V272" s="348">
        <f ca="1"/>
        <v>23.416492181583287</v>
      </c>
      <c r="W272" s="347">
        <f ca="1"/>
        <v>0</v>
      </c>
      <c r="X272" s="347">
        <f ca="1"/>
        <v>224.47</v>
      </c>
      <c r="Y272" s="347">
        <f ca="1"/>
        <v>-224.47</v>
      </c>
      <c r="BA272">
        <f ca="1"/>
        <v>46157</v>
      </c>
      <c r="BB272" t="str">
        <f ca="1"/>
        <v>E</v>
      </c>
      <c r="BC272">
        <f ca="1"/>
        <v>362.1</v>
      </c>
      <c r="BD272">
        <f ca="1"/>
        <v>4189.1000000000004</v>
      </c>
      <c r="BE272">
        <f ca="1"/>
        <v>504.8</v>
      </c>
      <c r="BF272">
        <f ca="1"/>
        <v>2468.7999999999997</v>
      </c>
      <c r="BG272" t="str">
        <f ca="1"/>
        <v/>
      </c>
      <c r="BH272">
        <f ca="1"/>
        <v>7524.8000000000011</v>
      </c>
      <c r="BI272" t="str">
        <f ca="1"/>
        <v/>
      </c>
      <c r="BJ272" t="str">
        <f ca="1"/>
        <v/>
      </c>
      <c r="BK272">
        <f ca="1"/>
        <v>15</v>
      </c>
      <c r="BL272" t="str">
        <f ca="1"/>
        <v/>
      </c>
      <c r="BM272" t="str">
        <f ca="1"/>
        <v/>
      </c>
      <c r="BN272">
        <f ca="1"/>
        <v>10905.800000000001</v>
      </c>
      <c r="BO272">
        <f ca="1"/>
        <v>423.69</v>
      </c>
      <c r="BP272">
        <f ca="1"/>
        <v>25.740045788194202</v>
      </c>
      <c r="BR272">
        <f ca="1"/>
        <v>46157</v>
      </c>
      <c r="BS272" t="str">
        <f ca="1"/>
        <v>E</v>
      </c>
      <c r="BT272">
        <f ca="1"/>
        <v>362.1</v>
      </c>
      <c r="BU272">
        <f ca="1"/>
        <v>4189.1000000000004</v>
      </c>
      <c r="BV272">
        <f ca="1"/>
        <v>504.8</v>
      </c>
      <c r="BW272">
        <f ca="1"/>
        <v>2468.7999999999997</v>
      </c>
      <c r="BX272" t="str">
        <f ca="1"/>
        <v/>
      </c>
      <c r="BY272">
        <f ca="1"/>
        <v>7524.8000000000011</v>
      </c>
      <c r="BZ272" t="str">
        <f ca="1"/>
        <v/>
      </c>
      <c r="CA272" t="str">
        <f ca="1"/>
        <v/>
      </c>
      <c r="CB272">
        <f ca="1"/>
        <v>15</v>
      </c>
      <c r="CC272" t="str">
        <f ca="1"/>
        <v/>
      </c>
      <c r="CD272" t="str">
        <f ca="1"/>
        <v/>
      </c>
      <c r="CE272">
        <f ca="1"/>
        <v>10905.800000000001</v>
      </c>
      <c r="CF272">
        <f ca="1"/>
        <v>423.69</v>
      </c>
      <c r="CG272">
        <f ca="1"/>
        <v>25.740045788194202</v>
      </c>
      <c r="EI272">
        <f ca="1"/>
        <v>46292</v>
      </c>
      <c r="EJ272">
        <f ca="1"/>
        <v>8457.1</v>
      </c>
      <c r="EL272">
        <f ca="1"/>
        <v>46292</v>
      </c>
      <c r="EM272">
        <f ca="1"/>
        <v>228.4</v>
      </c>
      <c r="EN272">
        <f ca="1"/>
        <v>8228.7000000000007</v>
      </c>
      <c r="EP272">
        <f ca="1"/>
        <v>46292</v>
      </c>
      <c r="EQ272">
        <f ca="1"/>
        <v>362.89</v>
      </c>
      <c r="ES272">
        <f ca="1"/>
        <v>46292</v>
      </c>
      <c r="ET272">
        <f ca="1"/>
        <v>23.207859130866108</v>
      </c>
      <c r="EV272">
        <f ca="1"/>
        <v>46292</v>
      </c>
      <c r="EW272">
        <f ca="1"/>
        <v>8421.9000000000015</v>
      </c>
      <c r="EX272">
        <f ca="1"/>
        <v>362.89</v>
      </c>
    </row>
    <row r="273" spans="1:154" ht="13.5">
      <c r="A273" s="242">
        <f ca="1"/>
        <v>46129</v>
      </c>
      <c r="B273" s="240" t="str">
        <f ca="1"/>
        <v>M</v>
      </c>
      <c r="C273" s="243">
        <f ca="1"/>
        <v>358.29999999999995</v>
      </c>
      <c r="D273" s="243">
        <f ca="1"/>
        <v>92.199999999999989</v>
      </c>
      <c r="E273" s="243">
        <f ca="1"/>
        <v>509.8</v>
      </c>
      <c r="F273" s="243">
        <f ca="1"/>
        <v>2003.6</v>
      </c>
      <c r="G273" s="243" t="str">
        <f ca="1"/>
        <v/>
      </c>
      <c r="H273" s="243">
        <f ca="1"/>
        <v>2963.8999999999996</v>
      </c>
      <c r="I273" s="244" t="str">
        <f ca="1"/>
        <v/>
      </c>
      <c r="J273" s="244" t="str">
        <f ca="1"/>
        <v/>
      </c>
      <c r="K273" s="243" t="str">
        <f ca="1"/>
        <v/>
      </c>
      <c r="L273" s="243" t="str">
        <f ca="1"/>
        <v/>
      </c>
      <c r="M273" s="243" t="str">
        <f ca="1"/>
        <v/>
      </c>
      <c r="N273" s="243" t="str">
        <f ca="1"/>
        <v/>
      </c>
      <c r="O273" s="243" t="str">
        <f ca="1"/>
        <v/>
      </c>
      <c r="P273" s="244" t="str">
        <f ca="1"/>
        <v/>
      </c>
      <c r="R273" s="245">
        <f ca="1"/>
        <v>46235</v>
      </c>
      <c r="S273" s="347">
        <f ca="1"/>
        <v>3681</v>
      </c>
      <c r="T273" s="347">
        <f ca="1"/>
        <v>15122.2</v>
      </c>
      <c r="U273" s="347">
        <f ca="1"/>
        <v>653.78</v>
      </c>
      <c r="V273" s="348">
        <f ca="1"/>
        <v>23.130410841567503</v>
      </c>
      <c r="W273" s="347">
        <f ca="1"/>
        <v>0</v>
      </c>
      <c r="X273" s="347">
        <f ca="1"/>
        <v>653.78</v>
      </c>
      <c r="Y273" s="347">
        <f ca="1"/>
        <v>-653.78</v>
      </c>
      <c r="BA273">
        <f ca="1"/>
        <v>46158</v>
      </c>
      <c r="BB273" t="str">
        <f ca="1"/>
        <v>M</v>
      </c>
      <c r="BC273">
        <f ca="1"/>
        <v>382.5</v>
      </c>
      <c r="BD273">
        <f ca="1"/>
        <v>99.1</v>
      </c>
      <c r="BE273">
        <f ca="1"/>
        <v>506.09999999999997</v>
      </c>
      <c r="BF273">
        <f ca="1"/>
        <v>2408.3000000000002</v>
      </c>
      <c r="BG273" t="str">
        <f ca="1"/>
        <v/>
      </c>
      <c r="BH273">
        <f ca="1"/>
        <v>3396</v>
      </c>
      <c r="BI273" t="str">
        <f ca="1"/>
        <v/>
      </c>
      <c r="BJ273" t="str">
        <f ca="1"/>
        <v/>
      </c>
      <c r="BK273" t="str">
        <f ca="1"/>
        <v/>
      </c>
      <c r="BL273" t="str">
        <f ca="1"/>
        <v/>
      </c>
      <c r="BM273" t="str">
        <f ca="1"/>
        <v/>
      </c>
      <c r="BN273" t="str">
        <f ca="1"/>
        <v/>
      </c>
      <c r="BO273" t="str">
        <f ca="1"/>
        <v/>
      </c>
      <c r="BP273" t="str">
        <f ca="1"/>
        <v/>
      </c>
      <c r="BR273">
        <f ca="1"/>
        <v>46158</v>
      </c>
      <c r="BS273" t="str">
        <f ca="1"/>
        <v>M</v>
      </c>
      <c r="BT273">
        <f ca="1"/>
        <v>382.5</v>
      </c>
      <c r="BU273">
        <f ca="1"/>
        <v>99.1</v>
      </c>
      <c r="BV273">
        <f ca="1"/>
        <v>506.09999999999997</v>
      </c>
      <c r="BW273">
        <f ca="1"/>
        <v>2408.3000000000002</v>
      </c>
      <c r="BX273" t="str">
        <f ca="1"/>
        <v/>
      </c>
      <c r="BY273">
        <f ca="1"/>
        <v>3396</v>
      </c>
      <c r="BZ273" t="str">
        <f ca="1"/>
        <v/>
      </c>
      <c r="CA273" t="str">
        <f ca="1"/>
        <v/>
      </c>
      <c r="CB273" t="str">
        <f ca="1"/>
        <v/>
      </c>
      <c r="CC273" t="str">
        <f ca="1"/>
        <v/>
      </c>
      <c r="CD273" t="str">
        <f ca="1"/>
        <v/>
      </c>
      <c r="CE273" t="str">
        <f ca="1"/>
        <v/>
      </c>
      <c r="CF273" t="str">
        <f ca="1"/>
        <v/>
      </c>
      <c r="CG273" t="str">
        <f ca="1"/>
        <v/>
      </c>
      <c r="EI273">
        <f ca="1"/>
        <v>46293</v>
      </c>
      <c r="EJ273">
        <f ca="1"/>
        <v>9887.4</v>
      </c>
      <c r="EL273">
        <f ca="1"/>
        <v>46293</v>
      </c>
      <c r="EM273">
        <f ca="1"/>
        <v>213.20000000000002</v>
      </c>
      <c r="EN273">
        <f ca="1"/>
        <v>9674.1999999999989</v>
      </c>
      <c r="EP273">
        <f ca="1"/>
        <v>46293</v>
      </c>
      <c r="EQ273">
        <f ca="1"/>
        <v>441.57</v>
      </c>
      <c r="ES273">
        <f ca="1"/>
        <v>46293</v>
      </c>
      <c r="ET273">
        <f ca="1"/>
        <v>22.08166315646443</v>
      </c>
      <c r="EV273">
        <f ca="1"/>
        <v>46293</v>
      </c>
      <c r="EW273">
        <f ca="1"/>
        <v>9750.5999999999985</v>
      </c>
      <c r="EX273">
        <f ca="1"/>
        <v>441.57</v>
      </c>
    </row>
    <row r="274" spans="1:154" ht="13.5">
      <c r="A274" s="242">
        <f ca="1"/>
        <v>46129</v>
      </c>
      <c r="B274" s="240" t="str">
        <f ca="1"/>
        <v>E</v>
      </c>
      <c r="C274" s="243">
        <f ca="1"/>
        <v>335.29999999999995</v>
      </c>
      <c r="D274" s="243">
        <f ca="1"/>
        <v>4350.1000000000004</v>
      </c>
      <c r="E274" s="243">
        <f ca="1"/>
        <v>512.80000000000007</v>
      </c>
      <c r="F274" s="243">
        <f ca="1"/>
        <v>2390.8000000000002</v>
      </c>
      <c r="G274" s="243" t="str">
        <f ca="1"/>
        <v/>
      </c>
      <c r="H274" s="243">
        <f ca="1"/>
        <v>7589.0000000000009</v>
      </c>
      <c r="I274" s="244" t="str">
        <f ca="1"/>
        <v/>
      </c>
      <c r="J274" s="244" t="str">
        <f ca="1"/>
        <v/>
      </c>
      <c r="K274" s="243">
        <f ca="1"/>
        <v>15</v>
      </c>
      <c r="L274" s="243" t="str">
        <f ca="1"/>
        <v/>
      </c>
      <c r="M274" s="243" t="str">
        <f ca="1"/>
        <v/>
      </c>
      <c r="N274" s="243">
        <f ca="1"/>
        <v>10573.900000000001</v>
      </c>
      <c r="O274" s="243">
        <f ca="1"/>
        <v>410.15</v>
      </c>
      <c r="P274" s="244">
        <f ca="1"/>
        <v>25.780568084847012</v>
      </c>
      <c r="R274" s="245">
        <f ca="1"/>
        <v>46236</v>
      </c>
      <c r="S274" s="347">
        <f ca="1"/>
        <v>14658.000000000002</v>
      </c>
      <c r="T274" s="347">
        <f ca="1"/>
        <v>3195.3999999999996</v>
      </c>
      <c r="U274" s="347">
        <f ca="1"/>
        <v>139.33000000000001</v>
      </c>
      <c r="V274" s="348">
        <f ca="1"/>
        <v>22.934041484246031</v>
      </c>
      <c r="W274" s="347">
        <f ca="1"/>
        <v>0</v>
      </c>
      <c r="X274" s="347">
        <f ca="1"/>
        <v>139.33000000000001</v>
      </c>
      <c r="Y274" s="347">
        <f ca="1"/>
        <v>-139.33000000000001</v>
      </c>
      <c r="BA274">
        <f ca="1"/>
        <v>46158</v>
      </c>
      <c r="BB274" t="str">
        <f ca="1"/>
        <v>E</v>
      </c>
      <c r="BC274">
        <f ca="1"/>
        <v>376.1</v>
      </c>
      <c r="BD274">
        <f ca="1"/>
        <v>4129</v>
      </c>
      <c r="BE274">
        <f ca="1"/>
        <v>487.7</v>
      </c>
      <c r="BF274">
        <f ca="1"/>
        <v>2380.6</v>
      </c>
      <c r="BG274" t="str">
        <f ca="1"/>
        <v/>
      </c>
      <c r="BH274">
        <f ca="1"/>
        <v>7373.4</v>
      </c>
      <c r="BI274" t="str">
        <f ca="1"/>
        <v/>
      </c>
      <c r="BJ274" t="str">
        <f ca="1"/>
        <v/>
      </c>
      <c r="BK274">
        <f ca="1"/>
        <v>15</v>
      </c>
      <c r="BL274" t="str">
        <f ca="1"/>
        <v/>
      </c>
      <c r="BM274" t="str">
        <f ca="1"/>
        <v/>
      </c>
      <c r="BN274">
        <f ca="1"/>
        <v>10704.5</v>
      </c>
      <c r="BO274">
        <f ca="1"/>
        <v>412.8</v>
      </c>
      <c r="BP274">
        <f ca="1"/>
        <v>25.93144379844961</v>
      </c>
      <c r="BR274">
        <f ca="1"/>
        <v>46158</v>
      </c>
      <c r="BS274" t="str">
        <f ca="1"/>
        <v>E</v>
      </c>
      <c r="BT274">
        <f ca="1"/>
        <v>376.1</v>
      </c>
      <c r="BU274">
        <f ca="1"/>
        <v>4129</v>
      </c>
      <c r="BV274">
        <f ca="1"/>
        <v>487.7</v>
      </c>
      <c r="BW274">
        <f ca="1"/>
        <v>2380.6</v>
      </c>
      <c r="BX274" t="str">
        <f ca="1"/>
        <v/>
      </c>
      <c r="BY274">
        <f ca="1"/>
        <v>7373.4</v>
      </c>
      <c r="BZ274" t="str">
        <f ca="1"/>
        <v/>
      </c>
      <c r="CA274" t="str">
        <f ca="1"/>
        <v/>
      </c>
      <c r="CB274">
        <f ca="1"/>
        <v>15</v>
      </c>
      <c r="CC274" t="str">
        <f ca="1"/>
        <v/>
      </c>
      <c r="CD274" t="str">
        <f ca="1"/>
        <v/>
      </c>
      <c r="CE274">
        <f ca="1"/>
        <v>10704.5</v>
      </c>
      <c r="CF274">
        <f ca="1"/>
        <v>412.8</v>
      </c>
      <c r="CG274">
        <f ca="1"/>
        <v>25.93144379844961</v>
      </c>
      <c r="EI274">
        <f ca="1"/>
        <v>46294</v>
      </c>
      <c r="EJ274">
        <f ca="1"/>
        <v>8383.7999999999993</v>
      </c>
      <c r="EL274">
        <f ca="1"/>
        <v>46294</v>
      </c>
      <c r="EM274">
        <f ca="1"/>
        <v>211.39999999999998</v>
      </c>
      <c r="EN274">
        <f ca="1"/>
        <v>8172.4</v>
      </c>
      <c r="EP274">
        <f ca="1"/>
        <v>46294</v>
      </c>
      <c r="EQ274">
        <f ca="1"/>
        <v>382.18</v>
      </c>
      <c r="ES274">
        <f ca="1"/>
        <v>46294</v>
      </c>
      <c r="ET274">
        <f ca="1"/>
        <v>21.891517086189754</v>
      </c>
      <c r="EV274">
        <f ca="1"/>
        <v>46294</v>
      </c>
      <c r="EW274">
        <f ca="1"/>
        <v>8366.5</v>
      </c>
      <c r="EX274">
        <f ca="1"/>
        <v>382.18</v>
      </c>
    </row>
    <row r="275" spans="1:154" ht="13.5">
      <c r="A275" s="242">
        <f ca="1"/>
        <v>46130</v>
      </c>
      <c r="B275" s="240" t="str">
        <f ca="1"/>
        <v>M</v>
      </c>
      <c r="C275" s="243">
        <f ca="1"/>
        <v>376.50000000000006</v>
      </c>
      <c r="D275" s="243">
        <f ca="1"/>
        <v>96.800000000000011</v>
      </c>
      <c r="E275" s="243">
        <f ca="1"/>
        <v>536.70000000000005</v>
      </c>
      <c r="F275" s="243">
        <f ca="1"/>
        <v>1989.9</v>
      </c>
      <c r="G275" s="243" t="str">
        <f ca="1"/>
        <v/>
      </c>
      <c r="H275" s="243">
        <f ca="1"/>
        <v>2999.9</v>
      </c>
      <c r="I275" s="244" t="str">
        <f ca="1"/>
        <v/>
      </c>
      <c r="J275" s="244" t="str">
        <f ca="1"/>
        <v/>
      </c>
      <c r="K275" s="243" t="str">
        <f ca="1"/>
        <v/>
      </c>
      <c r="L275" s="243" t="str">
        <f ca="1"/>
        <v/>
      </c>
      <c r="M275" s="243" t="str">
        <f ca="1"/>
        <v/>
      </c>
      <c r="N275" s="243" t="str">
        <f ca="1"/>
        <v/>
      </c>
      <c r="O275" s="243" t="str">
        <f ca="1"/>
        <v/>
      </c>
      <c r="P275" s="244" t="str">
        <f ca="1"/>
        <v/>
      </c>
      <c r="R275" s="245">
        <f ca="1"/>
        <v>46237</v>
      </c>
      <c r="S275" s="347">
        <f ca="1"/>
        <v>3756.0999999999995</v>
      </c>
      <c r="T275" s="347">
        <f ca="1"/>
        <v>11498.2</v>
      </c>
      <c r="U275" s="347">
        <f ca="1"/>
        <v>496.23</v>
      </c>
      <c r="V275" s="348">
        <f ca="1"/>
        <v>23.17111017068698</v>
      </c>
      <c r="W275" s="347">
        <f ca="1"/>
        <v>0</v>
      </c>
      <c r="X275" s="347">
        <f ca="1"/>
        <v>496.23</v>
      </c>
      <c r="Y275" s="347">
        <f ca="1"/>
        <v>-496.23</v>
      </c>
      <c r="BA275">
        <f ca="1"/>
        <v>46159</v>
      </c>
      <c r="BB275" t="str">
        <f ca="1"/>
        <v>M</v>
      </c>
      <c r="BC275">
        <f ca="1"/>
        <v>374.2</v>
      </c>
      <c r="BD275">
        <f ca="1"/>
        <v>99</v>
      </c>
      <c r="BE275">
        <f ca="1"/>
        <v>491.8</v>
      </c>
      <c r="BF275">
        <f ca="1"/>
        <v>2381.1</v>
      </c>
      <c r="BG275" t="str">
        <f ca="1"/>
        <v/>
      </c>
      <c r="BH275">
        <f ca="1"/>
        <v>3346.1</v>
      </c>
      <c r="BI275" t="str">
        <f ca="1"/>
        <v/>
      </c>
      <c r="BJ275" t="str">
        <f ca="1"/>
        <v/>
      </c>
      <c r="BK275" t="str">
        <f ca="1"/>
        <v/>
      </c>
      <c r="BL275" t="str">
        <f ca="1"/>
        <v/>
      </c>
      <c r="BM275" t="str">
        <f ca="1"/>
        <v/>
      </c>
      <c r="BN275" t="str">
        <f ca="1"/>
        <v/>
      </c>
      <c r="BO275" t="str">
        <f ca="1"/>
        <v/>
      </c>
      <c r="BP275" t="str">
        <f ca="1"/>
        <v/>
      </c>
      <c r="BR275">
        <f ca="1"/>
        <v>46159</v>
      </c>
      <c r="BS275" t="str">
        <f ca="1"/>
        <v>M</v>
      </c>
      <c r="BT275">
        <f ca="1"/>
        <v>374.2</v>
      </c>
      <c r="BU275">
        <f ca="1"/>
        <v>99</v>
      </c>
      <c r="BV275">
        <f ca="1"/>
        <v>491.8</v>
      </c>
      <c r="BW275">
        <f ca="1"/>
        <v>2381.1</v>
      </c>
      <c r="BX275" t="str">
        <f ca="1"/>
        <v/>
      </c>
      <c r="BY275">
        <f ca="1"/>
        <v>3346.1</v>
      </c>
      <c r="BZ275" t="str">
        <f ca="1"/>
        <v/>
      </c>
      <c r="CA275" t="str">
        <f ca="1"/>
        <v/>
      </c>
      <c r="CB275" t="str">
        <f ca="1"/>
        <v/>
      </c>
      <c r="CC275" t="str">
        <f ca="1"/>
        <v/>
      </c>
      <c r="CD275" t="str">
        <f ca="1"/>
        <v/>
      </c>
      <c r="CE275" t="str">
        <f ca="1"/>
        <v/>
      </c>
      <c r="CF275" t="str">
        <f ca="1"/>
        <v/>
      </c>
      <c r="CG275" t="str">
        <f ca="1"/>
        <v/>
      </c>
      <c r="EI275">
        <f ca="1"/>
        <v>46295</v>
      </c>
      <c r="EJ275">
        <f ca="1"/>
        <v>406.1</v>
      </c>
      <c r="EL275">
        <f ca="1"/>
        <v>46295</v>
      </c>
      <c r="EM275">
        <f ca="1"/>
        <v>214.10000000000002</v>
      </c>
      <c r="EN275">
        <f ca="1"/>
        <v>192.00000000000003</v>
      </c>
      <c r="EP275">
        <f ca="1"/>
        <v>46295</v>
      </c>
      <c r="EQ275">
        <f ca="1"/>
        <v>434.86</v>
      </c>
      <c r="ES275">
        <f ca="1"/>
        <v>46295</v>
      </c>
      <c r="ET275">
        <f ca="1"/>
        <v>23.83042818378328</v>
      </c>
      <c r="EV275">
        <f ca="1"/>
        <v>46295</v>
      </c>
      <c r="EW275">
        <f ca="1"/>
        <v>10362.899999999998</v>
      </c>
      <c r="EX275">
        <f ca="1"/>
        <v>434.86</v>
      </c>
    </row>
    <row r="276" spans="1:154" ht="13.5">
      <c r="A276" s="242">
        <f ca="1"/>
        <v>46130</v>
      </c>
      <c r="B276" s="240" t="str">
        <f ca="1"/>
        <v>E</v>
      </c>
      <c r="C276" s="243">
        <f ca="1"/>
        <v>340.5</v>
      </c>
      <c r="D276" s="243">
        <f ca="1"/>
        <v>3875.6</v>
      </c>
      <c r="E276" s="243">
        <f ca="1"/>
        <v>519.5</v>
      </c>
      <c r="F276" s="243">
        <f ca="1"/>
        <v>2397.2999999999997</v>
      </c>
      <c r="G276" s="243" t="str">
        <f ca="1"/>
        <v/>
      </c>
      <c r="H276" s="243">
        <f ca="1"/>
        <v>7132.9</v>
      </c>
      <c r="I276" s="244" t="str">
        <f ca="1"/>
        <v/>
      </c>
      <c r="J276" s="244" t="str">
        <f ca="1"/>
        <v/>
      </c>
      <c r="K276" s="243">
        <f ca="1"/>
        <v>15</v>
      </c>
      <c r="L276" s="243" t="str">
        <f ca="1"/>
        <v/>
      </c>
      <c r="M276" s="243" t="str">
        <f ca="1"/>
        <v/>
      </c>
      <c r="N276" s="243">
        <f ca="1"/>
        <v>10095.099999999999</v>
      </c>
      <c r="O276" s="243">
        <f ca="1"/>
        <v>392.2</v>
      </c>
      <c r="P276" s="244">
        <f ca="1"/>
        <v>25.739673635900047</v>
      </c>
      <c r="R276" s="245">
        <f ca="1"/>
        <v>46238</v>
      </c>
      <c r="S276" s="347">
        <f ca="1"/>
        <v>11111.4</v>
      </c>
      <c r="T276" s="347">
        <f ca="1"/>
        <v>12929.6</v>
      </c>
      <c r="U276" s="347">
        <f ca="1"/>
        <v>567.32000000000005</v>
      </c>
      <c r="V276" s="348">
        <f ca="1"/>
        <v>22.790664880490727</v>
      </c>
      <c r="W276" s="347">
        <f ca="1"/>
        <v>0</v>
      </c>
      <c r="X276" s="347">
        <f ca="1"/>
        <v>567.32000000000005</v>
      </c>
      <c r="Y276" s="347">
        <f ca="1"/>
        <v>-567.32000000000005</v>
      </c>
      <c r="BA276">
        <f ca="1"/>
        <v>46159</v>
      </c>
      <c r="BB276" t="str">
        <f ca="1"/>
        <v>E</v>
      </c>
      <c r="BC276">
        <f ca="1"/>
        <v>361.1</v>
      </c>
      <c r="BD276">
        <f ca="1"/>
        <v>3931.9</v>
      </c>
      <c r="BE276">
        <f ca="1"/>
        <v>489.2</v>
      </c>
      <c r="BF276">
        <f ca="1"/>
        <v>2318.5</v>
      </c>
      <c r="BG276" t="str">
        <f ca="1"/>
        <v/>
      </c>
      <c r="BH276">
        <f ca="1"/>
        <v>7100.7</v>
      </c>
      <c r="BI276" t="str">
        <f ca="1"/>
        <v/>
      </c>
      <c r="BJ276" t="str">
        <f ca="1"/>
        <v/>
      </c>
      <c r="BK276">
        <f ca="1"/>
        <v>15</v>
      </c>
      <c r="BL276" t="str">
        <f ca="1"/>
        <v/>
      </c>
      <c r="BM276" t="str">
        <f ca="1"/>
        <v/>
      </c>
      <c r="BN276">
        <f ca="1"/>
        <v>9336.1</v>
      </c>
      <c r="BO276">
        <f ca="1"/>
        <v>362.28</v>
      </c>
      <c r="BP276">
        <f ca="1"/>
        <v>25.770398586728501</v>
      </c>
      <c r="BR276">
        <f ca="1"/>
        <v>46159</v>
      </c>
      <c r="BS276" t="str">
        <f ca="1"/>
        <v>E</v>
      </c>
      <c r="BT276">
        <f ca="1"/>
        <v>361.1</v>
      </c>
      <c r="BU276">
        <f ca="1"/>
        <v>3931.9</v>
      </c>
      <c r="BV276">
        <f ca="1"/>
        <v>489.2</v>
      </c>
      <c r="BW276">
        <f ca="1"/>
        <v>2318.5</v>
      </c>
      <c r="BX276" t="str">
        <f ca="1"/>
        <v/>
      </c>
      <c r="BY276">
        <f ca="1"/>
        <v>7100.7</v>
      </c>
      <c r="BZ276" t="str">
        <f ca="1"/>
        <v/>
      </c>
      <c r="CA276" t="str">
        <f ca="1"/>
        <v/>
      </c>
      <c r="CB276">
        <f ca="1"/>
        <v>15</v>
      </c>
      <c r="CC276" t="str">
        <f ca="1"/>
        <v/>
      </c>
      <c r="CD276" t="str">
        <f ca="1"/>
        <v/>
      </c>
      <c r="CE276">
        <f ca="1"/>
        <v>9336.1</v>
      </c>
      <c r="CF276">
        <f ca="1"/>
        <v>362.28</v>
      </c>
      <c r="CG276">
        <f ca="1"/>
        <v>25.770398586728501</v>
      </c>
      <c r="EI276">
        <f ca="1"/>
        <v>46296</v>
      </c>
      <c r="EJ276">
        <f ca="1"/>
        <v>10989.199999999997</v>
      </c>
      <c r="EL276">
        <f ca="1"/>
        <v>46296</v>
      </c>
      <c r="EM276">
        <f ca="1"/>
        <v>10190.899999999998</v>
      </c>
      <c r="EN276">
        <f ca="1"/>
        <v>798.3</v>
      </c>
      <c r="EP276">
        <f ca="1"/>
        <v>46296</v>
      </c>
      <c r="EQ276">
        <f ca="1"/>
        <v>438.93</v>
      </c>
      <c r="ES276">
        <f ca="1"/>
        <v>46296</v>
      </c>
      <c r="ET276">
        <f ca="1"/>
        <v>22.034720798304967</v>
      </c>
      <c r="EV276">
        <f ca="1"/>
        <v>46296</v>
      </c>
      <c r="EW276">
        <f ca="1"/>
        <v>9671.6999999999989</v>
      </c>
      <c r="EX276">
        <f ca="1"/>
        <v>438.93</v>
      </c>
    </row>
    <row r="277" spans="1:154" ht="13.5">
      <c r="A277" s="242">
        <f ca="1"/>
        <v>46131</v>
      </c>
      <c r="B277" s="240" t="str">
        <f ca="1"/>
        <v>M</v>
      </c>
      <c r="C277" s="243">
        <f ca="1"/>
        <v>379.7</v>
      </c>
      <c r="D277" s="243">
        <f ca="1"/>
        <v>95.4</v>
      </c>
      <c r="E277" s="243">
        <f ca="1"/>
        <v>543.79999999999995</v>
      </c>
      <c r="F277" s="243">
        <f ca="1"/>
        <v>1958.3</v>
      </c>
      <c r="G277" s="243" t="str">
        <f ca="1"/>
        <v/>
      </c>
      <c r="H277" s="243">
        <f ca="1"/>
        <v>2977.2</v>
      </c>
      <c r="I277" s="244" t="str">
        <f ca="1"/>
        <v/>
      </c>
      <c r="J277" s="244" t="str">
        <f ca="1"/>
        <v/>
      </c>
      <c r="K277" s="243" t="str">
        <f ca="1"/>
        <v/>
      </c>
      <c r="L277" s="243" t="str">
        <f ca="1"/>
        <v/>
      </c>
      <c r="M277" s="243" t="str">
        <f ca="1"/>
        <v/>
      </c>
      <c r="N277" s="243" t="str">
        <f ca="1"/>
        <v/>
      </c>
      <c r="O277" s="243" t="str">
        <f ca="1"/>
        <v/>
      </c>
      <c r="P277" s="244" t="str">
        <f ca="1"/>
        <v/>
      </c>
      <c r="R277" s="245">
        <f ca="1"/>
        <v>46239</v>
      </c>
      <c r="S277" s="347">
        <f ca="1"/>
        <v>12794.6</v>
      </c>
      <c r="T277" s="347">
        <f ca="1"/>
        <v>10989.8</v>
      </c>
      <c r="U277" s="347">
        <f ca="1"/>
        <v>471.42</v>
      </c>
      <c r="V277" s="348">
        <f ca="1"/>
        <v>23.312120826439266</v>
      </c>
      <c r="W277" s="347">
        <f ca="1"/>
        <v>0</v>
      </c>
      <c r="X277" s="347">
        <f ca="1"/>
        <v>471.42</v>
      </c>
      <c r="Y277" s="347">
        <f ca="1"/>
        <v>-471.42</v>
      </c>
      <c r="BA277">
        <f ca="1"/>
        <v>46160</v>
      </c>
      <c r="BB277" t="str">
        <f ca="1"/>
        <v>M</v>
      </c>
      <c r="BC277">
        <f ca="1"/>
        <v>372.9</v>
      </c>
      <c r="BD277">
        <f ca="1"/>
        <v>100.9</v>
      </c>
      <c r="BE277">
        <f ca="1"/>
        <v>499</v>
      </c>
      <c r="BF277">
        <f ca="1"/>
        <v>1277.6000000000001</v>
      </c>
      <c r="BG277" t="str">
        <f ca="1"/>
        <v/>
      </c>
      <c r="BH277">
        <f ca="1"/>
        <v>2250.4</v>
      </c>
      <c r="BI277" t="str">
        <f ca="1"/>
        <v/>
      </c>
      <c r="BJ277" t="str">
        <f ca="1"/>
        <v/>
      </c>
      <c r="BK277" t="str">
        <f ca="1"/>
        <v/>
      </c>
      <c r="BL277" t="str">
        <f ca="1"/>
        <v/>
      </c>
      <c r="BM277" t="str">
        <f ca="1"/>
        <v/>
      </c>
      <c r="BN277" t="str">
        <f ca="1"/>
        <v/>
      </c>
      <c r="BO277" t="str">
        <f ca="1"/>
        <v/>
      </c>
      <c r="BP277" t="str">
        <f ca="1"/>
        <v/>
      </c>
      <c r="BR277">
        <f ca="1"/>
        <v>46160</v>
      </c>
      <c r="BS277" t="str">
        <f ca="1"/>
        <v>M</v>
      </c>
      <c r="BT277">
        <f ca="1"/>
        <v>372.9</v>
      </c>
      <c r="BU277">
        <f ca="1"/>
        <v>100.9</v>
      </c>
      <c r="BV277">
        <f ca="1"/>
        <v>499</v>
      </c>
      <c r="BW277">
        <f ca="1"/>
        <v>1277.6000000000001</v>
      </c>
      <c r="BX277" t="str">
        <f ca="1"/>
        <v/>
      </c>
      <c r="BY277">
        <f ca="1"/>
        <v>2250.4</v>
      </c>
      <c r="BZ277" t="str">
        <f ca="1"/>
        <v/>
      </c>
      <c r="CA277" t="str">
        <f ca="1"/>
        <v/>
      </c>
      <c r="CB277" t="str">
        <f ca="1"/>
        <v/>
      </c>
      <c r="CC277" t="str">
        <f ca="1"/>
        <v/>
      </c>
      <c r="CD277" t="str">
        <f ca="1"/>
        <v/>
      </c>
      <c r="CE277" t="str">
        <f ca="1"/>
        <v/>
      </c>
      <c r="CF277" t="str">
        <f ca="1"/>
        <v/>
      </c>
      <c r="CG277" t="str">
        <f ca="1"/>
        <v/>
      </c>
      <c r="EI277">
        <f ca="1"/>
        <v>46297</v>
      </c>
      <c r="EJ277">
        <f ca="1"/>
        <v>9747.2999999999993</v>
      </c>
      <c r="EL277">
        <f ca="1"/>
        <v>46297</v>
      </c>
      <c r="EM277">
        <f ca="1"/>
        <v>8883.4</v>
      </c>
      <c r="EN277">
        <f ca="1"/>
        <v>863.9</v>
      </c>
      <c r="EP277">
        <f ca="1"/>
        <v>46297</v>
      </c>
      <c r="EQ277">
        <f ca="1"/>
        <v>82.67</v>
      </c>
      <c r="ES277">
        <f ca="1"/>
        <v>46297</v>
      </c>
      <c r="ET277">
        <f ca="1"/>
        <v>22.055159066166684</v>
      </c>
      <c r="EV277">
        <f ca="1"/>
        <v>46297</v>
      </c>
      <c r="EW277">
        <f ca="1"/>
        <v>1823.2999999999997</v>
      </c>
      <c r="EX277">
        <f ca="1"/>
        <v>82.67</v>
      </c>
    </row>
    <row r="278" spans="1:154" ht="13.5">
      <c r="A278" s="242">
        <f ca="1"/>
        <v>46131</v>
      </c>
      <c r="B278" s="240" t="str">
        <f ca="1"/>
        <v>E</v>
      </c>
      <c r="C278" s="243">
        <f ca="1"/>
        <v>339.7</v>
      </c>
      <c r="D278" s="243">
        <f ca="1"/>
        <v>3992.2</v>
      </c>
      <c r="E278" s="243">
        <f ca="1"/>
        <v>283.5</v>
      </c>
      <c r="F278" s="243">
        <f ca="1"/>
        <v>2057.5</v>
      </c>
      <c r="G278" s="243" t="str">
        <f ca="1"/>
        <v/>
      </c>
      <c r="H278" s="243">
        <f ca="1"/>
        <v>6672.9</v>
      </c>
      <c r="I278" s="244" t="str">
        <f ca="1"/>
        <v/>
      </c>
      <c r="J278" s="244" t="str">
        <f ca="1"/>
        <v/>
      </c>
      <c r="K278" s="243">
        <f ca="1"/>
        <v>15</v>
      </c>
      <c r="L278" s="243" t="str">
        <f ca="1"/>
        <v/>
      </c>
      <c r="M278" s="243" t="str">
        <f ca="1"/>
        <v/>
      </c>
      <c r="N278" s="243">
        <f ca="1"/>
        <v>9506.4</v>
      </c>
      <c r="O278" s="243">
        <f ca="1"/>
        <v>368.76</v>
      </c>
      <c r="P278" s="244">
        <f ca="1"/>
        <v>25.779368695086234</v>
      </c>
      <c r="R278" s="245">
        <f ca="1"/>
        <v>46240</v>
      </c>
      <c r="S278" s="347">
        <f ca="1"/>
        <v>10990.6</v>
      </c>
      <c r="T278" s="347">
        <f ca="1"/>
        <v>2971.6000000000004</v>
      </c>
      <c r="U278" s="347">
        <f ca="1"/>
        <v>131.28</v>
      </c>
      <c r="V278" s="348">
        <f ca="1"/>
        <v>22.63558805606338</v>
      </c>
      <c r="W278" s="347">
        <f ca="1"/>
        <v>0</v>
      </c>
      <c r="X278" s="347">
        <f ca="1"/>
        <v>131.28</v>
      </c>
      <c r="Y278" s="347">
        <f ca="1"/>
        <v>-131.28</v>
      </c>
      <c r="BA278">
        <f ca="1"/>
        <v>46160</v>
      </c>
      <c r="BB278" t="str">
        <f ca="1"/>
        <v>E</v>
      </c>
      <c r="BC278">
        <f ca="1"/>
        <v>60</v>
      </c>
      <c r="BD278">
        <f ca="1"/>
        <v>3777</v>
      </c>
      <c r="BE278">
        <f ca="1"/>
        <v>299.10000000000002</v>
      </c>
      <c r="BF278">
        <f ca="1"/>
        <v>106.29999999999998</v>
      </c>
      <c r="BG278" t="str">
        <f ca="1"/>
        <v/>
      </c>
      <c r="BH278">
        <f ca="1"/>
        <v>4242.4000000000005</v>
      </c>
      <c r="BI278" t="str">
        <f ca="1"/>
        <v/>
      </c>
      <c r="BJ278" t="str">
        <f ca="1"/>
        <v/>
      </c>
      <c r="BK278">
        <f ca="1"/>
        <v>15</v>
      </c>
      <c r="BL278" t="str">
        <f ca="1"/>
        <v/>
      </c>
      <c r="BM278" t="str">
        <f ca="1"/>
        <v/>
      </c>
      <c r="BN278">
        <f ca="1"/>
        <v>7295.8000000000011</v>
      </c>
      <c r="BO278">
        <f ca="1"/>
        <v>282.12</v>
      </c>
      <c r="BP278">
        <f ca="1"/>
        <v>25.860626683680707</v>
      </c>
      <c r="BR278">
        <f ca="1"/>
        <v>46160</v>
      </c>
      <c r="BS278" t="str">
        <f ca="1"/>
        <v>E</v>
      </c>
      <c r="BT278">
        <f ca="1"/>
        <v>60</v>
      </c>
      <c r="BU278">
        <f ca="1"/>
        <v>3777</v>
      </c>
      <c r="BV278">
        <f ca="1"/>
        <v>299.10000000000002</v>
      </c>
      <c r="BW278">
        <f ca="1"/>
        <v>106.29999999999998</v>
      </c>
      <c r="BX278" t="str">
        <f ca="1"/>
        <v/>
      </c>
      <c r="BY278">
        <f ca="1"/>
        <v>4242.4000000000005</v>
      </c>
      <c r="BZ278" t="str">
        <f ca="1"/>
        <v/>
      </c>
      <c r="CA278" t="str">
        <f ca="1"/>
        <v/>
      </c>
      <c r="CB278">
        <f ca="1"/>
        <v>15</v>
      </c>
      <c r="CC278" t="str">
        <f ca="1"/>
        <v/>
      </c>
      <c r="CD278" t="str">
        <f ca="1"/>
        <v/>
      </c>
      <c r="CE278">
        <f ca="1"/>
        <v>7295.8000000000011</v>
      </c>
      <c r="CF278">
        <f ca="1"/>
        <v>282.12</v>
      </c>
      <c r="CG278">
        <f ca="1"/>
        <v>25.860626683680707</v>
      </c>
      <c r="EI278">
        <f ca="1"/>
        <v>46298</v>
      </c>
      <c r="EJ278">
        <f ca="1"/>
        <v>10884.099999999999</v>
      </c>
      <c r="EL278">
        <f ca="1"/>
        <v>46298</v>
      </c>
      <c r="EM278">
        <f ca="1"/>
        <v>979.39999999999986</v>
      </c>
      <c r="EN278">
        <f ca="1"/>
        <v>9904.6999999999989</v>
      </c>
      <c r="EP278">
        <f ca="1"/>
        <v>46298</v>
      </c>
      <c r="EQ278">
        <f ca="1"/>
        <v>488.71</v>
      </c>
      <c r="ES278">
        <f ca="1"/>
        <v>46298</v>
      </c>
      <c r="ET278">
        <f ca="1"/>
        <v>22.316915962431704</v>
      </c>
      <c r="EV278">
        <f ca="1"/>
        <v>46298</v>
      </c>
      <c r="EW278">
        <f ca="1"/>
        <v>10906.499999999998</v>
      </c>
      <c r="EX278">
        <f ca="1"/>
        <v>488.71</v>
      </c>
    </row>
    <row r="279" spans="1:154" ht="13.5">
      <c r="A279" s="242">
        <f ca="1"/>
        <v>46132</v>
      </c>
      <c r="B279" s="240" t="str">
        <f ca="1"/>
        <v>M</v>
      </c>
      <c r="C279" s="243">
        <f ca="1"/>
        <v>365.40000000000003</v>
      </c>
      <c r="D279" s="243">
        <f ca="1"/>
        <v>101.6</v>
      </c>
      <c r="E279" s="243">
        <f ca="1"/>
        <v>536.90000000000009</v>
      </c>
      <c r="F279" s="243">
        <f ca="1"/>
        <v>1844.6</v>
      </c>
      <c r="G279" s="243" t="str">
        <f ca="1"/>
        <v/>
      </c>
      <c r="H279" s="243">
        <f ca="1"/>
        <v>2848.5</v>
      </c>
      <c r="I279" s="244" t="str">
        <f ca="1"/>
        <v/>
      </c>
      <c r="J279" s="244" t="str">
        <f ca="1"/>
        <v/>
      </c>
      <c r="K279" s="243" t="str">
        <f ca="1"/>
        <v/>
      </c>
      <c r="L279" s="243" t="str">
        <f ca="1"/>
        <v/>
      </c>
      <c r="M279" s="243" t="str">
        <f ca="1"/>
        <v/>
      </c>
      <c r="N279" s="243" t="str">
        <f ca="1"/>
        <v/>
      </c>
      <c r="O279" s="243" t="str">
        <f ca="1"/>
        <v/>
      </c>
      <c r="P279" s="244" t="str">
        <f ca="1"/>
        <v/>
      </c>
      <c r="R279" s="245">
        <f ca="1"/>
        <v>46241</v>
      </c>
      <c r="S279" s="347">
        <f ca="1"/>
        <v>2960.6000000000004</v>
      </c>
      <c r="T279" s="347">
        <f ca="1"/>
        <v>12216.600000000002</v>
      </c>
      <c r="U279" s="347">
        <f ca="1"/>
        <v>529.13</v>
      </c>
      <c r="V279" s="348">
        <f ca="1"/>
        <v>23.088087993498768</v>
      </c>
      <c r="W279" s="347">
        <f ca="1"/>
        <v>0</v>
      </c>
      <c r="X279" s="347">
        <f ca="1"/>
        <v>529.13</v>
      </c>
      <c r="Y279" s="347">
        <f ca="1"/>
        <v>-529.13</v>
      </c>
      <c r="BA279">
        <f ca="1"/>
        <v>46161</v>
      </c>
      <c r="BB279" t="str">
        <f ca="1"/>
        <v>M</v>
      </c>
      <c r="BC279">
        <f ca="1"/>
        <v>384.40000000000003</v>
      </c>
      <c r="BD279">
        <f ca="1"/>
        <v>97.4</v>
      </c>
      <c r="BE279">
        <f ca="1"/>
        <v>435.9</v>
      </c>
      <c r="BF279">
        <f ca="1"/>
        <v>2150.7000000000003</v>
      </c>
      <c r="BG279" t="str">
        <f ca="1"/>
        <v/>
      </c>
      <c r="BH279">
        <f ca="1"/>
        <v>3068.4000000000005</v>
      </c>
      <c r="BI279" t="str">
        <f ca="1"/>
        <v/>
      </c>
      <c r="BJ279" t="str">
        <f ca="1"/>
        <v/>
      </c>
      <c r="BK279" t="str">
        <f ca="1"/>
        <v/>
      </c>
      <c r="BL279" t="str">
        <f ca="1"/>
        <v/>
      </c>
      <c r="BM279" t="str">
        <f ca="1"/>
        <v/>
      </c>
      <c r="BN279" t="str">
        <f ca="1"/>
        <v/>
      </c>
      <c r="BO279" t="str">
        <f ca="1"/>
        <v/>
      </c>
      <c r="BP279" t="str">
        <f ca="1"/>
        <v/>
      </c>
      <c r="BR279">
        <f ca="1"/>
        <v>46161</v>
      </c>
      <c r="BS279" t="str">
        <f ca="1"/>
        <v>M</v>
      </c>
      <c r="BT279">
        <f ca="1"/>
        <v>384.40000000000003</v>
      </c>
      <c r="BU279">
        <f ca="1"/>
        <v>97.4</v>
      </c>
      <c r="BV279">
        <f ca="1"/>
        <v>435.9</v>
      </c>
      <c r="BW279">
        <f ca="1"/>
        <v>2150.7000000000003</v>
      </c>
      <c r="BX279" t="str">
        <f ca="1"/>
        <v/>
      </c>
      <c r="BY279">
        <f ca="1"/>
        <v>3068.4000000000005</v>
      </c>
      <c r="BZ279" t="str">
        <f ca="1"/>
        <v/>
      </c>
      <c r="CA279" t="str">
        <f ca="1"/>
        <v/>
      </c>
      <c r="CB279" t="str">
        <f ca="1"/>
        <v/>
      </c>
      <c r="CC279" t="str">
        <f ca="1"/>
        <v/>
      </c>
      <c r="CD279" t="str">
        <f ca="1"/>
        <v/>
      </c>
      <c r="CE279" t="str">
        <f ca="1"/>
        <v/>
      </c>
      <c r="CF279" t="str">
        <f ca="1"/>
        <v/>
      </c>
      <c r="CG279" t="str">
        <f ca="1"/>
        <v/>
      </c>
      <c r="EI279">
        <f ca="1"/>
        <v>46299</v>
      </c>
      <c r="EJ279">
        <f ca="1"/>
        <v>9884.3999999999978</v>
      </c>
      <c r="EL279">
        <f ca="1"/>
        <v>46299</v>
      </c>
      <c r="EM279">
        <f ca="1"/>
        <v>1011.8000000000001</v>
      </c>
      <c r="EN279">
        <f ca="1"/>
        <v>8872.5999999999985</v>
      </c>
      <c r="EP279">
        <f ca="1"/>
        <v>46299</v>
      </c>
      <c r="EQ279">
        <f ca="1"/>
        <v>424.97</v>
      </c>
      <c r="ES279">
        <f ca="1"/>
        <v>46299</v>
      </c>
      <c r="ET279">
        <f ca="1"/>
        <v>23.181871661529044</v>
      </c>
      <c r="EV279">
        <f ca="1"/>
        <v>46299</v>
      </c>
      <c r="EW279">
        <f ca="1"/>
        <v>9851.5999999999985</v>
      </c>
      <c r="EX279">
        <f ca="1"/>
        <v>424.97</v>
      </c>
    </row>
    <row r="280" spans="1:154" ht="13.5">
      <c r="A280" s="242">
        <f ca="1"/>
        <v>46132</v>
      </c>
      <c r="B280" s="240" t="str">
        <f ca="1"/>
        <v>E</v>
      </c>
      <c r="C280" s="243">
        <f ca="1"/>
        <v>338.6</v>
      </c>
      <c r="D280" s="243">
        <f ca="1"/>
        <v>4148.6000000000004</v>
      </c>
      <c r="E280" s="243">
        <f ca="1"/>
        <v>517.9</v>
      </c>
      <c r="F280" s="243">
        <f ca="1"/>
        <v>2337.7999999999997</v>
      </c>
      <c r="G280" s="243" t="str">
        <f ca="1"/>
        <v/>
      </c>
      <c r="H280" s="243">
        <f ca="1"/>
        <v>7342.9</v>
      </c>
      <c r="I280" s="244" t="str">
        <f ca="1"/>
        <v/>
      </c>
      <c r="J280" s="244" t="str">
        <f ca="1"/>
        <v/>
      </c>
      <c r="K280" s="243">
        <f ca="1"/>
        <v>15</v>
      </c>
      <c r="L280" s="243" t="str">
        <f ca="1"/>
        <v/>
      </c>
      <c r="M280" s="243" t="str">
        <f ca="1"/>
        <v/>
      </c>
      <c r="N280" s="243">
        <f ca="1"/>
        <v>10260</v>
      </c>
      <c r="O280" s="243">
        <f ca="1"/>
        <v>397.52</v>
      </c>
      <c r="P280" s="244">
        <f ca="1"/>
        <v>25.810022137250957</v>
      </c>
      <c r="R280" s="245">
        <f ca="1"/>
        <v>46242</v>
      </c>
      <c r="S280" s="347">
        <f ca="1"/>
        <v>12749.2</v>
      </c>
      <c r="T280" s="347">
        <f ca="1"/>
        <v>3467.2</v>
      </c>
      <c r="U280" s="347">
        <f ca="1"/>
        <v>152.41</v>
      </c>
      <c r="V280" s="348">
        <f ca="1"/>
        <v>22.749163440719112</v>
      </c>
      <c r="W280" s="347">
        <f ca="1"/>
        <v>0</v>
      </c>
      <c r="X280" s="347">
        <f ca="1"/>
        <v>152.41</v>
      </c>
      <c r="Y280" s="347">
        <f ca="1"/>
        <v>-152.41</v>
      </c>
      <c r="BA280">
        <f ca="1"/>
        <v>46161</v>
      </c>
      <c r="BB280" t="str">
        <f ca="1"/>
        <v>E</v>
      </c>
      <c r="BC280">
        <f ca="1"/>
        <v>347.90000000000003</v>
      </c>
      <c r="BD280">
        <f ca="1"/>
        <v>3896.7</v>
      </c>
      <c r="BE280">
        <f ca="1"/>
        <v>505</v>
      </c>
      <c r="BF280">
        <f ca="1"/>
        <v>2182.9</v>
      </c>
      <c r="BG280" t="str">
        <f ca="1"/>
        <v/>
      </c>
      <c r="BH280">
        <f ca="1"/>
        <v>6932.5</v>
      </c>
      <c r="BI280" t="str">
        <f ca="1"/>
        <v/>
      </c>
      <c r="BJ280" t="str">
        <f ca="1"/>
        <v/>
      </c>
      <c r="BK280">
        <f ca="1"/>
        <v>150</v>
      </c>
      <c r="BL280" t="str">
        <f ca="1"/>
        <v/>
      </c>
      <c r="BM280" t="str">
        <f ca="1"/>
        <v/>
      </c>
      <c r="BN280">
        <f ca="1"/>
        <v>10035.9</v>
      </c>
      <c r="BO280">
        <f ca="1"/>
        <v>387.2</v>
      </c>
      <c r="BP280">
        <f ca="1"/>
        <v>25.919163223140497</v>
      </c>
      <c r="BR280">
        <f ca="1"/>
        <v>46161</v>
      </c>
      <c r="BS280" t="str">
        <f ca="1"/>
        <v>E</v>
      </c>
      <c r="BT280">
        <f ca="1"/>
        <v>347.90000000000003</v>
      </c>
      <c r="BU280">
        <f ca="1"/>
        <v>3896.7</v>
      </c>
      <c r="BV280">
        <f ca="1"/>
        <v>505</v>
      </c>
      <c r="BW280">
        <f ca="1"/>
        <v>2182.9</v>
      </c>
      <c r="BX280" t="str">
        <f ca="1"/>
        <v/>
      </c>
      <c r="BY280">
        <f ca="1"/>
        <v>6932.5</v>
      </c>
      <c r="BZ280" t="str">
        <f ca="1"/>
        <v/>
      </c>
      <c r="CA280" t="str">
        <f ca="1"/>
        <v/>
      </c>
      <c r="CB280">
        <f ca="1"/>
        <v>150</v>
      </c>
      <c r="CC280" t="str">
        <f ca="1"/>
        <v/>
      </c>
      <c r="CD280" t="str">
        <f ca="1"/>
        <v/>
      </c>
      <c r="CE280">
        <f ca="1"/>
        <v>10035.9</v>
      </c>
      <c r="CF280">
        <f ca="1"/>
        <v>387.2</v>
      </c>
      <c r="CG280">
        <f ca="1"/>
        <v>25.919163223140497</v>
      </c>
      <c r="EI280">
        <f ca="1"/>
        <v>46300</v>
      </c>
      <c r="EJ280">
        <f ca="1"/>
        <v>11206.500000000002</v>
      </c>
      <c r="EL280">
        <f ca="1"/>
        <v>46300</v>
      </c>
      <c r="EM280">
        <f ca="1"/>
        <v>999</v>
      </c>
      <c r="EN280">
        <f ca="1"/>
        <v>10207.500000000002</v>
      </c>
      <c r="EP280">
        <f ca="1"/>
        <v>46300</v>
      </c>
      <c r="EQ280">
        <f ca="1"/>
        <v>501.63</v>
      </c>
      <c r="ES280">
        <f ca="1"/>
        <v>46300</v>
      </c>
      <c r="ET280">
        <f ca="1"/>
        <v>22.067460080138751</v>
      </c>
      <c r="EV280">
        <f ca="1"/>
        <v>46300</v>
      </c>
      <c r="EW280">
        <f ca="1"/>
        <v>11069.700000000003</v>
      </c>
      <c r="EX280">
        <f ca="1"/>
        <v>501.63</v>
      </c>
    </row>
    <row r="281" spans="1:154" ht="13.5">
      <c r="A281" s="242">
        <f ca="1"/>
        <v>46133</v>
      </c>
      <c r="B281" s="240" t="str">
        <f ca="1"/>
        <v>M</v>
      </c>
      <c r="C281" s="243">
        <f ca="1"/>
        <v>382.3</v>
      </c>
      <c r="D281" s="243">
        <f ca="1"/>
        <v>105.1</v>
      </c>
      <c r="E281" s="243">
        <f ca="1"/>
        <v>508.40000000000003</v>
      </c>
      <c r="F281" s="243">
        <f ca="1"/>
        <v>1936.3000000000002</v>
      </c>
      <c r="G281" s="243" t="str">
        <f ca="1"/>
        <v/>
      </c>
      <c r="H281" s="243">
        <f ca="1"/>
        <v>2932.1000000000004</v>
      </c>
      <c r="I281" s="244" t="str">
        <f ca="1"/>
        <v/>
      </c>
      <c r="J281" s="244" t="str">
        <f ca="1"/>
        <v/>
      </c>
      <c r="K281" s="243" t="str">
        <f ca="1"/>
        <v/>
      </c>
      <c r="L281" s="243" t="str">
        <f ca="1"/>
        <v/>
      </c>
      <c r="M281" s="243" t="str">
        <f ca="1"/>
        <v/>
      </c>
      <c r="N281" s="243" t="str">
        <f ca="1"/>
        <v/>
      </c>
      <c r="O281" s="243" t="str">
        <f ca="1"/>
        <v/>
      </c>
      <c r="P281" s="244" t="str">
        <f ca="1"/>
        <v/>
      </c>
      <c r="R281" s="245">
        <f ca="1"/>
        <v>46243</v>
      </c>
      <c r="S281" s="347">
        <f ca="1"/>
        <v>3512.7</v>
      </c>
      <c r="T281" s="347">
        <f ca="1"/>
        <v>3506.0999999999995</v>
      </c>
      <c r="U281" s="347">
        <f ca="1"/>
        <v>152.16</v>
      </c>
      <c r="V281" s="348">
        <f ca="1"/>
        <v>23.04219242902208</v>
      </c>
      <c r="W281" s="347">
        <f ca="1"/>
        <v>0</v>
      </c>
      <c r="X281" s="347">
        <f ca="1"/>
        <v>152.16</v>
      </c>
      <c r="Y281" s="347">
        <f ca="1"/>
        <v>-152.16</v>
      </c>
      <c r="BA281">
        <f ca="1"/>
        <v>46162</v>
      </c>
      <c r="BB281" t="str">
        <f ca="1"/>
        <v>M</v>
      </c>
      <c r="BC281">
        <f ca="1"/>
        <v>364.7</v>
      </c>
      <c r="BD281">
        <f ca="1"/>
        <v>92.300000000000011</v>
      </c>
      <c r="BE281">
        <f ca="1"/>
        <v>494</v>
      </c>
      <c r="BF281">
        <f ca="1"/>
        <v>2302.3999999999996</v>
      </c>
      <c r="BG281" t="str">
        <f ca="1"/>
        <v/>
      </c>
      <c r="BH281">
        <f ca="1"/>
        <v>3253.3999999999996</v>
      </c>
      <c r="BI281" t="str">
        <f ca="1"/>
        <v/>
      </c>
      <c r="BJ281" t="str">
        <f ca="1"/>
        <v/>
      </c>
      <c r="BK281" t="str">
        <f ca="1"/>
        <v/>
      </c>
      <c r="BL281" t="str">
        <f ca="1"/>
        <v/>
      </c>
      <c r="BM281" t="str">
        <f ca="1"/>
        <v/>
      </c>
      <c r="BN281" t="str">
        <f ca="1"/>
        <v/>
      </c>
      <c r="BO281" t="str">
        <f ca="1"/>
        <v/>
      </c>
      <c r="BP281" t="str">
        <f ca="1"/>
        <v/>
      </c>
      <c r="BR281">
        <f ca="1"/>
        <v>46162</v>
      </c>
      <c r="BS281" t="str">
        <f ca="1"/>
        <v>M</v>
      </c>
      <c r="BT281">
        <f ca="1"/>
        <v>364.7</v>
      </c>
      <c r="BU281">
        <f ca="1"/>
        <v>92.300000000000011</v>
      </c>
      <c r="BV281">
        <f ca="1"/>
        <v>494</v>
      </c>
      <c r="BW281">
        <f ca="1"/>
        <v>2302.3999999999996</v>
      </c>
      <c r="BX281" t="str">
        <f ca="1"/>
        <v/>
      </c>
      <c r="BY281">
        <f ca="1"/>
        <v>3253.3999999999996</v>
      </c>
      <c r="BZ281" t="str">
        <f ca="1"/>
        <v/>
      </c>
      <c r="CA281" t="str">
        <f ca="1"/>
        <v/>
      </c>
      <c r="CB281" t="str">
        <f ca="1"/>
        <v/>
      </c>
      <c r="CC281" t="str">
        <f ca="1"/>
        <v/>
      </c>
      <c r="CD281" t="str">
        <f ca="1"/>
        <v/>
      </c>
      <c r="CE281" t="str">
        <f ca="1"/>
        <v/>
      </c>
      <c r="CF281" t="str">
        <f ca="1"/>
        <v/>
      </c>
      <c r="CG281" t="str">
        <f ca="1"/>
        <v/>
      </c>
      <c r="EI281">
        <f ca="1"/>
        <v>46301</v>
      </c>
      <c r="EJ281">
        <f ca="1"/>
        <v>9944.4</v>
      </c>
      <c r="EL281">
        <f ca="1"/>
        <v>46301</v>
      </c>
      <c r="EM281">
        <f ca="1"/>
        <v>997.2</v>
      </c>
      <c r="EN281">
        <f ca="1"/>
        <v>8947.1999999999989</v>
      </c>
      <c r="EP281">
        <f ca="1"/>
        <v>46301</v>
      </c>
      <c r="EQ281">
        <f ca="1"/>
        <v>448.14</v>
      </c>
      <c r="ES281">
        <f ca="1"/>
        <v>46301</v>
      </c>
      <c r="ET281">
        <f ca="1"/>
        <v>22.140625697326726</v>
      </c>
      <c r="EV281">
        <f ca="1"/>
        <v>46301</v>
      </c>
      <c r="EW281">
        <f ca="1"/>
        <v>9922.0999999999985</v>
      </c>
      <c r="EX281">
        <f ca="1"/>
        <v>448.14</v>
      </c>
    </row>
    <row r="282" spans="1:154" ht="13.5">
      <c r="A282" s="242">
        <f ca="1"/>
        <v>46133</v>
      </c>
      <c r="B282" s="240" t="str">
        <f ca="1"/>
        <v>E</v>
      </c>
      <c r="C282" s="243">
        <f ca="1"/>
        <v>350.20000000000005</v>
      </c>
      <c r="D282" s="243">
        <f ca="1"/>
        <v>4238.5</v>
      </c>
      <c r="E282" s="243">
        <f ca="1"/>
        <v>500.1</v>
      </c>
      <c r="F282" s="243">
        <f ca="1"/>
        <v>2494.6000000000004</v>
      </c>
      <c r="G282" s="243" t="str">
        <f ca="1"/>
        <v/>
      </c>
      <c r="H282" s="243">
        <f ca="1"/>
        <v>7583.4000000000005</v>
      </c>
      <c r="I282" s="244" t="str">
        <f ca="1"/>
        <v/>
      </c>
      <c r="J282" s="244" t="str">
        <f ca="1"/>
        <v/>
      </c>
      <c r="K282" s="243">
        <f ca="1"/>
        <v>183</v>
      </c>
      <c r="L282" s="243" t="str">
        <f ca="1"/>
        <v/>
      </c>
      <c r="M282" s="243" t="str">
        <f ca="1"/>
        <v/>
      </c>
      <c r="N282" s="243">
        <f ca="1"/>
        <v>10289</v>
      </c>
      <c r="O282" s="243">
        <f ca="1"/>
        <v>400.81</v>
      </c>
      <c r="P282" s="244">
        <f ca="1"/>
        <v>25.670517202664605</v>
      </c>
      <c r="R282" s="245">
        <f ca="1"/>
        <v>46244</v>
      </c>
      <c r="S282" s="347">
        <f ca="1"/>
        <v>3548.7</v>
      </c>
      <c r="T282" s="347">
        <f ca="1"/>
        <v>3329.8</v>
      </c>
      <c r="U282" s="347">
        <f ca="1"/>
        <v>143.38</v>
      </c>
      <c r="V282" s="348">
        <f ca="1"/>
        <v>23.223601618077836</v>
      </c>
      <c r="W282" s="347">
        <f ca="1"/>
        <v>0</v>
      </c>
      <c r="X282" s="347">
        <f ca="1"/>
        <v>143.38</v>
      </c>
      <c r="Y282" s="347">
        <f ca="1"/>
        <v>-143.38</v>
      </c>
      <c r="BA282">
        <f ca="1"/>
        <v>46162</v>
      </c>
      <c r="BB282" t="str">
        <f ca="1"/>
        <v>E</v>
      </c>
      <c r="BC282">
        <f ca="1"/>
        <v>359.5</v>
      </c>
      <c r="BD282">
        <f ca="1"/>
        <v>3932.9</v>
      </c>
      <c r="BE282">
        <f ca="1"/>
        <v>496.1</v>
      </c>
      <c r="BF282">
        <f ca="1"/>
        <v>2412.6</v>
      </c>
      <c r="BG282" t="str">
        <f ca="1"/>
        <v/>
      </c>
      <c r="BH282">
        <f ca="1"/>
        <v>7201.1</v>
      </c>
      <c r="BI282" t="str">
        <f ca="1"/>
        <v/>
      </c>
      <c r="BJ282" t="str">
        <f ca="1"/>
        <v/>
      </c>
      <c r="BK282">
        <f ca="1"/>
        <v>15</v>
      </c>
      <c r="BL282" t="str">
        <f ca="1"/>
        <v/>
      </c>
      <c r="BM282" t="str">
        <f ca="1"/>
        <v/>
      </c>
      <c r="BN282">
        <f ca="1"/>
        <v>9561.4000000000015</v>
      </c>
      <c r="BO282">
        <f ca="1"/>
        <v>370.12</v>
      </c>
      <c r="BP282">
        <f ca="1"/>
        <v>25.833243272452183</v>
      </c>
      <c r="BR282">
        <f ca="1"/>
        <v>46162</v>
      </c>
      <c r="BS282" t="str">
        <f ca="1"/>
        <v>E</v>
      </c>
      <c r="BT282">
        <f ca="1"/>
        <v>359.5</v>
      </c>
      <c r="BU282">
        <f ca="1"/>
        <v>3932.9</v>
      </c>
      <c r="BV282">
        <f ca="1"/>
        <v>496.1</v>
      </c>
      <c r="BW282">
        <f ca="1"/>
        <v>2412.6</v>
      </c>
      <c r="BX282" t="str">
        <f ca="1"/>
        <v/>
      </c>
      <c r="BY282">
        <f ca="1"/>
        <v>7201.1</v>
      </c>
      <c r="BZ282" t="str">
        <f ca="1"/>
        <v/>
      </c>
      <c r="CA282" t="str">
        <f ca="1"/>
        <v/>
      </c>
      <c r="CB282">
        <f ca="1"/>
        <v>15</v>
      </c>
      <c r="CC282" t="str">
        <f ca="1"/>
        <v/>
      </c>
      <c r="CD282" t="str">
        <f ca="1"/>
        <v/>
      </c>
      <c r="CE282">
        <f ca="1"/>
        <v>9561.4000000000015</v>
      </c>
      <c r="CF282">
        <f ca="1"/>
        <v>370.12</v>
      </c>
      <c r="CG282">
        <f ca="1"/>
        <v>25.833243272452183</v>
      </c>
      <c r="EI282">
        <f ca="1"/>
        <v>46302</v>
      </c>
      <c r="EJ282">
        <f ca="1"/>
        <v>11361.099999999999</v>
      </c>
      <c r="EL282">
        <f ca="1"/>
        <v>46302</v>
      </c>
      <c r="EM282">
        <f ca="1"/>
        <v>994.89999999999986</v>
      </c>
      <c r="EN282">
        <f ca="1"/>
        <v>10366.199999999999</v>
      </c>
      <c r="EP282">
        <f ca="1"/>
        <v>46302</v>
      </c>
      <c r="EQ282">
        <f ca="1"/>
        <v>487.58</v>
      </c>
      <c r="ES282">
        <f ca="1"/>
        <v>46302</v>
      </c>
      <c r="ET282">
        <f ca="1"/>
        <v>23.316173756101559</v>
      </c>
      <c r="EV282">
        <f ca="1"/>
        <v>46302</v>
      </c>
      <c r="EW282">
        <f ca="1"/>
        <v>11368.499999999998</v>
      </c>
      <c r="EX282">
        <f ca="1"/>
        <v>487.58</v>
      </c>
    </row>
    <row r="283" spans="1:154" ht="13.5">
      <c r="A283" s="242">
        <f ca="1"/>
        <v>46134</v>
      </c>
      <c r="B283" s="240" t="str">
        <f ca="1"/>
        <v>M</v>
      </c>
      <c r="C283" s="243">
        <f ca="1"/>
        <v>363.1</v>
      </c>
      <c r="D283" s="243">
        <f ca="1"/>
        <v>105.3</v>
      </c>
      <c r="E283" s="243">
        <f ca="1"/>
        <v>515.70000000000005</v>
      </c>
      <c r="F283" s="243">
        <f ca="1"/>
        <v>1904.5</v>
      </c>
      <c r="G283" s="243" t="str">
        <f ca="1"/>
        <v/>
      </c>
      <c r="H283" s="243">
        <f ca="1"/>
        <v>2888.6000000000004</v>
      </c>
      <c r="I283" s="244" t="str">
        <f ca="1"/>
        <v/>
      </c>
      <c r="J283" s="244" t="str">
        <f ca="1"/>
        <v/>
      </c>
      <c r="K283" s="243" t="str">
        <f ca="1"/>
        <v/>
      </c>
      <c r="L283" s="243" t="str">
        <f ca="1"/>
        <v/>
      </c>
      <c r="M283" s="243" t="str">
        <f ca="1"/>
        <v/>
      </c>
      <c r="N283" s="243" t="str">
        <f ca="1"/>
        <v/>
      </c>
      <c r="O283" s="243" t="str">
        <f ca="1"/>
        <v/>
      </c>
      <c r="P283" s="244" t="str">
        <f ca="1"/>
        <v/>
      </c>
      <c r="R283" s="245">
        <f ca="1"/>
        <v>46245</v>
      </c>
      <c r="S283" s="347">
        <f ca="1"/>
        <v>3444.6</v>
      </c>
      <c r="T283" s="347">
        <f ca="1"/>
        <v>12203.5</v>
      </c>
      <c r="U283" s="347">
        <f ca="1"/>
        <v>539.55999999999995</v>
      </c>
      <c r="V283" s="348">
        <f ca="1"/>
        <v>22.6175031507154</v>
      </c>
      <c r="W283" s="347">
        <f ca="1"/>
        <v>0</v>
      </c>
      <c r="X283" s="347">
        <f ca="1"/>
        <v>539.55999999999995</v>
      </c>
      <c r="Y283" s="347">
        <f ca="1"/>
        <v>-539.55999999999995</v>
      </c>
      <c r="BA283">
        <f ca="1"/>
        <v>46163</v>
      </c>
      <c r="BB283" t="str">
        <f ca="1"/>
        <v>M</v>
      </c>
      <c r="BC283">
        <f ca="1"/>
        <v>386.2</v>
      </c>
      <c r="BD283">
        <f ca="1"/>
        <v>89.6</v>
      </c>
      <c r="BE283">
        <f ca="1"/>
        <v>492.59999999999997</v>
      </c>
      <c r="BF283">
        <f ca="1"/>
        <v>1406.9</v>
      </c>
      <c r="BG283" t="str">
        <f ca="1"/>
        <v/>
      </c>
      <c r="BH283">
        <f ca="1"/>
        <v>2375.3000000000002</v>
      </c>
      <c r="BI283" t="str">
        <f ca="1"/>
        <v/>
      </c>
      <c r="BJ283" t="str">
        <f ca="1"/>
        <v/>
      </c>
      <c r="BK283" t="str">
        <f ca="1"/>
        <v/>
      </c>
      <c r="BL283" t="str">
        <f ca="1"/>
        <v/>
      </c>
      <c r="BM283" t="str">
        <f ca="1"/>
        <v/>
      </c>
      <c r="BN283" t="str">
        <f ca="1"/>
        <v/>
      </c>
      <c r="BO283" t="str">
        <f ca="1"/>
        <v/>
      </c>
      <c r="BP283" t="str">
        <f ca="1"/>
        <v/>
      </c>
      <c r="BR283">
        <f ca="1"/>
        <v>46163</v>
      </c>
      <c r="BS283" t="str">
        <f ca="1"/>
        <v>M</v>
      </c>
      <c r="BT283">
        <f ca="1"/>
        <v>386.2</v>
      </c>
      <c r="BU283">
        <f ca="1"/>
        <v>89.6</v>
      </c>
      <c r="BV283">
        <f ca="1"/>
        <v>492.59999999999997</v>
      </c>
      <c r="BW283">
        <f ca="1"/>
        <v>1406.9</v>
      </c>
      <c r="BX283" t="str">
        <f ca="1"/>
        <v/>
      </c>
      <c r="BY283">
        <f ca="1"/>
        <v>2375.3000000000002</v>
      </c>
      <c r="BZ283" t="str">
        <f ca="1"/>
        <v/>
      </c>
      <c r="CA283" t="str">
        <f ca="1"/>
        <v/>
      </c>
      <c r="CB283" t="str">
        <f ca="1"/>
        <v/>
      </c>
      <c r="CC283" t="str">
        <f ca="1"/>
        <v/>
      </c>
      <c r="CD283" t="str">
        <f ca="1"/>
        <v/>
      </c>
      <c r="CE283" t="str">
        <f ca="1"/>
        <v/>
      </c>
      <c r="CF283" t="str">
        <f ca="1"/>
        <v/>
      </c>
      <c r="CG283" t="str">
        <f ca="1"/>
        <v/>
      </c>
      <c r="EI283">
        <f ca="1"/>
        <v>46303</v>
      </c>
      <c r="EJ283">
        <f ca="1"/>
        <v>9985.9</v>
      </c>
      <c r="EL283">
        <f ca="1"/>
        <v>46303</v>
      </c>
      <c r="EM283">
        <f ca="1"/>
        <v>1022.3</v>
      </c>
      <c r="EN283">
        <f ca="1"/>
        <v>8963.6</v>
      </c>
      <c r="EP283">
        <f ca="1"/>
        <v>46303</v>
      </c>
      <c r="EQ283">
        <f ca="1"/>
        <v>405.41</v>
      </c>
      <c r="ES283">
        <f ca="1"/>
        <v>46303</v>
      </c>
      <c r="ET283">
        <f ca="1"/>
        <v>24.601761180039961</v>
      </c>
      <c r="EV283">
        <f ca="1"/>
        <v>46303</v>
      </c>
      <c r="EW283">
        <f ca="1"/>
        <v>9973.8000000000011</v>
      </c>
      <c r="EX283">
        <f ca="1"/>
        <v>405.41</v>
      </c>
    </row>
    <row r="284" spans="1:154" ht="13.5">
      <c r="A284" s="242">
        <f ca="1"/>
        <v>46134</v>
      </c>
      <c r="B284" s="240" t="str">
        <f ca="1"/>
        <v>E</v>
      </c>
      <c r="C284" s="243">
        <f ca="1"/>
        <v>339.3</v>
      </c>
      <c r="D284" s="243">
        <f ca="1"/>
        <v>4212.8999999999996</v>
      </c>
      <c r="E284" s="243">
        <f ca="1"/>
        <v>511.8</v>
      </c>
      <c r="F284" s="243">
        <f ca="1"/>
        <v>2403.3000000000002</v>
      </c>
      <c r="G284" s="243" t="str">
        <f ca="1"/>
        <v/>
      </c>
      <c r="H284" s="243">
        <f ca="1"/>
        <v>7467.3</v>
      </c>
      <c r="I284" s="244" t="str">
        <f ca="1"/>
        <v/>
      </c>
      <c r="J284" s="244" t="str">
        <f ca="1"/>
        <v/>
      </c>
      <c r="K284" s="243">
        <f ca="1"/>
        <v>15</v>
      </c>
      <c r="L284" s="243" t="str">
        <f ca="1"/>
        <v/>
      </c>
      <c r="M284" s="243" t="str">
        <f ca="1"/>
        <v/>
      </c>
      <c r="N284" s="243">
        <f ca="1"/>
        <v>10411.1</v>
      </c>
      <c r="O284" s="243">
        <f ca="1"/>
        <v>403.53</v>
      </c>
      <c r="P284" s="244">
        <f ca="1"/>
        <v>25.800064431392961</v>
      </c>
      <c r="R284" s="245">
        <f ca="1"/>
        <v>46246</v>
      </c>
      <c r="S284" s="347">
        <f ca="1"/>
        <v>12050.900000000001</v>
      </c>
      <c r="T284" s="347">
        <f ca="1"/>
        <v>3303.8999999999996</v>
      </c>
      <c r="U284" s="347">
        <f ca="1"/>
        <v>145.34</v>
      </c>
      <c r="V284" s="348">
        <f ca="1"/>
        <v>22.732214118618408</v>
      </c>
      <c r="W284" s="347">
        <f ca="1"/>
        <v>0</v>
      </c>
      <c r="X284" s="347">
        <f ca="1"/>
        <v>145.34</v>
      </c>
      <c r="Y284" s="347">
        <f ca="1"/>
        <v>-145.34</v>
      </c>
      <c r="BA284">
        <f ca="1"/>
        <v>46163</v>
      </c>
      <c r="BB284" t="str">
        <f ca="1"/>
        <v>E</v>
      </c>
      <c r="BC284">
        <f ca="1"/>
        <v>357</v>
      </c>
      <c r="BD284">
        <f ca="1"/>
        <v>3925.2</v>
      </c>
      <c r="BE284">
        <f ca="1"/>
        <v>482.59999999999997</v>
      </c>
      <c r="BF284">
        <f ca="1"/>
        <v>451.5</v>
      </c>
      <c r="BG284" t="str">
        <f ca="1"/>
        <v/>
      </c>
      <c r="BH284">
        <f ca="1"/>
        <v>5216.3</v>
      </c>
      <c r="BI284" t="str">
        <f ca="1"/>
        <v/>
      </c>
      <c r="BJ284" t="str">
        <f ca="1"/>
        <v/>
      </c>
      <c r="BK284">
        <f ca="1"/>
        <v>15</v>
      </c>
      <c r="BL284" t="str">
        <f ca="1"/>
        <v/>
      </c>
      <c r="BM284" t="str">
        <f ca="1"/>
        <v/>
      </c>
      <c r="BN284">
        <f ca="1"/>
        <v>7563.5</v>
      </c>
      <c r="BO284">
        <f ca="1"/>
        <v>292.79000000000002</v>
      </c>
      <c r="BP284">
        <f ca="1"/>
        <v>25.832507940844973</v>
      </c>
      <c r="BR284">
        <f ca="1"/>
        <v>46163</v>
      </c>
      <c r="BS284" t="str">
        <f ca="1"/>
        <v>E</v>
      </c>
      <c r="BT284">
        <f ca="1"/>
        <v>357</v>
      </c>
      <c r="BU284">
        <f ca="1"/>
        <v>3925.2</v>
      </c>
      <c r="BV284">
        <f ca="1"/>
        <v>482.59999999999997</v>
      </c>
      <c r="BW284">
        <f ca="1"/>
        <v>451.5</v>
      </c>
      <c r="BX284" t="str">
        <f ca="1"/>
        <v/>
      </c>
      <c r="BY284">
        <f ca="1"/>
        <v>5216.3</v>
      </c>
      <c r="BZ284" t="str">
        <f ca="1"/>
        <v/>
      </c>
      <c r="CA284" t="str">
        <f ca="1"/>
        <v/>
      </c>
      <c r="CB284">
        <f ca="1"/>
        <v>15</v>
      </c>
      <c r="CC284" t="str">
        <f ca="1"/>
        <v/>
      </c>
      <c r="CD284" t="str">
        <f ca="1"/>
        <v/>
      </c>
      <c r="CE284">
        <f ca="1"/>
        <v>7563.5</v>
      </c>
      <c r="CF284">
        <f ca="1"/>
        <v>292.79000000000002</v>
      </c>
      <c r="CG284">
        <f ca="1"/>
        <v>25.832507940844973</v>
      </c>
      <c r="EI284">
        <f ca="1"/>
        <v>46304</v>
      </c>
      <c r="EJ284">
        <f ca="1"/>
        <v>11848.400000000003</v>
      </c>
      <c r="EL284">
        <f ca="1"/>
        <v>46304</v>
      </c>
      <c r="EM284">
        <f ca="1"/>
        <v>1030.2</v>
      </c>
      <c r="EN284">
        <f ca="1"/>
        <v>10818.200000000003</v>
      </c>
      <c r="EP284">
        <f ca="1"/>
        <v>46304</v>
      </c>
      <c r="EQ284">
        <f ca="1"/>
        <v>510.82</v>
      </c>
      <c r="ES284">
        <f ca="1"/>
        <v>46304</v>
      </c>
      <c r="ET284">
        <f ca="1"/>
        <v>23.045495477859134</v>
      </c>
      <c r="EV284">
        <f ca="1"/>
        <v>46304</v>
      </c>
      <c r="EW284">
        <f ca="1"/>
        <v>11772.100000000002</v>
      </c>
      <c r="EX284">
        <f ca="1"/>
        <v>510.82</v>
      </c>
    </row>
    <row r="285" spans="1:154" ht="13.5">
      <c r="A285" s="242">
        <f ca="1"/>
        <v>46135</v>
      </c>
      <c r="B285" s="240" t="str">
        <f ca="1"/>
        <v>M</v>
      </c>
      <c r="C285" s="243">
        <f ca="1"/>
        <v>356.09999999999997</v>
      </c>
      <c r="D285" s="243">
        <f ca="1"/>
        <v>104.9</v>
      </c>
      <c r="E285" s="243">
        <f ca="1"/>
        <v>522.5</v>
      </c>
      <c r="F285" s="243">
        <f ca="1"/>
        <v>1975.3</v>
      </c>
      <c r="G285" s="243" t="str">
        <f ca="1"/>
        <v/>
      </c>
      <c r="H285" s="243">
        <f ca="1"/>
        <v>2958.8</v>
      </c>
      <c r="I285" s="244" t="str">
        <f ca="1"/>
        <v/>
      </c>
      <c r="J285" s="244" t="str">
        <f ca="1"/>
        <v/>
      </c>
      <c r="K285" s="243" t="str">
        <f ca="1"/>
        <v/>
      </c>
      <c r="L285" s="243" t="str">
        <f ca="1"/>
        <v/>
      </c>
      <c r="M285" s="243" t="str">
        <f ca="1"/>
        <v/>
      </c>
      <c r="N285" s="243" t="str">
        <f ca="1"/>
        <v/>
      </c>
      <c r="O285" s="243" t="str">
        <f ca="1"/>
        <v/>
      </c>
      <c r="P285" s="244" t="str">
        <f ca="1"/>
        <v/>
      </c>
      <c r="R285" s="245">
        <f ca="1"/>
        <v>46247</v>
      </c>
      <c r="S285" s="347">
        <f ca="1"/>
        <v>3338</v>
      </c>
      <c r="T285" s="347">
        <f ca="1"/>
        <v>11640.599999999999</v>
      </c>
      <c r="U285" s="347">
        <f ca="1"/>
        <v>502.86</v>
      </c>
      <c r="V285" s="348">
        <f ca="1"/>
        <v>23.148788927335637</v>
      </c>
      <c r="W285" s="347">
        <f ca="1"/>
        <v>0</v>
      </c>
      <c r="X285" s="347">
        <f ca="1"/>
        <v>502.86</v>
      </c>
      <c r="Y285" s="347">
        <f ca="1"/>
        <v>-502.86</v>
      </c>
      <c r="BA285">
        <f ca="1"/>
        <v>46164</v>
      </c>
      <c r="BB285" t="str">
        <f ca="1"/>
        <v>M</v>
      </c>
      <c r="BC285">
        <f ca="1"/>
        <v>365.3</v>
      </c>
      <c r="BD285">
        <f ca="1"/>
        <v>89.8</v>
      </c>
      <c r="BE285">
        <f ca="1"/>
        <v>499.9</v>
      </c>
      <c r="BF285">
        <f ca="1"/>
        <v>1407.2</v>
      </c>
      <c r="BG285" t="str">
        <f ca="1"/>
        <v/>
      </c>
      <c r="BH285">
        <f ca="1"/>
        <v>2362.1999999999998</v>
      </c>
      <c r="BI285" t="str">
        <f ca="1"/>
        <v/>
      </c>
      <c r="BJ285" t="str">
        <f ca="1"/>
        <v/>
      </c>
      <c r="BK285" t="str">
        <f ca="1"/>
        <v/>
      </c>
      <c r="BL285" t="str">
        <f ca="1"/>
        <v/>
      </c>
      <c r="BM285" t="str">
        <f ca="1"/>
        <v/>
      </c>
      <c r="BN285" t="str">
        <f ca="1"/>
        <v/>
      </c>
      <c r="BO285" t="str">
        <f ca="1"/>
        <v/>
      </c>
      <c r="BP285" t="str">
        <f ca="1"/>
        <v/>
      </c>
      <c r="BR285">
        <f ca="1"/>
        <v>46164</v>
      </c>
      <c r="BS285" t="str">
        <f ca="1"/>
        <v>M</v>
      </c>
      <c r="BT285">
        <f ca="1"/>
        <v>365.3</v>
      </c>
      <c r="BU285">
        <f ca="1"/>
        <v>89.8</v>
      </c>
      <c r="BV285">
        <f ca="1"/>
        <v>499.9</v>
      </c>
      <c r="BW285">
        <f ca="1"/>
        <v>1407.2</v>
      </c>
      <c r="BX285" t="str">
        <f ca="1"/>
        <v/>
      </c>
      <c r="BY285">
        <f ca="1"/>
        <v>2362.1999999999998</v>
      </c>
      <c r="BZ285" t="str">
        <f ca="1"/>
        <v/>
      </c>
      <c r="CA285" t="str">
        <f ca="1"/>
        <v/>
      </c>
      <c r="CB285" t="str">
        <f ca="1"/>
        <v/>
      </c>
      <c r="CC285" t="str">
        <f ca="1"/>
        <v/>
      </c>
      <c r="CD285" t="str">
        <f ca="1"/>
        <v/>
      </c>
      <c r="CE285" t="str">
        <f ca="1"/>
        <v/>
      </c>
      <c r="CF285" t="str">
        <f ca="1"/>
        <v/>
      </c>
      <c r="CG285" t="str">
        <f ca="1"/>
        <v/>
      </c>
      <c r="EI285">
        <f ca="1"/>
        <v>46305</v>
      </c>
      <c r="EJ285">
        <f ca="1"/>
        <v>9930.9999999999982</v>
      </c>
      <c r="EL285">
        <f ca="1"/>
        <v>46305</v>
      </c>
      <c r="EM285">
        <f ca="1"/>
        <v>973.89999999999986</v>
      </c>
      <c r="EN285">
        <f ca="1"/>
        <v>8957.0999999999985</v>
      </c>
      <c r="EP285">
        <f ca="1"/>
        <v>46305</v>
      </c>
      <c r="EQ285">
        <f ca="1"/>
        <v>0</v>
      </c>
      <c r="ES285">
        <f ca="1"/>
        <v>46305</v>
      </c>
      <c r="ET285" t="str">
        <f ca="1"/>
        <v/>
      </c>
      <c r="EV285">
        <f ca="1"/>
        <v>46305</v>
      </c>
      <c r="EW285">
        <f ca="1"/>
        <v>9935.0999999999985</v>
      </c>
      <c r="EX285">
        <f ca="1"/>
        <v>0</v>
      </c>
    </row>
    <row r="286" spans="1:154" ht="13.5">
      <c r="A286" s="242">
        <f ca="1"/>
        <v>46135</v>
      </c>
      <c r="B286" s="240" t="str">
        <f ca="1"/>
        <v>E</v>
      </c>
      <c r="C286" s="243">
        <f ca="1"/>
        <v>340.7</v>
      </c>
      <c r="D286" s="243">
        <f ca="1"/>
        <v>4325.1000000000004</v>
      </c>
      <c r="E286" s="243">
        <f ca="1"/>
        <v>510.9</v>
      </c>
      <c r="F286" s="243">
        <f ca="1"/>
        <v>2440.8000000000002</v>
      </c>
      <c r="G286" s="243" t="str">
        <f ca="1"/>
        <v/>
      </c>
      <c r="H286" s="243">
        <f ca="1"/>
        <v>7617.5</v>
      </c>
      <c r="I286" s="244" t="str">
        <f ca="1"/>
        <v/>
      </c>
      <c r="J286" s="244" t="str">
        <f ca="1"/>
        <v/>
      </c>
      <c r="K286" s="243">
        <f ca="1"/>
        <v>15</v>
      </c>
      <c r="L286" s="243" t="str">
        <f ca="1"/>
        <v/>
      </c>
      <c r="M286" s="243" t="str">
        <f ca="1"/>
        <v/>
      </c>
      <c r="N286" s="243">
        <f ca="1"/>
        <v>10626.7</v>
      </c>
      <c r="O286" s="243">
        <f ca="1"/>
        <v>412.84</v>
      </c>
      <c r="P286" s="244">
        <f ca="1"/>
        <v>25.740480573587835</v>
      </c>
      <c r="R286" s="245">
        <f ca="1"/>
        <v>46248</v>
      </c>
      <c r="S286" s="347">
        <f ca="1"/>
        <v>10990.8</v>
      </c>
      <c r="T286" s="347">
        <f ca="1"/>
        <v>2663</v>
      </c>
      <c r="U286" s="347">
        <f ca="1"/>
        <v>115.63</v>
      </c>
      <c r="V286" s="348">
        <f ca="1"/>
        <v>23.030355444088904</v>
      </c>
      <c r="W286" s="347">
        <f ca="1"/>
        <v>0</v>
      </c>
      <c r="X286" s="347">
        <f ca="1"/>
        <v>115.63</v>
      </c>
      <c r="Y286" s="347">
        <f ca="1"/>
        <v>-115.63</v>
      </c>
      <c r="BA286">
        <f ca="1"/>
        <v>46164</v>
      </c>
      <c r="BB286" t="str">
        <f ca="1"/>
        <v>E</v>
      </c>
      <c r="BC286">
        <f ca="1"/>
        <v>356.5</v>
      </c>
      <c r="BD286">
        <f ca="1"/>
        <v>3998.6</v>
      </c>
      <c r="BE286">
        <f ca="1"/>
        <v>491.49999999999994</v>
      </c>
      <c r="BF286">
        <f ca="1"/>
        <v>449.6</v>
      </c>
      <c r="BG286" t="str">
        <f ca="1"/>
        <v/>
      </c>
      <c r="BH286">
        <f ca="1"/>
        <v>5296.2000000000007</v>
      </c>
      <c r="BI286" t="str">
        <f ca="1"/>
        <v/>
      </c>
      <c r="BJ286" t="str">
        <f ca="1"/>
        <v/>
      </c>
      <c r="BK286">
        <f ca="1"/>
        <v>15</v>
      </c>
      <c r="BL286" t="str">
        <f ca="1"/>
        <v/>
      </c>
      <c r="BM286" t="str">
        <f ca="1"/>
        <v/>
      </c>
      <c r="BN286">
        <f ca="1"/>
        <v>7666.5000000000009</v>
      </c>
      <c r="BO286">
        <f ca="1"/>
        <v>296.20999999999998</v>
      </c>
      <c r="BP286">
        <f ca="1"/>
        <v>25.881975625400901</v>
      </c>
      <c r="BR286">
        <f ca="1"/>
        <v>46164</v>
      </c>
      <c r="BS286" t="str">
        <f ca="1"/>
        <v>E</v>
      </c>
      <c r="BT286">
        <f ca="1"/>
        <v>356.5</v>
      </c>
      <c r="BU286">
        <f ca="1"/>
        <v>3998.6</v>
      </c>
      <c r="BV286">
        <f ca="1"/>
        <v>491.49999999999994</v>
      </c>
      <c r="BW286">
        <f ca="1"/>
        <v>449.6</v>
      </c>
      <c r="BX286" t="str">
        <f ca="1"/>
        <v/>
      </c>
      <c r="BY286">
        <f ca="1"/>
        <v>5296.2000000000007</v>
      </c>
      <c r="BZ286" t="str">
        <f ca="1"/>
        <v/>
      </c>
      <c r="CA286" t="str">
        <f ca="1"/>
        <v/>
      </c>
      <c r="CB286">
        <f ca="1"/>
        <v>15</v>
      </c>
      <c r="CC286" t="str">
        <f ca="1"/>
        <v/>
      </c>
      <c r="CD286" t="str">
        <f ca="1"/>
        <v/>
      </c>
      <c r="CE286">
        <f ca="1"/>
        <v>7666.5000000000009</v>
      </c>
      <c r="CF286">
        <f ca="1"/>
        <v>296.20999999999998</v>
      </c>
      <c r="CG286">
        <f ca="1"/>
        <v>25.881975625400901</v>
      </c>
      <c r="EI286">
        <f ca="1"/>
        <v>46306</v>
      </c>
      <c r="EJ286">
        <f ca="1"/>
        <v>1867.9</v>
      </c>
      <c r="EL286">
        <f ca="1"/>
        <v>46306</v>
      </c>
      <c r="EM286">
        <f ca="1"/>
        <v>988.00000000000023</v>
      </c>
      <c r="EN286">
        <f ca="1"/>
        <v>879.9</v>
      </c>
      <c r="EP286">
        <f ca="1"/>
        <v>46306</v>
      </c>
      <c r="EQ286">
        <f ca="1"/>
        <v>0</v>
      </c>
      <c r="ES286">
        <f ca="1"/>
        <v>46306</v>
      </c>
      <c r="ET286" t="str">
        <f ca="1"/>
        <v/>
      </c>
      <c r="EV286">
        <f ca="1"/>
        <v>46306</v>
      </c>
      <c r="EW286">
        <f ca="1"/>
        <v>1833.8</v>
      </c>
      <c r="EX286">
        <f ca="1"/>
        <v>0</v>
      </c>
    </row>
    <row r="287" spans="1:154" ht="13.5">
      <c r="A287" s="242">
        <f ca="1"/>
        <v>46136</v>
      </c>
      <c r="B287" s="240" t="str">
        <f ca="1"/>
        <v>M</v>
      </c>
      <c r="C287" s="243">
        <f ca="1"/>
        <v>382.5</v>
      </c>
      <c r="D287" s="243">
        <f ca="1"/>
        <v>109.5</v>
      </c>
      <c r="E287" s="243">
        <f ca="1"/>
        <v>531</v>
      </c>
      <c r="F287" s="243">
        <f ca="1"/>
        <v>2001.1999999999998</v>
      </c>
      <c r="G287" s="243" t="str">
        <f ca="1"/>
        <v/>
      </c>
      <c r="H287" s="243">
        <f ca="1"/>
        <v>3024.2</v>
      </c>
      <c r="I287" s="244" t="str">
        <f ca="1"/>
        <v/>
      </c>
      <c r="J287" s="244" t="str">
        <f ca="1"/>
        <v/>
      </c>
      <c r="K287" s="243" t="str">
        <f ca="1"/>
        <v/>
      </c>
      <c r="L287" s="243" t="str">
        <f ca="1"/>
        <v/>
      </c>
      <c r="M287" s="243" t="str">
        <f ca="1"/>
        <v/>
      </c>
      <c r="N287" s="243" t="str">
        <f ca="1"/>
        <v/>
      </c>
      <c r="O287" s="243" t="str">
        <f ca="1"/>
        <v/>
      </c>
      <c r="P287" s="244" t="str">
        <f ca="1"/>
        <v/>
      </c>
      <c r="R287" s="245">
        <f ca="1"/>
        <v>46249</v>
      </c>
      <c r="S287" s="347">
        <f ca="1"/>
        <v>11493.800000000001</v>
      </c>
      <c r="T287" s="347">
        <f ca="1"/>
        <v>11440.1</v>
      </c>
      <c r="U287" s="347">
        <f ca="1"/>
        <v>491.19</v>
      </c>
      <c r="V287" s="348">
        <f ca="1"/>
        <v>23.290580019951548</v>
      </c>
      <c r="W287" s="347">
        <f ca="1"/>
        <v>0</v>
      </c>
      <c r="X287" s="347">
        <f ca="1"/>
        <v>491.19</v>
      </c>
      <c r="Y287" s="347">
        <f ca="1"/>
        <v>-491.19</v>
      </c>
      <c r="BA287">
        <f ca="1"/>
        <v>46165</v>
      </c>
      <c r="BB287" t="str">
        <f ca="1"/>
        <v>M</v>
      </c>
      <c r="BC287">
        <f ca="1"/>
        <v>401.09999999999997</v>
      </c>
      <c r="BD287">
        <f ca="1"/>
        <v>107</v>
      </c>
      <c r="BE287">
        <f ca="1"/>
        <v>494.00000000000006</v>
      </c>
      <c r="BF287">
        <f ca="1"/>
        <v>1383.2</v>
      </c>
      <c r="BG287" t="str">
        <f ca="1"/>
        <v/>
      </c>
      <c r="BH287">
        <f ca="1"/>
        <v>2385.3000000000002</v>
      </c>
      <c r="BI287" t="str">
        <f ca="1"/>
        <v/>
      </c>
      <c r="BJ287" t="str">
        <f ca="1"/>
        <v/>
      </c>
      <c r="BK287" t="str">
        <f ca="1"/>
        <v/>
      </c>
      <c r="BL287" t="str">
        <f ca="1"/>
        <v/>
      </c>
      <c r="BM287" t="str">
        <f ca="1"/>
        <v/>
      </c>
      <c r="BN287" t="str">
        <f ca="1"/>
        <v/>
      </c>
      <c r="BO287" t="str">
        <f ca="1"/>
        <v/>
      </c>
      <c r="BP287" t="str">
        <f ca="1"/>
        <v/>
      </c>
      <c r="BR287">
        <f ca="1"/>
        <v>46165</v>
      </c>
      <c r="BS287" t="str">
        <f ca="1"/>
        <v>M</v>
      </c>
      <c r="BT287">
        <f ca="1"/>
        <v>401.09999999999997</v>
      </c>
      <c r="BU287">
        <f ca="1"/>
        <v>107</v>
      </c>
      <c r="BV287">
        <f ca="1"/>
        <v>494.00000000000006</v>
      </c>
      <c r="BW287">
        <f ca="1"/>
        <v>1383.2</v>
      </c>
      <c r="BX287" t="str">
        <f ca="1"/>
        <v/>
      </c>
      <c r="BY287">
        <f ca="1"/>
        <v>2385.3000000000002</v>
      </c>
      <c r="BZ287" t="str">
        <f ca="1"/>
        <v/>
      </c>
      <c r="CA287" t="str">
        <f ca="1"/>
        <v/>
      </c>
      <c r="CB287" t="str">
        <f ca="1"/>
        <v/>
      </c>
      <c r="CC287" t="str">
        <f ca="1"/>
        <v/>
      </c>
      <c r="CD287" t="str">
        <f ca="1"/>
        <v/>
      </c>
      <c r="CE287" t="str">
        <f ca="1"/>
        <v/>
      </c>
      <c r="CF287" t="str">
        <f ca="1"/>
        <v/>
      </c>
      <c r="CG287" t="str">
        <f ca="1"/>
        <v/>
      </c>
      <c r="EI287">
        <f ca="1"/>
        <v>46307</v>
      </c>
      <c r="EJ287">
        <f ca="1"/>
        <v>11823.699999999999</v>
      </c>
      <c r="EL287">
        <f ca="1"/>
        <v>46307</v>
      </c>
      <c r="EM287">
        <f ca="1"/>
        <v>973.9</v>
      </c>
      <c r="EN287">
        <f ca="1"/>
        <v>10849.8</v>
      </c>
      <c r="EP287">
        <f ca="1"/>
        <v>46307</v>
      </c>
      <c r="EQ287">
        <f ca="1"/>
        <v>0</v>
      </c>
      <c r="ES287">
        <f ca="1"/>
        <v>46307</v>
      </c>
      <c r="ET287" t="str">
        <f ca="1"/>
        <v/>
      </c>
      <c r="EV287">
        <f ca="1"/>
        <v>46307</v>
      </c>
      <c r="EW287">
        <f ca="1"/>
        <v>11852.5</v>
      </c>
      <c r="EX287">
        <f ca="1"/>
        <v>0</v>
      </c>
    </row>
    <row r="288" spans="1:154" ht="13.5">
      <c r="A288" s="242">
        <f ca="1"/>
        <v>46136</v>
      </c>
      <c r="B288" s="240" t="str">
        <f ca="1"/>
        <v>E</v>
      </c>
      <c r="C288" s="243">
        <f ca="1"/>
        <v>351.8</v>
      </c>
      <c r="D288" s="243">
        <f ca="1"/>
        <v>4422.7</v>
      </c>
      <c r="E288" s="243">
        <f ca="1"/>
        <v>491.8</v>
      </c>
      <c r="F288" s="243">
        <f ca="1"/>
        <v>2364.4000000000005</v>
      </c>
      <c r="G288" s="243" t="str">
        <f ca="1"/>
        <v/>
      </c>
      <c r="H288" s="243">
        <f ca="1"/>
        <v>7630.7000000000007</v>
      </c>
      <c r="I288" s="244" t="str">
        <f ca="1"/>
        <v/>
      </c>
      <c r="J288" s="244" t="str">
        <f ca="1"/>
        <v/>
      </c>
      <c r="K288" s="243">
        <f ca="1"/>
        <v>15</v>
      </c>
      <c r="L288" s="243" t="str">
        <f ca="1"/>
        <v/>
      </c>
      <c r="M288" s="243" t="str">
        <f ca="1"/>
        <v/>
      </c>
      <c r="N288" s="243">
        <f ca="1"/>
        <v>10643.900000000001</v>
      </c>
      <c r="O288" s="243">
        <f ca="1"/>
        <v>412.55</v>
      </c>
      <c r="P288" s="244">
        <f ca="1"/>
        <v>25.800266634347356</v>
      </c>
      <c r="R288" s="245">
        <f ca="1"/>
        <v>46250</v>
      </c>
      <c r="S288" s="347">
        <f ca="1"/>
        <v>3715.9</v>
      </c>
      <c r="T288" s="347">
        <f ca="1"/>
        <v>11637.300000000001</v>
      </c>
      <c r="U288" s="347">
        <f ca="1"/>
        <v>495.68</v>
      </c>
      <c r="V288" s="348">
        <f ca="1"/>
        <v>23.477445125887673</v>
      </c>
      <c r="W288" s="347">
        <f ca="1"/>
        <v>0</v>
      </c>
      <c r="X288" s="347">
        <f ca="1"/>
        <v>495.68</v>
      </c>
      <c r="Y288" s="347">
        <f ca="1"/>
        <v>-495.68</v>
      </c>
      <c r="BA288">
        <f ca="1"/>
        <v>46165</v>
      </c>
      <c r="BB288" t="str">
        <f ca="1"/>
        <v>E</v>
      </c>
      <c r="BC288">
        <f ca="1"/>
        <v>348.6</v>
      </c>
      <c r="BD288">
        <f ca="1"/>
        <v>4132.6000000000004</v>
      </c>
      <c r="BE288">
        <f ca="1"/>
        <v>482.59999999999997</v>
      </c>
      <c r="BF288">
        <f ca="1"/>
        <v>448.59999999999997</v>
      </c>
      <c r="BG288" t="str">
        <f ca="1"/>
        <v/>
      </c>
      <c r="BH288">
        <f ca="1"/>
        <v>5412.4000000000015</v>
      </c>
      <c r="BI288" t="str">
        <f ca="1"/>
        <v/>
      </c>
      <c r="BJ288" t="str">
        <f ca="1"/>
        <v/>
      </c>
      <c r="BK288">
        <f ca="1"/>
        <v>15</v>
      </c>
      <c r="BL288" t="str">
        <f ca="1"/>
        <v/>
      </c>
      <c r="BM288" t="str">
        <f ca="1"/>
        <v/>
      </c>
      <c r="BN288">
        <f ca="1"/>
        <v>7769.7000000000007</v>
      </c>
      <c r="BO288">
        <f ca="1"/>
        <v>301.22000000000003</v>
      </c>
      <c r="BP288">
        <f ca="1"/>
        <v>25.794103977159551</v>
      </c>
      <c r="BR288">
        <f ca="1"/>
        <v>46165</v>
      </c>
      <c r="BS288" t="str">
        <f ca="1"/>
        <v>E</v>
      </c>
      <c r="BT288">
        <f ca="1"/>
        <v>348.6</v>
      </c>
      <c r="BU288">
        <f ca="1"/>
        <v>4132.6000000000004</v>
      </c>
      <c r="BV288">
        <f ca="1"/>
        <v>482.59999999999997</v>
      </c>
      <c r="BW288">
        <f ca="1"/>
        <v>448.59999999999997</v>
      </c>
      <c r="BX288" t="str">
        <f ca="1"/>
        <v/>
      </c>
      <c r="BY288">
        <f ca="1"/>
        <v>5412.4000000000015</v>
      </c>
      <c r="BZ288" t="str">
        <f ca="1"/>
        <v/>
      </c>
      <c r="CA288" t="str">
        <f ca="1"/>
        <v/>
      </c>
      <c r="CB288">
        <f ca="1"/>
        <v>15</v>
      </c>
      <c r="CC288" t="str">
        <f ca="1"/>
        <v/>
      </c>
      <c r="CD288" t="str">
        <f ca="1"/>
        <v/>
      </c>
      <c r="CE288">
        <f ca="1"/>
        <v>7769.7000000000007</v>
      </c>
      <c r="CF288">
        <f ca="1"/>
        <v>301.22000000000003</v>
      </c>
      <c r="CG288">
        <f ca="1"/>
        <v>25.794103977159551</v>
      </c>
      <c r="EI288">
        <f ca="1"/>
        <v>46308</v>
      </c>
      <c r="EJ288">
        <f ca="1"/>
        <v>9984.0000000000018</v>
      </c>
      <c r="EL288">
        <f ca="1"/>
        <v>46308</v>
      </c>
      <c r="EM288">
        <f ca="1"/>
        <v>1022.6999999999999</v>
      </c>
      <c r="EN288">
        <f ca="1"/>
        <v>8961.3000000000011</v>
      </c>
      <c r="EP288">
        <f ca="1"/>
        <v>46308</v>
      </c>
      <c r="EQ288">
        <f ca="1"/>
        <v>0</v>
      </c>
      <c r="ES288">
        <f ca="1"/>
        <v>46308</v>
      </c>
      <c r="ET288" t="str">
        <f ca="1"/>
        <v/>
      </c>
      <c r="EV288">
        <f ca="1"/>
        <v>46308</v>
      </c>
      <c r="EW288">
        <f ca="1"/>
        <v>8961.3000000000011</v>
      </c>
      <c r="EX288">
        <f ca="1"/>
        <v>0</v>
      </c>
    </row>
    <row r="289" spans="1:85" ht="13.5">
      <c r="A289" s="242">
        <f ca="1"/>
        <v>46137</v>
      </c>
      <c r="B289" s="240" t="str">
        <f ca="1"/>
        <v>M</v>
      </c>
      <c r="C289" s="243">
        <f ca="1"/>
        <v>375.2</v>
      </c>
      <c r="D289" s="243">
        <f ca="1"/>
        <v>104.1</v>
      </c>
      <c r="E289" s="243">
        <f ca="1"/>
        <v>516.79999999999995</v>
      </c>
      <c r="F289" s="243">
        <f ca="1"/>
        <v>2032.1</v>
      </c>
      <c r="G289" s="243" t="str">
        <f ca="1"/>
        <v/>
      </c>
      <c r="H289" s="243">
        <f ca="1"/>
        <v>3028.2</v>
      </c>
      <c r="I289" s="244" t="str">
        <f ca="1"/>
        <v/>
      </c>
      <c r="J289" s="244" t="str">
        <f ca="1"/>
        <v/>
      </c>
      <c r="K289" s="243" t="str">
        <f ca="1"/>
        <v/>
      </c>
      <c r="L289" s="243" t="str">
        <f ca="1"/>
        <v/>
      </c>
      <c r="M289" s="243" t="str">
        <f ca="1"/>
        <v/>
      </c>
      <c r="N289" s="243" t="str">
        <f ca="1"/>
        <v/>
      </c>
      <c r="O289" s="243" t="str">
        <f ca="1"/>
        <v/>
      </c>
      <c r="P289" s="244" t="str">
        <f ca="1"/>
        <v/>
      </c>
      <c r="R289" s="245">
        <f ca="1"/>
        <v>46251</v>
      </c>
      <c r="S289" s="347">
        <f ca="1"/>
        <v>11577.100000000002</v>
      </c>
      <c r="T289" s="347">
        <f ca="1"/>
        <v>3679.5</v>
      </c>
      <c r="U289" s="347">
        <f ca="1"/>
        <v>158.78</v>
      </c>
      <c r="V289" s="348">
        <f ca="1"/>
        <v>23.173573497921652</v>
      </c>
      <c r="W289" s="347">
        <f ca="1"/>
        <v>0</v>
      </c>
      <c r="X289" s="347">
        <f ca="1"/>
        <v>158.78</v>
      </c>
      <c r="Y289" s="347">
        <f ca="1"/>
        <v>-158.78</v>
      </c>
      <c r="BA289">
        <f ca="1"/>
        <v>46166</v>
      </c>
      <c r="BB289" t="str">
        <f ca="1"/>
        <v>M</v>
      </c>
      <c r="BC289">
        <f ca="1"/>
        <v>388</v>
      </c>
      <c r="BD289">
        <f ca="1"/>
        <v>98.6</v>
      </c>
      <c r="BE289">
        <f ca="1"/>
        <v>484.79999999999995</v>
      </c>
      <c r="BF289">
        <f ca="1"/>
        <v>1400.8999999999999</v>
      </c>
      <c r="BG289" t="str">
        <f ca="1"/>
        <v/>
      </c>
      <c r="BH289">
        <f ca="1"/>
        <v>2372.2999999999997</v>
      </c>
      <c r="BI289" t="str">
        <f ca="1"/>
        <v/>
      </c>
      <c r="BJ289" t="str">
        <f ca="1"/>
        <v/>
      </c>
      <c r="BK289" t="str">
        <f ca="1"/>
        <v/>
      </c>
      <c r="BL289" t="str">
        <f ca="1"/>
        <v/>
      </c>
      <c r="BM289" t="str">
        <f ca="1"/>
        <v/>
      </c>
      <c r="BN289" t="str">
        <f ca="1"/>
        <v/>
      </c>
      <c r="BO289" t="str">
        <f ca="1"/>
        <v/>
      </c>
      <c r="BP289" t="str">
        <f ca="1"/>
        <v/>
      </c>
      <c r="BR289">
        <f ca="1"/>
        <v>46166</v>
      </c>
      <c r="BS289" t="str">
        <f ca="1"/>
        <v>M</v>
      </c>
      <c r="BT289">
        <f ca="1"/>
        <v>388</v>
      </c>
      <c r="BU289">
        <f ca="1"/>
        <v>98.6</v>
      </c>
      <c r="BV289">
        <f ca="1"/>
        <v>484.79999999999995</v>
      </c>
      <c r="BW289">
        <f ca="1"/>
        <v>1400.8999999999999</v>
      </c>
      <c r="BX289" t="str">
        <f ca="1"/>
        <v/>
      </c>
      <c r="BY289">
        <f ca="1"/>
        <v>2372.2999999999997</v>
      </c>
      <c r="BZ289" t="str">
        <f ca="1"/>
        <v/>
      </c>
      <c r="CA289" t="str">
        <f ca="1"/>
        <v/>
      </c>
      <c r="CB289" t="str">
        <f ca="1"/>
        <v/>
      </c>
      <c r="CC289" t="str">
        <f ca="1"/>
        <v/>
      </c>
      <c r="CD289" t="str">
        <f ca="1"/>
        <v/>
      </c>
      <c r="CE289" t="str">
        <f ca="1"/>
        <v/>
      </c>
      <c r="CF289" t="str">
        <f ca="1"/>
        <v/>
      </c>
      <c r="CG289" t="str">
        <f ca="1"/>
        <v/>
      </c>
    </row>
    <row r="290" spans="1:85" ht="13.5">
      <c r="A290" s="242">
        <f ca="1"/>
        <v>46137</v>
      </c>
      <c r="B290" s="240" t="str">
        <f ca="1"/>
        <v>E</v>
      </c>
      <c r="C290" s="243">
        <f ca="1"/>
        <v>355.79999999999995</v>
      </c>
      <c r="D290" s="243">
        <f ca="1"/>
        <v>4207.2</v>
      </c>
      <c r="E290" s="243">
        <f ca="1"/>
        <v>492.20000000000005</v>
      </c>
      <c r="F290" s="243">
        <f ca="1"/>
        <v>2420.8999999999996</v>
      </c>
      <c r="G290" s="243" t="str">
        <f ca="1"/>
        <v/>
      </c>
      <c r="H290" s="243">
        <f ca="1"/>
        <v>7476.0999999999995</v>
      </c>
      <c r="I290" s="244" t="str">
        <f ca="1"/>
        <v/>
      </c>
      <c r="J290" s="244" t="str">
        <f ca="1"/>
        <v/>
      </c>
      <c r="K290" s="243">
        <f ca="1"/>
        <v>15</v>
      </c>
      <c r="L290" s="243" t="str">
        <f ca="1"/>
        <v/>
      </c>
      <c r="M290" s="243" t="str">
        <f ca="1"/>
        <v/>
      </c>
      <c r="N290" s="243">
        <f ca="1"/>
        <v>10267</v>
      </c>
      <c r="O290" s="243">
        <f ca="1"/>
        <v>398.87</v>
      </c>
      <c r="P290" s="244">
        <f ca="1"/>
        <v>25.740216110512197</v>
      </c>
      <c r="R290" s="245">
        <f ca="1"/>
        <v>46252</v>
      </c>
      <c r="S290" s="347">
        <f ca="1"/>
        <v>11465.9</v>
      </c>
      <c r="T290" s="347">
        <f ca="1"/>
        <v>11434.8</v>
      </c>
      <c r="U290" s="347">
        <f ca="1"/>
        <v>483.67</v>
      </c>
      <c r="V290" s="348">
        <f ca="1"/>
        <v>23.641739202348706</v>
      </c>
      <c r="W290" s="347">
        <f ca="1"/>
        <v>0</v>
      </c>
      <c r="X290" s="347">
        <f ca="1"/>
        <v>483.67</v>
      </c>
      <c r="Y290" s="347">
        <f ca="1"/>
        <v>-483.67</v>
      </c>
      <c r="BA290">
        <f ca="1"/>
        <v>46166</v>
      </c>
      <c r="BB290" t="str">
        <f ca="1"/>
        <v>E</v>
      </c>
      <c r="BC290">
        <f ca="1"/>
        <v>363.09999999999997</v>
      </c>
      <c r="BD290">
        <f ca="1"/>
        <v>3957.6</v>
      </c>
      <c r="BE290">
        <f ca="1"/>
        <v>469.09999999999997</v>
      </c>
      <c r="BF290">
        <f ca="1"/>
        <v>456.2</v>
      </c>
      <c r="BG290" t="str">
        <f ca="1"/>
        <v/>
      </c>
      <c r="BH290">
        <f ca="1"/>
        <v>5246</v>
      </c>
      <c r="BI290" t="str">
        <f ca="1"/>
        <v/>
      </c>
      <c r="BJ290" t="str">
        <f ca="1"/>
        <v/>
      </c>
      <c r="BK290">
        <f ca="1"/>
        <v>15</v>
      </c>
      <c r="BL290" t="str">
        <f ca="1"/>
        <v/>
      </c>
      <c r="BM290" t="str">
        <f ca="1"/>
        <v/>
      </c>
      <c r="BN290">
        <f ca="1"/>
        <v>7525.2</v>
      </c>
      <c r="BO290">
        <f ca="1"/>
        <v>291.45999999999998</v>
      </c>
      <c r="BP290">
        <f ca="1"/>
        <v>25.818980306045429</v>
      </c>
      <c r="BR290">
        <f ca="1"/>
        <v>46166</v>
      </c>
      <c r="BS290" t="str">
        <f ca="1"/>
        <v>E</v>
      </c>
      <c r="BT290">
        <f ca="1"/>
        <v>363.09999999999997</v>
      </c>
      <c r="BU290">
        <f ca="1"/>
        <v>3957.6</v>
      </c>
      <c r="BV290">
        <f ca="1"/>
        <v>469.09999999999997</v>
      </c>
      <c r="BW290">
        <f ca="1"/>
        <v>456.2</v>
      </c>
      <c r="BX290" t="str">
        <f ca="1"/>
        <v/>
      </c>
      <c r="BY290">
        <f ca="1"/>
        <v>5246</v>
      </c>
      <c r="BZ290" t="str">
        <f ca="1"/>
        <v/>
      </c>
      <c r="CA290" t="str">
        <f ca="1"/>
        <v/>
      </c>
      <c r="CB290">
        <f ca="1"/>
        <v>15</v>
      </c>
      <c r="CC290" t="str">
        <f ca="1"/>
        <v/>
      </c>
      <c r="CD290" t="str">
        <f ca="1"/>
        <v/>
      </c>
      <c r="CE290">
        <f ca="1"/>
        <v>7525.2</v>
      </c>
      <c r="CF290">
        <f ca="1"/>
        <v>291.45999999999998</v>
      </c>
      <c r="CG290">
        <f ca="1"/>
        <v>25.818980306045429</v>
      </c>
    </row>
    <row r="291" spans="1:85" ht="13.5">
      <c r="A291" s="242">
        <f ca="1"/>
        <v>46138</v>
      </c>
      <c r="B291" s="240" t="str">
        <f ca="1"/>
        <v>M</v>
      </c>
      <c r="C291" s="243">
        <f ca="1"/>
        <v>396.39999999999992</v>
      </c>
      <c r="D291" s="243">
        <f ca="1"/>
        <v>109.30000000000001</v>
      </c>
      <c r="E291" s="243">
        <f ca="1"/>
        <v>509.5</v>
      </c>
      <c r="F291" s="243">
        <f ca="1"/>
        <v>1790.6999999999998</v>
      </c>
      <c r="G291" s="243" t="str">
        <f ca="1"/>
        <v/>
      </c>
      <c r="H291" s="243">
        <f ca="1"/>
        <v>2805.8999999999996</v>
      </c>
      <c r="I291" s="244" t="str">
        <f ca="1"/>
        <v/>
      </c>
      <c r="J291" s="244" t="str">
        <f ca="1"/>
        <v/>
      </c>
      <c r="K291" s="243" t="str">
        <f ca="1"/>
        <v/>
      </c>
      <c r="L291" s="243" t="str">
        <f ca="1"/>
        <v/>
      </c>
      <c r="M291" s="243" t="str">
        <f ca="1"/>
        <v/>
      </c>
      <c r="N291" s="243" t="str">
        <f ca="1"/>
        <v/>
      </c>
      <c r="O291" s="243" t="str">
        <f ca="1"/>
        <v/>
      </c>
      <c r="P291" s="244" t="str">
        <f ca="1"/>
        <v/>
      </c>
      <c r="R291" s="245">
        <f ca="1"/>
        <v>46253</v>
      </c>
      <c r="S291" s="347">
        <f ca="1"/>
        <v>12769.1</v>
      </c>
      <c r="T291" s="347">
        <f ca="1"/>
        <v>12703.5</v>
      </c>
      <c r="U291" s="347">
        <f ca="1"/>
        <v>532.39</v>
      </c>
      <c r="V291" s="348">
        <f ca="1"/>
        <v>23.861267116211799</v>
      </c>
      <c r="W291" s="347">
        <f ca="1"/>
        <v>0</v>
      </c>
      <c r="X291" s="347">
        <f ca="1"/>
        <v>532.39</v>
      </c>
      <c r="Y291" s="347">
        <f ca="1"/>
        <v>-532.39</v>
      </c>
      <c r="BA291">
        <f ca="1"/>
        <v>46167</v>
      </c>
      <c r="BB291" t="str">
        <f ca="1"/>
        <v>M</v>
      </c>
      <c r="BC291">
        <f ca="1"/>
        <v>368</v>
      </c>
      <c r="BD291">
        <f ca="1"/>
        <v>102.5</v>
      </c>
      <c r="BE291">
        <f ca="1"/>
        <v>450.9</v>
      </c>
      <c r="BF291">
        <f ca="1"/>
        <v>1372.8</v>
      </c>
      <c r="BG291" t="str">
        <f ca="1"/>
        <v/>
      </c>
      <c r="BH291">
        <f ca="1"/>
        <v>2294.1999999999998</v>
      </c>
      <c r="BI291" t="str">
        <f ca="1"/>
        <v/>
      </c>
      <c r="BJ291" t="str">
        <f ca="1"/>
        <v/>
      </c>
      <c r="BK291" t="str">
        <f ca="1"/>
        <v/>
      </c>
      <c r="BL291" t="str">
        <f ca="1"/>
        <v/>
      </c>
      <c r="BM291" t="str">
        <f ca="1"/>
        <v/>
      </c>
      <c r="BN291" t="str">
        <f ca="1"/>
        <v/>
      </c>
      <c r="BO291" t="str">
        <f ca="1"/>
        <v/>
      </c>
      <c r="BP291" t="str">
        <f ca="1"/>
        <v/>
      </c>
      <c r="BR291">
        <f ca="1"/>
        <v>46167</v>
      </c>
      <c r="BS291" t="str">
        <f ca="1"/>
        <v>M</v>
      </c>
      <c r="BT291">
        <f ca="1"/>
        <v>368</v>
      </c>
      <c r="BU291">
        <f ca="1"/>
        <v>102.5</v>
      </c>
      <c r="BV291">
        <f ca="1"/>
        <v>450.9</v>
      </c>
      <c r="BW291">
        <f ca="1"/>
        <v>1372.8</v>
      </c>
      <c r="BX291" t="str">
        <f ca="1"/>
        <v/>
      </c>
      <c r="BY291">
        <f ca="1"/>
        <v>2294.1999999999998</v>
      </c>
      <c r="BZ291" t="str">
        <f ca="1"/>
        <v/>
      </c>
      <c r="CA291" t="str">
        <f ca="1"/>
        <v/>
      </c>
      <c r="CB291" t="str">
        <f ca="1"/>
        <v/>
      </c>
      <c r="CC291" t="str">
        <f ca="1"/>
        <v/>
      </c>
      <c r="CD291" t="str">
        <f ca="1"/>
        <v/>
      </c>
      <c r="CE291" t="str">
        <f ca="1"/>
        <v/>
      </c>
      <c r="CF291" t="str">
        <f ca="1"/>
        <v/>
      </c>
      <c r="CG291" t="str">
        <f ca="1"/>
        <v/>
      </c>
    </row>
    <row r="292" spans="1:85" ht="13.5">
      <c r="A292" s="242">
        <f ca="1"/>
        <v>46138</v>
      </c>
      <c r="B292" s="240" t="str">
        <f ca="1"/>
        <v>E</v>
      </c>
      <c r="C292" s="243">
        <f ca="1"/>
        <v>350.4</v>
      </c>
      <c r="D292" s="243">
        <f ca="1"/>
        <v>4093.7</v>
      </c>
      <c r="E292" s="243">
        <f ca="1"/>
        <v>514</v>
      </c>
      <c r="F292" s="243">
        <f ca="1"/>
        <v>2514.1000000000004</v>
      </c>
      <c r="G292" s="243" t="str">
        <f ca="1"/>
        <v/>
      </c>
      <c r="H292" s="243">
        <f ca="1"/>
        <v>7472.2</v>
      </c>
      <c r="I292" s="244" t="str">
        <f ca="1"/>
        <v/>
      </c>
      <c r="J292" s="244" t="str">
        <f ca="1"/>
        <v/>
      </c>
      <c r="K292" s="243">
        <f ca="1"/>
        <v>15</v>
      </c>
      <c r="L292" s="243" t="str">
        <f ca="1"/>
        <v/>
      </c>
      <c r="M292" s="243" t="str">
        <f ca="1"/>
        <v/>
      </c>
      <c r="N292" s="243">
        <f ca="1"/>
        <v>10283.5</v>
      </c>
      <c r="O292" s="243">
        <f ca="1"/>
        <v>398.58</v>
      </c>
      <c r="P292" s="244">
        <f ca="1"/>
        <v>25.800341211300115</v>
      </c>
      <c r="R292" s="245">
        <f ca="1"/>
        <v>46254</v>
      </c>
      <c r="S292" s="347">
        <f ca="1"/>
        <v>11250.3</v>
      </c>
      <c r="T292" s="347">
        <f ca="1"/>
        <v>11201.8</v>
      </c>
      <c r="U292" s="347">
        <f ca="1"/>
        <v>489.73</v>
      </c>
      <c r="V292" s="348">
        <f ca="1"/>
        <v>22.87342004778143</v>
      </c>
      <c r="W292" s="347">
        <f ca="1"/>
        <v>0</v>
      </c>
      <c r="X292" s="347">
        <f ca="1"/>
        <v>489.73</v>
      </c>
      <c r="Y292" s="347">
        <f ca="1"/>
        <v>-489.73</v>
      </c>
      <c r="BA292">
        <f ca="1"/>
        <v>46167</v>
      </c>
      <c r="BB292" t="str">
        <f ca="1"/>
        <v>E</v>
      </c>
      <c r="BC292">
        <f ca="1"/>
        <v>349.80000000000007</v>
      </c>
      <c r="BD292">
        <f ca="1"/>
        <v>4154.3999999999996</v>
      </c>
      <c r="BE292">
        <f ca="1"/>
        <v>497.40000000000003</v>
      </c>
      <c r="BF292">
        <f ca="1"/>
        <v>427.80000000000007</v>
      </c>
      <c r="BG292" t="str">
        <f ca="1"/>
        <v/>
      </c>
      <c r="BH292">
        <f ca="1"/>
        <v>5429.4</v>
      </c>
      <c r="BI292" t="str">
        <f ca="1"/>
        <v/>
      </c>
      <c r="BJ292" t="str">
        <f ca="1"/>
        <v/>
      </c>
      <c r="BK292">
        <f ca="1"/>
        <v>155</v>
      </c>
      <c r="BL292" t="str">
        <f ca="1"/>
        <v/>
      </c>
      <c r="BM292" t="str">
        <f ca="1"/>
        <v/>
      </c>
      <c r="BN292">
        <f ca="1"/>
        <v>7527.91</v>
      </c>
      <c r="BO292">
        <f ca="1"/>
        <v>290.5</v>
      </c>
      <c r="BP292">
        <f ca="1"/>
        <v>25.913631669535285</v>
      </c>
      <c r="BR292">
        <f ca="1"/>
        <v>46167</v>
      </c>
      <c r="BS292" t="str">
        <f ca="1"/>
        <v>E</v>
      </c>
      <c r="BT292">
        <f ca="1"/>
        <v>349.80000000000007</v>
      </c>
      <c r="BU292">
        <f ca="1"/>
        <v>4154.3999999999996</v>
      </c>
      <c r="BV292">
        <f ca="1"/>
        <v>497.40000000000003</v>
      </c>
      <c r="BW292">
        <f ca="1"/>
        <v>427.80000000000007</v>
      </c>
      <c r="BX292" t="str">
        <f ca="1"/>
        <v/>
      </c>
      <c r="BY292">
        <f ca="1"/>
        <v>5429.4</v>
      </c>
      <c r="BZ292" t="str">
        <f ca="1"/>
        <v/>
      </c>
      <c r="CA292" t="str">
        <f ca="1"/>
        <v/>
      </c>
      <c r="CB292">
        <f ca="1"/>
        <v>155</v>
      </c>
      <c r="CC292" t="str">
        <f ca="1"/>
        <v/>
      </c>
      <c r="CD292" t="str">
        <f ca="1"/>
        <v/>
      </c>
      <c r="CE292">
        <f ca="1"/>
        <v>7527.91</v>
      </c>
      <c r="CF292">
        <f ca="1"/>
        <v>290.5</v>
      </c>
      <c r="CG292">
        <f ca="1"/>
        <v>25.913631669535285</v>
      </c>
    </row>
    <row r="293" spans="1:85" ht="13.5">
      <c r="A293" s="242">
        <f ca="1"/>
        <v>46139</v>
      </c>
      <c r="B293" s="240" t="str">
        <f ca="1"/>
        <v>M</v>
      </c>
      <c r="C293" s="243">
        <f ca="1"/>
        <v>391.1</v>
      </c>
      <c r="D293" s="243">
        <f ca="1"/>
        <v>109.69999999999999</v>
      </c>
      <c r="E293" s="243">
        <f ca="1"/>
        <v>512.29999999999995</v>
      </c>
      <c r="F293" s="243">
        <f ca="1"/>
        <v>1813.2</v>
      </c>
      <c r="G293" s="243" t="str">
        <f ca="1"/>
        <v/>
      </c>
      <c r="H293" s="243">
        <f ca="1"/>
        <v>2826.3</v>
      </c>
      <c r="I293" s="244" t="str">
        <f ca="1"/>
        <v/>
      </c>
      <c r="J293" s="244" t="str">
        <f ca="1"/>
        <v/>
      </c>
      <c r="K293" s="243" t="str">
        <f ca="1"/>
        <v/>
      </c>
      <c r="L293" s="243" t="str">
        <f ca="1"/>
        <v/>
      </c>
      <c r="M293" s="243" t="str">
        <f ca="1"/>
        <v/>
      </c>
      <c r="N293" s="243" t="str">
        <f ca="1"/>
        <v/>
      </c>
      <c r="O293" s="243" t="str">
        <f ca="1"/>
        <v/>
      </c>
      <c r="P293" s="244" t="str">
        <f ca="1"/>
        <v/>
      </c>
      <c r="R293" s="245">
        <f ca="1"/>
        <v>46255</v>
      </c>
      <c r="S293" s="347">
        <f ca="1"/>
        <v>10240.599999999999</v>
      </c>
      <c r="T293" s="347">
        <f ca="1"/>
        <v>10272.899999999998</v>
      </c>
      <c r="U293" s="347">
        <f ca="1"/>
        <v>441.23</v>
      </c>
      <c r="V293" s="348">
        <f ca="1"/>
        <v>23.282415066971868</v>
      </c>
      <c r="W293" s="347">
        <f ca="1"/>
        <v>0</v>
      </c>
      <c r="X293" s="347">
        <f ca="1"/>
        <v>441.23</v>
      </c>
      <c r="Y293" s="347">
        <f ca="1"/>
        <v>-441.23</v>
      </c>
      <c r="BA293">
        <f ca="1"/>
        <v>46168</v>
      </c>
      <c r="BB293" t="str">
        <f ca="1"/>
        <v>M</v>
      </c>
      <c r="BC293">
        <f ca="1"/>
        <v>373.5</v>
      </c>
      <c r="BD293">
        <f ca="1"/>
        <v>100</v>
      </c>
      <c r="BE293">
        <f ca="1"/>
        <v>400.90999999999997</v>
      </c>
      <c r="BF293">
        <f ca="1"/>
        <v>1379.1000000000001</v>
      </c>
      <c r="BG293" t="str">
        <f ca="1"/>
        <v/>
      </c>
      <c r="BH293">
        <f ca="1"/>
        <v>2253.5100000000002</v>
      </c>
      <c r="BI293" t="str">
        <f ca="1"/>
        <v/>
      </c>
      <c r="BJ293" t="str">
        <f ca="1"/>
        <v/>
      </c>
      <c r="BK293" t="str">
        <f ca="1"/>
        <v/>
      </c>
      <c r="BL293" t="str">
        <f ca="1"/>
        <v/>
      </c>
      <c r="BM293" t="str">
        <f ca="1"/>
        <v/>
      </c>
      <c r="BN293" t="str">
        <f ca="1"/>
        <v/>
      </c>
      <c r="BO293" t="str">
        <f ca="1"/>
        <v/>
      </c>
      <c r="BP293" t="str">
        <f ca="1"/>
        <v/>
      </c>
      <c r="BR293">
        <f ca="1"/>
        <v>46168</v>
      </c>
      <c r="BS293" t="str">
        <f ca="1"/>
        <v>M</v>
      </c>
      <c r="BT293">
        <f ca="1"/>
        <v>373.5</v>
      </c>
      <c r="BU293">
        <f ca="1"/>
        <v>100</v>
      </c>
      <c r="BV293">
        <f ca="1"/>
        <v>400.90999999999997</v>
      </c>
      <c r="BW293">
        <f ca="1"/>
        <v>1379.1000000000001</v>
      </c>
      <c r="BX293" t="str">
        <f ca="1"/>
        <v/>
      </c>
      <c r="BY293">
        <f ca="1"/>
        <v>2253.5100000000002</v>
      </c>
      <c r="BZ293" t="str">
        <f ca="1"/>
        <v/>
      </c>
      <c r="CA293" t="str">
        <f ca="1"/>
        <v/>
      </c>
      <c r="CB293" t="str">
        <f ca="1"/>
        <v/>
      </c>
      <c r="CC293" t="str">
        <f ca="1"/>
        <v/>
      </c>
      <c r="CD293" t="str">
        <f ca="1"/>
        <v/>
      </c>
      <c r="CE293" t="str">
        <f ca="1"/>
        <v/>
      </c>
      <c r="CF293" t="str">
        <f ca="1"/>
        <v/>
      </c>
      <c r="CG293" t="str">
        <f ca="1"/>
        <v/>
      </c>
    </row>
    <row r="294" spans="1:85" ht="13.5">
      <c r="A294" s="242">
        <f ca="1"/>
        <v>46139</v>
      </c>
      <c r="B294" s="240" t="str">
        <f ca="1"/>
        <v>E</v>
      </c>
      <c r="C294" s="243">
        <f ca="1"/>
        <v>344.6</v>
      </c>
      <c r="D294" s="243">
        <f ca="1"/>
        <v>4355.5</v>
      </c>
      <c r="E294" s="243">
        <f ca="1"/>
        <v>503.6</v>
      </c>
      <c r="F294" s="243">
        <f ca="1"/>
        <v>2541.2000000000003</v>
      </c>
      <c r="G294" s="243" t="str">
        <f ca="1"/>
        <v/>
      </c>
      <c r="H294" s="243">
        <f ca="1"/>
        <v>7744.9000000000015</v>
      </c>
      <c r="I294" s="244" t="str">
        <f ca="1"/>
        <v/>
      </c>
      <c r="J294" s="244" t="str">
        <f ca="1"/>
        <v/>
      </c>
      <c r="K294" s="243">
        <f ca="1"/>
        <v>183</v>
      </c>
      <c r="L294" s="243" t="str">
        <f ca="1"/>
        <v/>
      </c>
      <c r="M294" s="243" t="str">
        <f ca="1"/>
        <v/>
      </c>
      <c r="N294" s="243">
        <f ca="1"/>
        <v>10628.7</v>
      </c>
      <c r="O294" s="243">
        <f ca="1"/>
        <v>410.69</v>
      </c>
      <c r="P294" s="244">
        <f ca="1"/>
        <v>25.880104214857923</v>
      </c>
      <c r="R294" s="245">
        <f ca="1"/>
        <v>46256</v>
      </c>
      <c r="S294" s="347">
        <f ca="1"/>
        <v>9786.1</v>
      </c>
      <c r="T294" s="347">
        <f ca="1"/>
        <v>9783.6</v>
      </c>
      <c r="U294" s="347">
        <f ca="1"/>
        <v>415.68</v>
      </c>
      <c r="V294" s="348">
        <f ca="1"/>
        <v>23.536374133949192</v>
      </c>
      <c r="W294" s="347">
        <f ca="1"/>
        <v>0</v>
      </c>
      <c r="X294" s="347">
        <f ca="1"/>
        <v>415.68</v>
      </c>
      <c r="Y294" s="347">
        <f ca="1"/>
        <v>-415.68</v>
      </c>
      <c r="BA294">
        <f ca="1"/>
        <v>46168</v>
      </c>
      <c r="BB294" t="str">
        <f ca="1"/>
        <v>E</v>
      </c>
      <c r="BC294">
        <f ca="1"/>
        <v>221.59999999999997</v>
      </c>
      <c r="BD294">
        <f ca="1"/>
        <v>4063.9</v>
      </c>
      <c r="BE294">
        <f ca="1"/>
        <v>489.90000000000003</v>
      </c>
      <c r="BF294">
        <f ca="1"/>
        <v>449.7</v>
      </c>
      <c r="BG294" t="str">
        <f ca="1"/>
        <v/>
      </c>
      <c r="BH294">
        <f ca="1"/>
        <v>5225.0999999999995</v>
      </c>
      <c r="BI294" t="str">
        <f ca="1"/>
        <v/>
      </c>
      <c r="BJ294" t="str">
        <f ca="1"/>
        <v/>
      </c>
      <c r="BK294">
        <f ca="1"/>
        <v>15</v>
      </c>
      <c r="BL294" t="str">
        <f ca="1"/>
        <v/>
      </c>
      <c r="BM294" t="str">
        <f ca="1"/>
        <v/>
      </c>
      <c r="BN294">
        <f ca="1"/>
        <v>7532</v>
      </c>
      <c r="BO294">
        <f ca="1"/>
        <v>291.26</v>
      </c>
      <c r="BP294">
        <f ca="1"/>
        <v>25.860056307079585</v>
      </c>
      <c r="BR294">
        <f ca="1"/>
        <v>46168</v>
      </c>
      <c r="BS294" t="str">
        <f ca="1"/>
        <v>E</v>
      </c>
      <c r="BT294">
        <f ca="1"/>
        <v>221.59999999999997</v>
      </c>
      <c r="BU294">
        <f ca="1"/>
        <v>4063.9</v>
      </c>
      <c r="BV294">
        <f ca="1"/>
        <v>489.90000000000003</v>
      </c>
      <c r="BW294">
        <f ca="1"/>
        <v>449.7</v>
      </c>
      <c r="BX294" t="str">
        <f ca="1"/>
        <v/>
      </c>
      <c r="BY294">
        <f ca="1"/>
        <v>5225.0999999999995</v>
      </c>
      <c r="BZ294" t="str">
        <f ca="1"/>
        <v/>
      </c>
      <c r="CA294" t="str">
        <f ca="1"/>
        <v/>
      </c>
      <c r="CB294">
        <f ca="1"/>
        <v>15</v>
      </c>
      <c r="CC294" t="str">
        <f ca="1"/>
        <v/>
      </c>
      <c r="CD294" t="str">
        <f ca="1"/>
        <v/>
      </c>
      <c r="CE294">
        <f ca="1"/>
        <v>7532</v>
      </c>
      <c r="CF294">
        <f ca="1"/>
        <v>291.26</v>
      </c>
      <c r="CG294">
        <f ca="1"/>
        <v>25.860056307079585</v>
      </c>
    </row>
    <row r="295" spans="1:85" ht="13.5">
      <c r="A295" s="242">
        <f ca="1"/>
        <v>46140</v>
      </c>
      <c r="B295" s="240" t="str">
        <f ca="1"/>
        <v>M</v>
      </c>
      <c r="C295" s="243">
        <f ca="1"/>
        <v>385.99999999999994</v>
      </c>
      <c r="D295" s="243">
        <f ca="1"/>
        <v>107.4</v>
      </c>
      <c r="E295" s="243">
        <f ca="1"/>
        <v>491.1</v>
      </c>
      <c r="F295" s="243">
        <f ca="1"/>
        <v>2082.3000000000002</v>
      </c>
      <c r="G295" s="243" t="str">
        <f ca="1"/>
        <v/>
      </c>
      <c r="H295" s="243">
        <f ca="1"/>
        <v>3066.8</v>
      </c>
      <c r="I295" s="244" t="str">
        <f ca="1"/>
        <v/>
      </c>
      <c r="J295" s="244" t="str">
        <f ca="1"/>
        <v/>
      </c>
      <c r="K295" s="243" t="str">
        <f ca="1"/>
        <v/>
      </c>
      <c r="L295" s="243" t="str">
        <f ca="1"/>
        <v/>
      </c>
      <c r="M295" s="243" t="str">
        <f ca="1"/>
        <v/>
      </c>
      <c r="N295" s="243" t="str">
        <f ca="1"/>
        <v/>
      </c>
      <c r="O295" s="243" t="str">
        <f ca="1"/>
        <v/>
      </c>
      <c r="P295" s="244" t="str">
        <f ca="1"/>
        <v/>
      </c>
      <c r="R295" s="245">
        <f ca="1"/>
        <v>46257</v>
      </c>
      <c r="S295" s="347">
        <f ca="1"/>
        <v>11565.5</v>
      </c>
      <c r="T295" s="347">
        <f ca="1"/>
        <v>11459.900000000001</v>
      </c>
      <c r="U295" s="347">
        <f ca="1"/>
        <v>497.28</v>
      </c>
      <c r="V295" s="348">
        <f ca="1"/>
        <v>23.045165701415705</v>
      </c>
      <c r="W295" s="347">
        <f ca="1"/>
        <v>0</v>
      </c>
      <c r="X295" s="347">
        <f ca="1"/>
        <v>497.28</v>
      </c>
      <c r="Y295" s="347">
        <f ca="1"/>
        <v>-497.28</v>
      </c>
      <c r="BA295">
        <f ca="1"/>
        <v>46169</v>
      </c>
      <c r="BB295" t="str">
        <f ca="1"/>
        <v>M</v>
      </c>
      <c r="BC295">
        <f ca="1"/>
        <v>369.5</v>
      </c>
      <c r="BD295">
        <f ca="1"/>
        <v>98.300000000000011</v>
      </c>
      <c r="BE295">
        <f ca="1"/>
        <v>468.40000000000003</v>
      </c>
      <c r="BF295">
        <f ca="1"/>
        <v>1385.7</v>
      </c>
      <c r="BG295" t="str">
        <f ca="1"/>
        <v/>
      </c>
      <c r="BH295">
        <f ca="1"/>
        <v>2321.9</v>
      </c>
      <c r="BI295" t="str">
        <f ca="1"/>
        <v/>
      </c>
      <c r="BJ295" t="str">
        <f ca="1"/>
        <v/>
      </c>
      <c r="BK295" t="str">
        <f ca="1"/>
        <v/>
      </c>
      <c r="BL295" t="str">
        <f ca="1"/>
        <v/>
      </c>
      <c r="BM295" t="str">
        <f ca="1"/>
        <v/>
      </c>
      <c r="BN295" t="str">
        <f ca="1"/>
        <v/>
      </c>
      <c r="BO295" t="str">
        <f ca="1"/>
        <v/>
      </c>
      <c r="BP295" t="str">
        <f ca="1"/>
        <v/>
      </c>
      <c r="BR295">
        <f ca="1"/>
        <v>46169</v>
      </c>
      <c r="BS295" t="str">
        <f ca="1"/>
        <v>M</v>
      </c>
      <c r="BT295">
        <f ca="1"/>
        <v>369.5</v>
      </c>
      <c r="BU295">
        <f ca="1"/>
        <v>98.300000000000011</v>
      </c>
      <c r="BV295">
        <f ca="1"/>
        <v>468.40000000000003</v>
      </c>
      <c r="BW295">
        <f ca="1"/>
        <v>1385.7</v>
      </c>
      <c r="BX295" t="str">
        <f ca="1"/>
        <v/>
      </c>
      <c r="BY295">
        <f ca="1"/>
        <v>2321.9</v>
      </c>
      <c r="BZ295" t="str">
        <f ca="1"/>
        <v/>
      </c>
      <c r="CA295" t="str">
        <f ca="1"/>
        <v/>
      </c>
      <c r="CB295" t="str">
        <f ca="1"/>
        <v/>
      </c>
      <c r="CC295" t="str">
        <f ca="1"/>
        <v/>
      </c>
      <c r="CD295" t="str">
        <f ca="1"/>
        <v/>
      </c>
      <c r="CE295" t="str">
        <f ca="1"/>
        <v/>
      </c>
      <c r="CF295" t="str">
        <f ca="1"/>
        <v/>
      </c>
      <c r="CG295" t="str">
        <f ca="1"/>
        <v/>
      </c>
    </row>
    <row r="296" spans="1:85" ht="13.5">
      <c r="A296" s="242">
        <f ca="1"/>
        <v>46140</v>
      </c>
      <c r="B296" s="240" t="str">
        <f ca="1"/>
        <v>E</v>
      </c>
      <c r="C296" s="243">
        <f ca="1"/>
        <v>371.09999999999997</v>
      </c>
      <c r="D296" s="243">
        <f ca="1"/>
        <v>4095.2</v>
      </c>
      <c r="E296" s="243">
        <f ca="1"/>
        <v>489.6</v>
      </c>
      <c r="F296" s="243">
        <f ca="1"/>
        <v>2515</v>
      </c>
      <c r="G296" s="243" t="str">
        <f ca="1"/>
        <v/>
      </c>
      <c r="H296" s="243">
        <f ca="1"/>
        <v>7470.9000000000005</v>
      </c>
      <c r="I296" s="244" t="str">
        <f ca="1"/>
        <v/>
      </c>
      <c r="J296" s="244" t="str">
        <f ca="1"/>
        <v/>
      </c>
      <c r="K296" s="243">
        <f ca="1"/>
        <v>15</v>
      </c>
      <c r="L296" s="243" t="str">
        <f ca="1"/>
        <v/>
      </c>
      <c r="M296" s="243" t="str">
        <f ca="1"/>
        <v/>
      </c>
      <c r="N296" s="243">
        <f ca="1"/>
        <v>10480.800000000001</v>
      </c>
      <c r="O296" s="243">
        <f ca="1"/>
        <v>404.97</v>
      </c>
      <c r="P296" s="244">
        <f ca="1"/>
        <v>25.880435587821321</v>
      </c>
      <c r="R296" s="245">
        <f ca="1"/>
        <v>46258</v>
      </c>
      <c r="S296" s="347">
        <f ca="1"/>
        <v>1768.1</v>
      </c>
      <c r="T296" s="347">
        <f ca="1"/>
        <v>9665.8000000000011</v>
      </c>
      <c r="U296" s="347">
        <f ca="1"/>
        <v>409.36</v>
      </c>
      <c r="V296" s="348">
        <f ca="1"/>
        <v>23.611979675591169</v>
      </c>
      <c r="W296" s="347">
        <f ca="1"/>
        <v>0</v>
      </c>
      <c r="X296" s="347">
        <f ca="1"/>
        <v>409.36</v>
      </c>
      <c r="Y296" s="347">
        <f ca="1"/>
        <v>-409.36</v>
      </c>
      <c r="BA296">
        <f ca="1"/>
        <v>46169</v>
      </c>
      <c r="BB296" t="str">
        <f ca="1"/>
        <v>E</v>
      </c>
      <c r="BC296">
        <f ca="1"/>
        <v>329.8</v>
      </c>
      <c r="BD296">
        <f ca="1"/>
        <v>3980.4</v>
      </c>
      <c r="BE296">
        <f ca="1"/>
        <v>457.09999999999997</v>
      </c>
      <c r="BF296">
        <f ca="1"/>
        <v>440.6</v>
      </c>
      <c r="BG296" t="str">
        <f ca="1"/>
        <v/>
      </c>
      <c r="BH296">
        <f ca="1"/>
        <v>5207.9000000000005</v>
      </c>
      <c r="BI296" t="str">
        <f ca="1"/>
        <v/>
      </c>
      <c r="BJ296" t="str">
        <f ca="1"/>
        <v/>
      </c>
      <c r="BK296">
        <f ca="1"/>
        <v>15</v>
      </c>
      <c r="BL296" t="str">
        <f ca="1"/>
        <v/>
      </c>
      <c r="BM296" t="str">
        <f ca="1"/>
        <v/>
      </c>
      <c r="BN296">
        <f ca="1"/>
        <v>7545.4000000000005</v>
      </c>
      <c r="BO296">
        <f ca="1"/>
        <v>292.11</v>
      </c>
      <c r="BP296">
        <f ca="1"/>
        <v>25.83068022320359</v>
      </c>
      <c r="BR296">
        <f ca="1"/>
        <v>46169</v>
      </c>
      <c r="BS296" t="str">
        <f ca="1"/>
        <v>E</v>
      </c>
      <c r="BT296">
        <f ca="1"/>
        <v>329.8</v>
      </c>
      <c r="BU296">
        <f ca="1"/>
        <v>3980.4</v>
      </c>
      <c r="BV296">
        <f ca="1"/>
        <v>457.09999999999997</v>
      </c>
      <c r="BW296">
        <f ca="1"/>
        <v>440.6</v>
      </c>
      <c r="BX296" t="str">
        <f ca="1"/>
        <v/>
      </c>
      <c r="BY296">
        <f ca="1"/>
        <v>5207.9000000000005</v>
      </c>
      <c r="BZ296" t="str">
        <f ca="1"/>
        <v/>
      </c>
      <c r="CA296" t="str">
        <f ca="1"/>
        <v/>
      </c>
      <c r="CB296">
        <f ca="1"/>
        <v>15</v>
      </c>
      <c r="CC296" t="str">
        <f ca="1"/>
        <v/>
      </c>
      <c r="CD296" t="str">
        <f ca="1"/>
        <v/>
      </c>
      <c r="CE296">
        <f ca="1"/>
        <v>7545.4000000000005</v>
      </c>
      <c r="CF296">
        <f ca="1"/>
        <v>292.11</v>
      </c>
      <c r="CG296">
        <f ca="1"/>
        <v>25.83068022320359</v>
      </c>
    </row>
    <row r="297" spans="1:85" ht="13.5">
      <c r="A297" s="242">
        <f ca="1"/>
        <v>46141</v>
      </c>
      <c r="B297" s="240" t="str">
        <f ca="1"/>
        <v>M</v>
      </c>
      <c r="C297" s="243">
        <f ca="1"/>
        <v>397.1</v>
      </c>
      <c r="D297" s="243">
        <f ca="1"/>
        <v>113</v>
      </c>
      <c r="E297" s="243">
        <f ca="1"/>
        <v>534.20000000000005</v>
      </c>
      <c r="F297" s="243">
        <f ca="1"/>
        <v>1980.6000000000004</v>
      </c>
      <c r="G297" s="243" t="str">
        <f ca="1"/>
        <v/>
      </c>
      <c r="H297" s="243">
        <f ca="1"/>
        <v>3024.9000000000005</v>
      </c>
      <c r="I297" s="244" t="str">
        <f ca="1"/>
        <v/>
      </c>
      <c r="J297" s="244" t="str">
        <f ca="1"/>
        <v/>
      </c>
      <c r="K297" s="243" t="str">
        <f ca="1"/>
        <v/>
      </c>
      <c r="L297" s="243" t="str">
        <f ca="1"/>
        <v/>
      </c>
      <c r="M297" s="243" t="str">
        <f ca="1"/>
        <v/>
      </c>
      <c r="N297" s="243" t="str">
        <f ca="1"/>
        <v/>
      </c>
      <c r="O297" s="243" t="str">
        <f ca="1"/>
        <v/>
      </c>
      <c r="P297" s="244" t="str">
        <f ca="1"/>
        <v/>
      </c>
      <c r="R297" s="245">
        <f ca="1"/>
        <v>46259</v>
      </c>
      <c r="S297" s="347">
        <f ca="1"/>
        <v>19638.800000000003</v>
      </c>
      <c r="T297" s="347">
        <f ca="1"/>
        <v>11538.6</v>
      </c>
      <c r="U297" s="347">
        <f ca="1"/>
        <v>485.19</v>
      </c>
      <c r="V297" s="348">
        <f ca="1"/>
        <v>23.78161132752118</v>
      </c>
      <c r="W297" s="347">
        <f ca="1"/>
        <v>0</v>
      </c>
      <c r="X297" s="347">
        <f ca="1"/>
        <v>485.19</v>
      </c>
      <c r="Y297" s="347">
        <f ca="1"/>
        <v>-485.19</v>
      </c>
      <c r="BA297">
        <f ca="1"/>
        <v>46170</v>
      </c>
      <c r="BB297" t="str">
        <f ca="1"/>
        <v>M</v>
      </c>
      <c r="BC297">
        <f ca="1"/>
        <v>365</v>
      </c>
      <c r="BD297">
        <f ca="1"/>
        <v>94.800000000000011</v>
      </c>
      <c r="BE297">
        <f ca="1"/>
        <v>472.6</v>
      </c>
      <c r="BF297">
        <f ca="1"/>
        <v>1420.1</v>
      </c>
      <c r="BG297" t="str">
        <f ca="1"/>
        <v/>
      </c>
      <c r="BH297">
        <f ca="1"/>
        <v>2352.5</v>
      </c>
      <c r="BI297" t="str">
        <f ca="1"/>
        <v/>
      </c>
      <c r="BJ297" t="str">
        <f ca="1"/>
        <v/>
      </c>
      <c r="BK297" t="str">
        <f ca="1"/>
        <v/>
      </c>
      <c r="BL297" t="str">
        <f ca="1"/>
        <v/>
      </c>
      <c r="BM297" t="str">
        <f ca="1"/>
        <v/>
      </c>
      <c r="BN297" t="str">
        <f ca="1"/>
        <v/>
      </c>
      <c r="BO297" t="str">
        <f ca="1"/>
        <v/>
      </c>
      <c r="BP297" t="str">
        <f ca="1"/>
        <v/>
      </c>
      <c r="BR297">
        <f ca="1"/>
        <v>46170</v>
      </c>
      <c r="BS297" t="str">
        <f ca="1"/>
        <v>M</v>
      </c>
      <c r="BT297">
        <f ca="1"/>
        <v>365</v>
      </c>
      <c r="BU297">
        <f ca="1"/>
        <v>94.800000000000011</v>
      </c>
      <c r="BV297">
        <f ca="1"/>
        <v>472.6</v>
      </c>
      <c r="BW297">
        <f ca="1"/>
        <v>1420.1</v>
      </c>
      <c r="BX297" t="str">
        <f ca="1"/>
        <v/>
      </c>
      <c r="BY297">
        <f ca="1"/>
        <v>2352.5</v>
      </c>
      <c r="BZ297" t="str">
        <f ca="1"/>
        <v/>
      </c>
      <c r="CA297" t="str">
        <f ca="1"/>
        <v/>
      </c>
      <c r="CB297" t="str">
        <f ca="1"/>
        <v/>
      </c>
      <c r="CC297" t="str">
        <f ca="1"/>
        <v/>
      </c>
      <c r="CD297" t="str">
        <f ca="1"/>
        <v/>
      </c>
      <c r="CE297" t="str">
        <f ca="1"/>
        <v/>
      </c>
      <c r="CF297" t="str">
        <f ca="1"/>
        <v/>
      </c>
      <c r="CG297" t="str">
        <f ca="1"/>
        <v/>
      </c>
    </row>
    <row r="298" spans="1:85" ht="13.5">
      <c r="A298" s="242">
        <f ca="1"/>
        <v>46141</v>
      </c>
      <c r="B298" s="240" t="str">
        <f ca="1"/>
        <v>E</v>
      </c>
      <c r="C298" s="243">
        <f ca="1"/>
        <v>385.1</v>
      </c>
      <c r="D298" s="243">
        <f ca="1"/>
        <v>4087.2</v>
      </c>
      <c r="E298" s="243">
        <f ca="1"/>
        <v>481.50000000000006</v>
      </c>
      <c r="F298" s="243">
        <f ca="1"/>
        <v>2560.1999999999998</v>
      </c>
      <c r="G298" s="243" t="str">
        <f ca="1"/>
        <v/>
      </c>
      <c r="H298" s="243">
        <f ca="1"/>
        <v>7514</v>
      </c>
      <c r="I298" s="244" t="str">
        <f ca="1"/>
        <v/>
      </c>
      <c r="J298" s="244" t="str">
        <f ca="1"/>
        <v/>
      </c>
      <c r="K298" s="243">
        <f ca="1"/>
        <v>15</v>
      </c>
      <c r="L298" s="243" t="str">
        <f ca="1"/>
        <v/>
      </c>
      <c r="M298" s="243" t="str">
        <f ca="1"/>
        <v/>
      </c>
      <c r="N298" s="243">
        <f ca="1"/>
        <v>10403.5</v>
      </c>
      <c r="O298" s="243">
        <f ca="1"/>
        <v>401.83</v>
      </c>
      <c r="P298" s="244">
        <f ca="1"/>
        <v>25.890301868949557</v>
      </c>
      <c r="R298" s="245">
        <f ca="1"/>
        <v>46260</v>
      </c>
      <c r="S298" s="347">
        <f ca="1"/>
        <v>9676.0999999999985</v>
      </c>
      <c r="T298" s="347">
        <f ca="1"/>
        <v>9705.1999999999971</v>
      </c>
      <c r="U298" s="347">
        <f ca="1"/>
        <v>407.31</v>
      </c>
      <c r="V298" s="348">
        <f ca="1"/>
        <v>23.827551496403224</v>
      </c>
      <c r="W298" s="347">
        <f ca="1"/>
        <v>0</v>
      </c>
      <c r="X298" s="347">
        <f ca="1"/>
        <v>407.31</v>
      </c>
      <c r="Y298" s="347">
        <f ca="1"/>
        <v>-407.31</v>
      </c>
      <c r="BA298">
        <f ca="1"/>
        <v>46170</v>
      </c>
      <c r="BB298" t="str">
        <f ca="1"/>
        <v>E</v>
      </c>
      <c r="BC298">
        <f ca="1"/>
        <v>361</v>
      </c>
      <c r="BD298">
        <f ca="1"/>
        <v>3914.8</v>
      </c>
      <c r="BE298">
        <f ca="1"/>
        <v>481.3</v>
      </c>
      <c r="BF298">
        <f ca="1"/>
        <v>451.99999999999994</v>
      </c>
      <c r="BG298" t="str">
        <f ca="1"/>
        <v/>
      </c>
      <c r="BH298">
        <f ca="1"/>
        <v>5209.1000000000004</v>
      </c>
      <c r="BI298" t="str">
        <f ca="1"/>
        <v/>
      </c>
      <c r="BJ298" t="str">
        <f ca="1"/>
        <v/>
      </c>
      <c r="BK298">
        <f ca="1"/>
        <v>55</v>
      </c>
      <c r="BL298" t="str">
        <f ca="1"/>
        <v/>
      </c>
      <c r="BM298" t="str">
        <f ca="1"/>
        <v/>
      </c>
      <c r="BN298">
        <f ca="1"/>
        <v>7371</v>
      </c>
      <c r="BO298">
        <f ca="1"/>
        <v>286.13</v>
      </c>
      <c r="BP298">
        <f ca="1"/>
        <v>25.761017719218536</v>
      </c>
      <c r="BR298">
        <f ca="1"/>
        <v>46170</v>
      </c>
      <c r="BS298" t="str">
        <f ca="1"/>
        <v>E</v>
      </c>
      <c r="BT298">
        <f ca="1"/>
        <v>361</v>
      </c>
      <c r="BU298">
        <f ca="1"/>
        <v>3914.8</v>
      </c>
      <c r="BV298">
        <f ca="1"/>
        <v>481.3</v>
      </c>
      <c r="BW298">
        <f ca="1"/>
        <v>451.99999999999994</v>
      </c>
      <c r="BX298" t="str">
        <f ca="1"/>
        <v/>
      </c>
      <c r="BY298">
        <f ca="1"/>
        <v>5209.1000000000004</v>
      </c>
      <c r="BZ298" t="str">
        <f ca="1"/>
        <v/>
      </c>
      <c r="CA298" t="str">
        <f ca="1"/>
        <v/>
      </c>
      <c r="CB298">
        <f ca="1"/>
        <v>55</v>
      </c>
      <c r="CC298" t="str">
        <f ca="1"/>
        <v/>
      </c>
      <c r="CD298" t="str">
        <f ca="1"/>
        <v/>
      </c>
      <c r="CE298">
        <f ca="1"/>
        <v>7371</v>
      </c>
      <c r="CF298">
        <f ca="1"/>
        <v>286.13</v>
      </c>
      <c r="CG298">
        <f ca="1"/>
        <v>25.761017719218536</v>
      </c>
    </row>
    <row r="299" spans="1:85" ht="13.5">
      <c r="A299" s="242">
        <f ca="1"/>
        <v>46142</v>
      </c>
      <c r="B299" s="240" t="str">
        <f ca="1"/>
        <v>M</v>
      </c>
      <c r="C299" s="243">
        <f ca="1"/>
        <v>418.1</v>
      </c>
      <c r="D299" s="243">
        <f ca="1"/>
        <v>112.1</v>
      </c>
      <c r="E299" s="243">
        <f ca="1"/>
        <v>515.9</v>
      </c>
      <c r="F299" s="243">
        <f ca="1"/>
        <v>1858.3999999999999</v>
      </c>
      <c r="G299" s="243" t="str">
        <f ca="1"/>
        <v/>
      </c>
      <c r="H299" s="243">
        <f ca="1"/>
        <v>2904.5</v>
      </c>
      <c r="I299" s="244" t="str">
        <f ca="1"/>
        <v/>
      </c>
      <c r="J299" s="244" t="str">
        <f ca="1"/>
        <v/>
      </c>
      <c r="K299" s="243" t="str">
        <f ca="1"/>
        <v/>
      </c>
      <c r="L299" s="243" t="str">
        <f ca="1"/>
        <v/>
      </c>
      <c r="M299" s="243" t="str">
        <f ca="1"/>
        <v/>
      </c>
      <c r="N299" s="243" t="str">
        <f ca="1"/>
        <v/>
      </c>
      <c r="O299" s="243" t="str">
        <f ca="1"/>
        <v/>
      </c>
      <c r="P299" s="244" t="str">
        <f ca="1"/>
        <v/>
      </c>
      <c r="R299" s="245">
        <f ca="1"/>
        <v>46261</v>
      </c>
      <c r="S299" s="347">
        <f ca="1"/>
        <v>1734.5</v>
      </c>
      <c r="T299" s="347">
        <f ca="1"/>
        <v>10257.400000000001</v>
      </c>
      <c r="U299" s="347">
        <f ca="1"/>
        <v>463.89</v>
      </c>
      <c r="V299" s="348">
        <f ca="1"/>
        <v>22.111707516868226</v>
      </c>
      <c r="W299" s="347">
        <f ca="1"/>
        <v>0</v>
      </c>
      <c r="X299" s="347">
        <f ca="1"/>
        <v>463.89</v>
      </c>
      <c r="Y299" s="347">
        <f ca="1"/>
        <v>-463.89</v>
      </c>
      <c r="BA299">
        <f ca="1"/>
        <v>46171</v>
      </c>
      <c r="BB299" t="str">
        <f ca="1"/>
        <v>M</v>
      </c>
      <c r="BC299">
        <f ca="1"/>
        <v>349.4</v>
      </c>
      <c r="BD299">
        <f ca="1"/>
        <v>93.8</v>
      </c>
      <c r="BE299">
        <f ca="1"/>
        <v>400.1</v>
      </c>
      <c r="BF299">
        <f ca="1"/>
        <v>1373.6</v>
      </c>
      <c r="BG299" t="str">
        <f ca="1"/>
        <v/>
      </c>
      <c r="BH299">
        <f ca="1"/>
        <v>2216.8999999999996</v>
      </c>
      <c r="BI299" t="str">
        <f ca="1"/>
        <v/>
      </c>
      <c r="BJ299" t="str">
        <f ca="1"/>
        <v/>
      </c>
      <c r="BK299" t="str">
        <f ca="1"/>
        <v/>
      </c>
      <c r="BL299" t="str">
        <f ca="1"/>
        <v/>
      </c>
      <c r="BM299" t="str">
        <f ca="1"/>
        <v/>
      </c>
      <c r="BN299" t="str">
        <f ca="1"/>
        <v/>
      </c>
      <c r="BO299" t="str">
        <f ca="1"/>
        <v/>
      </c>
      <c r="BP299" t="str">
        <f ca="1"/>
        <v/>
      </c>
      <c r="BR299">
        <f ca="1"/>
        <v>46171</v>
      </c>
      <c r="BS299" t="str">
        <f ca="1"/>
        <v>M</v>
      </c>
      <c r="BT299">
        <f ca="1"/>
        <v>349.4</v>
      </c>
      <c r="BU299">
        <f ca="1"/>
        <v>93.8</v>
      </c>
      <c r="BV299">
        <f ca="1"/>
        <v>400.1</v>
      </c>
      <c r="BW299">
        <f ca="1"/>
        <v>1373.6</v>
      </c>
      <c r="BX299" t="str">
        <f ca="1"/>
        <v/>
      </c>
      <c r="BY299">
        <f ca="1"/>
        <v>2216.8999999999996</v>
      </c>
      <c r="BZ299" t="str">
        <f ca="1"/>
        <v/>
      </c>
      <c r="CA299" t="str">
        <f ca="1"/>
        <v/>
      </c>
      <c r="CB299" t="str">
        <f ca="1"/>
        <v/>
      </c>
      <c r="CC299" t="str">
        <f ca="1"/>
        <v/>
      </c>
      <c r="CD299" t="str">
        <f ca="1"/>
        <v/>
      </c>
      <c r="CE299" t="str">
        <f ca="1"/>
        <v/>
      </c>
      <c r="CF299" t="str">
        <f ca="1"/>
        <v/>
      </c>
      <c r="CG299" t="str">
        <f ca="1"/>
        <v/>
      </c>
    </row>
    <row r="300" spans="1:85" ht="13.5">
      <c r="A300" s="242">
        <f ca="1"/>
        <v>46142</v>
      </c>
      <c r="B300" s="240" t="str">
        <f ca="1"/>
        <v>E</v>
      </c>
      <c r="C300" s="243">
        <f ca="1"/>
        <v>375.8</v>
      </c>
      <c r="D300" s="243">
        <f ca="1"/>
        <v>3871.5</v>
      </c>
      <c r="E300" s="243">
        <f ca="1"/>
        <v>467.2</v>
      </c>
      <c r="F300" s="243">
        <f ca="1"/>
        <v>2547.1999999999998</v>
      </c>
      <c r="G300" s="243" t="str">
        <f ca="1"/>
        <v/>
      </c>
      <c r="H300" s="243">
        <f ca="1"/>
        <v>7261.7</v>
      </c>
      <c r="I300" s="244" t="str">
        <f ca="1"/>
        <v/>
      </c>
      <c r="J300" s="244" t="str">
        <f ca="1"/>
        <v/>
      </c>
      <c r="K300" s="243">
        <f ca="1"/>
        <v>15</v>
      </c>
      <c r="L300" s="243" t="str">
        <f ca="1"/>
        <v/>
      </c>
      <c r="M300" s="243" t="str">
        <f ca="1"/>
        <v/>
      </c>
      <c r="N300" s="243">
        <f ca="1"/>
        <v>9615.5</v>
      </c>
      <c r="O300" s="243">
        <f ca="1"/>
        <v>372.98</v>
      </c>
      <c r="P300" s="244">
        <f ca="1"/>
        <v>25.780202691833342</v>
      </c>
      <c r="R300" s="245">
        <f ca="1"/>
        <v>46262</v>
      </c>
      <c r="S300" s="347">
        <f ca="1"/>
        <v>18319.800000000003</v>
      </c>
      <c r="T300" s="347">
        <f ca="1"/>
        <v>9794.7000000000007</v>
      </c>
      <c r="U300" s="347">
        <f ca="1"/>
        <v>426.58</v>
      </c>
      <c r="V300" s="348">
        <f ca="1"/>
        <v>22.960992076515545</v>
      </c>
      <c r="W300" s="347">
        <f ca="1"/>
        <v>0</v>
      </c>
      <c r="X300" s="347">
        <f ca="1"/>
        <v>426.58</v>
      </c>
      <c r="Y300" s="347">
        <f ca="1"/>
        <v>-426.58</v>
      </c>
      <c r="BA300">
        <f ca="1"/>
        <v>46171</v>
      </c>
      <c r="BB300" t="str">
        <f ca="1"/>
        <v>E</v>
      </c>
      <c r="BC300">
        <f ca="1"/>
        <v>344.6</v>
      </c>
      <c r="BD300">
        <f ca="1"/>
        <v>4035.1</v>
      </c>
      <c r="BE300">
        <f ca="1"/>
        <v>476.5</v>
      </c>
      <c r="BF300">
        <f ca="1"/>
        <v>422.7</v>
      </c>
      <c r="BG300" t="str">
        <f ca="1"/>
        <v/>
      </c>
      <c r="BH300">
        <f ca="1"/>
        <v>5278.9</v>
      </c>
      <c r="BI300" t="str">
        <f ca="1"/>
        <v/>
      </c>
      <c r="BJ300" t="str">
        <f ca="1"/>
        <v/>
      </c>
      <c r="BK300">
        <f ca="1"/>
        <v>15</v>
      </c>
      <c r="BL300" t="str">
        <f ca="1"/>
        <v/>
      </c>
      <c r="BM300" t="str">
        <f ca="1"/>
        <v/>
      </c>
      <c r="BN300">
        <f ca="1"/>
        <v>7544.5999999999995</v>
      </c>
      <c r="BO300">
        <f ca="1"/>
        <v>293.10000000000002</v>
      </c>
      <c r="BP300">
        <f ca="1"/>
        <v>25.740702831798018</v>
      </c>
      <c r="BR300">
        <f ca="1"/>
        <v>46171</v>
      </c>
      <c r="BS300" t="str">
        <f ca="1"/>
        <v>E</v>
      </c>
      <c r="BT300">
        <f ca="1"/>
        <v>344.6</v>
      </c>
      <c r="BU300">
        <f ca="1"/>
        <v>4035.1</v>
      </c>
      <c r="BV300">
        <f ca="1"/>
        <v>476.5</v>
      </c>
      <c r="BW300">
        <f ca="1"/>
        <v>422.7</v>
      </c>
      <c r="BX300" t="str">
        <f ca="1"/>
        <v/>
      </c>
      <c r="BY300">
        <f ca="1"/>
        <v>5278.9</v>
      </c>
      <c r="BZ300" t="str">
        <f ca="1"/>
        <v/>
      </c>
      <c r="CA300" t="str">
        <f ca="1"/>
        <v/>
      </c>
      <c r="CB300">
        <f ca="1"/>
        <v>15</v>
      </c>
      <c r="CC300" t="str">
        <f ca="1"/>
        <v/>
      </c>
      <c r="CD300" t="str">
        <f ca="1"/>
        <v/>
      </c>
      <c r="CE300">
        <f ca="1"/>
        <v>7544.5999999999995</v>
      </c>
      <c r="CF300">
        <f ca="1"/>
        <v>293.10000000000002</v>
      </c>
      <c r="CG300">
        <f ca="1"/>
        <v>25.740702831798018</v>
      </c>
    </row>
    <row r="301" spans="1:85" ht="13.5">
      <c r="A301" s="242">
        <f ca="1"/>
        <v>46143</v>
      </c>
      <c r="B301" s="240" t="str">
        <f ca="1"/>
        <v>M</v>
      </c>
      <c r="C301" s="243">
        <f ca="1"/>
        <v>423.5</v>
      </c>
      <c r="D301" s="243">
        <f ca="1"/>
        <v>109.1</v>
      </c>
      <c r="E301" s="243">
        <f ca="1"/>
        <v>498.5</v>
      </c>
      <c r="F301" s="243">
        <f ca="1"/>
        <v>1337.6999999999998</v>
      </c>
      <c r="G301" s="243" t="str">
        <f ca="1"/>
        <v/>
      </c>
      <c r="H301" s="243">
        <f ca="1"/>
        <v>2368.7999999999997</v>
      </c>
      <c r="I301" s="244" t="str">
        <f ca="1"/>
        <v/>
      </c>
      <c r="J301" s="244" t="str">
        <f ca="1"/>
        <v/>
      </c>
      <c r="K301" s="243" t="str">
        <f ca="1"/>
        <v/>
      </c>
      <c r="L301" s="243" t="str">
        <f ca="1"/>
        <v/>
      </c>
      <c r="M301" s="243" t="str">
        <f ca="1"/>
        <v/>
      </c>
      <c r="N301" s="243" t="str">
        <f ca="1"/>
        <v/>
      </c>
      <c r="O301" s="243" t="str">
        <f ca="1"/>
        <v/>
      </c>
      <c r="P301" s="244" t="str">
        <f ca="1"/>
        <v/>
      </c>
      <c r="R301" s="245">
        <f ca="1"/>
        <v>46263</v>
      </c>
      <c r="S301" s="347">
        <f ca="1"/>
        <v>9920.9</v>
      </c>
      <c r="T301" s="347">
        <f ca="1"/>
        <v>9900</v>
      </c>
      <c r="U301" s="347">
        <f ca="1"/>
        <v>424.16</v>
      </c>
      <c r="V301" s="348">
        <f ca="1"/>
        <v>23.3402489626556</v>
      </c>
      <c r="W301" s="347">
        <f ca="1"/>
        <v>0</v>
      </c>
      <c r="X301" s="347">
        <f ca="1"/>
        <v>424.16</v>
      </c>
      <c r="Y301" s="347">
        <f ca="1"/>
        <v>-424.16</v>
      </c>
      <c r="BA301">
        <f ca="1"/>
        <v>46172</v>
      </c>
      <c r="BB301" t="str">
        <f ca="1"/>
        <v>M</v>
      </c>
      <c r="BC301">
        <f ca="1"/>
        <v>347.59999999999997</v>
      </c>
      <c r="BD301">
        <f ca="1"/>
        <v>91.800000000000011</v>
      </c>
      <c r="BE301">
        <f ca="1"/>
        <v>458.5</v>
      </c>
      <c r="BF301">
        <f ca="1"/>
        <v>1382.8</v>
      </c>
      <c r="BG301" t="str">
        <f ca="1"/>
        <v/>
      </c>
      <c r="BH301">
        <f ca="1"/>
        <v>2280.6999999999998</v>
      </c>
      <c r="BI301" t="str">
        <f ca="1"/>
        <v/>
      </c>
      <c r="BJ301" t="str">
        <f ca="1"/>
        <v/>
      </c>
      <c r="BK301" t="str">
        <f ca="1"/>
        <v/>
      </c>
      <c r="BL301" t="str">
        <f ca="1"/>
        <v/>
      </c>
      <c r="BM301" t="str">
        <f ca="1"/>
        <v/>
      </c>
      <c r="BN301" t="str">
        <f ca="1"/>
        <v/>
      </c>
      <c r="BO301" t="str">
        <f ca="1"/>
        <v/>
      </c>
      <c r="BP301" t="str">
        <f ca="1"/>
        <v/>
      </c>
      <c r="BR301">
        <f ca="1"/>
        <v>46172</v>
      </c>
      <c r="BS301" t="str">
        <f ca="1"/>
        <v>M</v>
      </c>
      <c r="BT301">
        <f ca="1"/>
        <v>347.59999999999997</v>
      </c>
      <c r="BU301">
        <f ca="1"/>
        <v>91.800000000000011</v>
      </c>
      <c r="BV301">
        <f ca="1"/>
        <v>458.5</v>
      </c>
      <c r="BW301">
        <f ca="1"/>
        <v>1382.8</v>
      </c>
      <c r="BX301" t="str">
        <f ca="1"/>
        <v/>
      </c>
      <c r="BY301">
        <f ca="1"/>
        <v>2280.6999999999998</v>
      </c>
      <c r="BZ301" t="str">
        <f ca="1"/>
        <v/>
      </c>
      <c r="CA301" t="str">
        <f ca="1"/>
        <v/>
      </c>
      <c r="CB301" t="str">
        <f ca="1"/>
        <v/>
      </c>
      <c r="CC301" t="str">
        <f ca="1"/>
        <v/>
      </c>
      <c r="CD301" t="str">
        <f ca="1"/>
        <v/>
      </c>
      <c r="CE301" t="str">
        <f ca="1"/>
        <v/>
      </c>
      <c r="CF301" t="str">
        <f ca="1"/>
        <v/>
      </c>
      <c r="CG301" t="str">
        <f ca="1"/>
        <v/>
      </c>
    </row>
    <row r="302" spans="1:85" ht="13.5">
      <c r="A302" s="242">
        <f ca="1"/>
        <v>46143</v>
      </c>
      <c r="B302" s="240" t="str">
        <f ca="1"/>
        <v>E</v>
      </c>
      <c r="C302" s="243">
        <f ca="1"/>
        <v>387.29999999999995</v>
      </c>
      <c r="D302" s="243">
        <f ca="1"/>
        <v>3825.1</v>
      </c>
      <c r="E302" s="243" t="str">
        <f ca="1"/>
        <v/>
      </c>
      <c r="F302" s="243">
        <f ca="1"/>
        <v>2506.3000000000002</v>
      </c>
      <c r="G302" s="243" t="str">
        <f ca="1"/>
        <v/>
      </c>
      <c r="H302" s="243" t="str">
        <f ca="1"/>
        <v/>
      </c>
      <c r="I302" s="244" t="str">
        <f ca="1"/>
        <v/>
      </c>
      <c r="J302" s="244" t="str">
        <f ca="1"/>
        <v/>
      </c>
      <c r="K302" s="243">
        <f ca="1"/>
        <v>15</v>
      </c>
      <c r="L302" s="243" t="str">
        <f ca="1"/>
        <v/>
      </c>
      <c r="M302" s="243" t="str">
        <f ca="1"/>
        <v/>
      </c>
      <c r="N302" s="243" t="str">
        <f ca="1"/>
        <v/>
      </c>
      <c r="O302" s="243">
        <f ca="1"/>
        <v>405.83</v>
      </c>
      <c r="P302" s="244" t="str">
        <f ca="1"/>
        <v/>
      </c>
      <c r="R302" s="245">
        <f ca="1"/>
        <v>46264</v>
      </c>
      <c r="S302" s="347">
        <f ca="1"/>
        <v>9756.6000000000022</v>
      </c>
      <c r="T302" s="347">
        <f ca="1"/>
        <v>9656.6000000000022</v>
      </c>
      <c r="U302" s="347">
        <f ca="1"/>
        <v>413.37</v>
      </c>
      <c r="V302" s="348">
        <f ca="1"/>
        <v>23.360669618017763</v>
      </c>
      <c r="W302" s="347">
        <f ca="1"/>
        <v>0</v>
      </c>
      <c r="X302" s="347">
        <f ca="1"/>
        <v>413.37</v>
      </c>
      <c r="Y302" s="347">
        <f ca="1"/>
        <v>-413.37</v>
      </c>
      <c r="BA302">
        <f ca="1"/>
        <v>46172</v>
      </c>
      <c r="BB302" t="str">
        <f ca="1"/>
        <v>E</v>
      </c>
      <c r="BC302">
        <f ca="1"/>
        <v>351.80000000000007</v>
      </c>
      <c r="BD302">
        <f ca="1"/>
        <v>4033.7</v>
      </c>
      <c r="BE302">
        <f ca="1"/>
        <v>451.4</v>
      </c>
      <c r="BF302">
        <f ca="1"/>
        <v>415.99999999999994</v>
      </c>
      <c r="BG302" t="str">
        <f ca="1"/>
        <v/>
      </c>
      <c r="BH302">
        <f ca="1"/>
        <v>5252.9</v>
      </c>
      <c r="BI302" t="str">
        <f ca="1"/>
        <v/>
      </c>
      <c r="BJ302" t="str">
        <f ca="1"/>
        <v/>
      </c>
      <c r="BK302">
        <f ca="1"/>
        <v>15</v>
      </c>
      <c r="BL302" t="str">
        <f ca="1"/>
        <v/>
      </c>
      <c r="BM302" t="str">
        <f ca="1"/>
        <v/>
      </c>
      <c r="BN302">
        <f ca="1"/>
        <v>7491.7999999999993</v>
      </c>
      <c r="BO302">
        <f ca="1"/>
        <v>290.41000000000003</v>
      </c>
      <c r="BP302">
        <f ca="1"/>
        <v>25.797321028890185</v>
      </c>
      <c r="BR302">
        <f ca="1"/>
        <v>46172</v>
      </c>
      <c r="BS302" t="str">
        <f ca="1"/>
        <v>E</v>
      </c>
      <c r="BT302">
        <f ca="1"/>
        <v>351.80000000000007</v>
      </c>
      <c r="BU302">
        <f ca="1"/>
        <v>4033.7</v>
      </c>
      <c r="BV302">
        <f ca="1"/>
        <v>451.4</v>
      </c>
      <c r="BW302">
        <f ca="1"/>
        <v>415.99999999999994</v>
      </c>
      <c r="BX302" t="str">
        <f ca="1"/>
        <v/>
      </c>
      <c r="BY302">
        <f ca="1"/>
        <v>5252.9</v>
      </c>
      <c r="BZ302" t="str">
        <f ca="1"/>
        <v/>
      </c>
      <c r="CA302" t="str">
        <f ca="1"/>
        <v/>
      </c>
      <c r="CB302">
        <f ca="1"/>
        <v>15</v>
      </c>
      <c r="CC302" t="str">
        <f ca="1"/>
        <v/>
      </c>
      <c r="CD302" t="str">
        <f ca="1"/>
        <v/>
      </c>
      <c r="CE302">
        <f ca="1"/>
        <v>7491.7999999999993</v>
      </c>
      <c r="CF302">
        <f ca="1"/>
        <v>290.41000000000003</v>
      </c>
      <c r="CG302">
        <f ca="1"/>
        <v>25.797321028890185</v>
      </c>
    </row>
    <row r="303" spans="1:85" ht="13.5">
      <c r="A303" s="242">
        <f ca="1"/>
        <v>46144</v>
      </c>
      <c r="B303" s="240" t="str">
        <f ca="1"/>
        <v>M</v>
      </c>
      <c r="C303" s="243">
        <f ca="1"/>
        <v>409.3</v>
      </c>
      <c r="D303" s="243">
        <f ca="1"/>
        <v>70.099999999999994</v>
      </c>
      <c r="E303" s="243">
        <f ca="1"/>
        <v>514.20000000000005</v>
      </c>
      <c r="F303" s="243">
        <f ca="1"/>
        <v>2240.9</v>
      </c>
      <c r="G303" s="243" t="str">
        <f ca="1"/>
        <v/>
      </c>
      <c r="H303" s="243">
        <f ca="1"/>
        <v>3234.5</v>
      </c>
      <c r="I303" s="244" t="str">
        <f ca="1"/>
        <v/>
      </c>
      <c r="J303" s="244" t="str">
        <f ca="1"/>
        <v/>
      </c>
      <c r="K303" s="243" t="str">
        <f ca="1"/>
        <v/>
      </c>
      <c r="L303" s="243" t="str">
        <f ca="1"/>
        <v/>
      </c>
      <c r="M303" s="243" t="str">
        <f ca="1"/>
        <v/>
      </c>
      <c r="N303" s="243" t="str">
        <f ca="1"/>
        <v/>
      </c>
      <c r="O303" s="243" t="str">
        <f ca="1"/>
        <v/>
      </c>
      <c r="P303" s="244" t="str">
        <f ca="1"/>
        <v/>
      </c>
      <c r="R303" s="245">
        <f ca="1"/>
        <v>46265</v>
      </c>
      <c r="S303" s="347">
        <f ca="1"/>
        <v>9204.0000000000018</v>
      </c>
      <c r="T303" s="347">
        <f ca="1"/>
        <v>9174.0000000000018</v>
      </c>
      <c r="U303" s="347">
        <f ca="1"/>
        <v>404.94</v>
      </c>
      <c r="V303" s="348">
        <f ca="1"/>
        <v>22.655208178989483</v>
      </c>
      <c r="W303" s="347">
        <f ca="1"/>
        <v>0</v>
      </c>
      <c r="X303" s="347">
        <f ca="1"/>
        <v>404.94</v>
      </c>
      <c r="Y303" s="347">
        <f ca="1"/>
        <v>-404.94</v>
      </c>
      <c r="BA303">
        <f ca="1"/>
        <v>46173</v>
      </c>
      <c r="BB303" t="str">
        <f ca="1"/>
        <v>M</v>
      </c>
      <c r="BC303">
        <f ca="1"/>
        <v>353.1</v>
      </c>
      <c r="BD303">
        <f ca="1"/>
        <v>96</v>
      </c>
      <c r="BE303">
        <f ca="1"/>
        <v>452.1</v>
      </c>
      <c r="BF303">
        <f ca="1"/>
        <v>1352.7</v>
      </c>
      <c r="BG303" t="str">
        <f ca="1"/>
        <v/>
      </c>
      <c r="BH303">
        <f ca="1"/>
        <v>2253.9</v>
      </c>
      <c r="BI303" t="str">
        <f ca="1"/>
        <v/>
      </c>
      <c r="BJ303" t="str">
        <f ca="1"/>
        <v/>
      </c>
      <c r="BK303" t="str">
        <f ca="1"/>
        <v/>
      </c>
      <c r="BL303" t="str">
        <f ca="1"/>
        <v/>
      </c>
      <c r="BM303" t="str">
        <f ca="1"/>
        <v/>
      </c>
      <c r="BN303" t="str">
        <f ca="1"/>
        <v/>
      </c>
      <c r="BO303" t="str">
        <f ca="1"/>
        <v/>
      </c>
      <c r="BP303" t="str">
        <f ca="1"/>
        <v/>
      </c>
      <c r="BR303">
        <f ca="1"/>
        <v>46173</v>
      </c>
      <c r="BS303" t="str">
        <f ca="1"/>
        <v>M</v>
      </c>
      <c r="BT303">
        <f ca="1"/>
        <v>353.1</v>
      </c>
      <c r="BU303">
        <f ca="1"/>
        <v>96</v>
      </c>
      <c r="BV303">
        <f ca="1"/>
        <v>452.1</v>
      </c>
      <c r="BW303">
        <f ca="1"/>
        <v>1352.7</v>
      </c>
      <c r="BX303" t="str">
        <f ca="1"/>
        <v/>
      </c>
      <c r="BY303">
        <f ca="1"/>
        <v>2253.9</v>
      </c>
      <c r="BZ303" t="str">
        <f ca="1"/>
        <v/>
      </c>
      <c r="CA303" t="str">
        <f ca="1"/>
        <v/>
      </c>
      <c r="CB303" t="str">
        <f ca="1"/>
        <v/>
      </c>
      <c r="CC303" t="str">
        <f ca="1"/>
        <v/>
      </c>
      <c r="CD303" t="str">
        <f ca="1"/>
        <v/>
      </c>
      <c r="CE303" t="str">
        <f ca="1"/>
        <v/>
      </c>
      <c r="CF303" t="str">
        <f ca="1"/>
        <v/>
      </c>
      <c r="CG303" t="str">
        <f ca="1"/>
        <v/>
      </c>
    </row>
    <row r="304" spans="1:85" ht="13.5">
      <c r="A304" s="242">
        <f ca="1"/>
        <v>46144</v>
      </c>
      <c r="B304" s="240" t="str">
        <f ca="1"/>
        <v>E</v>
      </c>
      <c r="C304" s="243">
        <f ca="1"/>
        <v>376.29999999999995</v>
      </c>
      <c r="D304" s="243">
        <f ca="1"/>
        <v>3760.5</v>
      </c>
      <c r="E304" s="243">
        <f ca="1"/>
        <v>411.40000000000003</v>
      </c>
      <c r="F304" s="243">
        <f ca="1"/>
        <v>2536.7999999999997</v>
      </c>
      <c r="G304" s="243" t="str">
        <f ca="1"/>
        <v/>
      </c>
      <c r="H304" s="243">
        <f ca="1"/>
        <v>7085</v>
      </c>
      <c r="I304" s="244" t="str">
        <f ca="1"/>
        <v/>
      </c>
      <c r="J304" s="244" t="str">
        <f ca="1"/>
        <v/>
      </c>
      <c r="K304" s="243">
        <f ca="1"/>
        <v>15</v>
      </c>
      <c r="L304" s="243" t="str">
        <f ca="1"/>
        <v/>
      </c>
      <c r="M304" s="243" t="str">
        <f ca="1"/>
        <v/>
      </c>
      <c r="N304" s="243">
        <f ca="1"/>
        <v>10350.5</v>
      </c>
      <c r="O304" s="243">
        <f ca="1"/>
        <v>402.27</v>
      </c>
      <c r="P304" s="244">
        <f ca="1"/>
        <v>25.730230939418799</v>
      </c>
      <c r="R304" s="245">
        <f ca="1"/>
        <v>46266</v>
      </c>
      <c r="S304" s="347">
        <f ca="1"/>
        <v>9676.5</v>
      </c>
      <c r="T304" s="347">
        <f ca="1"/>
        <v>9519.2999999999993</v>
      </c>
      <c r="U304" s="347">
        <f ca="1"/>
        <v>405.74</v>
      </c>
      <c r="V304" s="348">
        <f ca="1"/>
        <v>23.461576378961894</v>
      </c>
      <c r="W304" s="347">
        <f ca="1"/>
        <v>0</v>
      </c>
      <c r="X304" s="347">
        <f ca="1"/>
        <v>405.74</v>
      </c>
      <c r="Y304" s="347">
        <f ca="1"/>
        <v>-405.74</v>
      </c>
      <c r="BA304">
        <f ca="1"/>
        <v>46173</v>
      </c>
      <c r="BB304" t="str">
        <f ca="1"/>
        <v>E</v>
      </c>
      <c r="BC304">
        <f ca="1"/>
        <v>341</v>
      </c>
      <c r="BD304">
        <f ca="1"/>
        <v>3972.2</v>
      </c>
      <c r="BE304">
        <f ca="1"/>
        <v>454.4</v>
      </c>
      <c r="BF304">
        <f ca="1"/>
        <v>433.90000000000003</v>
      </c>
      <c r="BG304" t="str">
        <f ca="1"/>
        <v/>
      </c>
      <c r="BH304">
        <f ca="1"/>
        <v>5201.4999999999991</v>
      </c>
      <c r="BI304" t="str">
        <f ca="1"/>
        <v/>
      </c>
      <c r="BJ304" t="str">
        <f ca="1"/>
        <v/>
      </c>
      <c r="BK304">
        <f ca="1"/>
        <v>15</v>
      </c>
      <c r="BL304" t="str">
        <f ca="1"/>
        <v/>
      </c>
      <c r="BM304" t="str">
        <f ca="1"/>
        <v/>
      </c>
      <c r="BN304">
        <f ca="1"/>
        <v>6428.1999999999989</v>
      </c>
      <c r="BO304">
        <f ca="1"/>
        <v>290.13</v>
      </c>
      <c r="BP304">
        <f ca="1"/>
        <v>22.156274773377447</v>
      </c>
      <c r="BR304">
        <f ca="1"/>
        <v>46173</v>
      </c>
      <c r="BS304" t="str">
        <f ca="1"/>
        <v>E</v>
      </c>
      <c r="BT304">
        <f ca="1"/>
        <v>341</v>
      </c>
      <c r="BU304">
        <f ca="1"/>
        <v>3972.2</v>
      </c>
      <c r="BV304">
        <f ca="1"/>
        <v>454.4</v>
      </c>
      <c r="BW304">
        <f ca="1"/>
        <v>433.90000000000003</v>
      </c>
      <c r="BX304" t="str">
        <f ca="1"/>
        <v/>
      </c>
      <c r="BY304">
        <f ca="1"/>
        <v>5201.4999999999991</v>
      </c>
      <c r="BZ304" t="str">
        <f ca="1"/>
        <v/>
      </c>
      <c r="CA304" t="str">
        <f ca="1"/>
        <v/>
      </c>
      <c r="CB304">
        <f ca="1"/>
        <v>15</v>
      </c>
      <c r="CC304" t="str">
        <f ca="1"/>
        <v/>
      </c>
      <c r="CD304" t="str">
        <f ca="1"/>
        <v/>
      </c>
      <c r="CE304">
        <f ca="1"/>
        <v>6428.1999999999989</v>
      </c>
      <c r="CF304">
        <f ca="1"/>
        <v>290.13</v>
      </c>
      <c r="CG304">
        <f ca="1"/>
        <v>22.156274773377447</v>
      </c>
    </row>
    <row r="305" spans="1:85" ht="13.5">
      <c r="A305" s="242">
        <f ca="1"/>
        <v>46145</v>
      </c>
      <c r="B305" s="240" t="str">
        <f ca="1"/>
        <v>M</v>
      </c>
      <c r="C305" s="243">
        <f ca="1"/>
        <v>406.4</v>
      </c>
      <c r="D305" s="243">
        <f ca="1"/>
        <v>103.3</v>
      </c>
      <c r="E305" s="243">
        <f ca="1"/>
        <v>489.40000000000003</v>
      </c>
      <c r="F305" s="243">
        <f ca="1"/>
        <v>2281.3999999999996</v>
      </c>
      <c r="G305" s="243" t="str">
        <f ca="1"/>
        <v/>
      </c>
      <c r="H305" s="243">
        <f ca="1"/>
        <v>3280.4999999999995</v>
      </c>
      <c r="I305" s="244" t="str">
        <f ca="1"/>
        <v/>
      </c>
      <c r="J305" s="244" t="str">
        <f ca="1"/>
        <v/>
      </c>
      <c r="K305" s="243" t="str">
        <f ca="1"/>
        <v/>
      </c>
      <c r="L305" s="243" t="str">
        <f ca="1"/>
        <v/>
      </c>
      <c r="M305" s="243" t="str">
        <f ca="1"/>
        <v/>
      </c>
      <c r="N305" s="243" t="str">
        <f ca="1"/>
        <v/>
      </c>
      <c r="O305" s="243" t="str">
        <f ca="1"/>
        <v/>
      </c>
      <c r="P305" s="244" t="str">
        <f ca="1"/>
        <v/>
      </c>
      <c r="R305" s="245">
        <f ca="1"/>
        <v>46267</v>
      </c>
      <c r="S305" s="347">
        <f ca="1"/>
        <v>9012.9</v>
      </c>
      <c r="T305" s="347">
        <f ca="1"/>
        <v>9004.5</v>
      </c>
      <c r="U305" s="347">
        <f ca="1"/>
        <v>395.25</v>
      </c>
      <c r="V305" s="348">
        <f ca="1"/>
        <v>22.781783681214421</v>
      </c>
      <c r="W305" s="347">
        <f ca="1"/>
        <v>0</v>
      </c>
      <c r="X305" s="347">
        <f ca="1"/>
        <v>395.25</v>
      </c>
      <c r="Y305" s="347">
        <f ca="1"/>
        <v>-395.25</v>
      </c>
      <c r="BA305">
        <f ca="1"/>
        <v>46174</v>
      </c>
      <c r="BB305" t="str">
        <f ca="1"/>
        <v>M</v>
      </c>
      <c r="BC305">
        <f ca="1"/>
        <v>365.2</v>
      </c>
      <c r="BD305">
        <f ca="1"/>
        <v>90.5</v>
      </c>
      <c r="BE305">
        <f ca="1"/>
        <v>463.6</v>
      </c>
      <c r="BF305">
        <f ca="1"/>
        <v>322.40000000000003</v>
      </c>
      <c r="BG305" t="str">
        <f ca="1"/>
        <v/>
      </c>
      <c r="BH305">
        <f ca="1"/>
        <v>1241.7</v>
      </c>
      <c r="BI305" t="str">
        <f ca="1"/>
        <v/>
      </c>
      <c r="BJ305" t="str">
        <f ca="1"/>
        <v/>
      </c>
      <c r="BK305" t="str">
        <f ca="1"/>
        <v/>
      </c>
      <c r="BL305" t="str">
        <f ca="1"/>
        <v/>
      </c>
      <c r="BM305" t="str">
        <f ca="1"/>
        <v/>
      </c>
      <c r="BN305" t="str">
        <f ca="1"/>
        <v/>
      </c>
      <c r="BO305" t="str">
        <f ca="1"/>
        <v/>
      </c>
      <c r="BP305" t="str">
        <f ca="1"/>
        <v/>
      </c>
      <c r="BR305">
        <f ca="1"/>
        <v>46174</v>
      </c>
      <c r="BS305" t="str">
        <f ca="1"/>
        <v>M</v>
      </c>
      <c r="BT305">
        <f ca="1"/>
        <v>365.2</v>
      </c>
      <c r="BU305">
        <f ca="1"/>
        <v>90.5</v>
      </c>
      <c r="BV305">
        <f ca="1"/>
        <v>463.6</v>
      </c>
      <c r="BW305">
        <f ca="1"/>
        <v>322.40000000000003</v>
      </c>
      <c r="BX305" t="str">
        <f ca="1"/>
        <v/>
      </c>
      <c r="BY305">
        <f ca="1"/>
        <v>1241.7</v>
      </c>
      <c r="BZ305" t="str">
        <f ca="1"/>
        <v/>
      </c>
      <c r="CA305" t="str">
        <f ca="1"/>
        <v/>
      </c>
      <c r="CB305" t="str">
        <f ca="1"/>
        <v/>
      </c>
      <c r="CC305" t="str">
        <f ca="1"/>
        <v/>
      </c>
      <c r="CD305" t="str">
        <f ca="1"/>
        <v/>
      </c>
      <c r="CE305" t="str">
        <f ca="1"/>
        <v/>
      </c>
      <c r="CF305" t="str">
        <f ca="1"/>
        <v/>
      </c>
      <c r="CG305" t="str">
        <f ca="1"/>
        <v/>
      </c>
    </row>
    <row r="306" spans="1:85" ht="13.5">
      <c r="A306" s="242">
        <f ca="1"/>
        <v>46145</v>
      </c>
      <c r="B306" s="240" t="str">
        <f ca="1"/>
        <v>E</v>
      </c>
      <c r="C306" s="243">
        <f ca="1"/>
        <v>384.69999999999993</v>
      </c>
      <c r="D306" s="243">
        <f ca="1"/>
        <v>3799.1</v>
      </c>
      <c r="E306" s="243">
        <f ca="1"/>
        <v>464.40000000000003</v>
      </c>
      <c r="F306" s="243">
        <f ca="1"/>
        <v>2441.3999999999996</v>
      </c>
      <c r="G306" s="243" t="str">
        <f ca="1"/>
        <v/>
      </c>
      <c r="H306" s="243">
        <f ca="1"/>
        <v>7089.5999999999995</v>
      </c>
      <c r="I306" s="244" t="str">
        <f ca="1"/>
        <v/>
      </c>
      <c r="J306" s="244" t="str">
        <f ca="1"/>
        <v/>
      </c>
      <c r="K306" s="243">
        <f ca="1"/>
        <v>15</v>
      </c>
      <c r="L306" s="243" t="str">
        <f ca="1"/>
        <v/>
      </c>
      <c r="M306" s="243" t="str">
        <f ca="1"/>
        <v/>
      </c>
      <c r="N306" s="243">
        <f ca="1"/>
        <v>10352.9</v>
      </c>
      <c r="O306" s="243">
        <f ca="1"/>
        <v>402</v>
      </c>
      <c r="P306" s="244">
        <f ca="1"/>
        <v>25.753482587064674</v>
      </c>
      <c r="R306" s="245">
        <f ca="1"/>
        <v>46268</v>
      </c>
      <c r="S306" s="347">
        <f ca="1"/>
        <v>9678.1</v>
      </c>
      <c r="T306" s="347">
        <f ca="1"/>
        <v>9462.7999999999993</v>
      </c>
      <c r="U306" s="347">
        <f ca="1"/>
        <v>401.36</v>
      </c>
      <c r="V306" s="348">
        <f ca="1"/>
        <v>23.576838748255927</v>
      </c>
      <c r="W306" s="347">
        <f ca="1"/>
        <v>0</v>
      </c>
      <c r="X306" s="347">
        <f ca="1"/>
        <v>401.36</v>
      </c>
      <c r="Y306" s="347">
        <f ca="1"/>
        <v>-401.36</v>
      </c>
      <c r="BA306">
        <f ca="1"/>
        <v>46174</v>
      </c>
      <c r="BB306" t="str">
        <f ca="1"/>
        <v>E</v>
      </c>
      <c r="BC306">
        <f ca="1"/>
        <v>355.2</v>
      </c>
      <c r="BD306">
        <f ca="1"/>
        <v>4024.7</v>
      </c>
      <c r="BE306">
        <f ca="1"/>
        <v>431.4</v>
      </c>
      <c r="BF306">
        <f ca="1"/>
        <v>436.40000000000009</v>
      </c>
      <c r="BG306" t="str">
        <f ca="1"/>
        <v/>
      </c>
      <c r="BH306">
        <f ca="1"/>
        <v>5247.6999999999989</v>
      </c>
      <c r="BI306" t="str">
        <f ca="1"/>
        <v/>
      </c>
      <c r="BJ306" t="str">
        <f ca="1"/>
        <v/>
      </c>
      <c r="BK306">
        <f ca="1"/>
        <v>15</v>
      </c>
      <c r="BL306" t="str">
        <f ca="1"/>
        <v/>
      </c>
      <c r="BM306" t="str">
        <f ca="1"/>
        <v/>
      </c>
      <c r="BN306">
        <f ca="1"/>
        <v>7464.1999999999989</v>
      </c>
      <c r="BO306">
        <f ca="1"/>
        <v>289.75</v>
      </c>
      <c r="BP306">
        <f ca="1"/>
        <v>25.76082830025884</v>
      </c>
      <c r="BR306">
        <f ca="1"/>
        <v>46174</v>
      </c>
      <c r="BS306" t="str">
        <f ca="1"/>
        <v>E</v>
      </c>
      <c r="BT306">
        <f ca="1"/>
        <v>355.2</v>
      </c>
      <c r="BU306">
        <f ca="1"/>
        <v>4024.7</v>
      </c>
      <c r="BV306">
        <f ca="1"/>
        <v>431.4</v>
      </c>
      <c r="BW306">
        <f ca="1"/>
        <v>436.40000000000009</v>
      </c>
      <c r="BX306" t="str">
        <f ca="1"/>
        <v/>
      </c>
      <c r="BY306">
        <f ca="1"/>
        <v>5247.6999999999989</v>
      </c>
      <c r="BZ306" t="str">
        <f ca="1"/>
        <v/>
      </c>
      <c r="CA306" t="str">
        <f ca="1"/>
        <v/>
      </c>
      <c r="CB306">
        <f ca="1"/>
        <v>15</v>
      </c>
      <c r="CC306" t="str">
        <f ca="1"/>
        <v/>
      </c>
      <c r="CD306" t="str">
        <f ca="1"/>
        <v/>
      </c>
      <c r="CE306">
        <f ca="1"/>
        <v>7464.1999999999989</v>
      </c>
      <c r="CF306">
        <f ca="1"/>
        <v>289.75</v>
      </c>
      <c r="CG306">
        <f ca="1"/>
        <v>25.76082830025884</v>
      </c>
    </row>
    <row r="307" spans="1:85" ht="13.5">
      <c r="A307" s="242">
        <f ca="1"/>
        <v>46146</v>
      </c>
      <c r="B307" s="240" t="str">
        <f ca="1"/>
        <v>M</v>
      </c>
      <c r="C307" s="243">
        <f ca="1"/>
        <v>416</v>
      </c>
      <c r="D307" s="243">
        <f ca="1"/>
        <v>108.8</v>
      </c>
      <c r="E307" s="243">
        <f ca="1"/>
        <v>503</v>
      </c>
      <c r="F307" s="243">
        <f ca="1"/>
        <v>2250.5</v>
      </c>
      <c r="G307" s="243" t="str">
        <f ca="1"/>
        <v/>
      </c>
      <c r="H307" s="243">
        <f ca="1"/>
        <v>3278.3</v>
      </c>
      <c r="I307" s="244" t="str">
        <f ca="1"/>
        <v/>
      </c>
      <c r="J307" s="244" t="str">
        <f ca="1"/>
        <v/>
      </c>
      <c r="K307" s="243" t="str">
        <f ca="1"/>
        <v/>
      </c>
      <c r="L307" s="243" t="str">
        <f ca="1"/>
        <v/>
      </c>
      <c r="M307" s="243" t="str">
        <f ca="1"/>
        <v/>
      </c>
      <c r="N307" s="243" t="str">
        <f ca="1"/>
        <v/>
      </c>
      <c r="O307" s="243" t="str">
        <f ca="1"/>
        <v/>
      </c>
      <c r="P307" s="244" t="str">
        <f ca="1"/>
        <v/>
      </c>
      <c r="R307" s="245">
        <f ca="1"/>
        <v>46269</v>
      </c>
      <c r="S307" s="347">
        <f ca="1"/>
        <v>9212.7999999999993</v>
      </c>
      <c r="T307" s="347">
        <f ca="1"/>
        <v>9233.7000000000007</v>
      </c>
      <c r="U307" s="347">
        <f ca="1"/>
        <v>398.14</v>
      </c>
      <c r="V307" s="348">
        <f ca="1"/>
        <v>23.192093233535946</v>
      </c>
      <c r="W307" s="347">
        <f ca="1"/>
        <v>0</v>
      </c>
      <c r="X307" s="347">
        <f ca="1"/>
        <v>398.14</v>
      </c>
      <c r="Y307" s="347">
        <f ca="1"/>
        <v>-398.14</v>
      </c>
      <c r="BA307">
        <f ca="1"/>
        <v>46175</v>
      </c>
      <c r="BB307" t="str">
        <f ca="1"/>
        <v>M</v>
      </c>
      <c r="BC307">
        <f ca="1"/>
        <v>368.40000000000003</v>
      </c>
      <c r="BD307">
        <f ca="1"/>
        <v>74.8</v>
      </c>
      <c r="BE307">
        <f ca="1"/>
        <v>457.70000000000005</v>
      </c>
      <c r="BF307">
        <f ca="1"/>
        <v>1330.6</v>
      </c>
      <c r="BG307" t="str">
        <f ca="1"/>
        <v/>
      </c>
      <c r="BH307">
        <f ca="1"/>
        <v>2231.5</v>
      </c>
      <c r="BI307" t="str">
        <f ca="1"/>
        <v/>
      </c>
      <c r="BJ307" t="str">
        <f ca="1"/>
        <v/>
      </c>
      <c r="BK307" t="str">
        <f ca="1"/>
        <v/>
      </c>
      <c r="BL307" t="str">
        <f ca="1"/>
        <v/>
      </c>
      <c r="BM307" t="str">
        <f ca="1"/>
        <v/>
      </c>
      <c r="BN307" t="str">
        <f ca="1"/>
        <v/>
      </c>
      <c r="BO307" t="str">
        <f ca="1"/>
        <v/>
      </c>
      <c r="BP307" t="str">
        <f ca="1"/>
        <v/>
      </c>
      <c r="BR307">
        <f ca="1"/>
        <v>46175</v>
      </c>
      <c r="BS307" t="str">
        <f ca="1"/>
        <v>M</v>
      </c>
      <c r="BT307">
        <f ca="1"/>
        <v>368.40000000000003</v>
      </c>
      <c r="BU307">
        <f ca="1"/>
        <v>74.8</v>
      </c>
      <c r="BV307">
        <f ca="1"/>
        <v>457.70000000000005</v>
      </c>
      <c r="BW307">
        <f ca="1"/>
        <v>1330.6</v>
      </c>
      <c r="BX307" t="str">
        <f ca="1"/>
        <v/>
      </c>
      <c r="BY307">
        <f ca="1"/>
        <v>2231.5</v>
      </c>
      <c r="BZ307" t="str">
        <f ca="1"/>
        <v/>
      </c>
      <c r="CA307" t="str">
        <f ca="1"/>
        <v/>
      </c>
      <c r="CB307" t="str">
        <f ca="1"/>
        <v/>
      </c>
      <c r="CC307" t="str">
        <f ca="1"/>
        <v/>
      </c>
      <c r="CD307" t="str">
        <f ca="1"/>
        <v/>
      </c>
      <c r="CE307" t="str">
        <f ca="1"/>
        <v/>
      </c>
      <c r="CF307" t="str">
        <f ca="1"/>
        <v/>
      </c>
      <c r="CG307" t="str">
        <f ca="1"/>
        <v/>
      </c>
    </row>
    <row r="308" spans="1:85" ht="13.5">
      <c r="A308" s="242">
        <f ca="1"/>
        <v>46146</v>
      </c>
      <c r="B308" s="240" t="str">
        <f ca="1"/>
        <v>E</v>
      </c>
      <c r="C308" s="243">
        <f ca="1"/>
        <v>369.6</v>
      </c>
      <c r="D308" s="243">
        <f ca="1"/>
        <v>3929</v>
      </c>
      <c r="E308" s="243">
        <f ca="1"/>
        <v>494.6</v>
      </c>
      <c r="F308" s="243">
        <f ca="1"/>
        <v>2570.3000000000002</v>
      </c>
      <c r="G308" s="243" t="str">
        <f ca="1"/>
        <v/>
      </c>
      <c r="H308" s="243">
        <f ca="1"/>
        <v>7363.5000000000009</v>
      </c>
      <c r="I308" s="244" t="str">
        <f ca="1"/>
        <v/>
      </c>
      <c r="J308" s="244" t="str">
        <f ca="1"/>
        <v/>
      </c>
      <c r="K308" s="243">
        <f ca="1"/>
        <v>15</v>
      </c>
      <c r="L308" s="243" t="str">
        <f ca="1"/>
        <v/>
      </c>
      <c r="M308" s="243" t="str">
        <f ca="1"/>
        <v/>
      </c>
      <c r="N308" s="243">
        <f ca="1"/>
        <v>10526</v>
      </c>
      <c r="O308" s="243">
        <f ca="1"/>
        <v>406.56</v>
      </c>
      <c r="P308" s="244">
        <f ca="1"/>
        <v>25.890397481306572</v>
      </c>
      <c r="R308" s="245">
        <f ca="1"/>
        <v>46270</v>
      </c>
      <c r="S308" s="347">
        <f ca="1"/>
        <v>9754.4000000000015</v>
      </c>
      <c r="T308" s="347">
        <f ca="1"/>
        <v>9763.4000000000015</v>
      </c>
      <c r="U308" s="347">
        <f ca="1"/>
        <v>424.27</v>
      </c>
      <c r="V308" s="348">
        <f ca="1"/>
        <v>23.012232776298116</v>
      </c>
      <c r="W308" s="347">
        <f ca="1"/>
        <v>0</v>
      </c>
      <c r="X308" s="347">
        <f ca="1"/>
        <v>424.27</v>
      </c>
      <c r="Y308" s="347">
        <f ca="1"/>
        <v>-424.27</v>
      </c>
      <c r="BA308">
        <f ca="1"/>
        <v>46175</v>
      </c>
      <c r="BB308" t="str">
        <f ca="1"/>
        <v>E</v>
      </c>
      <c r="BC308">
        <f ca="1"/>
        <v>347.7</v>
      </c>
      <c r="BD308">
        <f ca="1"/>
        <v>3865.2</v>
      </c>
      <c r="BE308">
        <f ca="1"/>
        <v>455.4</v>
      </c>
      <c r="BF308">
        <f ca="1"/>
        <v>410.2</v>
      </c>
      <c r="BG308" t="str">
        <f ca="1"/>
        <v/>
      </c>
      <c r="BH308">
        <f ca="1"/>
        <v>5078.4999999999991</v>
      </c>
      <c r="BI308" t="str">
        <f ca="1"/>
        <v/>
      </c>
      <c r="BJ308" t="str">
        <f ca="1"/>
        <v/>
      </c>
      <c r="BK308">
        <f ca="1"/>
        <v>155</v>
      </c>
      <c r="BL308" t="str">
        <f ca="1"/>
        <v/>
      </c>
      <c r="BM308" t="str">
        <f ca="1"/>
        <v/>
      </c>
      <c r="BN308">
        <f ca="1"/>
        <v>6965.7999999999993</v>
      </c>
      <c r="BO308">
        <f ca="1"/>
        <v>269.36</v>
      </c>
      <c r="BP308">
        <f ca="1"/>
        <v>25.860558360558358</v>
      </c>
      <c r="BR308">
        <f ca="1"/>
        <v>46175</v>
      </c>
      <c r="BS308" t="str">
        <f ca="1"/>
        <v>E</v>
      </c>
      <c r="BT308">
        <f ca="1"/>
        <v>347.7</v>
      </c>
      <c r="BU308">
        <f ca="1"/>
        <v>3865.2</v>
      </c>
      <c r="BV308">
        <f ca="1"/>
        <v>455.4</v>
      </c>
      <c r="BW308">
        <f ca="1"/>
        <v>410.2</v>
      </c>
      <c r="BX308" t="str">
        <f ca="1"/>
        <v/>
      </c>
      <c r="BY308">
        <f ca="1"/>
        <v>5078.4999999999991</v>
      </c>
      <c r="BZ308" t="str">
        <f ca="1"/>
        <v/>
      </c>
      <c r="CA308" t="str">
        <f ca="1"/>
        <v/>
      </c>
      <c r="CB308">
        <f ca="1"/>
        <v>155</v>
      </c>
      <c r="CC308" t="str">
        <f ca="1"/>
        <v/>
      </c>
      <c r="CD308" t="str">
        <f ca="1"/>
        <v/>
      </c>
      <c r="CE308">
        <f ca="1"/>
        <v>6965.7999999999993</v>
      </c>
      <c r="CF308">
        <f ca="1"/>
        <v>269.36</v>
      </c>
      <c r="CG308">
        <f ca="1"/>
        <v>25.860558360558358</v>
      </c>
    </row>
    <row r="309" spans="1:85" ht="13.5">
      <c r="A309" s="242">
        <f ca="1"/>
        <v>46147</v>
      </c>
      <c r="B309" s="240" t="str">
        <f ca="1"/>
        <v>M</v>
      </c>
      <c r="C309" s="243">
        <f ca="1"/>
        <v>405.90000000000003</v>
      </c>
      <c r="D309" s="243">
        <f ca="1"/>
        <v>107.6</v>
      </c>
      <c r="E309" s="243">
        <f ca="1"/>
        <v>536.20000000000005</v>
      </c>
      <c r="F309" s="243">
        <f ca="1"/>
        <v>2127.8000000000002</v>
      </c>
      <c r="G309" s="243" t="str">
        <f ca="1"/>
        <v/>
      </c>
      <c r="H309" s="243">
        <f ca="1"/>
        <v>3177.5</v>
      </c>
      <c r="I309" s="244" t="str">
        <f ca="1"/>
        <v/>
      </c>
      <c r="J309" s="244" t="str">
        <f ca="1"/>
        <v/>
      </c>
      <c r="K309" s="243" t="str">
        <f ca="1"/>
        <v/>
      </c>
      <c r="L309" s="243" t="str">
        <f ca="1"/>
        <v/>
      </c>
      <c r="M309" s="243" t="str">
        <f ca="1"/>
        <v/>
      </c>
      <c r="N309" s="243" t="str">
        <f ca="1"/>
        <v/>
      </c>
      <c r="O309" s="243" t="str">
        <f ca="1"/>
        <v/>
      </c>
      <c r="P309" s="244" t="str">
        <f ca="1"/>
        <v/>
      </c>
      <c r="R309" s="245">
        <f ca="1"/>
        <v>46271</v>
      </c>
      <c r="S309" s="347">
        <f ca="1"/>
        <v>10775.300000000001</v>
      </c>
      <c r="T309" s="347">
        <f ca="1"/>
        <v>10726.4</v>
      </c>
      <c r="U309" s="347">
        <f ca="1"/>
        <v>457.78</v>
      </c>
      <c r="V309" s="348">
        <f ca="1"/>
        <v>23.431342566298223</v>
      </c>
      <c r="W309" s="347">
        <f ca="1"/>
        <v>0</v>
      </c>
      <c r="X309" s="347">
        <f ca="1"/>
        <v>457.78</v>
      </c>
      <c r="Y309" s="347">
        <f ca="1"/>
        <v>-457.78</v>
      </c>
      <c r="BA309">
        <f ca="1"/>
        <v>46176</v>
      </c>
      <c r="BB309" t="str">
        <f ca="1"/>
        <v>M</v>
      </c>
      <c r="BC309">
        <f ca="1"/>
        <v>374.2</v>
      </c>
      <c r="BD309">
        <f ca="1"/>
        <v>73.3</v>
      </c>
      <c r="BE309">
        <f ca="1"/>
        <v>464.5</v>
      </c>
      <c r="BF309">
        <f ca="1"/>
        <v>1130.3000000000002</v>
      </c>
      <c r="BG309" t="str">
        <f ca="1"/>
        <v/>
      </c>
      <c r="BH309">
        <f ca="1"/>
        <v>2042.3000000000002</v>
      </c>
      <c r="BI309" t="str">
        <f ca="1"/>
        <v/>
      </c>
      <c r="BJ309" t="str">
        <f ca="1"/>
        <v/>
      </c>
      <c r="BK309" t="str">
        <f ca="1"/>
        <v/>
      </c>
      <c r="BL309" t="str">
        <f ca="1"/>
        <v/>
      </c>
      <c r="BM309" t="str">
        <f ca="1"/>
        <v/>
      </c>
      <c r="BN309" t="str">
        <f ca="1"/>
        <v/>
      </c>
      <c r="BO309" t="str">
        <f ca="1"/>
        <v/>
      </c>
      <c r="BP309" t="str">
        <f ca="1"/>
        <v/>
      </c>
      <c r="BR309">
        <f ca="1"/>
        <v>46176</v>
      </c>
      <c r="BS309" t="str">
        <f ca="1"/>
        <v>M</v>
      </c>
      <c r="BT309">
        <f ca="1"/>
        <v>374.2</v>
      </c>
      <c r="BU309">
        <f ca="1"/>
        <v>73.3</v>
      </c>
      <c r="BV309">
        <f ca="1"/>
        <v>464.5</v>
      </c>
      <c r="BW309">
        <f ca="1"/>
        <v>1130.3000000000002</v>
      </c>
      <c r="BX309" t="str">
        <f ca="1"/>
        <v/>
      </c>
      <c r="BY309">
        <f ca="1"/>
        <v>2042.3000000000002</v>
      </c>
      <c r="BZ309" t="str">
        <f ca="1"/>
        <v/>
      </c>
      <c r="CA309" t="str">
        <f ca="1"/>
        <v/>
      </c>
      <c r="CB309" t="str">
        <f ca="1"/>
        <v/>
      </c>
      <c r="CC309" t="str">
        <f ca="1"/>
        <v/>
      </c>
      <c r="CD309" t="str">
        <f ca="1"/>
        <v/>
      </c>
      <c r="CE309" t="str">
        <f ca="1"/>
        <v/>
      </c>
      <c r="CF309" t="str">
        <f ca="1"/>
        <v/>
      </c>
      <c r="CG309" t="str">
        <f ca="1"/>
        <v/>
      </c>
    </row>
    <row r="310" spans="1:85" ht="13.5">
      <c r="A310" s="242">
        <f ca="1"/>
        <v>46147</v>
      </c>
      <c r="B310" s="240" t="str">
        <f ca="1"/>
        <v>E</v>
      </c>
      <c r="C310" s="243">
        <f ca="1"/>
        <v>391.4</v>
      </c>
      <c r="D310" s="243">
        <f ca="1"/>
        <v>3956.5</v>
      </c>
      <c r="E310" s="243">
        <f ca="1"/>
        <v>520</v>
      </c>
      <c r="F310" s="243">
        <f ca="1"/>
        <v>2549.2999999999997</v>
      </c>
      <c r="G310" s="243" t="str">
        <f ca="1"/>
        <v/>
      </c>
      <c r="H310" s="243">
        <f ca="1"/>
        <v>7417.1999999999989</v>
      </c>
      <c r="I310" s="244" t="str">
        <f ca="1"/>
        <v/>
      </c>
      <c r="J310" s="244" t="str">
        <f ca="1"/>
        <v/>
      </c>
      <c r="K310" s="243">
        <f ca="1"/>
        <v>155</v>
      </c>
      <c r="L310" s="243" t="str">
        <f ca="1"/>
        <v/>
      </c>
      <c r="M310" s="243" t="str">
        <f ca="1"/>
        <v/>
      </c>
      <c r="N310" s="243">
        <f ca="1"/>
        <v>10719</v>
      </c>
      <c r="O310" s="243">
        <f ca="1"/>
        <v>414.34</v>
      </c>
      <c r="P310" s="244">
        <f ca="1"/>
        <v>25.870058406139886</v>
      </c>
      <c r="R310" s="245">
        <f ca="1"/>
        <v>46272</v>
      </c>
      <c r="S310" s="347">
        <f ca="1"/>
        <v>9623.7999999999993</v>
      </c>
      <c r="T310" s="347">
        <f ca="1"/>
        <v>9473.2000000000007</v>
      </c>
      <c r="U310" s="347">
        <f ca="1"/>
        <v>415.27</v>
      </c>
      <c r="V310" s="348">
        <f ca="1"/>
        <v>22.812146314446025</v>
      </c>
      <c r="W310" s="347">
        <f ca="1"/>
        <v>0</v>
      </c>
      <c r="X310" s="347">
        <f ca="1"/>
        <v>415.27</v>
      </c>
      <c r="Y310" s="347">
        <f ca="1"/>
        <v>-415.27</v>
      </c>
      <c r="BA310">
        <f ca="1"/>
        <v>46176</v>
      </c>
      <c r="BB310" t="str">
        <f ca="1"/>
        <v>E</v>
      </c>
      <c r="BC310">
        <f ca="1"/>
        <v>344.5</v>
      </c>
      <c r="BD310">
        <f ca="1"/>
        <v>4134.6000000000004</v>
      </c>
      <c r="BE310">
        <f ca="1"/>
        <v>436.5</v>
      </c>
      <c r="BF310">
        <f ca="1"/>
        <v>421.2</v>
      </c>
      <c r="BG310" t="str">
        <f ca="1"/>
        <v/>
      </c>
      <c r="BH310">
        <f ca="1"/>
        <v>5336.8</v>
      </c>
      <c r="BI310" t="str">
        <f ca="1"/>
        <v/>
      </c>
      <c r="BJ310" t="str">
        <f ca="1"/>
        <v/>
      </c>
      <c r="BK310">
        <f ca="1"/>
        <v>15</v>
      </c>
      <c r="BL310" t="str">
        <f ca="1"/>
        <v/>
      </c>
      <c r="BM310" t="str">
        <f ca="1"/>
        <v/>
      </c>
      <c r="BN310">
        <f ca="1"/>
        <v>7655.8</v>
      </c>
      <c r="BO310">
        <f ca="1"/>
        <v>297.08</v>
      </c>
      <c r="BP310">
        <f ca="1"/>
        <v>25.770162919079038</v>
      </c>
      <c r="BR310">
        <f ca="1"/>
        <v>46176</v>
      </c>
      <c r="BS310" t="str">
        <f ca="1"/>
        <v>E</v>
      </c>
      <c r="BT310">
        <f ca="1"/>
        <v>344.5</v>
      </c>
      <c r="BU310">
        <f ca="1"/>
        <v>4134.6000000000004</v>
      </c>
      <c r="BV310">
        <f ca="1"/>
        <v>436.5</v>
      </c>
      <c r="BW310">
        <f ca="1"/>
        <v>421.2</v>
      </c>
      <c r="BX310" t="str">
        <f ca="1"/>
        <v/>
      </c>
      <c r="BY310">
        <f ca="1"/>
        <v>5336.8</v>
      </c>
      <c r="BZ310" t="str">
        <f ca="1"/>
        <v/>
      </c>
      <c r="CA310" t="str">
        <f ca="1"/>
        <v/>
      </c>
      <c r="CB310">
        <f ca="1"/>
        <v>15</v>
      </c>
      <c r="CC310" t="str">
        <f ca="1"/>
        <v/>
      </c>
      <c r="CD310" t="str">
        <f ca="1"/>
        <v/>
      </c>
      <c r="CE310">
        <f ca="1"/>
        <v>7655.8</v>
      </c>
      <c r="CF310">
        <f ca="1"/>
        <v>297.08</v>
      </c>
      <c r="CG310">
        <f ca="1"/>
        <v>25.770162919079038</v>
      </c>
    </row>
    <row r="311" spans="1:85" ht="13.5">
      <c r="A311" s="242">
        <f ca="1"/>
        <v>46148</v>
      </c>
      <c r="B311" s="240" t="str">
        <f ca="1"/>
        <v>M</v>
      </c>
      <c r="C311" s="243">
        <f ca="1"/>
        <v>413.5</v>
      </c>
      <c r="D311" s="243">
        <f ca="1"/>
        <v>110.7</v>
      </c>
      <c r="E311" s="243">
        <f ca="1"/>
        <v>535.1</v>
      </c>
      <c r="F311" s="243">
        <f ca="1"/>
        <v>2397.5</v>
      </c>
      <c r="G311" s="243" t="str">
        <f ca="1"/>
        <v/>
      </c>
      <c r="H311" s="243">
        <f ca="1"/>
        <v>3456.8</v>
      </c>
      <c r="I311" s="244" t="str">
        <f ca="1"/>
        <v/>
      </c>
      <c r="J311" s="244" t="str">
        <f ca="1"/>
        <v/>
      </c>
      <c r="K311" s="243" t="str">
        <f ca="1"/>
        <v/>
      </c>
      <c r="L311" s="243" t="str">
        <f ca="1"/>
        <v/>
      </c>
      <c r="M311" s="243" t="str">
        <f ca="1"/>
        <v/>
      </c>
      <c r="N311" s="243" t="str">
        <f ca="1"/>
        <v/>
      </c>
      <c r="O311" s="243" t="str">
        <f ca="1"/>
        <v/>
      </c>
      <c r="P311" s="244" t="str">
        <f ca="1"/>
        <v/>
      </c>
      <c r="R311" s="245">
        <f ca="1"/>
        <v>46273</v>
      </c>
      <c r="S311" s="347">
        <f ca="1"/>
        <v>10500</v>
      </c>
      <c r="T311" s="347">
        <f ca="1"/>
        <v>10215.9</v>
      </c>
      <c r="U311" s="347">
        <f ca="1"/>
        <v>449.38</v>
      </c>
      <c r="V311" s="348">
        <f ca="1"/>
        <v>22.733321465129734</v>
      </c>
      <c r="W311" s="347">
        <f ca="1"/>
        <v>0</v>
      </c>
      <c r="X311" s="347">
        <f ca="1"/>
        <v>449.38</v>
      </c>
      <c r="Y311" s="347">
        <f ca="1"/>
        <v>-449.38</v>
      </c>
      <c r="BA311">
        <f ca="1"/>
        <v>46177</v>
      </c>
      <c r="BB311" t="str">
        <f ca="1"/>
        <v>M</v>
      </c>
      <c r="BC311">
        <f ca="1"/>
        <v>365.59999999999997</v>
      </c>
      <c r="BD311">
        <f ca="1"/>
        <v>81.900000000000006</v>
      </c>
      <c r="BE311">
        <f ca="1"/>
        <v>476.9</v>
      </c>
      <c r="BF311">
        <f ca="1"/>
        <v>1409.6000000000001</v>
      </c>
      <c r="BG311" t="str">
        <f ca="1"/>
        <v/>
      </c>
      <c r="BH311">
        <f ca="1"/>
        <v>2334</v>
      </c>
      <c r="BI311" t="str">
        <f ca="1"/>
        <v/>
      </c>
      <c r="BJ311" t="str">
        <f ca="1"/>
        <v/>
      </c>
      <c r="BK311" t="str">
        <f ca="1"/>
        <v/>
      </c>
      <c r="BL311" t="str">
        <f ca="1"/>
        <v/>
      </c>
      <c r="BM311" t="str">
        <f ca="1"/>
        <v/>
      </c>
      <c r="BN311" t="str">
        <f ca="1"/>
        <v/>
      </c>
      <c r="BO311" t="str">
        <f ca="1"/>
        <v/>
      </c>
      <c r="BP311" t="str">
        <f ca="1"/>
        <v/>
      </c>
      <c r="BR311">
        <f ca="1"/>
        <v>46177</v>
      </c>
      <c r="BS311" t="str">
        <f ca="1"/>
        <v>M</v>
      </c>
      <c r="BT311">
        <f ca="1"/>
        <v>365.59999999999997</v>
      </c>
      <c r="BU311">
        <f ca="1"/>
        <v>81.900000000000006</v>
      </c>
      <c r="BV311">
        <f ca="1"/>
        <v>476.9</v>
      </c>
      <c r="BW311">
        <f ca="1"/>
        <v>1409.6000000000001</v>
      </c>
      <c r="BX311" t="str">
        <f ca="1"/>
        <v/>
      </c>
      <c r="BY311">
        <f ca="1"/>
        <v>2334</v>
      </c>
      <c r="BZ311" t="str">
        <f ca="1"/>
        <v/>
      </c>
      <c r="CA311" t="str">
        <f ca="1"/>
        <v/>
      </c>
      <c r="CB311" t="str">
        <f ca="1"/>
        <v/>
      </c>
      <c r="CC311" t="str">
        <f ca="1"/>
        <v/>
      </c>
      <c r="CD311" t="str">
        <f ca="1"/>
        <v/>
      </c>
      <c r="CE311" t="str">
        <f ca="1"/>
        <v/>
      </c>
      <c r="CF311" t="str">
        <f ca="1"/>
        <v/>
      </c>
      <c r="CG311" t="str">
        <f ca="1"/>
        <v/>
      </c>
    </row>
    <row r="312" spans="1:85" ht="13.5">
      <c r="A312" s="242">
        <f ca="1"/>
        <v>46148</v>
      </c>
      <c r="B312" s="240" t="str">
        <f ca="1"/>
        <v>E</v>
      </c>
      <c r="C312" s="243">
        <f ca="1"/>
        <v>383.29999999999995</v>
      </c>
      <c r="D312" s="243">
        <f ca="1"/>
        <v>4051.8</v>
      </c>
      <c r="E312" s="243">
        <f ca="1"/>
        <v>502.00000000000006</v>
      </c>
      <c r="F312" s="243">
        <f ca="1"/>
        <v>2588.5</v>
      </c>
      <c r="G312" s="243" t="str">
        <f ca="1"/>
        <v/>
      </c>
      <c r="H312" s="243">
        <f ca="1"/>
        <v>7525.6</v>
      </c>
      <c r="I312" s="244" t="str">
        <f ca="1"/>
        <v/>
      </c>
      <c r="J312" s="244" t="str">
        <f ca="1"/>
        <v/>
      </c>
      <c r="K312" s="243">
        <f ca="1"/>
        <v>15</v>
      </c>
      <c r="L312" s="243" t="str">
        <f ca="1"/>
        <v/>
      </c>
      <c r="M312" s="243" t="str">
        <f ca="1"/>
        <v/>
      </c>
      <c r="N312" s="243">
        <f ca="1"/>
        <v>10777.7</v>
      </c>
      <c r="O312" s="243">
        <f ca="1"/>
        <v>418.36</v>
      </c>
      <c r="P312" s="244">
        <f ca="1"/>
        <v>25.761784109379484</v>
      </c>
      <c r="R312" s="245">
        <f ca="1"/>
        <v>46274</v>
      </c>
      <c r="S312" s="347">
        <f ca="1"/>
        <v>9312.6000000000022</v>
      </c>
      <c r="T312" s="347">
        <f ca="1"/>
        <v>9350.9000000000015</v>
      </c>
      <c r="U312" s="347">
        <f ca="1"/>
        <v>410.61</v>
      </c>
      <c r="V312" s="348">
        <f ca="1"/>
        <v>22.773191105915593</v>
      </c>
      <c r="W312" s="347">
        <f ca="1"/>
        <v>0</v>
      </c>
      <c r="X312" s="347">
        <f ca="1"/>
        <v>410.61</v>
      </c>
      <c r="Y312" s="347">
        <f ca="1"/>
        <v>-410.61</v>
      </c>
      <c r="BA312">
        <f ca="1"/>
        <v>46177</v>
      </c>
      <c r="BB312" t="str">
        <f ca="1"/>
        <v>E</v>
      </c>
      <c r="BC312">
        <f ca="1"/>
        <v>363.19999999999993</v>
      </c>
      <c r="BD312">
        <f ca="1"/>
        <v>4089.6</v>
      </c>
      <c r="BE312">
        <f ca="1"/>
        <v>469.99999999999994</v>
      </c>
      <c r="BF312">
        <f ca="1"/>
        <v>423.49999999999994</v>
      </c>
      <c r="BG312" t="str">
        <f ca="1"/>
        <v/>
      </c>
      <c r="BH312">
        <f ca="1"/>
        <v>5346.3</v>
      </c>
      <c r="BI312" t="str">
        <f ca="1"/>
        <v/>
      </c>
      <c r="BJ312" t="str">
        <f ca="1"/>
        <v/>
      </c>
      <c r="BK312">
        <f ca="1"/>
        <v>15</v>
      </c>
      <c r="BL312" t="str">
        <f ca="1"/>
        <v/>
      </c>
      <c r="BM312" t="str">
        <f ca="1"/>
        <v/>
      </c>
      <c r="BN312">
        <f ca="1"/>
        <v>7574.8</v>
      </c>
      <c r="BO312">
        <f ca="1"/>
        <v>292.2</v>
      </c>
      <c r="BP312">
        <f ca="1"/>
        <v>25.923340177960302</v>
      </c>
      <c r="BR312">
        <f ca="1"/>
        <v>46177</v>
      </c>
      <c r="BS312" t="str">
        <f ca="1"/>
        <v>E</v>
      </c>
      <c r="BT312">
        <f ca="1"/>
        <v>363.19999999999993</v>
      </c>
      <c r="BU312">
        <f ca="1"/>
        <v>4089.6</v>
      </c>
      <c r="BV312">
        <f ca="1"/>
        <v>469.99999999999994</v>
      </c>
      <c r="BW312">
        <f ca="1"/>
        <v>423.49999999999994</v>
      </c>
      <c r="BX312" t="str">
        <f ca="1"/>
        <v/>
      </c>
      <c r="BY312">
        <f ca="1"/>
        <v>5346.3</v>
      </c>
      <c r="BZ312" t="str">
        <f ca="1"/>
        <v/>
      </c>
      <c r="CA312" t="str">
        <f ca="1"/>
        <v/>
      </c>
      <c r="CB312">
        <f ca="1"/>
        <v>15</v>
      </c>
      <c r="CC312" t="str">
        <f ca="1"/>
        <v/>
      </c>
      <c r="CD312" t="str">
        <f ca="1"/>
        <v/>
      </c>
      <c r="CE312">
        <f ca="1"/>
        <v>7574.8</v>
      </c>
      <c r="CF312">
        <f ca="1"/>
        <v>292.2</v>
      </c>
      <c r="CG312">
        <f ca="1"/>
        <v>25.923340177960302</v>
      </c>
    </row>
    <row r="313" spans="1:85" ht="13.5">
      <c r="A313" s="242">
        <f ca="1"/>
        <v>46149</v>
      </c>
      <c r="B313" s="240" t="str">
        <f ca="1"/>
        <v>M</v>
      </c>
      <c r="C313" s="243">
        <f ca="1"/>
        <v>409.6</v>
      </c>
      <c r="D313" s="243">
        <f ca="1"/>
        <v>102.3</v>
      </c>
      <c r="E313" s="243">
        <f ca="1"/>
        <v>530.30000000000007</v>
      </c>
      <c r="F313" s="243">
        <f ca="1"/>
        <v>2224.9</v>
      </c>
      <c r="G313" s="243" t="str">
        <f ca="1"/>
        <v/>
      </c>
      <c r="H313" s="243">
        <f ca="1"/>
        <v>3267.1000000000004</v>
      </c>
      <c r="I313" s="244" t="str">
        <f ca="1"/>
        <v/>
      </c>
      <c r="J313" s="244" t="str">
        <f ca="1"/>
        <v/>
      </c>
      <c r="K313" s="243" t="str">
        <f ca="1"/>
        <v/>
      </c>
      <c r="L313" s="243" t="str">
        <f ca="1"/>
        <v/>
      </c>
      <c r="M313" s="243" t="str">
        <f ca="1"/>
        <v/>
      </c>
      <c r="N313" s="243" t="str">
        <f ca="1"/>
        <v/>
      </c>
      <c r="O313" s="243" t="str">
        <f ca="1"/>
        <v/>
      </c>
      <c r="P313" s="244" t="str">
        <f ca="1"/>
        <v/>
      </c>
      <c r="R313" s="245">
        <f ca="1"/>
        <v>46275</v>
      </c>
      <c r="S313" s="347">
        <f ca="1"/>
        <v>10961.599999999999</v>
      </c>
      <c r="T313" s="347">
        <f ca="1"/>
        <v>10947.9</v>
      </c>
      <c r="U313" s="347">
        <f ca="1"/>
        <v>496.73</v>
      </c>
      <c r="V313" s="348">
        <f ca="1"/>
        <v>22.039941215549693</v>
      </c>
      <c r="W313" s="347">
        <f ca="1"/>
        <v>0</v>
      </c>
      <c r="X313" s="347">
        <f ca="1"/>
        <v>496.73</v>
      </c>
      <c r="Y313" s="347">
        <f ca="1"/>
        <v>-496.73</v>
      </c>
      <c r="BA313">
        <f ca="1"/>
        <v>46178</v>
      </c>
      <c r="BB313" t="str">
        <f ca="1"/>
        <v>M</v>
      </c>
      <c r="BC313">
        <f ca="1"/>
        <v>360.4</v>
      </c>
      <c r="BD313">
        <f ca="1"/>
        <v>82.5</v>
      </c>
      <c r="BE313">
        <f ca="1"/>
        <v>466.3</v>
      </c>
      <c r="BF313">
        <f ca="1"/>
        <v>1334.3</v>
      </c>
      <c r="BG313" t="str">
        <f ca="1"/>
        <v/>
      </c>
      <c r="BH313">
        <f ca="1"/>
        <v>2243.5</v>
      </c>
      <c r="BI313" t="str">
        <f ca="1"/>
        <v/>
      </c>
      <c r="BJ313" t="str">
        <f ca="1"/>
        <v/>
      </c>
      <c r="BK313" t="str">
        <f ca="1"/>
        <v/>
      </c>
      <c r="BL313" t="str">
        <f ca="1"/>
        <v/>
      </c>
      <c r="BM313" t="str">
        <f ca="1"/>
        <v/>
      </c>
      <c r="BN313" t="str">
        <f ca="1"/>
        <v/>
      </c>
      <c r="BO313" t="str">
        <f ca="1"/>
        <v/>
      </c>
      <c r="BP313" t="str">
        <f ca="1"/>
        <v/>
      </c>
      <c r="BR313">
        <f ca="1"/>
        <v>46178</v>
      </c>
      <c r="BS313" t="str">
        <f ca="1"/>
        <v>M</v>
      </c>
      <c r="BT313">
        <f ca="1"/>
        <v>360.4</v>
      </c>
      <c r="BU313">
        <f ca="1"/>
        <v>82.5</v>
      </c>
      <c r="BV313">
        <f ca="1"/>
        <v>466.3</v>
      </c>
      <c r="BW313">
        <f ca="1"/>
        <v>1334.3</v>
      </c>
      <c r="BX313" t="str">
        <f ca="1"/>
        <v/>
      </c>
      <c r="BY313">
        <f ca="1"/>
        <v>2243.5</v>
      </c>
      <c r="BZ313" t="str">
        <f ca="1"/>
        <v/>
      </c>
      <c r="CA313" t="str">
        <f ca="1"/>
        <v/>
      </c>
      <c r="CB313" t="str">
        <f ca="1"/>
        <v/>
      </c>
      <c r="CC313" t="str">
        <f ca="1"/>
        <v/>
      </c>
      <c r="CD313" t="str">
        <f ca="1"/>
        <v/>
      </c>
      <c r="CE313" t="str">
        <f ca="1"/>
        <v/>
      </c>
      <c r="CF313" t="str">
        <f ca="1"/>
        <v/>
      </c>
      <c r="CG313" t="str">
        <f ca="1"/>
        <v/>
      </c>
    </row>
    <row r="314" spans="1:85" ht="13.5">
      <c r="A314" s="242">
        <f ca="1"/>
        <v>46149</v>
      </c>
      <c r="B314" s="240" t="str">
        <f ca="1"/>
        <v>E</v>
      </c>
      <c r="C314" s="243">
        <f ca="1"/>
        <v>378</v>
      </c>
      <c r="D314" s="243">
        <f ca="1"/>
        <v>3812</v>
      </c>
      <c r="E314" s="243">
        <f ca="1"/>
        <v>518</v>
      </c>
      <c r="F314" s="243">
        <f ca="1"/>
        <v>2564.2999999999997</v>
      </c>
      <c r="G314" s="243" t="str">
        <f ca="1"/>
        <v/>
      </c>
      <c r="H314" s="243">
        <f ca="1"/>
        <v>7272.2999999999993</v>
      </c>
      <c r="I314" s="244" t="str">
        <f ca="1"/>
        <v/>
      </c>
      <c r="J314" s="244" t="str">
        <f ca="1"/>
        <v/>
      </c>
      <c r="K314" s="243">
        <f ca="1"/>
        <v>15</v>
      </c>
      <c r="L314" s="243" t="str">
        <f ca="1"/>
        <v/>
      </c>
      <c r="M314" s="243" t="str">
        <f ca="1"/>
        <v/>
      </c>
      <c r="N314" s="243">
        <f ca="1"/>
        <v>10515.9</v>
      </c>
      <c r="O314" s="243">
        <f ca="1"/>
        <v>407.87</v>
      </c>
      <c r="P314" s="244">
        <f ca="1"/>
        <v>25.782479711672835</v>
      </c>
      <c r="R314" s="245">
        <f ca="1"/>
        <v>46276</v>
      </c>
      <c r="S314" s="347">
        <f ca="1"/>
        <v>9292.4000000000015</v>
      </c>
      <c r="T314" s="347">
        <f ca="1"/>
        <v>9285.5</v>
      </c>
      <c r="U314" s="347">
        <f ca="1"/>
        <v>381.37</v>
      </c>
      <c r="V314" s="348">
        <f ca="1"/>
        <v>24.347746283137109</v>
      </c>
      <c r="W314" s="347">
        <f ca="1"/>
        <v>0</v>
      </c>
      <c r="X314" s="347">
        <f ca="1"/>
        <v>381.37</v>
      </c>
      <c r="Y314" s="347">
        <f ca="1"/>
        <v>-381.37</v>
      </c>
      <c r="BA314">
        <f ca="1"/>
        <v>46178</v>
      </c>
      <c r="BB314" t="str">
        <f ca="1"/>
        <v>E</v>
      </c>
      <c r="BC314">
        <f ca="1"/>
        <v>358.4</v>
      </c>
      <c r="BD314">
        <f ca="1"/>
        <v>3958.2</v>
      </c>
      <c r="BE314">
        <f ca="1"/>
        <v>447.19999999999993</v>
      </c>
      <c r="BF314">
        <f ca="1"/>
        <v>436.50000000000006</v>
      </c>
      <c r="BG314" t="str">
        <f ca="1"/>
        <v/>
      </c>
      <c r="BH314">
        <f ca="1"/>
        <v>5200.2999999999993</v>
      </c>
      <c r="BI314" t="str">
        <f ca="1"/>
        <v/>
      </c>
      <c r="BJ314" t="str">
        <f ca="1"/>
        <v/>
      </c>
      <c r="BK314">
        <f ca="1"/>
        <v>21</v>
      </c>
      <c r="BL314" t="str">
        <f ca="1"/>
        <v/>
      </c>
      <c r="BM314" t="str">
        <f ca="1"/>
        <v/>
      </c>
      <c r="BN314">
        <f ca="1"/>
        <v>7392.4999999999991</v>
      </c>
      <c r="BO314">
        <f ca="1"/>
        <v>287.31</v>
      </c>
      <c r="BP314">
        <f ca="1"/>
        <v>25.730047683686607</v>
      </c>
      <c r="BR314">
        <f ca="1"/>
        <v>46178</v>
      </c>
      <c r="BS314" t="str">
        <f ca="1"/>
        <v>E</v>
      </c>
      <c r="BT314">
        <f ca="1"/>
        <v>358.4</v>
      </c>
      <c r="BU314">
        <f ca="1"/>
        <v>3958.2</v>
      </c>
      <c r="BV314">
        <f ca="1"/>
        <v>447.19999999999993</v>
      </c>
      <c r="BW314">
        <f ca="1"/>
        <v>436.50000000000006</v>
      </c>
      <c r="BX314" t="str">
        <f ca="1"/>
        <v/>
      </c>
      <c r="BY314">
        <f ca="1"/>
        <v>5200.2999999999993</v>
      </c>
      <c r="BZ314" t="str">
        <f ca="1"/>
        <v/>
      </c>
      <c r="CA314" t="str">
        <f ca="1"/>
        <v/>
      </c>
      <c r="CB314">
        <f ca="1"/>
        <v>21</v>
      </c>
      <c r="CC314" t="str">
        <f ca="1"/>
        <v/>
      </c>
      <c r="CD314" t="str">
        <f ca="1"/>
        <v/>
      </c>
      <c r="CE314">
        <f ca="1"/>
        <v>7392.4999999999991</v>
      </c>
      <c r="CF314">
        <f ca="1"/>
        <v>287.31</v>
      </c>
      <c r="CG314">
        <f ca="1"/>
        <v>25.730047683686607</v>
      </c>
    </row>
    <row r="315" spans="1:85" ht="13.5">
      <c r="A315" s="242">
        <f ca="1"/>
        <v>46150</v>
      </c>
      <c r="B315" s="240" t="str">
        <f ca="1"/>
        <v>M</v>
      </c>
      <c r="C315" s="243">
        <f ca="1"/>
        <v>414.59999999999997</v>
      </c>
      <c r="D315" s="243">
        <f ca="1"/>
        <v>106.60000000000001</v>
      </c>
      <c r="E315" s="243">
        <f ca="1"/>
        <v>531.1</v>
      </c>
      <c r="F315" s="243">
        <f ca="1"/>
        <v>2206.3000000000002</v>
      </c>
      <c r="G315" s="243" t="str">
        <f ca="1"/>
        <v/>
      </c>
      <c r="H315" s="243">
        <f ca="1"/>
        <v>3258.6000000000004</v>
      </c>
      <c r="I315" s="244" t="str">
        <f ca="1"/>
        <v/>
      </c>
      <c r="J315" s="244" t="str">
        <f ca="1"/>
        <v/>
      </c>
      <c r="K315" s="243" t="str">
        <f ca="1"/>
        <v/>
      </c>
      <c r="L315" s="243" t="str">
        <f ca="1"/>
        <v/>
      </c>
      <c r="M315" s="243" t="str">
        <f ca="1"/>
        <v/>
      </c>
      <c r="N315" s="243" t="str">
        <f ca="1"/>
        <v/>
      </c>
      <c r="O315" s="243" t="str">
        <f ca="1"/>
        <v/>
      </c>
      <c r="P315" s="244" t="str">
        <f ca="1"/>
        <v/>
      </c>
      <c r="R315" s="245">
        <f ca="1"/>
        <v>46277</v>
      </c>
      <c r="S315" s="347">
        <f ca="1"/>
        <v>9623.7999999999993</v>
      </c>
      <c r="T315" s="347">
        <f ca="1"/>
        <v>9573</v>
      </c>
      <c r="U315" s="347">
        <f ca="1"/>
        <v>419.87</v>
      </c>
      <c r="V315" s="348">
        <f ca="1"/>
        <v>22.799914259175459</v>
      </c>
      <c r="W315" s="347">
        <f ca="1"/>
        <v>0</v>
      </c>
      <c r="X315" s="347">
        <f ca="1"/>
        <v>419.87</v>
      </c>
      <c r="Y315" s="347">
        <f ca="1"/>
        <v>-419.87</v>
      </c>
      <c r="BA315">
        <f ca="1"/>
        <v>46179</v>
      </c>
      <c r="BB315" t="str">
        <f ca="1"/>
        <v>M</v>
      </c>
      <c r="BC315">
        <f ca="1"/>
        <v>325.79999999999995</v>
      </c>
      <c r="BD315">
        <f ca="1"/>
        <v>81.900000000000006</v>
      </c>
      <c r="BE315">
        <f ca="1"/>
        <v>440.9</v>
      </c>
      <c r="BF315">
        <f ca="1"/>
        <v>1364.6000000000001</v>
      </c>
      <c r="BG315" t="str">
        <f ca="1"/>
        <v/>
      </c>
      <c r="BH315">
        <f ca="1"/>
        <v>2213.1999999999998</v>
      </c>
      <c r="BI315" t="str">
        <f ca="1"/>
        <v/>
      </c>
      <c r="BJ315" t="str">
        <f ca="1"/>
        <v/>
      </c>
      <c r="BK315" t="str">
        <f ca="1"/>
        <v/>
      </c>
      <c r="BL315" t="str">
        <f ca="1"/>
        <v/>
      </c>
      <c r="BM315" t="str">
        <f ca="1"/>
        <v/>
      </c>
      <c r="BN315" t="str">
        <f ca="1"/>
        <v/>
      </c>
      <c r="BO315" t="str">
        <f ca="1"/>
        <v/>
      </c>
      <c r="BP315" t="str">
        <f ca="1"/>
        <v/>
      </c>
      <c r="BR315">
        <f ca="1"/>
        <v>46179</v>
      </c>
      <c r="BS315" t="str">
        <f ca="1"/>
        <v>M</v>
      </c>
      <c r="BT315">
        <f ca="1"/>
        <v>325.79999999999995</v>
      </c>
      <c r="BU315">
        <f ca="1"/>
        <v>81.900000000000006</v>
      </c>
      <c r="BV315">
        <f ca="1"/>
        <v>440.9</v>
      </c>
      <c r="BW315">
        <f ca="1"/>
        <v>1364.6000000000001</v>
      </c>
      <c r="BX315" t="str">
        <f ca="1"/>
        <v/>
      </c>
      <c r="BY315">
        <f ca="1"/>
        <v>2213.1999999999998</v>
      </c>
      <c r="BZ315" t="str">
        <f ca="1"/>
        <v/>
      </c>
      <c r="CA315" t="str">
        <f ca="1"/>
        <v/>
      </c>
      <c r="CB315" t="str">
        <f ca="1"/>
        <v/>
      </c>
      <c r="CC315" t="str">
        <f ca="1"/>
        <v/>
      </c>
      <c r="CD315" t="str">
        <f ca="1"/>
        <v/>
      </c>
      <c r="CE315" t="str">
        <f ca="1"/>
        <v/>
      </c>
      <c r="CF315" t="str">
        <f ca="1"/>
        <v/>
      </c>
      <c r="CG315" t="str">
        <f ca="1"/>
        <v/>
      </c>
    </row>
    <row r="316" spans="1:85" ht="13.5">
      <c r="A316" s="242">
        <f ca="1"/>
        <v>46150</v>
      </c>
      <c r="B316" s="240" t="str">
        <f ca="1"/>
        <v>E</v>
      </c>
      <c r="C316" s="243">
        <f ca="1"/>
        <v>327.70000000000005</v>
      </c>
      <c r="D316" s="243">
        <f ca="1"/>
        <v>3845.9</v>
      </c>
      <c r="E316" s="243">
        <f ca="1"/>
        <v>522.19999999999993</v>
      </c>
      <c r="F316" s="243">
        <f ca="1"/>
        <v>2573.1000000000004</v>
      </c>
      <c r="G316" s="243" t="str">
        <f ca="1"/>
        <v/>
      </c>
      <c r="H316" s="243">
        <f ca="1"/>
        <v>7268.9000000000005</v>
      </c>
      <c r="I316" s="244" t="str">
        <f ca="1"/>
        <v/>
      </c>
      <c r="J316" s="244" t="str">
        <f ca="1"/>
        <v/>
      </c>
      <c r="K316" s="243">
        <f ca="1"/>
        <v>15</v>
      </c>
      <c r="L316" s="243" t="str">
        <f ca="1"/>
        <v/>
      </c>
      <c r="M316" s="243" t="str">
        <f ca="1"/>
        <v/>
      </c>
      <c r="N316" s="243">
        <f ca="1"/>
        <v>10482.299999999999</v>
      </c>
      <c r="O316" s="243">
        <f ca="1"/>
        <v>408.79</v>
      </c>
      <c r="P316" s="244">
        <f ca="1"/>
        <v>25.642261307761927</v>
      </c>
      <c r="R316" s="245">
        <f ca="1"/>
        <v>46278</v>
      </c>
      <c r="S316" s="347">
        <f ca="1"/>
        <v>8980.4</v>
      </c>
      <c r="T316" s="347">
        <f ca="1"/>
        <v>8939</v>
      </c>
      <c r="U316" s="347">
        <f ca="1"/>
        <v>364.39</v>
      </c>
      <c r="V316" s="348">
        <f ca="1"/>
        <v>24.53140865556135</v>
      </c>
      <c r="W316" s="347">
        <f ca="1"/>
        <v>0</v>
      </c>
      <c r="X316" s="347">
        <f ca="1"/>
        <v>364.39</v>
      </c>
      <c r="Y316" s="347">
        <f ca="1"/>
        <v>-364.39</v>
      </c>
      <c r="BA316">
        <f ca="1"/>
        <v>46179</v>
      </c>
      <c r="BB316" t="str">
        <f ca="1"/>
        <v>E</v>
      </c>
      <c r="BC316">
        <f ca="1"/>
        <v>316.2</v>
      </c>
      <c r="BD316">
        <f ca="1"/>
        <v>4006.2</v>
      </c>
      <c r="BE316">
        <f ca="1"/>
        <v>415.7</v>
      </c>
      <c r="BF316">
        <f ca="1"/>
        <v>399.3</v>
      </c>
      <c r="BG316" t="str">
        <f ca="1"/>
        <v/>
      </c>
      <c r="BH316">
        <f ca="1"/>
        <v>5137.3999999999996</v>
      </c>
      <c r="BI316" t="str">
        <f ca="1"/>
        <v/>
      </c>
      <c r="BJ316" t="str">
        <f ca="1"/>
        <v/>
      </c>
      <c r="BK316">
        <f ca="1"/>
        <v>15</v>
      </c>
      <c r="BL316" t="str">
        <f ca="1"/>
        <v/>
      </c>
      <c r="BM316" t="str">
        <f ca="1"/>
        <v/>
      </c>
      <c r="BN316">
        <f ca="1"/>
        <v>7276.7999999999993</v>
      </c>
      <c r="BO316">
        <f ca="1"/>
        <v>283.44</v>
      </c>
      <c r="BP316">
        <f ca="1"/>
        <v>25.673158340389499</v>
      </c>
      <c r="BR316">
        <f ca="1"/>
        <v>46179</v>
      </c>
      <c r="BS316" t="str">
        <f ca="1"/>
        <v>E</v>
      </c>
      <c r="BT316">
        <f ca="1"/>
        <v>316.2</v>
      </c>
      <c r="BU316">
        <f ca="1"/>
        <v>4006.2</v>
      </c>
      <c r="BV316">
        <f ca="1"/>
        <v>415.7</v>
      </c>
      <c r="BW316">
        <f ca="1"/>
        <v>399.3</v>
      </c>
      <c r="BX316" t="str">
        <f ca="1"/>
        <v/>
      </c>
      <c r="BY316">
        <f ca="1"/>
        <v>5137.3999999999996</v>
      </c>
      <c r="BZ316" t="str">
        <f ca="1"/>
        <v/>
      </c>
      <c r="CA316" t="str">
        <f ca="1"/>
        <v/>
      </c>
      <c r="CB316">
        <f ca="1"/>
        <v>15</v>
      </c>
      <c r="CC316" t="str">
        <f ca="1"/>
        <v/>
      </c>
      <c r="CD316" t="str">
        <f ca="1"/>
        <v/>
      </c>
      <c r="CE316">
        <f ca="1"/>
        <v>7276.7999999999993</v>
      </c>
      <c r="CF316">
        <f ca="1"/>
        <v>283.44</v>
      </c>
      <c r="CG316">
        <f ca="1"/>
        <v>25.673158340389499</v>
      </c>
    </row>
    <row r="317" spans="1:85" ht="13.5">
      <c r="A317" s="242">
        <f ca="1"/>
        <v>46151</v>
      </c>
      <c r="B317" s="240" t="str">
        <f ca="1"/>
        <v>M</v>
      </c>
      <c r="C317" s="243">
        <f ca="1"/>
        <v>400.20000000000005</v>
      </c>
      <c r="D317" s="243">
        <f ca="1"/>
        <v>106.1</v>
      </c>
      <c r="E317" s="243">
        <f ca="1"/>
        <v>516.79999999999995</v>
      </c>
      <c r="F317" s="243">
        <f ca="1"/>
        <v>2205.2999999999997</v>
      </c>
      <c r="G317" s="243" t="str">
        <f ca="1"/>
        <v/>
      </c>
      <c r="H317" s="243">
        <f ca="1"/>
        <v>3228.3999999999996</v>
      </c>
      <c r="I317" s="244" t="str">
        <f ca="1"/>
        <v/>
      </c>
      <c r="J317" s="244" t="str">
        <f ca="1"/>
        <v/>
      </c>
      <c r="K317" s="243" t="str">
        <f ca="1"/>
        <v/>
      </c>
      <c r="L317" s="243" t="str">
        <f ca="1"/>
        <v/>
      </c>
      <c r="M317" s="243" t="str">
        <f ca="1"/>
        <v/>
      </c>
      <c r="N317" s="243" t="str">
        <f ca="1"/>
        <v/>
      </c>
      <c r="O317" s="243" t="str">
        <f ca="1"/>
        <v/>
      </c>
      <c r="P317" s="244" t="str">
        <f ca="1"/>
        <v/>
      </c>
      <c r="R317" s="245">
        <f ca="1"/>
        <v>46279</v>
      </c>
      <c r="S317" s="347">
        <f ca="1"/>
        <v>8673.1999999999989</v>
      </c>
      <c r="T317" s="347">
        <f ca="1"/>
        <v>8543.2999999999993</v>
      </c>
      <c r="U317" s="347">
        <f ca="1"/>
        <v>387.93</v>
      </c>
      <c r="V317" s="348">
        <f ca="1"/>
        <v>22.022787616322532</v>
      </c>
      <c r="W317" s="347">
        <f ca="1"/>
        <v>0</v>
      </c>
      <c r="X317" s="347">
        <f ca="1"/>
        <v>387.93</v>
      </c>
      <c r="Y317" s="347">
        <f ca="1"/>
        <v>-387.93</v>
      </c>
      <c r="BA317">
        <f ca="1"/>
        <v>46180</v>
      </c>
      <c r="BB317" t="str">
        <f ca="1"/>
        <v>M</v>
      </c>
      <c r="BC317">
        <f ca="1"/>
        <v>323.20000000000005</v>
      </c>
      <c r="BD317">
        <f ca="1"/>
        <v>80.2</v>
      </c>
      <c r="BE317">
        <f ca="1"/>
        <v>461.3</v>
      </c>
      <c r="BF317">
        <f ca="1"/>
        <v>1289.7</v>
      </c>
      <c r="BG317" t="str">
        <f ca="1"/>
        <v/>
      </c>
      <c r="BH317">
        <f ca="1"/>
        <v>2154.4</v>
      </c>
      <c r="BI317" t="str">
        <f ca="1"/>
        <v/>
      </c>
      <c r="BJ317" t="str">
        <f ca="1"/>
        <v/>
      </c>
      <c r="BK317" t="str">
        <f ca="1"/>
        <v/>
      </c>
      <c r="BL317" t="str">
        <f ca="1"/>
        <v/>
      </c>
      <c r="BM317" t="str">
        <f ca="1"/>
        <v/>
      </c>
      <c r="BN317" t="str">
        <f ca="1"/>
        <v/>
      </c>
      <c r="BO317" t="str">
        <f ca="1"/>
        <v/>
      </c>
      <c r="BP317" t="str">
        <f ca="1"/>
        <v/>
      </c>
      <c r="BR317">
        <f ca="1"/>
        <v>46180</v>
      </c>
      <c r="BS317" t="str">
        <f ca="1"/>
        <v>M</v>
      </c>
      <c r="BT317">
        <f ca="1"/>
        <v>323.20000000000005</v>
      </c>
      <c r="BU317">
        <f ca="1"/>
        <v>80.2</v>
      </c>
      <c r="BV317">
        <f ca="1"/>
        <v>461.3</v>
      </c>
      <c r="BW317">
        <f ca="1"/>
        <v>1289.7</v>
      </c>
      <c r="BX317" t="str">
        <f ca="1"/>
        <v/>
      </c>
      <c r="BY317">
        <f ca="1"/>
        <v>2154.4</v>
      </c>
      <c r="BZ317" t="str">
        <f ca="1"/>
        <v/>
      </c>
      <c r="CA317" t="str">
        <f ca="1"/>
        <v/>
      </c>
      <c r="CB317" t="str">
        <f ca="1"/>
        <v/>
      </c>
      <c r="CC317" t="str">
        <f ca="1"/>
        <v/>
      </c>
      <c r="CD317" t="str">
        <f ca="1"/>
        <v/>
      </c>
      <c r="CE317" t="str">
        <f ca="1"/>
        <v/>
      </c>
      <c r="CF317" t="str">
        <f ca="1"/>
        <v/>
      </c>
      <c r="CG317" t="str">
        <f ca="1"/>
        <v/>
      </c>
    </row>
    <row r="318" spans="1:85" ht="13.5">
      <c r="A318" s="242">
        <f ca="1"/>
        <v>46151</v>
      </c>
      <c r="B318" s="240" t="str">
        <f ca="1"/>
        <v>E</v>
      </c>
      <c r="C318" s="243">
        <f ca="1"/>
        <v>359.6</v>
      </c>
      <c r="D318" s="243">
        <f ca="1"/>
        <v>3703.9</v>
      </c>
      <c r="E318" s="243">
        <f ca="1"/>
        <v>494.8</v>
      </c>
      <c r="F318" s="243">
        <f ca="1"/>
        <v>2601.8999999999996</v>
      </c>
      <c r="G318" s="243" t="str">
        <f ca="1"/>
        <v/>
      </c>
      <c r="H318" s="243">
        <f ca="1"/>
        <v>7160.2</v>
      </c>
      <c r="I318" s="244" t="str">
        <f ca="1"/>
        <v/>
      </c>
      <c r="J318" s="244" t="str">
        <f ca="1"/>
        <v/>
      </c>
      <c r="K318" s="243">
        <f ca="1"/>
        <v>15</v>
      </c>
      <c r="L318" s="243" t="str">
        <f ca="1"/>
        <v/>
      </c>
      <c r="M318" s="243" t="str">
        <f ca="1"/>
        <v/>
      </c>
      <c r="N318" s="243">
        <f ca="1"/>
        <v>10442.5</v>
      </c>
      <c r="O318" s="243">
        <f ca="1"/>
        <v>404.1</v>
      </c>
      <c r="P318" s="244">
        <f ca="1"/>
        <v>25.841375897055183</v>
      </c>
      <c r="R318" s="245">
        <f ca="1"/>
        <v>46280</v>
      </c>
      <c r="S318" s="347">
        <f ca="1"/>
        <v>11277.699999999999</v>
      </c>
      <c r="T318" s="347">
        <f ca="1"/>
        <v>11239.999999999998</v>
      </c>
      <c r="U318" s="347">
        <f ca="1"/>
        <v>469.37</v>
      </c>
      <c r="V318" s="348">
        <f ca="1"/>
        <v>23.946992777552886</v>
      </c>
      <c r="W318" s="347">
        <f ca="1"/>
        <v>0</v>
      </c>
      <c r="X318" s="347">
        <f ca="1"/>
        <v>469.37</v>
      </c>
      <c r="Y318" s="347">
        <f ca="1"/>
        <v>-469.37</v>
      </c>
      <c r="BA318">
        <f ca="1"/>
        <v>46180</v>
      </c>
      <c r="BB318" t="str">
        <f ca="1"/>
        <v>E</v>
      </c>
      <c r="BC318">
        <f ca="1"/>
        <v>329.4</v>
      </c>
      <c r="BD318">
        <f ca="1"/>
        <v>4000.4</v>
      </c>
      <c r="BE318">
        <f ca="1"/>
        <v>447</v>
      </c>
      <c r="BF318">
        <f ca="1"/>
        <v>406.99999999999994</v>
      </c>
      <c r="BG318" t="str">
        <f ca="1"/>
        <v/>
      </c>
      <c r="BH318">
        <f ca="1"/>
        <v>5183.8</v>
      </c>
      <c r="BI318" t="str">
        <f ca="1"/>
        <v/>
      </c>
      <c r="BJ318" t="str">
        <f ca="1"/>
        <v/>
      </c>
      <c r="BK318">
        <f ca="1"/>
        <v>15</v>
      </c>
      <c r="BL318" t="str">
        <f ca="1"/>
        <v/>
      </c>
      <c r="BM318" t="str">
        <f ca="1"/>
        <v/>
      </c>
      <c r="BN318">
        <f ca="1"/>
        <v>7237.7000000000007</v>
      </c>
      <c r="BO318">
        <f ca="1"/>
        <v>280.83</v>
      </c>
      <c r="BP318">
        <f ca="1"/>
        <v>25.772531424705342</v>
      </c>
      <c r="BR318">
        <f ca="1"/>
        <v>46180</v>
      </c>
      <c r="BS318" t="str">
        <f ca="1"/>
        <v>E</v>
      </c>
      <c r="BT318">
        <f ca="1"/>
        <v>329.4</v>
      </c>
      <c r="BU318">
        <f ca="1"/>
        <v>4000.4</v>
      </c>
      <c r="BV318">
        <f ca="1"/>
        <v>447</v>
      </c>
      <c r="BW318">
        <f ca="1"/>
        <v>406.99999999999994</v>
      </c>
      <c r="BX318" t="str">
        <f ca="1"/>
        <v/>
      </c>
      <c r="BY318">
        <f ca="1"/>
        <v>5183.8</v>
      </c>
      <c r="BZ318" t="str">
        <f ca="1"/>
        <v/>
      </c>
      <c r="CA318" t="str">
        <f ca="1"/>
        <v/>
      </c>
      <c r="CB318">
        <f ca="1"/>
        <v>15</v>
      </c>
      <c r="CC318" t="str">
        <f ca="1"/>
        <v/>
      </c>
      <c r="CD318" t="str">
        <f ca="1"/>
        <v/>
      </c>
      <c r="CE318">
        <f ca="1"/>
        <v>7237.7000000000007</v>
      </c>
      <c r="CF318">
        <f ca="1"/>
        <v>280.83</v>
      </c>
      <c r="CG318">
        <f ca="1"/>
        <v>25.772531424705342</v>
      </c>
    </row>
    <row r="319" spans="1:85" ht="13.5">
      <c r="A319" s="242">
        <f ca="1"/>
        <v>46152</v>
      </c>
      <c r="B319" s="240" t="str">
        <f ca="1"/>
        <v>M</v>
      </c>
      <c r="C319" s="243">
        <f ca="1"/>
        <v>392.5</v>
      </c>
      <c r="D319" s="243">
        <f ca="1"/>
        <v>107.30000000000001</v>
      </c>
      <c r="E319" s="243">
        <f ca="1"/>
        <v>514.9</v>
      </c>
      <c r="F319" s="243">
        <f ca="1"/>
        <v>2282.6</v>
      </c>
      <c r="G319" s="243" t="str">
        <f ca="1"/>
        <v/>
      </c>
      <c r="H319" s="243">
        <f ca="1"/>
        <v>3297.3</v>
      </c>
      <c r="I319" s="244" t="str">
        <f ca="1"/>
        <v/>
      </c>
      <c r="J319" s="244" t="str">
        <f ca="1"/>
        <v/>
      </c>
      <c r="K319" s="243" t="str">
        <f ca="1"/>
        <v/>
      </c>
      <c r="L319" s="243" t="str">
        <f ca="1"/>
        <v/>
      </c>
      <c r="M319" s="243" t="str">
        <f ca="1"/>
        <v/>
      </c>
      <c r="N319" s="243" t="str">
        <f ca="1"/>
        <v/>
      </c>
      <c r="O319" s="243" t="str">
        <f ca="1"/>
        <v/>
      </c>
      <c r="P319" s="244" t="str">
        <f ca="1"/>
        <v/>
      </c>
      <c r="R319" s="245">
        <f ca="1"/>
        <v>46281</v>
      </c>
      <c r="S319" s="347">
        <f ca="1"/>
        <v>9146.7999999999993</v>
      </c>
      <c r="T319" s="347">
        <f ca="1"/>
        <v>9321.9</v>
      </c>
      <c r="U319" s="347">
        <f ca="1"/>
        <v>398.56</v>
      </c>
      <c r="V319" s="348">
        <f ca="1"/>
        <v>23.388950220794861</v>
      </c>
      <c r="W319" s="347">
        <f ca="1"/>
        <v>0</v>
      </c>
      <c r="X319" s="347">
        <f ca="1"/>
        <v>398.56</v>
      </c>
      <c r="Y319" s="347">
        <f ca="1"/>
        <v>-398.56</v>
      </c>
      <c r="BA319">
        <f ca="1"/>
        <v>46181</v>
      </c>
      <c r="BB319" t="str">
        <f ca="1"/>
        <v>M</v>
      </c>
      <c r="BC319">
        <f ca="1"/>
        <v>325.2</v>
      </c>
      <c r="BD319">
        <f ca="1"/>
        <v>76.900000000000006</v>
      </c>
      <c r="BE319">
        <f ca="1"/>
        <v>452.5</v>
      </c>
      <c r="BF319">
        <f ca="1"/>
        <v>1214.3000000000002</v>
      </c>
      <c r="BG319" t="str">
        <f ca="1"/>
        <v/>
      </c>
      <c r="BH319">
        <f ca="1"/>
        <v>2068.9</v>
      </c>
      <c r="BI319" t="str">
        <f ca="1"/>
        <v/>
      </c>
      <c r="BJ319" t="str">
        <f ca="1"/>
        <v/>
      </c>
      <c r="BK319" t="str">
        <f ca="1"/>
        <v/>
      </c>
      <c r="BL319" t="str">
        <f ca="1"/>
        <v/>
      </c>
      <c r="BM319" t="str">
        <f ca="1"/>
        <v/>
      </c>
      <c r="BN319" t="str">
        <f ca="1"/>
        <v/>
      </c>
      <c r="BO319" t="str">
        <f ca="1"/>
        <v/>
      </c>
      <c r="BP319" t="str">
        <f ca="1"/>
        <v/>
      </c>
      <c r="BR319">
        <f ca="1"/>
        <v>46181</v>
      </c>
      <c r="BS319" t="str">
        <f ca="1"/>
        <v>M</v>
      </c>
      <c r="BT319">
        <f ca="1"/>
        <v>325.2</v>
      </c>
      <c r="BU319">
        <f ca="1"/>
        <v>76.900000000000006</v>
      </c>
      <c r="BV319">
        <f ca="1"/>
        <v>452.5</v>
      </c>
      <c r="BW319">
        <f ca="1"/>
        <v>1214.3000000000002</v>
      </c>
      <c r="BX319" t="str">
        <f ca="1"/>
        <v/>
      </c>
      <c r="BY319">
        <f ca="1"/>
        <v>2068.9</v>
      </c>
      <c r="BZ319" t="str">
        <f ca="1"/>
        <v/>
      </c>
      <c r="CA319" t="str">
        <f ca="1"/>
        <v/>
      </c>
      <c r="CB319" t="str">
        <f ca="1"/>
        <v/>
      </c>
      <c r="CC319" t="str">
        <f ca="1"/>
        <v/>
      </c>
      <c r="CD319" t="str">
        <f ca="1"/>
        <v/>
      </c>
      <c r="CE319" t="str">
        <f ca="1"/>
        <v/>
      </c>
      <c r="CF319" t="str">
        <f ca="1"/>
        <v/>
      </c>
      <c r="CG319" t="str">
        <f ca="1"/>
        <v/>
      </c>
    </row>
    <row r="320" spans="1:85" ht="13.5">
      <c r="A320" s="242">
        <f ca="1"/>
        <v>46152</v>
      </c>
      <c r="B320" s="240" t="str">
        <f ca="1"/>
        <v>E</v>
      </c>
      <c r="C320" s="243">
        <f ca="1"/>
        <v>374.3</v>
      </c>
      <c r="D320" s="243">
        <f ca="1"/>
        <v>3745</v>
      </c>
      <c r="E320" s="243">
        <f ca="1"/>
        <v>530.4</v>
      </c>
      <c r="F320" s="243">
        <f ca="1"/>
        <v>2447.1000000000004</v>
      </c>
      <c r="G320" s="243" t="str">
        <f ca="1"/>
        <v/>
      </c>
      <c r="H320" s="243">
        <f ca="1"/>
        <v>7096.8</v>
      </c>
      <c r="I320" s="244" t="str">
        <f ca="1"/>
        <v/>
      </c>
      <c r="J320" s="244" t="str">
        <f ca="1"/>
        <v/>
      </c>
      <c r="K320" s="243">
        <f ca="1"/>
        <v>15</v>
      </c>
      <c r="L320" s="243" t="str">
        <f ca="1"/>
        <v/>
      </c>
      <c r="M320" s="243" t="str">
        <f ca="1"/>
        <v/>
      </c>
      <c r="N320" s="243">
        <f ca="1"/>
        <v>10560.900000000001</v>
      </c>
      <c r="O320" s="243">
        <f ca="1"/>
        <v>408.66</v>
      </c>
      <c r="P320" s="244">
        <f ca="1"/>
        <v>25.842754367934226</v>
      </c>
      <c r="R320" s="245">
        <f ca="1"/>
        <v>46282</v>
      </c>
      <c r="S320" s="347">
        <f ca="1"/>
        <v>9466.5</v>
      </c>
      <c r="T320" s="347">
        <f ca="1"/>
        <v>9429</v>
      </c>
      <c r="U320" s="347">
        <f ca="1"/>
        <v>401.57</v>
      </c>
      <c r="V320" s="348">
        <f ca="1"/>
        <v>23.48033966680778</v>
      </c>
      <c r="W320" s="347">
        <f ca="1"/>
        <v>0</v>
      </c>
      <c r="X320" s="347">
        <f ca="1"/>
        <v>401.57</v>
      </c>
      <c r="Y320" s="347">
        <f ca="1"/>
        <v>-401.57</v>
      </c>
      <c r="BA320">
        <f ca="1"/>
        <v>46181</v>
      </c>
      <c r="BB320" t="str">
        <f ca="1"/>
        <v>E</v>
      </c>
      <c r="BC320">
        <f ca="1"/>
        <v>262.2</v>
      </c>
      <c r="BD320">
        <f ca="1"/>
        <v>4046.3</v>
      </c>
      <c r="BE320">
        <f ca="1"/>
        <v>430.29999999999995</v>
      </c>
      <c r="BF320">
        <f ca="1"/>
        <v>368.6</v>
      </c>
      <c r="BG320" t="str">
        <f ca="1"/>
        <v/>
      </c>
      <c r="BH320">
        <f ca="1"/>
        <v>5107.4000000000005</v>
      </c>
      <c r="BI320" t="str">
        <f ca="1"/>
        <v/>
      </c>
      <c r="BJ320" t="str">
        <f ca="1"/>
        <v/>
      </c>
      <c r="BK320">
        <f ca="1"/>
        <v>113</v>
      </c>
      <c r="BL320" t="str">
        <f ca="1"/>
        <v/>
      </c>
      <c r="BM320" t="str">
        <f ca="1"/>
        <v/>
      </c>
      <c r="BN320">
        <f ca="1"/>
        <v>7092.9000000000005</v>
      </c>
      <c r="BO320">
        <f ca="1"/>
        <v>275.45</v>
      </c>
      <c r="BP320">
        <f ca="1"/>
        <v>25.750226901434019</v>
      </c>
      <c r="BR320">
        <f ca="1"/>
        <v>46181</v>
      </c>
      <c r="BS320" t="str">
        <f ca="1"/>
        <v>E</v>
      </c>
      <c r="BT320">
        <f ca="1"/>
        <v>262.2</v>
      </c>
      <c r="BU320">
        <f ca="1"/>
        <v>4046.3</v>
      </c>
      <c r="BV320">
        <f ca="1"/>
        <v>430.29999999999995</v>
      </c>
      <c r="BW320">
        <f ca="1"/>
        <v>368.6</v>
      </c>
      <c r="BX320" t="str">
        <f ca="1"/>
        <v/>
      </c>
      <c r="BY320">
        <f ca="1"/>
        <v>5107.4000000000005</v>
      </c>
      <c r="BZ320" t="str">
        <f ca="1"/>
        <v/>
      </c>
      <c r="CA320" t="str">
        <f ca="1"/>
        <v/>
      </c>
      <c r="CB320">
        <f ca="1"/>
        <v>113</v>
      </c>
      <c r="CC320" t="str">
        <f ca="1"/>
        <v/>
      </c>
      <c r="CD320" t="str">
        <f ca="1"/>
        <v/>
      </c>
      <c r="CE320">
        <f ca="1"/>
        <v>7092.9000000000005</v>
      </c>
      <c r="CF320">
        <f ca="1"/>
        <v>275.45</v>
      </c>
      <c r="CG320">
        <f ca="1"/>
        <v>25.750226901434019</v>
      </c>
    </row>
    <row r="321" spans="1:85" ht="13.5">
      <c r="A321" s="242">
        <f ca="1"/>
        <v>46153</v>
      </c>
      <c r="B321" s="240" t="str">
        <f ca="1"/>
        <v>M</v>
      </c>
      <c r="C321" s="243">
        <f ca="1"/>
        <v>409.3</v>
      </c>
      <c r="D321" s="243">
        <f ca="1"/>
        <v>103.1</v>
      </c>
      <c r="E321" s="243">
        <f ca="1"/>
        <v>505.40000000000003</v>
      </c>
      <c r="F321" s="243">
        <f ca="1"/>
        <v>2461.3000000000002</v>
      </c>
      <c r="G321" s="243" t="str">
        <f ca="1"/>
        <v/>
      </c>
      <c r="H321" s="243">
        <f ca="1"/>
        <v>3479.1000000000004</v>
      </c>
      <c r="I321" s="244" t="str">
        <f ca="1"/>
        <v/>
      </c>
      <c r="J321" s="244" t="str">
        <f ca="1"/>
        <v/>
      </c>
      <c r="K321" s="243" t="str">
        <f ca="1"/>
        <v/>
      </c>
      <c r="L321" s="243" t="str">
        <f ca="1"/>
        <v/>
      </c>
      <c r="M321" s="243" t="str">
        <f ca="1"/>
        <v/>
      </c>
      <c r="N321" s="243" t="str">
        <f ca="1"/>
        <v/>
      </c>
      <c r="O321" s="243" t="str">
        <f ca="1"/>
        <v/>
      </c>
      <c r="P321" s="244" t="str">
        <f ca="1"/>
        <v/>
      </c>
      <c r="R321" s="245">
        <f ca="1"/>
        <v>46283</v>
      </c>
      <c r="S321" s="347">
        <f ca="1"/>
        <v>1447.9</v>
      </c>
      <c r="T321" s="347">
        <f ca="1"/>
        <v>1441</v>
      </c>
      <c r="U321" s="347">
        <f ca="1"/>
        <v>61.13</v>
      </c>
      <c r="V321" s="348">
        <f ca="1"/>
        <v>23.572713888434482</v>
      </c>
      <c r="W321" s="347">
        <f ca="1"/>
        <v>0</v>
      </c>
      <c r="X321" s="347">
        <f ca="1"/>
        <v>61.13</v>
      </c>
      <c r="Y321" s="347">
        <f ca="1"/>
        <v>-61.13</v>
      </c>
      <c r="BA321">
        <f ca="1"/>
        <v>46182</v>
      </c>
      <c r="BB321" t="str">
        <f ca="1"/>
        <v>M</v>
      </c>
      <c r="BC321">
        <f ca="1"/>
        <v>300.8</v>
      </c>
      <c r="BD321">
        <f ca="1"/>
        <v>75.2</v>
      </c>
      <c r="BE321">
        <f ca="1"/>
        <v>398.7</v>
      </c>
      <c r="BF321">
        <f ca="1"/>
        <v>1323.8</v>
      </c>
      <c r="BG321" t="str">
        <f ca="1"/>
        <v/>
      </c>
      <c r="BH321">
        <f ca="1"/>
        <v>2098.5</v>
      </c>
      <c r="BI321" t="str">
        <f ca="1"/>
        <v/>
      </c>
      <c r="BJ321" t="str">
        <f ca="1"/>
        <v/>
      </c>
      <c r="BK321" t="str">
        <f ca="1"/>
        <v/>
      </c>
      <c r="BL321" t="str">
        <f ca="1"/>
        <v/>
      </c>
      <c r="BM321" t="str">
        <f ca="1"/>
        <v/>
      </c>
      <c r="BN321" t="str">
        <f ca="1"/>
        <v/>
      </c>
      <c r="BO321" t="str">
        <f ca="1"/>
        <v/>
      </c>
      <c r="BP321" t="str">
        <f ca="1"/>
        <v/>
      </c>
      <c r="BR321">
        <f ca="1"/>
        <v>46182</v>
      </c>
      <c r="BS321" t="str">
        <f ca="1"/>
        <v>M</v>
      </c>
      <c r="BT321">
        <f ca="1"/>
        <v>300.8</v>
      </c>
      <c r="BU321">
        <f ca="1"/>
        <v>75.2</v>
      </c>
      <c r="BV321">
        <f ca="1"/>
        <v>398.7</v>
      </c>
      <c r="BW321">
        <f ca="1"/>
        <v>1323.8</v>
      </c>
      <c r="BX321" t="str">
        <f ca="1"/>
        <v/>
      </c>
      <c r="BY321">
        <f ca="1"/>
        <v>2098.5</v>
      </c>
      <c r="BZ321" t="str">
        <f ca="1"/>
        <v/>
      </c>
      <c r="CA321" t="str">
        <f ca="1"/>
        <v/>
      </c>
      <c r="CB321" t="str">
        <f ca="1"/>
        <v/>
      </c>
      <c r="CC321" t="str">
        <f ca="1"/>
        <v/>
      </c>
      <c r="CD321" t="str">
        <f ca="1"/>
        <v/>
      </c>
      <c r="CE321" t="str">
        <f ca="1"/>
        <v/>
      </c>
      <c r="CF321" t="str">
        <f ca="1"/>
        <v/>
      </c>
      <c r="CG321" t="str">
        <f ca="1"/>
        <v/>
      </c>
    </row>
    <row r="322" spans="1:85" ht="13.5">
      <c r="A322" s="242">
        <f ca="1"/>
        <v>46153</v>
      </c>
      <c r="B322" s="240" t="str">
        <f ca="1"/>
        <v>E</v>
      </c>
      <c r="C322" s="243">
        <f ca="1"/>
        <v>381.7</v>
      </c>
      <c r="D322" s="243">
        <f ca="1"/>
        <v>4106.3</v>
      </c>
      <c r="E322" s="243">
        <f ca="1"/>
        <v>513.09999999999991</v>
      </c>
      <c r="F322" s="243">
        <f ca="1"/>
        <v>2543.9000000000005</v>
      </c>
      <c r="G322" s="243" t="str">
        <f ca="1"/>
        <v/>
      </c>
      <c r="H322" s="243">
        <f ca="1"/>
        <v>7545.0000000000009</v>
      </c>
      <c r="I322" s="244" t="str">
        <f ca="1"/>
        <v/>
      </c>
      <c r="J322" s="244" t="str">
        <f ca="1"/>
        <v/>
      </c>
      <c r="K322" s="243">
        <f ca="1"/>
        <v>155</v>
      </c>
      <c r="L322" s="243" t="str">
        <f ca="1"/>
        <v/>
      </c>
      <c r="M322" s="243" t="str">
        <f ca="1"/>
        <v/>
      </c>
      <c r="N322" s="243">
        <f ca="1"/>
        <v>10766.900000000001</v>
      </c>
      <c r="O322" s="243">
        <f ca="1"/>
        <v>415.95</v>
      </c>
      <c r="P322" s="244">
        <f ca="1"/>
        <v>25.885082341627605</v>
      </c>
      <c r="R322" s="245">
        <f ca="1"/>
        <v>46284</v>
      </c>
      <c r="S322" s="347">
        <f ca="1"/>
        <v>1484.3000000000002</v>
      </c>
      <c r="T322" s="347">
        <f ca="1"/>
        <v>10349.300000000001</v>
      </c>
      <c r="U322" s="347">
        <f ca="1"/>
        <v>454.31</v>
      </c>
      <c r="V322" s="348">
        <f ca="1"/>
        <v>22.780260174770532</v>
      </c>
      <c r="W322" s="347">
        <f ca="1"/>
        <v>0</v>
      </c>
      <c r="X322" s="347">
        <f ca="1"/>
        <v>454.31</v>
      </c>
      <c r="Y322" s="347">
        <f ca="1"/>
        <v>-454.31</v>
      </c>
      <c r="BA322">
        <f ca="1"/>
        <v>46182</v>
      </c>
      <c r="BB322" t="str">
        <f ca="1"/>
        <v>E</v>
      </c>
      <c r="BC322">
        <f ca="1"/>
        <v>271.2</v>
      </c>
      <c r="BD322">
        <f ca="1"/>
        <v>3806.8</v>
      </c>
      <c r="BE322">
        <f ca="1"/>
        <v>451.1</v>
      </c>
      <c r="BF322">
        <f ca="1"/>
        <v>418.9</v>
      </c>
      <c r="BG322" t="str">
        <f ca="1"/>
        <v/>
      </c>
      <c r="BH322">
        <f ca="1"/>
        <v>4948</v>
      </c>
      <c r="BI322" t="str">
        <f ca="1"/>
        <v/>
      </c>
      <c r="BJ322" t="str">
        <f ca="1"/>
        <v/>
      </c>
      <c r="BK322">
        <f ca="1"/>
        <v>15</v>
      </c>
      <c r="BL322" t="str">
        <f ca="1"/>
        <v/>
      </c>
      <c r="BM322" t="str">
        <f ca="1"/>
        <v/>
      </c>
      <c r="BN322">
        <f ca="1"/>
        <v>7073.8</v>
      </c>
      <c r="BO322">
        <f ca="1"/>
        <v>273.76</v>
      </c>
      <c r="BP322">
        <f ca="1"/>
        <v>25.839421390999416</v>
      </c>
      <c r="BR322">
        <f ca="1"/>
        <v>46182</v>
      </c>
      <c r="BS322" t="str">
        <f ca="1"/>
        <v>E</v>
      </c>
      <c r="BT322">
        <f ca="1"/>
        <v>271.2</v>
      </c>
      <c r="BU322">
        <f ca="1"/>
        <v>3806.8</v>
      </c>
      <c r="BV322">
        <f ca="1"/>
        <v>451.1</v>
      </c>
      <c r="BW322">
        <f ca="1"/>
        <v>418.9</v>
      </c>
      <c r="BX322" t="str">
        <f ca="1"/>
        <v/>
      </c>
      <c r="BY322">
        <f ca="1"/>
        <v>4948</v>
      </c>
      <c r="BZ322" t="str">
        <f ca="1"/>
        <v/>
      </c>
      <c r="CA322" t="str">
        <f ca="1"/>
        <v/>
      </c>
      <c r="CB322">
        <f ca="1"/>
        <v>15</v>
      </c>
      <c r="CC322" t="str">
        <f ca="1"/>
        <v/>
      </c>
      <c r="CD322" t="str">
        <f ca="1"/>
        <v/>
      </c>
      <c r="CE322">
        <f ca="1"/>
        <v>7073.8</v>
      </c>
      <c r="CF322">
        <f ca="1"/>
        <v>273.76</v>
      </c>
      <c r="CG322">
        <f ca="1"/>
        <v>25.839421390999416</v>
      </c>
    </row>
    <row r="323" spans="1:85" ht="13.5">
      <c r="A323" s="242">
        <f ca="1"/>
        <v>46154</v>
      </c>
      <c r="B323" s="240" t="str">
        <f ca="1"/>
        <v>M</v>
      </c>
      <c r="C323" s="243">
        <f ca="1"/>
        <v>392.4</v>
      </c>
      <c r="D323" s="243">
        <f ca="1"/>
        <v>107.30000000000001</v>
      </c>
      <c r="E323" s="243">
        <f ca="1"/>
        <v>504.19999999999993</v>
      </c>
      <c r="F323" s="243">
        <f ca="1"/>
        <v>2372.9999999999995</v>
      </c>
      <c r="G323" s="243" t="str">
        <f ca="1"/>
        <v/>
      </c>
      <c r="H323" s="243">
        <f ca="1"/>
        <v>3376.8999999999996</v>
      </c>
      <c r="I323" s="244" t="str">
        <f ca="1"/>
        <v/>
      </c>
      <c r="J323" s="244" t="str">
        <f ca="1"/>
        <v/>
      </c>
      <c r="K323" s="243" t="str">
        <f ca="1"/>
        <v/>
      </c>
      <c r="L323" s="243" t="str">
        <f ca="1"/>
        <v/>
      </c>
      <c r="M323" s="243" t="str">
        <f ca="1"/>
        <v/>
      </c>
      <c r="N323" s="243" t="str">
        <f ca="1"/>
        <v/>
      </c>
      <c r="O323" s="243" t="str">
        <f ca="1"/>
        <v/>
      </c>
      <c r="P323" s="244" t="str">
        <f ca="1"/>
        <v/>
      </c>
      <c r="R323" s="245">
        <f ca="1"/>
        <v>46285</v>
      </c>
      <c r="S323" s="347">
        <f ca="1"/>
        <v>18399</v>
      </c>
      <c r="T323" s="347">
        <f ca="1"/>
        <v>9487.5000000000018</v>
      </c>
      <c r="U323" s="347">
        <f ca="1"/>
        <v>409.84</v>
      </c>
      <c r="V323" s="348">
        <f ca="1"/>
        <v>23.149277766933444</v>
      </c>
      <c r="W323" s="347">
        <f ca="1"/>
        <v>0</v>
      </c>
      <c r="X323" s="347">
        <f ca="1"/>
        <v>409.84</v>
      </c>
      <c r="Y323" s="347">
        <f ca="1"/>
        <v>-409.84</v>
      </c>
      <c r="BA323">
        <f ca="1"/>
        <v>46183</v>
      </c>
      <c r="BB323" t="str">
        <f ca="1"/>
        <v>M</v>
      </c>
      <c r="BC323">
        <f ca="1"/>
        <v>287.89999999999998</v>
      </c>
      <c r="BD323">
        <f ca="1"/>
        <v>74</v>
      </c>
      <c r="BE323">
        <f ca="1"/>
        <v>447.4</v>
      </c>
      <c r="BF323">
        <f ca="1"/>
        <v>1331.5</v>
      </c>
      <c r="BG323" t="str">
        <f ca="1"/>
        <v/>
      </c>
      <c r="BH323">
        <f ca="1"/>
        <v>2140.8000000000002</v>
      </c>
      <c r="BI323" t="str">
        <f ca="1"/>
        <v/>
      </c>
      <c r="BJ323" t="str">
        <f ca="1"/>
        <v/>
      </c>
      <c r="BK323" t="str">
        <f ca="1"/>
        <v/>
      </c>
      <c r="BL323" t="str">
        <f ca="1"/>
        <v/>
      </c>
      <c r="BM323" t="str">
        <f ca="1"/>
        <v/>
      </c>
      <c r="BN323" t="str">
        <f ca="1"/>
        <v/>
      </c>
      <c r="BO323" t="str">
        <f ca="1"/>
        <v/>
      </c>
      <c r="BP323" t="str">
        <f ca="1"/>
        <v/>
      </c>
      <c r="BR323">
        <f ca="1"/>
        <v>46183</v>
      </c>
      <c r="BS323" t="str">
        <f ca="1"/>
        <v>M</v>
      </c>
      <c r="BT323">
        <f ca="1"/>
        <v>287.89999999999998</v>
      </c>
      <c r="BU323">
        <f ca="1"/>
        <v>74</v>
      </c>
      <c r="BV323">
        <f ca="1"/>
        <v>447.4</v>
      </c>
      <c r="BW323">
        <f ca="1"/>
        <v>1331.5</v>
      </c>
      <c r="BX323" t="str">
        <f ca="1"/>
        <v/>
      </c>
      <c r="BY323">
        <f ca="1"/>
        <v>2140.8000000000002</v>
      </c>
      <c r="BZ323" t="str">
        <f ca="1"/>
        <v/>
      </c>
      <c r="CA323" t="str">
        <f ca="1"/>
        <v/>
      </c>
      <c r="CB323" t="str">
        <f ca="1"/>
        <v/>
      </c>
      <c r="CC323" t="str">
        <f ca="1"/>
        <v/>
      </c>
      <c r="CD323" t="str">
        <f ca="1"/>
        <v/>
      </c>
      <c r="CE323" t="str">
        <f ca="1"/>
        <v/>
      </c>
      <c r="CF323" t="str">
        <f ca="1"/>
        <v/>
      </c>
      <c r="CG323" t="str">
        <f ca="1"/>
        <v/>
      </c>
    </row>
    <row r="324" spans="1:85" ht="13.5">
      <c r="A324" s="242">
        <f ca="1"/>
        <v>46154</v>
      </c>
      <c r="B324" s="240" t="str">
        <f ca="1"/>
        <v>E</v>
      </c>
      <c r="C324" s="243">
        <f ca="1"/>
        <v>380.09999999999997</v>
      </c>
      <c r="D324" s="243">
        <f ca="1"/>
        <v>3974.7</v>
      </c>
      <c r="E324" s="243">
        <f ca="1"/>
        <v>498.90000000000003</v>
      </c>
      <c r="F324" s="243">
        <f ca="1"/>
        <v>2596</v>
      </c>
      <c r="G324" s="243" t="str">
        <f ca="1"/>
        <v/>
      </c>
      <c r="H324" s="243">
        <f ca="1"/>
        <v>7449.7</v>
      </c>
      <c r="I324" s="244" t="str">
        <f ca="1"/>
        <v/>
      </c>
      <c r="J324" s="244" t="str">
        <f ca="1"/>
        <v/>
      </c>
      <c r="K324" s="243">
        <f ca="1"/>
        <v>15</v>
      </c>
      <c r="L324" s="243" t="str">
        <f ca="1"/>
        <v/>
      </c>
      <c r="M324" s="243" t="str">
        <f ca="1"/>
        <v/>
      </c>
      <c r="N324" s="243">
        <f ca="1"/>
        <v>10582.51</v>
      </c>
      <c r="O324" s="243">
        <f ca="1"/>
        <v>409.69</v>
      </c>
      <c r="P324" s="244">
        <f ca="1"/>
        <v>25.830530401034931</v>
      </c>
      <c r="R324" s="245">
        <f ca="1"/>
        <v>46286</v>
      </c>
      <c r="S324" s="347">
        <f ca="1"/>
        <v>10117.1</v>
      </c>
      <c r="T324" s="347">
        <f ca="1"/>
        <v>10006.9</v>
      </c>
      <c r="U324" s="347">
        <f ca="1"/>
        <v>428.74</v>
      </c>
      <c r="V324" s="348">
        <f ca="1"/>
        <v>23.340252833885337</v>
      </c>
      <c r="W324" s="347">
        <f ca="1"/>
        <v>0</v>
      </c>
      <c r="X324" s="347">
        <f ca="1"/>
        <v>428.74</v>
      </c>
      <c r="Y324" s="347">
        <f ca="1"/>
        <v>-428.74</v>
      </c>
      <c r="BA324">
        <f ca="1"/>
        <v>46183</v>
      </c>
      <c r="BB324" t="str">
        <f ca="1"/>
        <v>E</v>
      </c>
      <c r="BC324">
        <f ca="1"/>
        <v>286.2</v>
      </c>
      <c r="BD324">
        <f ca="1"/>
        <v>4129.3</v>
      </c>
      <c r="BE324">
        <f ca="1"/>
        <v>455</v>
      </c>
      <c r="BF324">
        <f ca="1"/>
        <v>411.5</v>
      </c>
      <c r="BG324" t="str">
        <f ca="1"/>
        <v/>
      </c>
      <c r="BH324">
        <f ca="1"/>
        <v>5282</v>
      </c>
      <c r="BI324" t="str">
        <f ca="1"/>
        <v/>
      </c>
      <c r="BJ324" t="str">
        <f ca="1"/>
        <v/>
      </c>
      <c r="BK324">
        <f ca="1"/>
        <v>15</v>
      </c>
      <c r="BL324" t="str">
        <f ca="1"/>
        <v/>
      </c>
      <c r="BM324" t="str">
        <f ca="1"/>
        <v/>
      </c>
      <c r="BN324">
        <f ca="1"/>
        <v>7465.4</v>
      </c>
      <c r="BO324">
        <f ca="1"/>
        <v>290.24</v>
      </c>
      <c r="BP324">
        <f ca="1"/>
        <v>25.721471885336271</v>
      </c>
      <c r="BR324">
        <f ca="1"/>
        <v>46183</v>
      </c>
      <c r="BS324" t="str">
        <f ca="1"/>
        <v>E</v>
      </c>
      <c r="BT324">
        <f ca="1"/>
        <v>286.2</v>
      </c>
      <c r="BU324">
        <f ca="1"/>
        <v>4129.3</v>
      </c>
      <c r="BV324">
        <f ca="1"/>
        <v>455</v>
      </c>
      <c r="BW324">
        <f ca="1"/>
        <v>411.5</v>
      </c>
      <c r="BX324" t="str">
        <f ca="1"/>
        <v/>
      </c>
      <c r="BY324">
        <f ca="1"/>
        <v>5282</v>
      </c>
      <c r="BZ324" t="str">
        <f ca="1"/>
        <v/>
      </c>
      <c r="CA324" t="str">
        <f ca="1"/>
        <v/>
      </c>
      <c r="CB324">
        <f ca="1"/>
        <v>15</v>
      </c>
      <c r="CC324" t="str">
        <f ca="1"/>
        <v/>
      </c>
      <c r="CD324" t="str">
        <f ca="1"/>
        <v/>
      </c>
      <c r="CE324">
        <f ca="1"/>
        <v>7465.4</v>
      </c>
      <c r="CF324">
        <f ca="1"/>
        <v>290.24</v>
      </c>
      <c r="CG324">
        <f ca="1"/>
        <v>25.721471885336271</v>
      </c>
    </row>
    <row r="325" spans="1:85" ht="13.5">
      <c r="A325" s="242">
        <f ca="1"/>
        <v>46155</v>
      </c>
      <c r="B325" s="240" t="str">
        <f ca="1"/>
        <v>M</v>
      </c>
      <c r="C325" s="243">
        <f ca="1"/>
        <v>398.40000000000003</v>
      </c>
      <c r="D325" s="243">
        <f ca="1"/>
        <v>106.6</v>
      </c>
      <c r="E325" s="243">
        <f ca="1"/>
        <v>513</v>
      </c>
      <c r="F325" s="243">
        <f ca="1"/>
        <v>2129.81</v>
      </c>
      <c r="G325" s="243" t="str">
        <f ca="1"/>
        <v/>
      </c>
      <c r="H325" s="243">
        <f ca="1"/>
        <v>3147.81</v>
      </c>
      <c r="I325" s="244" t="str">
        <f ca="1"/>
        <v/>
      </c>
      <c r="J325" s="244" t="str">
        <f ca="1"/>
        <v/>
      </c>
      <c r="K325" s="243" t="str">
        <f ca="1"/>
        <v/>
      </c>
      <c r="L325" s="243" t="str">
        <f ca="1"/>
        <v/>
      </c>
      <c r="M325" s="243" t="str">
        <f ca="1"/>
        <v/>
      </c>
      <c r="N325" s="243" t="str">
        <f ca="1"/>
        <v/>
      </c>
      <c r="O325" s="243" t="str">
        <f ca="1"/>
        <v/>
      </c>
      <c r="P325" s="244" t="str">
        <f ca="1"/>
        <v/>
      </c>
      <c r="R325" s="245">
        <f ca="1"/>
        <v>46287</v>
      </c>
      <c r="S325" s="347">
        <f ca="1"/>
        <v>9508</v>
      </c>
      <c r="T325" s="347">
        <f ca="1"/>
        <v>9450.5</v>
      </c>
      <c r="U325" s="347">
        <f ca="1"/>
        <v>414.65</v>
      </c>
      <c r="V325" s="348">
        <f ca="1"/>
        <v>22.79151091281804</v>
      </c>
      <c r="W325" s="347">
        <f ca="1"/>
        <v>0</v>
      </c>
      <c r="X325" s="347">
        <f ca="1"/>
        <v>414.65</v>
      </c>
      <c r="Y325" s="347">
        <f ca="1"/>
        <v>-414.65</v>
      </c>
      <c r="BA325">
        <f ca="1"/>
        <v>46184</v>
      </c>
      <c r="BB325" t="str">
        <f ca="1"/>
        <v>M</v>
      </c>
      <c r="BC325">
        <f ca="1"/>
        <v>306.90000000000003</v>
      </c>
      <c r="BD325">
        <f ca="1"/>
        <v>76.800000000000011</v>
      </c>
      <c r="BE325">
        <f ca="1"/>
        <v>448.19999999999993</v>
      </c>
      <c r="BF325">
        <f ca="1"/>
        <v>1366.5</v>
      </c>
      <c r="BG325" t="str">
        <f ca="1"/>
        <v/>
      </c>
      <c r="BH325">
        <f ca="1"/>
        <v>2198.4</v>
      </c>
      <c r="BI325" t="str">
        <f ca="1"/>
        <v/>
      </c>
      <c r="BJ325" t="str">
        <f ca="1"/>
        <v/>
      </c>
      <c r="BK325" t="str">
        <f ca="1"/>
        <v/>
      </c>
      <c r="BL325" t="str">
        <f ca="1"/>
        <v/>
      </c>
      <c r="BM325" t="str">
        <f ca="1"/>
        <v/>
      </c>
      <c r="BN325" t="str">
        <f ca="1"/>
        <v/>
      </c>
      <c r="BO325" t="str">
        <f ca="1"/>
        <v/>
      </c>
      <c r="BP325" t="str">
        <f ca="1"/>
        <v/>
      </c>
      <c r="BR325">
        <f ca="1"/>
        <v>46184</v>
      </c>
      <c r="BS325" t="str">
        <f ca="1"/>
        <v>M</v>
      </c>
      <c r="BT325">
        <f ca="1"/>
        <v>306.90000000000003</v>
      </c>
      <c r="BU325">
        <f ca="1"/>
        <v>76.800000000000011</v>
      </c>
      <c r="BV325">
        <f ca="1"/>
        <v>448.19999999999993</v>
      </c>
      <c r="BW325">
        <f ca="1"/>
        <v>1366.5</v>
      </c>
      <c r="BX325" t="str">
        <f ca="1"/>
        <v/>
      </c>
      <c r="BY325">
        <f ca="1"/>
        <v>2198.4</v>
      </c>
      <c r="BZ325" t="str">
        <f ca="1"/>
        <v/>
      </c>
      <c r="CA325" t="str">
        <f ca="1"/>
        <v/>
      </c>
      <c r="CB325" t="str">
        <f ca="1"/>
        <v/>
      </c>
      <c r="CC325" t="str">
        <f ca="1"/>
        <v/>
      </c>
      <c r="CD325" t="str">
        <f ca="1"/>
        <v/>
      </c>
      <c r="CE325" t="str">
        <f ca="1"/>
        <v/>
      </c>
      <c r="CF325" t="str">
        <f ca="1"/>
        <v/>
      </c>
      <c r="CG325" t="str">
        <f ca="1"/>
        <v/>
      </c>
    </row>
    <row r="326" spans="1:85" ht="13.5">
      <c r="A326" s="242">
        <f ca="1"/>
        <v>46155</v>
      </c>
      <c r="B326" s="240" t="str">
        <f ca="1"/>
        <v>E</v>
      </c>
      <c r="C326" s="243">
        <f ca="1"/>
        <v>357.7</v>
      </c>
      <c r="D326" s="243">
        <f ca="1"/>
        <v>3875.2</v>
      </c>
      <c r="E326" s="243">
        <f ca="1"/>
        <v>484.2</v>
      </c>
      <c r="F326" s="243">
        <f ca="1"/>
        <v>2460.6999999999998</v>
      </c>
      <c r="G326" s="243" t="str">
        <f ca="1"/>
        <v/>
      </c>
      <c r="H326" s="243">
        <f ca="1"/>
        <v>7177.7999999999993</v>
      </c>
      <c r="I326" s="244" t="str">
        <f ca="1"/>
        <v/>
      </c>
      <c r="J326" s="244" t="str">
        <f ca="1"/>
        <v/>
      </c>
      <c r="K326" s="243">
        <f ca="1"/>
        <v>15</v>
      </c>
      <c r="L326" s="243" t="str">
        <f ca="1"/>
        <v/>
      </c>
      <c r="M326" s="243" t="str">
        <f ca="1"/>
        <v/>
      </c>
      <c r="N326" s="243">
        <f ca="1"/>
        <v>10557.2</v>
      </c>
      <c r="O326" s="243">
        <f ca="1"/>
        <v>408.23</v>
      </c>
      <c r="P326" s="244">
        <f ca="1"/>
        <v>25.860911740930359</v>
      </c>
      <c r="R326" s="245">
        <f ca="1"/>
        <v>46288</v>
      </c>
      <c r="S326" s="347">
        <f ca="1"/>
        <v>10330.4</v>
      </c>
      <c r="T326" s="347">
        <f ca="1"/>
        <v>10338.299999999999</v>
      </c>
      <c r="U326" s="347">
        <f ca="1"/>
        <v>439.54</v>
      </c>
      <c r="V326" s="348">
        <f ca="1"/>
        <v>23.520726213768938</v>
      </c>
      <c r="W326" s="347">
        <f ca="1"/>
        <v>0</v>
      </c>
      <c r="X326" s="347">
        <f ca="1"/>
        <v>439.54</v>
      </c>
      <c r="Y326" s="347">
        <f ca="1"/>
        <v>-439.54</v>
      </c>
      <c r="BA326">
        <f ca="1"/>
        <v>46184</v>
      </c>
      <c r="BB326" t="str">
        <f ca="1"/>
        <v>E</v>
      </c>
      <c r="BC326">
        <f ca="1"/>
        <v>289.8</v>
      </c>
      <c r="BD326">
        <f ca="1"/>
        <v>4124.6000000000004</v>
      </c>
      <c r="BE326">
        <f ca="1"/>
        <v>445.40000000000003</v>
      </c>
      <c r="BF326">
        <f ca="1"/>
        <v>1159</v>
      </c>
      <c r="BG326" t="str">
        <f ca="1"/>
        <v/>
      </c>
      <c r="BH326">
        <f ca="1"/>
        <v>6018.8</v>
      </c>
      <c r="BI326" t="str">
        <f ca="1"/>
        <v/>
      </c>
      <c r="BJ326" t="str">
        <f ca="1"/>
        <v/>
      </c>
      <c r="BK326">
        <f ca="1"/>
        <v>15</v>
      </c>
      <c r="BL326" t="str">
        <f ca="1"/>
        <v/>
      </c>
      <c r="BM326" t="str">
        <f ca="1"/>
        <v/>
      </c>
      <c r="BN326">
        <f ca="1"/>
        <v>8189.7000000000007</v>
      </c>
      <c r="BO326">
        <f ca="1"/>
        <v>319.24</v>
      </c>
      <c r="BP326">
        <f ca="1"/>
        <v>25.65374013281544</v>
      </c>
      <c r="BR326">
        <f ca="1"/>
        <v>46184</v>
      </c>
      <c r="BS326" t="str">
        <f ca="1"/>
        <v>E</v>
      </c>
      <c r="BT326">
        <f ca="1"/>
        <v>289.8</v>
      </c>
      <c r="BU326">
        <f ca="1"/>
        <v>4124.6000000000004</v>
      </c>
      <c r="BV326">
        <f ca="1"/>
        <v>445.40000000000003</v>
      </c>
      <c r="BW326">
        <f ca="1"/>
        <v>1159</v>
      </c>
      <c r="BX326" t="str">
        <f ca="1"/>
        <v/>
      </c>
      <c r="BY326">
        <f ca="1"/>
        <v>6018.8</v>
      </c>
      <c r="BZ326" t="str">
        <f ca="1"/>
        <v/>
      </c>
      <c r="CA326" t="str">
        <f ca="1"/>
        <v/>
      </c>
      <c r="CB326">
        <f ca="1"/>
        <v>15</v>
      </c>
      <c r="CC326" t="str">
        <f ca="1"/>
        <v/>
      </c>
      <c r="CD326" t="str">
        <f ca="1"/>
        <v/>
      </c>
      <c r="CE326">
        <f ca="1"/>
        <v>8189.7000000000007</v>
      </c>
      <c r="CF326">
        <f ca="1"/>
        <v>319.24</v>
      </c>
      <c r="CG326">
        <f ca="1"/>
        <v>25.65374013281544</v>
      </c>
    </row>
    <row r="327" spans="1:85" ht="13.5">
      <c r="A327" s="242">
        <f ca="1"/>
        <v>46156</v>
      </c>
      <c r="B327" s="240" t="str">
        <f ca="1"/>
        <v>M</v>
      </c>
      <c r="C327" s="243">
        <f ca="1"/>
        <v>384</v>
      </c>
      <c r="D327" s="243">
        <f ca="1"/>
        <v>104</v>
      </c>
      <c r="E327" s="243">
        <f ca="1"/>
        <v>512.20000000000005</v>
      </c>
      <c r="F327" s="243">
        <f ca="1"/>
        <v>2394.2000000000003</v>
      </c>
      <c r="G327" s="243" t="str">
        <f ca="1"/>
        <v/>
      </c>
      <c r="H327" s="243">
        <f ca="1"/>
        <v>3394.4000000000005</v>
      </c>
      <c r="I327" s="244" t="str">
        <f ca="1"/>
        <v/>
      </c>
      <c r="J327" s="244" t="str">
        <f ca="1"/>
        <v/>
      </c>
      <c r="K327" s="243" t="str">
        <f ca="1"/>
        <v/>
      </c>
      <c r="L327" s="243" t="str">
        <f ca="1"/>
        <v/>
      </c>
      <c r="M327" s="243" t="str">
        <f ca="1"/>
        <v/>
      </c>
      <c r="N327" s="243" t="str">
        <f ca="1"/>
        <v/>
      </c>
      <c r="O327" s="243" t="str">
        <f ca="1"/>
        <v/>
      </c>
      <c r="P327" s="244" t="str">
        <f ca="1"/>
        <v/>
      </c>
      <c r="R327" s="245">
        <f ca="1"/>
        <v>46289</v>
      </c>
      <c r="S327" s="347">
        <f ca="1"/>
        <v>9426.7999999999993</v>
      </c>
      <c r="T327" s="347">
        <f ca="1"/>
        <v>9019.5</v>
      </c>
      <c r="U327" s="347">
        <f ca="1"/>
        <v>404.25</v>
      </c>
      <c r="V327" s="348">
        <f ca="1"/>
        <v>22.311688311688311</v>
      </c>
      <c r="W327" s="347">
        <f ca="1"/>
        <v>0</v>
      </c>
      <c r="X327" s="347">
        <f ca="1"/>
        <v>404.25</v>
      </c>
      <c r="Y327" s="347">
        <f ca="1"/>
        <v>-404.25</v>
      </c>
      <c r="BA327">
        <f ca="1"/>
        <v>46185</v>
      </c>
      <c r="BB327" t="str">
        <f ca="1"/>
        <v>M</v>
      </c>
      <c r="BC327">
        <f ca="1"/>
        <v>299.3</v>
      </c>
      <c r="BD327">
        <f ca="1"/>
        <v>72.400000000000006</v>
      </c>
      <c r="BE327">
        <f ca="1"/>
        <v>447.09999999999997</v>
      </c>
      <c r="BF327">
        <f ca="1"/>
        <v>1367.1</v>
      </c>
      <c r="BG327" t="str">
        <f ca="1"/>
        <v/>
      </c>
      <c r="BH327">
        <f ca="1"/>
        <v>2185.8999999999996</v>
      </c>
      <c r="BI327" t="str">
        <f ca="1"/>
        <v/>
      </c>
      <c r="BJ327" t="str">
        <f ca="1"/>
        <v/>
      </c>
      <c r="BK327" t="str">
        <f ca="1"/>
        <v/>
      </c>
      <c r="BL327" t="str">
        <f ca="1"/>
        <v/>
      </c>
      <c r="BM327" t="str">
        <f ca="1"/>
        <v/>
      </c>
      <c r="BN327" t="str">
        <f ca="1"/>
        <v/>
      </c>
      <c r="BO327" t="str">
        <f ca="1"/>
        <v/>
      </c>
      <c r="BP327" t="str">
        <f ca="1"/>
        <v/>
      </c>
      <c r="BR327">
        <f ca="1"/>
        <v>46185</v>
      </c>
      <c r="BS327" t="str">
        <f ca="1"/>
        <v>M</v>
      </c>
      <c r="BT327">
        <f ca="1"/>
        <v>299.3</v>
      </c>
      <c r="BU327">
        <f ca="1"/>
        <v>72.400000000000006</v>
      </c>
      <c r="BV327">
        <f ca="1"/>
        <v>447.09999999999997</v>
      </c>
      <c r="BW327">
        <f ca="1"/>
        <v>1367.1</v>
      </c>
      <c r="BX327" t="str">
        <f ca="1"/>
        <v/>
      </c>
      <c r="BY327">
        <f ca="1"/>
        <v>2185.8999999999996</v>
      </c>
      <c r="BZ327" t="str">
        <f ca="1"/>
        <v/>
      </c>
      <c r="CA327" t="str">
        <f ca="1"/>
        <v/>
      </c>
      <c r="CB327" t="str">
        <f ca="1"/>
        <v/>
      </c>
      <c r="CC327" t="str">
        <f ca="1"/>
        <v/>
      </c>
      <c r="CD327" t="str">
        <f ca="1"/>
        <v/>
      </c>
      <c r="CE327" t="str">
        <f ca="1"/>
        <v/>
      </c>
      <c r="CF327" t="str">
        <f ca="1"/>
        <v/>
      </c>
      <c r="CG327" t="str">
        <f ca="1"/>
        <v/>
      </c>
    </row>
    <row r="328" spans="1:85" ht="13.5">
      <c r="A328" s="242">
        <f ca="1"/>
        <v>46156</v>
      </c>
      <c r="B328" s="240" t="str">
        <f ca="1"/>
        <v>E</v>
      </c>
      <c r="C328" s="243">
        <f ca="1"/>
        <v>335.7</v>
      </c>
      <c r="D328" s="243">
        <f ca="1"/>
        <v>3959.4</v>
      </c>
      <c r="E328" s="243">
        <f ca="1"/>
        <v>504.6</v>
      </c>
      <c r="F328" s="243">
        <f ca="1"/>
        <v>2361.9999999999995</v>
      </c>
      <c r="G328" s="243" t="str">
        <f ca="1"/>
        <v/>
      </c>
      <c r="H328" s="243">
        <f ca="1"/>
        <v>7161.7000000000007</v>
      </c>
      <c r="I328" s="244" t="str">
        <f ca="1"/>
        <v/>
      </c>
      <c r="J328" s="244" t="str">
        <f ca="1"/>
        <v/>
      </c>
      <c r="K328" s="243">
        <f ca="1"/>
        <v>15</v>
      </c>
      <c r="L328" s="243" t="str">
        <f ca="1"/>
        <v/>
      </c>
      <c r="M328" s="243" t="str">
        <f ca="1"/>
        <v/>
      </c>
      <c r="N328" s="243">
        <f ca="1"/>
        <v>10583</v>
      </c>
      <c r="O328" s="243">
        <f ca="1"/>
        <v>409.55</v>
      </c>
      <c r="P328" s="244">
        <f ca="1"/>
        <v>25.840556708582589</v>
      </c>
      <c r="R328" s="245">
        <f ca="1"/>
        <v>46290</v>
      </c>
      <c r="S328" s="347">
        <f ca="1"/>
        <v>785.49999999999989</v>
      </c>
      <c r="T328" s="347">
        <f ca="1"/>
        <v>606</v>
      </c>
      <c r="U328" s="347">
        <f ca="1"/>
        <v>25.71</v>
      </c>
      <c r="V328" s="348">
        <f ca="1"/>
        <v>23.570595099183198</v>
      </c>
      <c r="W328" s="347">
        <f ca="1"/>
        <v>0</v>
      </c>
      <c r="X328" s="347">
        <f ca="1"/>
        <v>25.71</v>
      </c>
      <c r="Y328" s="347">
        <f ca="1"/>
        <v>-25.71</v>
      </c>
      <c r="BA328">
        <f ca="1"/>
        <v>46185</v>
      </c>
      <c r="BB328" t="str">
        <f ca="1"/>
        <v>E</v>
      </c>
      <c r="BC328">
        <f ca="1"/>
        <v>279</v>
      </c>
      <c r="BD328">
        <f ca="1"/>
        <v>4284.3999999999996</v>
      </c>
      <c r="BE328">
        <f ca="1"/>
        <v>451.6</v>
      </c>
      <c r="BF328">
        <f ca="1"/>
        <v>2102.9</v>
      </c>
      <c r="BG328" t="str">
        <f ca="1"/>
        <v/>
      </c>
      <c r="BH328">
        <f ca="1"/>
        <v>7117.9</v>
      </c>
      <c r="BI328" t="str">
        <f ca="1"/>
        <v/>
      </c>
      <c r="BJ328" t="str">
        <f ca="1"/>
        <v/>
      </c>
      <c r="BK328">
        <f ca="1"/>
        <v>15</v>
      </c>
      <c r="BL328" t="str">
        <f ca="1"/>
        <v/>
      </c>
      <c r="BM328" t="str">
        <f ca="1"/>
        <v/>
      </c>
      <c r="BN328">
        <f ca="1"/>
        <v>9222.0999999999985</v>
      </c>
      <c r="BO328">
        <f ca="1"/>
        <v>358.27</v>
      </c>
      <c r="BP328">
        <f ca="1"/>
        <v>25.740642532168472</v>
      </c>
      <c r="BR328">
        <f ca="1"/>
        <v>46185</v>
      </c>
      <c r="BS328" t="str">
        <f ca="1"/>
        <v>E</v>
      </c>
      <c r="BT328">
        <f ca="1"/>
        <v>279</v>
      </c>
      <c r="BU328">
        <f ca="1"/>
        <v>4284.3999999999996</v>
      </c>
      <c r="BV328">
        <f ca="1"/>
        <v>451.6</v>
      </c>
      <c r="BW328">
        <f ca="1"/>
        <v>2102.9</v>
      </c>
      <c r="BX328" t="str">
        <f ca="1"/>
        <v/>
      </c>
      <c r="BY328">
        <f ca="1"/>
        <v>7117.9</v>
      </c>
      <c r="BZ328" t="str">
        <f ca="1"/>
        <v/>
      </c>
      <c r="CA328" t="str">
        <f ca="1"/>
        <v/>
      </c>
      <c r="CB328">
        <f ca="1"/>
        <v>15</v>
      </c>
      <c r="CC328" t="str">
        <f ca="1"/>
        <v/>
      </c>
      <c r="CD328" t="str">
        <f ca="1"/>
        <v/>
      </c>
      <c r="CE328">
        <f ca="1"/>
        <v>9222.0999999999985</v>
      </c>
      <c r="CF328">
        <f ca="1"/>
        <v>358.27</v>
      </c>
      <c r="CG328">
        <f ca="1"/>
        <v>25.740642532168472</v>
      </c>
    </row>
    <row r="329" spans="1:85" ht="13.5">
      <c r="A329" s="242">
        <f ca="1"/>
        <v>46157</v>
      </c>
      <c r="B329" s="240" t="str">
        <f ca="1"/>
        <v>M</v>
      </c>
      <c r="C329" s="243">
        <f ca="1"/>
        <v>397.09999999999997</v>
      </c>
      <c r="D329" s="243">
        <f ca="1"/>
        <v>105.2</v>
      </c>
      <c r="E329" s="243">
        <f ca="1"/>
        <v>528.90000000000009</v>
      </c>
      <c r="F329" s="243">
        <f ca="1"/>
        <v>2405.1</v>
      </c>
      <c r="G329" s="243" t="str">
        <f ca="1"/>
        <v/>
      </c>
      <c r="H329" s="243">
        <f ca="1"/>
        <v>3436.3</v>
      </c>
      <c r="I329" s="244" t="str">
        <f ca="1"/>
        <v/>
      </c>
      <c r="J329" s="244" t="str">
        <f ca="1"/>
        <v/>
      </c>
      <c r="K329" s="243" t="str">
        <f ca="1"/>
        <v/>
      </c>
      <c r="L329" s="243" t="str">
        <f ca="1"/>
        <v/>
      </c>
      <c r="M329" s="243" t="str">
        <f ca="1"/>
        <v/>
      </c>
      <c r="N329" s="243" t="str">
        <f ca="1"/>
        <v/>
      </c>
      <c r="O329" s="243" t="str">
        <f ca="1"/>
        <v/>
      </c>
      <c r="P329" s="244" t="str">
        <f ca="1"/>
        <v/>
      </c>
      <c r="R329" s="245">
        <f ca="1"/>
        <v>46291</v>
      </c>
      <c r="S329" s="347">
        <f ca="1"/>
        <v>10369.900000000001</v>
      </c>
      <c r="T329" s="347">
        <f ca="1"/>
        <v>10307.700000000001</v>
      </c>
      <c r="U329" s="347">
        <f ca="1"/>
        <v>436.18</v>
      </c>
      <c r="V329" s="348">
        <f ca="1"/>
        <v>23.631757531294422</v>
      </c>
      <c r="W329" s="347">
        <f ca="1"/>
        <v>0</v>
      </c>
      <c r="X329" s="347">
        <f ca="1"/>
        <v>436.18</v>
      </c>
      <c r="Y329" s="347">
        <f ca="1"/>
        <v>-436.18</v>
      </c>
      <c r="BA329">
        <f ca="1"/>
        <v>46186</v>
      </c>
      <c r="BB329" t="str">
        <f ca="1"/>
        <v>M</v>
      </c>
      <c r="BC329">
        <f ca="1"/>
        <v>290.8</v>
      </c>
      <c r="BD329">
        <f ca="1"/>
        <v>79.2</v>
      </c>
      <c r="BE329">
        <f ca="1"/>
        <v>456.5</v>
      </c>
      <c r="BF329">
        <f ca="1"/>
        <v>1292.7</v>
      </c>
      <c r="BG329" t="str">
        <f ca="1"/>
        <v/>
      </c>
      <c r="BH329">
        <f ca="1"/>
        <v>2119.1999999999998</v>
      </c>
      <c r="BI329" t="str">
        <f ca="1"/>
        <v/>
      </c>
      <c r="BJ329" t="str">
        <f ca="1"/>
        <v/>
      </c>
      <c r="BK329" t="str">
        <f ca="1"/>
        <v/>
      </c>
      <c r="BL329" t="str">
        <f ca="1"/>
        <v/>
      </c>
      <c r="BM329" t="str">
        <f ca="1"/>
        <v/>
      </c>
      <c r="BN329" t="str">
        <f ca="1"/>
        <v/>
      </c>
      <c r="BO329" t="str">
        <f ca="1"/>
        <v/>
      </c>
      <c r="BP329" t="str">
        <f ca="1"/>
        <v/>
      </c>
      <c r="BR329">
        <f ca="1"/>
        <v>46186</v>
      </c>
      <c r="BS329" t="str">
        <f ca="1"/>
        <v>M</v>
      </c>
      <c r="BT329">
        <f ca="1"/>
        <v>290.8</v>
      </c>
      <c r="BU329">
        <f ca="1"/>
        <v>79.2</v>
      </c>
      <c r="BV329">
        <f ca="1"/>
        <v>456.5</v>
      </c>
      <c r="BW329">
        <f ca="1"/>
        <v>1292.7</v>
      </c>
      <c r="BX329" t="str">
        <f ca="1"/>
        <v/>
      </c>
      <c r="BY329">
        <f ca="1"/>
        <v>2119.1999999999998</v>
      </c>
      <c r="BZ329" t="str">
        <f ca="1"/>
        <v/>
      </c>
      <c r="CA329" t="str">
        <f ca="1"/>
        <v/>
      </c>
      <c r="CB329" t="str">
        <f ca="1"/>
        <v/>
      </c>
      <c r="CC329" t="str">
        <f ca="1"/>
        <v/>
      </c>
      <c r="CD329" t="str">
        <f ca="1"/>
        <v/>
      </c>
      <c r="CE329" t="str">
        <f ca="1"/>
        <v/>
      </c>
      <c r="CF329" t="str">
        <f ca="1"/>
        <v/>
      </c>
      <c r="CG329" t="str">
        <f ca="1"/>
        <v/>
      </c>
    </row>
    <row r="330" spans="1:85" ht="13.5">
      <c r="A330" s="242">
        <f ca="1"/>
        <v>46157</v>
      </c>
      <c r="B330" s="240" t="str">
        <f ca="1"/>
        <v>E</v>
      </c>
      <c r="C330" s="243">
        <f ca="1"/>
        <v>362.1</v>
      </c>
      <c r="D330" s="243">
        <f ca="1"/>
        <v>4189.1000000000004</v>
      </c>
      <c r="E330" s="243">
        <f ca="1"/>
        <v>504.8</v>
      </c>
      <c r="F330" s="243">
        <f ca="1"/>
        <v>2468.7999999999997</v>
      </c>
      <c r="G330" s="243" t="str">
        <f ca="1"/>
        <v/>
      </c>
      <c r="H330" s="243">
        <f ca="1"/>
        <v>7524.8000000000011</v>
      </c>
      <c r="I330" s="244" t="str">
        <f ca="1"/>
        <v/>
      </c>
      <c r="J330" s="244" t="str">
        <f ca="1"/>
        <v/>
      </c>
      <c r="K330" s="243">
        <f ca="1"/>
        <v>15</v>
      </c>
      <c r="L330" s="243" t="str">
        <f ca="1"/>
        <v/>
      </c>
      <c r="M330" s="243" t="str">
        <f ca="1"/>
        <v/>
      </c>
      <c r="N330" s="243">
        <f ca="1"/>
        <v>10905.800000000001</v>
      </c>
      <c r="O330" s="243">
        <f ca="1"/>
        <v>423.69</v>
      </c>
      <c r="P330" s="244">
        <f ca="1"/>
        <v>25.740045788194202</v>
      </c>
      <c r="R330" s="245">
        <f ca="1"/>
        <v>46292</v>
      </c>
      <c r="S330" s="347">
        <f ca="1"/>
        <v>8457.1</v>
      </c>
      <c r="T330" s="347">
        <f ca="1"/>
        <v>8421.9000000000015</v>
      </c>
      <c r="U330" s="347">
        <f ca="1"/>
        <v>362.89</v>
      </c>
      <c r="V330" s="348">
        <f ca="1"/>
        <v>23.207859130866108</v>
      </c>
      <c r="W330" s="347">
        <f ca="1"/>
        <v>0</v>
      </c>
      <c r="X330" s="347">
        <f ca="1"/>
        <v>362.89</v>
      </c>
      <c r="Y330" s="347">
        <f ca="1"/>
        <v>-362.89</v>
      </c>
      <c r="BA330">
        <f ca="1"/>
        <v>46186</v>
      </c>
      <c r="BB330" t="str">
        <f ca="1"/>
        <v>E</v>
      </c>
      <c r="BC330">
        <f ca="1"/>
        <v>272.60000000000002</v>
      </c>
      <c r="BD330">
        <f ca="1"/>
        <v>4019.8</v>
      </c>
      <c r="BE330">
        <f ca="1"/>
        <v>415.29999999999995</v>
      </c>
      <c r="BF330">
        <f ca="1"/>
        <v>2230.8000000000002</v>
      </c>
      <c r="BG330" t="str">
        <f ca="1"/>
        <v/>
      </c>
      <c r="BH330">
        <f ca="1"/>
        <v>6938.5000000000009</v>
      </c>
      <c r="BI330" t="str">
        <f ca="1"/>
        <v/>
      </c>
      <c r="BJ330" t="str">
        <f ca="1"/>
        <v/>
      </c>
      <c r="BK330">
        <f ca="1"/>
        <v>15</v>
      </c>
      <c r="BL330" t="str">
        <f ca="1"/>
        <v/>
      </c>
      <c r="BM330" t="str">
        <f ca="1"/>
        <v/>
      </c>
      <c r="BN330">
        <f ca="1"/>
        <v>8975.91</v>
      </c>
      <c r="BO330">
        <f ca="1"/>
        <v>349.93</v>
      </c>
      <c r="BP330">
        <f ca="1"/>
        <v>25.650587260309205</v>
      </c>
      <c r="BR330">
        <f ca="1"/>
        <v>46186</v>
      </c>
      <c r="BS330" t="str">
        <f ca="1"/>
        <v>E</v>
      </c>
      <c r="BT330">
        <f ca="1"/>
        <v>272.60000000000002</v>
      </c>
      <c r="BU330">
        <f ca="1"/>
        <v>4019.8</v>
      </c>
      <c r="BV330">
        <f ca="1"/>
        <v>415.29999999999995</v>
      </c>
      <c r="BW330">
        <f ca="1"/>
        <v>2230.8000000000002</v>
      </c>
      <c r="BX330" t="str">
        <f ca="1"/>
        <v/>
      </c>
      <c r="BY330">
        <f ca="1"/>
        <v>6938.5000000000009</v>
      </c>
      <c r="BZ330" t="str">
        <f ca="1"/>
        <v/>
      </c>
      <c r="CA330" t="str">
        <f ca="1"/>
        <v/>
      </c>
      <c r="CB330">
        <f ca="1"/>
        <v>15</v>
      </c>
      <c r="CC330" t="str">
        <f ca="1"/>
        <v/>
      </c>
      <c r="CD330" t="str">
        <f ca="1"/>
        <v/>
      </c>
      <c r="CE330">
        <f ca="1"/>
        <v>8975.91</v>
      </c>
      <c r="CF330">
        <f ca="1"/>
        <v>349.93</v>
      </c>
      <c r="CG330">
        <f ca="1"/>
        <v>25.650587260309205</v>
      </c>
    </row>
    <row r="331" spans="1:85" ht="13.5">
      <c r="A331" s="242">
        <f ca="1"/>
        <v>46158</v>
      </c>
      <c r="B331" s="240" t="str">
        <f ca="1"/>
        <v>M</v>
      </c>
      <c r="C331" s="243">
        <f ca="1"/>
        <v>382.5</v>
      </c>
      <c r="D331" s="243">
        <f ca="1"/>
        <v>99.1</v>
      </c>
      <c r="E331" s="243">
        <f ca="1"/>
        <v>506.09999999999997</v>
      </c>
      <c r="F331" s="243">
        <f ca="1"/>
        <v>2408.3000000000002</v>
      </c>
      <c r="G331" s="243" t="str">
        <f ca="1"/>
        <v/>
      </c>
      <c r="H331" s="243">
        <f ca="1"/>
        <v>3396</v>
      </c>
      <c r="I331" s="244" t="str">
        <f ca="1"/>
        <v/>
      </c>
      <c r="J331" s="244" t="str">
        <f ca="1"/>
        <v/>
      </c>
      <c r="K331" s="243" t="str">
        <f ca="1"/>
        <v/>
      </c>
      <c r="L331" s="243" t="str">
        <f ca="1"/>
        <v/>
      </c>
      <c r="M331" s="243" t="str">
        <f ca="1"/>
        <v/>
      </c>
      <c r="N331" s="243" t="str">
        <f ca="1"/>
        <v/>
      </c>
      <c r="O331" s="243" t="str">
        <f ca="1"/>
        <v/>
      </c>
      <c r="P331" s="244" t="str">
        <f ca="1"/>
        <v/>
      </c>
      <c r="R331" s="245">
        <f ca="1"/>
        <v>46293</v>
      </c>
      <c r="S331" s="347">
        <f ca="1"/>
        <v>9887.4</v>
      </c>
      <c r="T331" s="347">
        <f ca="1"/>
        <v>9750.5999999999985</v>
      </c>
      <c r="U331" s="347">
        <f ca="1"/>
        <v>441.57</v>
      </c>
      <c r="V331" s="348">
        <f ca="1"/>
        <v>22.08166315646443</v>
      </c>
      <c r="W331" s="347">
        <f ca="1"/>
        <v>0</v>
      </c>
      <c r="X331" s="347">
        <f ca="1"/>
        <v>441.57</v>
      </c>
      <c r="Y331" s="347">
        <f ca="1"/>
        <v>-441.57</v>
      </c>
      <c r="BA331">
        <f ca="1"/>
        <v>46187</v>
      </c>
      <c r="BB331" t="str">
        <f ca="1"/>
        <v>M</v>
      </c>
      <c r="BC331">
        <f ca="1"/>
        <v>277</v>
      </c>
      <c r="BD331">
        <f ca="1"/>
        <v>79.599999999999994</v>
      </c>
      <c r="BE331">
        <f ca="1"/>
        <v>431.1</v>
      </c>
      <c r="BF331">
        <f ca="1"/>
        <v>1264.7099999999998</v>
      </c>
      <c r="BG331" t="str">
        <f ca="1"/>
        <v/>
      </c>
      <c r="BH331">
        <f ca="1"/>
        <v>2052.41</v>
      </c>
      <c r="BI331" t="str">
        <f ca="1"/>
        <v/>
      </c>
      <c r="BJ331" t="str">
        <f ca="1"/>
        <v/>
      </c>
      <c r="BK331" t="str">
        <f ca="1"/>
        <v/>
      </c>
      <c r="BL331" t="str">
        <f ca="1"/>
        <v/>
      </c>
      <c r="BM331" t="str">
        <f ca="1"/>
        <v/>
      </c>
      <c r="BN331" t="str">
        <f ca="1"/>
        <v/>
      </c>
      <c r="BO331" t="str">
        <f ca="1"/>
        <v/>
      </c>
      <c r="BP331" t="str">
        <f ca="1"/>
        <v/>
      </c>
      <c r="BR331">
        <f ca="1"/>
        <v>46187</v>
      </c>
      <c r="BS331" t="str">
        <f ca="1"/>
        <v>M</v>
      </c>
      <c r="BT331">
        <f ca="1"/>
        <v>277</v>
      </c>
      <c r="BU331">
        <f ca="1"/>
        <v>79.599999999999994</v>
      </c>
      <c r="BV331">
        <f ca="1"/>
        <v>431.1</v>
      </c>
      <c r="BW331">
        <f ca="1"/>
        <v>1264.7099999999998</v>
      </c>
      <c r="BX331" t="str">
        <f ca="1"/>
        <v/>
      </c>
      <c r="BY331">
        <f ca="1"/>
        <v>2052.41</v>
      </c>
      <c r="BZ331" t="str">
        <f ca="1"/>
        <v/>
      </c>
      <c r="CA331" t="str">
        <f ca="1"/>
        <v/>
      </c>
      <c r="CB331" t="str">
        <f ca="1"/>
        <v/>
      </c>
      <c r="CC331" t="str">
        <f ca="1"/>
        <v/>
      </c>
      <c r="CD331" t="str">
        <f ca="1"/>
        <v/>
      </c>
      <c r="CE331" t="str">
        <f ca="1"/>
        <v/>
      </c>
      <c r="CF331" t="str">
        <f ca="1"/>
        <v/>
      </c>
      <c r="CG331" t="str">
        <f ca="1"/>
        <v/>
      </c>
    </row>
    <row r="332" spans="1:85" ht="13.5">
      <c r="A332" s="242">
        <f ca="1"/>
        <v>46158</v>
      </c>
      <c r="B332" s="240" t="str">
        <f ca="1"/>
        <v>E</v>
      </c>
      <c r="C332" s="243">
        <f ca="1"/>
        <v>376.1</v>
      </c>
      <c r="D332" s="243">
        <f ca="1"/>
        <v>4129</v>
      </c>
      <c r="E332" s="243">
        <f ca="1"/>
        <v>487.7</v>
      </c>
      <c r="F332" s="243">
        <f ca="1"/>
        <v>2380.6</v>
      </c>
      <c r="G332" s="243" t="str">
        <f ca="1"/>
        <v/>
      </c>
      <c r="H332" s="243">
        <f ca="1"/>
        <v>7373.4</v>
      </c>
      <c r="I332" s="244" t="str">
        <f ca="1"/>
        <v/>
      </c>
      <c r="J332" s="244" t="str">
        <f ca="1"/>
        <v/>
      </c>
      <c r="K332" s="243">
        <f ca="1"/>
        <v>15</v>
      </c>
      <c r="L332" s="243" t="str">
        <f ca="1"/>
        <v/>
      </c>
      <c r="M332" s="243" t="str">
        <f ca="1"/>
        <v/>
      </c>
      <c r="N332" s="243">
        <f ca="1"/>
        <v>10704.5</v>
      </c>
      <c r="O332" s="243">
        <f ca="1"/>
        <v>412.8</v>
      </c>
      <c r="P332" s="244">
        <f ca="1"/>
        <v>25.93144379844961</v>
      </c>
      <c r="R332" s="245">
        <f ca="1"/>
        <v>46294</v>
      </c>
      <c r="S332" s="347">
        <f ca="1"/>
        <v>8383.7999999999993</v>
      </c>
      <c r="T332" s="347">
        <f ca="1"/>
        <v>8366.5</v>
      </c>
      <c r="U332" s="347">
        <f ca="1"/>
        <v>382.18</v>
      </c>
      <c r="V332" s="348">
        <f ca="1"/>
        <v>21.891517086189754</v>
      </c>
      <c r="W332" s="347">
        <f ca="1"/>
        <v>0</v>
      </c>
      <c r="X332" s="347">
        <f ca="1"/>
        <v>382.18</v>
      </c>
      <c r="Y332" s="347">
        <f ca="1"/>
        <v>-382.18</v>
      </c>
      <c r="BA332">
        <f ca="1"/>
        <v>46187</v>
      </c>
      <c r="BB332" t="str">
        <f ca="1"/>
        <v>E</v>
      </c>
      <c r="BC332">
        <f ca="1"/>
        <v>257.7</v>
      </c>
      <c r="BD332">
        <f ca="1"/>
        <v>3855.8</v>
      </c>
      <c r="BE332">
        <f ca="1"/>
        <v>422.6</v>
      </c>
      <c r="BF332">
        <f ca="1"/>
        <v>2259</v>
      </c>
      <c r="BG332" t="str">
        <f ca="1"/>
        <v/>
      </c>
      <c r="BH332">
        <f ca="1"/>
        <v>6795.1</v>
      </c>
      <c r="BI332" t="str">
        <f ca="1"/>
        <v/>
      </c>
      <c r="BJ332" t="str">
        <f ca="1"/>
        <v/>
      </c>
      <c r="BK332">
        <f ca="1"/>
        <v>15</v>
      </c>
      <c r="BL332" t="str">
        <f ca="1"/>
        <v/>
      </c>
      <c r="BM332" t="str">
        <f ca="1"/>
        <v/>
      </c>
      <c r="BN332">
        <f ca="1"/>
        <v>8846.9000000000015</v>
      </c>
      <c r="BO332">
        <f ca="1"/>
        <v>344.6</v>
      </c>
      <c r="BP332">
        <f ca="1"/>
        <v>25.672954149738832</v>
      </c>
      <c r="BR332">
        <f ca="1"/>
        <v>46187</v>
      </c>
      <c r="BS332" t="str">
        <f ca="1"/>
        <v>E</v>
      </c>
      <c r="BT332">
        <f ca="1"/>
        <v>257.7</v>
      </c>
      <c r="BU332">
        <f ca="1"/>
        <v>3855.8</v>
      </c>
      <c r="BV332">
        <f ca="1"/>
        <v>422.6</v>
      </c>
      <c r="BW332">
        <f ca="1"/>
        <v>2259</v>
      </c>
      <c r="BX332" t="str">
        <f ca="1"/>
        <v/>
      </c>
      <c r="BY332">
        <f ca="1"/>
        <v>6795.1</v>
      </c>
      <c r="BZ332" t="str">
        <f ca="1"/>
        <v/>
      </c>
      <c r="CA332" t="str">
        <f ca="1"/>
        <v/>
      </c>
      <c r="CB332">
        <f ca="1"/>
        <v>15</v>
      </c>
      <c r="CC332" t="str">
        <f ca="1"/>
        <v/>
      </c>
      <c r="CD332" t="str">
        <f ca="1"/>
        <v/>
      </c>
      <c r="CE332">
        <f ca="1"/>
        <v>8846.9000000000015</v>
      </c>
      <c r="CF332">
        <f ca="1"/>
        <v>344.6</v>
      </c>
      <c r="CG332">
        <f ca="1"/>
        <v>25.672954149738832</v>
      </c>
    </row>
    <row r="333" spans="1:85" ht="13.5">
      <c r="A333" s="242">
        <f ca="1"/>
        <v>46159</v>
      </c>
      <c r="B333" s="240" t="str">
        <f ca="1"/>
        <v>M</v>
      </c>
      <c r="C333" s="243">
        <f ca="1"/>
        <v>374.2</v>
      </c>
      <c r="D333" s="243">
        <f ca="1"/>
        <v>99</v>
      </c>
      <c r="E333" s="243">
        <f ca="1"/>
        <v>491.8</v>
      </c>
      <c r="F333" s="243">
        <f ca="1"/>
        <v>2381.1</v>
      </c>
      <c r="G333" s="243" t="str">
        <f ca="1"/>
        <v/>
      </c>
      <c r="H333" s="243">
        <f ca="1"/>
        <v>3346.1</v>
      </c>
      <c r="I333" s="244" t="str">
        <f ca="1"/>
        <v/>
      </c>
      <c r="J333" s="244" t="str">
        <f ca="1"/>
        <v/>
      </c>
      <c r="K333" s="243" t="str">
        <f ca="1"/>
        <v/>
      </c>
      <c r="L333" s="243" t="str">
        <f ca="1"/>
        <v/>
      </c>
      <c r="M333" s="243" t="str">
        <f ca="1"/>
        <v/>
      </c>
      <c r="N333" s="243" t="str">
        <f ca="1"/>
        <v/>
      </c>
      <c r="O333" s="243" t="str">
        <f ca="1"/>
        <v/>
      </c>
      <c r="P333" s="244" t="str">
        <f ca="1"/>
        <v/>
      </c>
      <c r="R333" s="245">
        <f ca="1"/>
        <v>46295</v>
      </c>
      <c r="S333" s="347">
        <f ca="1"/>
        <v>406.1</v>
      </c>
      <c r="T333" s="347">
        <f ca="1"/>
        <v>10362.899999999998</v>
      </c>
      <c r="U333" s="347">
        <f ca="1"/>
        <v>434.86</v>
      </c>
      <c r="V333" s="348">
        <f ca="1"/>
        <v>23.83042818378328</v>
      </c>
      <c r="W333" s="347">
        <f ca="1"/>
        <v>0</v>
      </c>
      <c r="X333" s="347">
        <f ca="1"/>
        <v>434.86</v>
      </c>
      <c r="Y333" s="347">
        <f ca="1"/>
        <v>-434.86</v>
      </c>
      <c r="BA333">
        <f ca="1"/>
        <v>46188</v>
      </c>
      <c r="BB333" t="str">
        <f ca="1"/>
        <v>M</v>
      </c>
      <c r="BC333">
        <f ca="1"/>
        <v>266.59999999999997</v>
      </c>
      <c r="BD333">
        <f ca="1"/>
        <v>77.5</v>
      </c>
      <c r="BE333">
        <f ca="1"/>
        <v>437.1</v>
      </c>
      <c r="BF333">
        <f ca="1"/>
        <v>1285.5999999999999</v>
      </c>
      <c r="BG333" t="str">
        <f ca="1"/>
        <v/>
      </c>
      <c r="BH333">
        <f ca="1"/>
        <v>2066.8000000000002</v>
      </c>
      <c r="BI333" t="str">
        <f ca="1"/>
        <v/>
      </c>
      <c r="BJ333" t="str">
        <f ca="1"/>
        <v/>
      </c>
      <c r="BK333" t="str">
        <f ca="1"/>
        <v/>
      </c>
      <c r="BL333" t="str">
        <f ca="1"/>
        <v/>
      </c>
      <c r="BM333" t="str">
        <f ca="1"/>
        <v/>
      </c>
      <c r="BN333" t="str">
        <f ca="1"/>
        <v/>
      </c>
      <c r="BO333" t="str">
        <f ca="1"/>
        <v/>
      </c>
      <c r="BP333" t="str">
        <f ca="1"/>
        <v/>
      </c>
      <c r="BR333">
        <f ca="1"/>
        <v>46188</v>
      </c>
      <c r="BS333" t="str">
        <f ca="1"/>
        <v>M</v>
      </c>
      <c r="BT333">
        <f ca="1"/>
        <v>266.59999999999997</v>
      </c>
      <c r="BU333">
        <f ca="1"/>
        <v>77.5</v>
      </c>
      <c r="BV333">
        <f ca="1"/>
        <v>437.1</v>
      </c>
      <c r="BW333">
        <f ca="1"/>
        <v>1285.5999999999999</v>
      </c>
      <c r="BX333" t="str">
        <f ca="1"/>
        <v/>
      </c>
      <c r="BY333">
        <f ca="1"/>
        <v>2066.8000000000002</v>
      </c>
      <c r="BZ333" t="str">
        <f ca="1"/>
        <v/>
      </c>
      <c r="CA333" t="str">
        <f ca="1"/>
        <v/>
      </c>
      <c r="CB333" t="str">
        <f ca="1"/>
        <v/>
      </c>
      <c r="CC333" t="str">
        <f ca="1"/>
        <v/>
      </c>
      <c r="CD333" t="str">
        <f ca="1"/>
        <v/>
      </c>
      <c r="CE333" t="str">
        <f ca="1"/>
        <v/>
      </c>
      <c r="CF333" t="str">
        <f ca="1"/>
        <v/>
      </c>
      <c r="CG333" t="str">
        <f ca="1"/>
        <v/>
      </c>
    </row>
    <row r="334" spans="1:85" ht="13.5">
      <c r="A334" s="242">
        <f ca="1"/>
        <v>46159</v>
      </c>
      <c r="B334" s="240" t="str">
        <f ca="1"/>
        <v>E</v>
      </c>
      <c r="C334" s="243">
        <f ca="1"/>
        <v>361.1</v>
      </c>
      <c r="D334" s="243">
        <f ca="1"/>
        <v>3931.9</v>
      </c>
      <c r="E334" s="243">
        <f ca="1"/>
        <v>489.2</v>
      </c>
      <c r="F334" s="243">
        <f ca="1"/>
        <v>2318.5</v>
      </c>
      <c r="G334" s="243" t="str">
        <f ca="1"/>
        <v/>
      </c>
      <c r="H334" s="243">
        <f ca="1"/>
        <v>7100.7</v>
      </c>
      <c r="I334" s="244" t="str">
        <f ca="1"/>
        <v/>
      </c>
      <c r="J334" s="244" t="str">
        <f ca="1"/>
        <v/>
      </c>
      <c r="K334" s="243">
        <f ca="1"/>
        <v>15</v>
      </c>
      <c r="L334" s="243" t="str">
        <f ca="1"/>
        <v/>
      </c>
      <c r="M334" s="243" t="str">
        <f ca="1"/>
        <v/>
      </c>
      <c r="N334" s="243">
        <f ca="1"/>
        <v>9336.1</v>
      </c>
      <c r="O334" s="243">
        <f ca="1"/>
        <v>362.28</v>
      </c>
      <c r="P334" s="244">
        <f ca="1"/>
        <v>25.770398586728501</v>
      </c>
      <c r="R334" s="245">
        <f ca="1"/>
        <v>46296</v>
      </c>
      <c r="S334" s="347">
        <f ca="1"/>
        <v>10989.199999999997</v>
      </c>
      <c r="T334" s="347">
        <f ca="1"/>
        <v>9671.6999999999989</v>
      </c>
      <c r="U334" s="347">
        <f ca="1"/>
        <v>438.93</v>
      </c>
      <c r="V334" s="348">
        <f ca="1"/>
        <v>22.034720798304967</v>
      </c>
      <c r="W334" s="347">
        <f ca="1"/>
        <v>0</v>
      </c>
      <c r="X334" s="347">
        <f ca="1"/>
        <v>438.93</v>
      </c>
      <c r="Y334" s="347">
        <f ca="1"/>
        <v>-438.93</v>
      </c>
      <c r="BA334">
        <f ca="1"/>
        <v>46188</v>
      </c>
      <c r="BB334" t="str">
        <f ca="1"/>
        <v>E</v>
      </c>
      <c r="BC334">
        <f ca="1"/>
        <v>278.7</v>
      </c>
      <c r="BD334">
        <f ca="1"/>
        <v>3920.9</v>
      </c>
      <c r="BE334">
        <f ca="1"/>
        <v>414.5</v>
      </c>
      <c r="BF334">
        <f ca="1"/>
        <v>2210.8000000000002</v>
      </c>
      <c r="BG334" t="str">
        <f ca="1"/>
        <v/>
      </c>
      <c r="BH334">
        <f ca="1"/>
        <v>6824.9000000000005</v>
      </c>
      <c r="BI334" t="str">
        <f ca="1"/>
        <v/>
      </c>
      <c r="BJ334" t="str">
        <f ca="1"/>
        <v/>
      </c>
      <c r="BK334">
        <f ca="1"/>
        <v>132</v>
      </c>
      <c r="BL334" t="str">
        <f ca="1"/>
        <v/>
      </c>
      <c r="BM334" t="str">
        <f ca="1"/>
        <v/>
      </c>
      <c r="BN334">
        <f ca="1"/>
        <v>8637.8000000000011</v>
      </c>
      <c r="BO334">
        <f ca="1"/>
        <v>335.93</v>
      </c>
      <c r="BP334">
        <f ca="1"/>
        <v>25.713094990027688</v>
      </c>
      <c r="BR334">
        <f ca="1"/>
        <v>46188</v>
      </c>
      <c r="BS334" t="str">
        <f ca="1"/>
        <v>E</v>
      </c>
      <c r="BT334">
        <f ca="1"/>
        <v>278.7</v>
      </c>
      <c r="BU334">
        <f ca="1"/>
        <v>3920.9</v>
      </c>
      <c r="BV334">
        <f ca="1"/>
        <v>414.5</v>
      </c>
      <c r="BW334">
        <f ca="1"/>
        <v>2210.8000000000002</v>
      </c>
      <c r="BX334" t="str">
        <f ca="1"/>
        <v/>
      </c>
      <c r="BY334">
        <f ca="1"/>
        <v>6824.9000000000005</v>
      </c>
      <c r="BZ334" t="str">
        <f ca="1"/>
        <v/>
      </c>
      <c r="CA334" t="str">
        <f ca="1"/>
        <v/>
      </c>
      <c r="CB334">
        <f ca="1"/>
        <v>132</v>
      </c>
      <c r="CC334" t="str">
        <f ca="1"/>
        <v/>
      </c>
      <c r="CD334" t="str">
        <f ca="1"/>
        <v/>
      </c>
      <c r="CE334">
        <f ca="1"/>
        <v>8637.8000000000011</v>
      </c>
      <c r="CF334">
        <f ca="1"/>
        <v>335.93</v>
      </c>
      <c r="CG334">
        <f ca="1"/>
        <v>25.713094990027688</v>
      </c>
    </row>
    <row r="335" spans="1:85" ht="13.5">
      <c r="A335" s="242">
        <f ca="1"/>
        <v>46160</v>
      </c>
      <c r="B335" s="240" t="str">
        <f ca="1"/>
        <v>M</v>
      </c>
      <c r="C335" s="243">
        <f ca="1"/>
        <v>372.9</v>
      </c>
      <c r="D335" s="243">
        <f ca="1"/>
        <v>100.9</v>
      </c>
      <c r="E335" s="243">
        <f ca="1"/>
        <v>499</v>
      </c>
      <c r="F335" s="243">
        <f ca="1"/>
        <v>1277.6000000000001</v>
      </c>
      <c r="G335" s="243" t="str">
        <f ca="1"/>
        <v/>
      </c>
      <c r="H335" s="243">
        <f ca="1"/>
        <v>2250.4</v>
      </c>
      <c r="I335" s="244" t="str">
        <f ca="1"/>
        <v/>
      </c>
      <c r="J335" s="244" t="str">
        <f ca="1"/>
        <v/>
      </c>
      <c r="K335" s="243" t="str">
        <f ca="1"/>
        <v/>
      </c>
      <c r="L335" s="243" t="str">
        <f ca="1"/>
        <v/>
      </c>
      <c r="M335" s="243" t="str">
        <f ca="1"/>
        <v/>
      </c>
      <c r="N335" s="243" t="str">
        <f ca="1"/>
        <v/>
      </c>
      <c r="O335" s="243" t="str">
        <f ca="1"/>
        <v/>
      </c>
      <c r="P335" s="244" t="str">
        <f ca="1"/>
        <v/>
      </c>
      <c r="R335" s="245">
        <f ca="1"/>
        <v>46297</v>
      </c>
      <c r="S335" s="347">
        <f ca="1"/>
        <v>9747.2999999999993</v>
      </c>
      <c r="T335" s="347">
        <f ca="1"/>
        <v>1823.2999999999997</v>
      </c>
      <c r="U335" s="347">
        <f ca="1"/>
        <v>82.67</v>
      </c>
      <c r="V335" s="348">
        <f ca="1"/>
        <v>22.055159066166684</v>
      </c>
      <c r="W335" s="347">
        <f ca="1"/>
        <v>0</v>
      </c>
      <c r="X335" s="347">
        <f ca="1"/>
        <v>82.67</v>
      </c>
      <c r="Y335" s="347">
        <f ca="1"/>
        <v>-82.67</v>
      </c>
      <c r="BA335">
        <f ca="1"/>
        <v>46189</v>
      </c>
      <c r="BB335" t="str">
        <f ca="1"/>
        <v>M</v>
      </c>
      <c r="BC335">
        <f ca="1"/>
        <v>276.5</v>
      </c>
      <c r="BD335">
        <f ca="1"/>
        <v>77.599999999999994</v>
      </c>
      <c r="BE335">
        <f ca="1"/>
        <v>410.6</v>
      </c>
      <c r="BF335">
        <f ca="1"/>
        <v>1180.2</v>
      </c>
      <c r="BG335" t="str">
        <f ca="1"/>
        <v/>
      </c>
      <c r="BH335">
        <f ca="1"/>
        <v>1944.9</v>
      </c>
      <c r="BI335" t="str">
        <f ca="1"/>
        <v/>
      </c>
      <c r="BJ335" t="str">
        <f ca="1"/>
        <v/>
      </c>
      <c r="BK335" t="str">
        <f ca="1"/>
        <v/>
      </c>
      <c r="BL335" t="str">
        <f ca="1"/>
        <v/>
      </c>
      <c r="BM335" t="str">
        <f ca="1"/>
        <v/>
      </c>
      <c r="BN335" t="str">
        <f ca="1"/>
        <v/>
      </c>
      <c r="BO335" t="str">
        <f ca="1"/>
        <v/>
      </c>
      <c r="BP335" t="str">
        <f ca="1"/>
        <v/>
      </c>
      <c r="BR335">
        <f ca="1"/>
        <v>46189</v>
      </c>
      <c r="BS335" t="str">
        <f ca="1"/>
        <v>M</v>
      </c>
      <c r="BT335">
        <f ca="1"/>
        <v>276.5</v>
      </c>
      <c r="BU335">
        <f ca="1"/>
        <v>77.599999999999994</v>
      </c>
      <c r="BV335">
        <f ca="1"/>
        <v>410.6</v>
      </c>
      <c r="BW335">
        <f ca="1"/>
        <v>1180.2</v>
      </c>
      <c r="BX335" t="str">
        <f ca="1"/>
        <v/>
      </c>
      <c r="BY335">
        <f ca="1"/>
        <v>1944.9</v>
      </c>
      <c r="BZ335" t="str">
        <f ca="1"/>
        <v/>
      </c>
      <c r="CA335" t="str">
        <f ca="1"/>
        <v/>
      </c>
      <c r="CB335" t="str">
        <f ca="1"/>
        <v/>
      </c>
      <c r="CC335" t="str">
        <f ca="1"/>
        <v/>
      </c>
      <c r="CD335" t="str">
        <f ca="1"/>
        <v/>
      </c>
      <c r="CE335" t="str">
        <f ca="1"/>
        <v/>
      </c>
      <c r="CF335" t="str">
        <f ca="1"/>
        <v/>
      </c>
      <c r="CG335" t="str">
        <f ca="1"/>
        <v/>
      </c>
    </row>
    <row r="336" spans="1:85" ht="13.5">
      <c r="A336" s="242">
        <f ca="1"/>
        <v>46160</v>
      </c>
      <c r="B336" s="240" t="str">
        <f ca="1"/>
        <v>E</v>
      </c>
      <c r="C336" s="243">
        <f ca="1"/>
        <v>60</v>
      </c>
      <c r="D336" s="243">
        <f ca="1"/>
        <v>3777</v>
      </c>
      <c r="E336" s="243">
        <f ca="1"/>
        <v>299.10000000000002</v>
      </c>
      <c r="F336" s="243">
        <f ca="1"/>
        <v>106.29999999999998</v>
      </c>
      <c r="G336" s="243" t="str">
        <f ca="1"/>
        <v/>
      </c>
      <c r="H336" s="243">
        <f ca="1"/>
        <v>4242.4000000000005</v>
      </c>
      <c r="I336" s="244" t="str">
        <f ca="1"/>
        <v/>
      </c>
      <c r="J336" s="244" t="str">
        <f ca="1"/>
        <v/>
      </c>
      <c r="K336" s="243">
        <f ca="1"/>
        <v>15</v>
      </c>
      <c r="L336" s="243" t="str">
        <f ca="1"/>
        <v/>
      </c>
      <c r="M336" s="243" t="str">
        <f ca="1"/>
        <v/>
      </c>
      <c r="N336" s="243">
        <f ca="1"/>
        <v>7295.8000000000011</v>
      </c>
      <c r="O336" s="243">
        <f ca="1"/>
        <v>282.12</v>
      </c>
      <c r="P336" s="244">
        <f ca="1"/>
        <v>25.860626683680707</v>
      </c>
      <c r="R336" s="245">
        <f ca="1"/>
        <v>46298</v>
      </c>
      <c r="S336" s="347">
        <f ca="1"/>
        <v>10884.099999999999</v>
      </c>
      <c r="T336" s="347">
        <f ca="1"/>
        <v>10906.499999999998</v>
      </c>
      <c r="U336" s="347">
        <f ca="1"/>
        <v>488.71</v>
      </c>
      <c r="V336" s="348">
        <f ca="1"/>
        <v>22.316915962431704</v>
      </c>
      <c r="W336" s="347">
        <f ca="1"/>
        <v>0</v>
      </c>
      <c r="X336" s="347">
        <f ca="1"/>
        <v>488.71</v>
      </c>
      <c r="Y336" s="347">
        <f ca="1"/>
        <v>-488.71</v>
      </c>
      <c r="BA336">
        <f ca="1"/>
        <v>46189</v>
      </c>
      <c r="BB336" t="str">
        <f ca="1"/>
        <v>E</v>
      </c>
      <c r="BC336">
        <f ca="1"/>
        <v>269</v>
      </c>
      <c r="BD336">
        <f ca="1"/>
        <v>3996.9</v>
      </c>
      <c r="BE336">
        <f ca="1"/>
        <v>250.4</v>
      </c>
      <c r="BF336">
        <f ca="1"/>
        <v>295.90000000000003</v>
      </c>
      <c r="BG336" t="str">
        <f ca="1"/>
        <v/>
      </c>
      <c r="BH336">
        <f ca="1"/>
        <v>4812.1999999999989</v>
      </c>
      <c r="BI336" t="str">
        <f ca="1"/>
        <v/>
      </c>
      <c r="BJ336" t="str">
        <f ca="1"/>
        <v/>
      </c>
      <c r="BK336">
        <f ca="1"/>
        <v>15</v>
      </c>
      <c r="BL336" t="str">
        <f ca="1"/>
        <v/>
      </c>
      <c r="BM336" t="str">
        <f ca="1"/>
        <v/>
      </c>
      <c r="BN336">
        <f ca="1"/>
        <v>6976.1999999999989</v>
      </c>
      <c r="BO336">
        <f ca="1"/>
        <v>270.58999999999997</v>
      </c>
      <c r="BP336">
        <f ca="1"/>
        <v>25.78144055582246</v>
      </c>
      <c r="BR336">
        <f ca="1"/>
        <v>46189</v>
      </c>
      <c r="BS336" t="str">
        <f ca="1"/>
        <v>E</v>
      </c>
      <c r="BT336">
        <f ca="1"/>
        <v>269</v>
      </c>
      <c r="BU336">
        <f ca="1"/>
        <v>3996.9</v>
      </c>
      <c r="BV336">
        <f ca="1"/>
        <v>250.4</v>
      </c>
      <c r="BW336">
        <f ca="1"/>
        <v>295.90000000000003</v>
      </c>
      <c r="BX336" t="str">
        <f ca="1"/>
        <v/>
      </c>
      <c r="BY336">
        <f ca="1"/>
        <v>4812.1999999999989</v>
      </c>
      <c r="BZ336" t="str">
        <f ca="1"/>
        <v/>
      </c>
      <c r="CA336" t="str">
        <f ca="1"/>
        <v/>
      </c>
      <c r="CB336">
        <f ca="1"/>
        <v>15</v>
      </c>
      <c r="CC336" t="str">
        <f ca="1"/>
        <v/>
      </c>
      <c r="CD336" t="str">
        <f ca="1"/>
        <v/>
      </c>
      <c r="CE336">
        <f ca="1"/>
        <v>6976.1999999999989</v>
      </c>
      <c r="CF336">
        <f ca="1"/>
        <v>270.58999999999997</v>
      </c>
      <c r="CG336">
        <f ca="1"/>
        <v>25.78144055582246</v>
      </c>
    </row>
    <row r="337" spans="1:85" ht="13.5">
      <c r="A337" s="242">
        <f ca="1"/>
        <v>46161</v>
      </c>
      <c r="B337" s="240" t="str">
        <f ca="1"/>
        <v>M</v>
      </c>
      <c r="C337" s="243">
        <f ca="1"/>
        <v>384.40000000000003</v>
      </c>
      <c r="D337" s="243">
        <f ca="1"/>
        <v>97.4</v>
      </c>
      <c r="E337" s="243">
        <f ca="1"/>
        <v>435.9</v>
      </c>
      <c r="F337" s="243">
        <f ca="1"/>
        <v>2150.7000000000003</v>
      </c>
      <c r="G337" s="243" t="str">
        <f ca="1"/>
        <v/>
      </c>
      <c r="H337" s="243">
        <f ca="1"/>
        <v>3068.4000000000005</v>
      </c>
      <c r="I337" s="244" t="str">
        <f ca="1"/>
        <v/>
      </c>
      <c r="J337" s="244" t="str">
        <f ca="1"/>
        <v/>
      </c>
      <c r="K337" s="243" t="str">
        <f ca="1"/>
        <v/>
      </c>
      <c r="L337" s="243" t="str">
        <f ca="1"/>
        <v/>
      </c>
      <c r="M337" s="243" t="str">
        <f ca="1"/>
        <v/>
      </c>
      <c r="N337" s="243" t="str">
        <f ca="1"/>
        <v/>
      </c>
      <c r="O337" s="243" t="str">
        <f ca="1"/>
        <v/>
      </c>
      <c r="P337" s="244" t="str">
        <f ca="1"/>
        <v/>
      </c>
      <c r="R337" s="245">
        <f ca="1"/>
        <v>46299</v>
      </c>
      <c r="S337" s="347">
        <f ca="1"/>
        <v>9884.3999999999978</v>
      </c>
      <c r="T337" s="347">
        <f ca="1"/>
        <v>9851.5999999999985</v>
      </c>
      <c r="U337" s="347">
        <f ca="1"/>
        <v>424.97</v>
      </c>
      <c r="V337" s="348">
        <f ca="1"/>
        <v>23.181871661529044</v>
      </c>
      <c r="W337" s="347">
        <f ca="1"/>
        <v>0</v>
      </c>
      <c r="X337" s="347">
        <f ca="1"/>
        <v>424.97</v>
      </c>
      <c r="Y337" s="347">
        <f ca="1"/>
        <v>-424.97</v>
      </c>
      <c r="BA337">
        <f ca="1"/>
        <v>46190</v>
      </c>
      <c r="BB337" t="str">
        <f ca="1"/>
        <v>M</v>
      </c>
      <c r="BC337">
        <f ca="1"/>
        <v>288.10000000000002</v>
      </c>
      <c r="BD337">
        <f ca="1"/>
        <v>80.8</v>
      </c>
      <c r="BE337">
        <f ca="1"/>
        <v>435.29999999999995</v>
      </c>
      <c r="BF337">
        <f ca="1"/>
        <v>1374.8</v>
      </c>
      <c r="BG337" t="str">
        <f ca="1"/>
        <v/>
      </c>
      <c r="BH337">
        <f ca="1"/>
        <v>2179</v>
      </c>
      <c r="BI337" t="str">
        <f ca="1"/>
        <v/>
      </c>
      <c r="BJ337" t="str">
        <f ca="1"/>
        <v/>
      </c>
      <c r="BK337" t="str">
        <f ca="1"/>
        <v/>
      </c>
      <c r="BL337" t="str">
        <f ca="1"/>
        <v/>
      </c>
      <c r="BM337" t="str">
        <f ca="1"/>
        <v/>
      </c>
      <c r="BN337" t="str">
        <f ca="1"/>
        <v/>
      </c>
      <c r="BO337" t="str">
        <f ca="1"/>
        <v/>
      </c>
      <c r="BP337" t="str">
        <f ca="1"/>
        <v/>
      </c>
      <c r="BR337">
        <f ca="1"/>
        <v>46190</v>
      </c>
      <c r="BS337" t="str">
        <f ca="1"/>
        <v>M</v>
      </c>
      <c r="BT337">
        <f ca="1"/>
        <v>288.10000000000002</v>
      </c>
      <c r="BU337">
        <f ca="1"/>
        <v>80.8</v>
      </c>
      <c r="BV337">
        <f ca="1"/>
        <v>435.29999999999995</v>
      </c>
      <c r="BW337">
        <f ca="1"/>
        <v>1374.8</v>
      </c>
      <c r="BX337" t="str">
        <f ca="1"/>
        <v/>
      </c>
      <c r="BY337">
        <f ca="1"/>
        <v>2179</v>
      </c>
      <c r="BZ337" t="str">
        <f ca="1"/>
        <v/>
      </c>
      <c r="CA337" t="str">
        <f ca="1"/>
        <v/>
      </c>
      <c r="CB337" t="str">
        <f ca="1"/>
        <v/>
      </c>
      <c r="CC337" t="str">
        <f ca="1"/>
        <v/>
      </c>
      <c r="CD337" t="str">
        <f ca="1"/>
        <v/>
      </c>
      <c r="CE337" t="str">
        <f ca="1"/>
        <v/>
      </c>
      <c r="CF337" t="str">
        <f ca="1"/>
        <v/>
      </c>
      <c r="CG337" t="str">
        <f ca="1"/>
        <v/>
      </c>
    </row>
    <row r="338" spans="1:85" ht="13.5">
      <c r="A338" s="242">
        <f ca="1"/>
        <v>46161</v>
      </c>
      <c r="B338" s="240" t="str">
        <f ca="1"/>
        <v>E</v>
      </c>
      <c r="C338" s="243">
        <f ca="1"/>
        <v>347.90000000000003</v>
      </c>
      <c r="D338" s="243">
        <f ca="1"/>
        <v>3896.7</v>
      </c>
      <c r="E338" s="243">
        <f ca="1"/>
        <v>505</v>
      </c>
      <c r="F338" s="243">
        <f ca="1"/>
        <v>2182.9</v>
      </c>
      <c r="G338" s="243" t="str">
        <f ca="1"/>
        <v/>
      </c>
      <c r="H338" s="243">
        <f ca="1"/>
        <v>6932.5</v>
      </c>
      <c r="I338" s="244" t="str">
        <f ca="1"/>
        <v/>
      </c>
      <c r="J338" s="244" t="str">
        <f ca="1"/>
        <v/>
      </c>
      <c r="K338" s="243">
        <f ca="1"/>
        <v>150</v>
      </c>
      <c r="L338" s="243" t="str">
        <f ca="1"/>
        <v/>
      </c>
      <c r="M338" s="243" t="str">
        <f ca="1"/>
        <v/>
      </c>
      <c r="N338" s="243">
        <f ca="1"/>
        <v>10035.9</v>
      </c>
      <c r="O338" s="243">
        <f ca="1"/>
        <v>387.2</v>
      </c>
      <c r="P338" s="244">
        <f ca="1"/>
        <v>25.919163223140497</v>
      </c>
      <c r="R338" s="245">
        <f ca="1"/>
        <v>46300</v>
      </c>
      <c r="S338" s="347">
        <f ca="1"/>
        <v>11206.500000000002</v>
      </c>
      <c r="T338" s="347">
        <f ca="1"/>
        <v>11069.700000000003</v>
      </c>
      <c r="U338" s="347">
        <f ca="1"/>
        <v>501.63</v>
      </c>
      <c r="V338" s="348">
        <f ca="1"/>
        <v>22.067460080138751</v>
      </c>
      <c r="W338" s="347">
        <f ca="1"/>
        <v>0</v>
      </c>
      <c r="X338" s="347">
        <f ca="1"/>
        <v>501.63</v>
      </c>
      <c r="Y338" s="347">
        <f ca="1"/>
        <v>-501.63</v>
      </c>
      <c r="BA338">
        <f ca="1"/>
        <v>46190</v>
      </c>
      <c r="BB338" t="str">
        <f ca="1"/>
        <v>E</v>
      </c>
      <c r="BC338">
        <f ca="1"/>
        <v>296.3</v>
      </c>
      <c r="BD338">
        <f ca="1"/>
        <v>4019.7</v>
      </c>
      <c r="BE338">
        <f ca="1"/>
        <v>422.40000000000003</v>
      </c>
      <c r="BF338">
        <f ca="1"/>
        <v>2253.1999999999998</v>
      </c>
      <c r="BG338" t="str">
        <f ca="1"/>
        <v/>
      </c>
      <c r="BH338">
        <f ca="1"/>
        <v>6991.5999999999995</v>
      </c>
      <c r="BI338" t="str">
        <f ca="1"/>
        <v/>
      </c>
      <c r="BJ338" t="str">
        <f ca="1"/>
        <v/>
      </c>
      <c r="BK338">
        <f ca="1"/>
        <v>15</v>
      </c>
      <c r="BL338" t="str">
        <f ca="1"/>
        <v/>
      </c>
      <c r="BM338" t="str">
        <f ca="1"/>
        <v/>
      </c>
      <c r="BN338">
        <f ca="1"/>
        <v>9138.4</v>
      </c>
      <c r="BO338">
        <f ca="1"/>
        <v>353.55</v>
      </c>
      <c r="BP338">
        <f ca="1"/>
        <v>25.847546315938338</v>
      </c>
      <c r="BR338">
        <f ca="1"/>
        <v>46190</v>
      </c>
      <c r="BS338" t="str">
        <f ca="1"/>
        <v>E</v>
      </c>
      <c r="BT338">
        <f ca="1"/>
        <v>296.3</v>
      </c>
      <c r="BU338">
        <f ca="1"/>
        <v>4019.7</v>
      </c>
      <c r="BV338">
        <f ca="1"/>
        <v>422.40000000000003</v>
      </c>
      <c r="BW338">
        <f ca="1"/>
        <v>2253.1999999999998</v>
      </c>
      <c r="BX338" t="str">
        <f ca="1"/>
        <v/>
      </c>
      <c r="BY338">
        <f ca="1"/>
        <v>6991.5999999999995</v>
      </c>
      <c r="BZ338" t="str">
        <f ca="1"/>
        <v/>
      </c>
      <c r="CA338" t="str">
        <f ca="1"/>
        <v/>
      </c>
      <c r="CB338">
        <f ca="1"/>
        <v>15</v>
      </c>
      <c r="CC338" t="str">
        <f ca="1"/>
        <v/>
      </c>
      <c r="CD338" t="str">
        <f ca="1"/>
        <v/>
      </c>
      <c r="CE338">
        <f ca="1"/>
        <v>9138.4</v>
      </c>
      <c r="CF338">
        <f ca="1"/>
        <v>353.55</v>
      </c>
      <c r="CG338">
        <f ca="1"/>
        <v>25.847546315938338</v>
      </c>
    </row>
    <row r="339" spans="1:85" ht="13.5">
      <c r="A339" s="242">
        <f ca="1"/>
        <v>46162</v>
      </c>
      <c r="B339" s="240" t="str">
        <f ca="1"/>
        <v>M</v>
      </c>
      <c r="C339" s="243">
        <f ca="1"/>
        <v>364.7</v>
      </c>
      <c r="D339" s="243">
        <f ca="1"/>
        <v>92.300000000000011</v>
      </c>
      <c r="E339" s="243">
        <f ca="1"/>
        <v>494</v>
      </c>
      <c r="F339" s="243">
        <f ca="1"/>
        <v>2302.3999999999996</v>
      </c>
      <c r="G339" s="243" t="str">
        <f ca="1"/>
        <v/>
      </c>
      <c r="H339" s="243">
        <f ca="1"/>
        <v>3253.3999999999996</v>
      </c>
      <c r="I339" s="244" t="str">
        <f ca="1"/>
        <v/>
      </c>
      <c r="J339" s="244" t="str">
        <f ca="1"/>
        <v/>
      </c>
      <c r="K339" s="243" t="str">
        <f ca="1"/>
        <v/>
      </c>
      <c r="L339" s="243" t="str">
        <f ca="1"/>
        <v/>
      </c>
      <c r="M339" s="243" t="str">
        <f ca="1"/>
        <v/>
      </c>
      <c r="N339" s="243" t="str">
        <f ca="1"/>
        <v/>
      </c>
      <c r="O339" s="243" t="str">
        <f ca="1"/>
        <v/>
      </c>
      <c r="P339" s="244" t="str">
        <f ca="1"/>
        <v/>
      </c>
      <c r="R339" s="245">
        <f ca="1"/>
        <v>46301</v>
      </c>
      <c r="S339" s="347">
        <f ca="1"/>
        <v>9944.4</v>
      </c>
      <c r="T339" s="347">
        <f ca="1"/>
        <v>9922.0999999999985</v>
      </c>
      <c r="U339" s="347">
        <f ca="1"/>
        <v>448.14</v>
      </c>
      <c r="V339" s="348">
        <f ca="1"/>
        <v>22.140625697326726</v>
      </c>
      <c r="W339" s="347">
        <f ca="1"/>
        <v>0</v>
      </c>
      <c r="X339" s="347">
        <f ca="1"/>
        <v>448.14</v>
      </c>
      <c r="Y339" s="347">
        <f ca="1"/>
        <v>-448.14</v>
      </c>
      <c r="BA339">
        <f ca="1"/>
        <v>46191</v>
      </c>
      <c r="BB339" t="str">
        <f ca="1"/>
        <v>M</v>
      </c>
      <c r="BC339">
        <f ca="1"/>
        <v>289.5</v>
      </c>
      <c r="BD339">
        <f ca="1"/>
        <v>83.2</v>
      </c>
      <c r="BE339">
        <f ca="1"/>
        <v>407.6</v>
      </c>
      <c r="BF339">
        <f ca="1"/>
        <v>1381.5</v>
      </c>
      <c r="BG339" t="str">
        <f ca="1"/>
        <v/>
      </c>
      <c r="BH339">
        <f ca="1"/>
        <v>2161.8000000000002</v>
      </c>
      <c r="BI339" t="str">
        <f ca="1"/>
        <v/>
      </c>
      <c r="BJ339" t="str">
        <f ca="1"/>
        <v/>
      </c>
      <c r="BK339" t="str">
        <f ca="1"/>
        <v/>
      </c>
      <c r="BL339" t="str">
        <f ca="1"/>
        <v/>
      </c>
      <c r="BM339" t="str">
        <f ca="1"/>
        <v/>
      </c>
      <c r="BN339" t="str">
        <f ca="1"/>
        <v/>
      </c>
      <c r="BO339" t="str">
        <f ca="1"/>
        <v/>
      </c>
      <c r="BP339" t="str">
        <f ca="1"/>
        <v/>
      </c>
      <c r="BR339">
        <f ca="1"/>
        <v>46191</v>
      </c>
      <c r="BS339" t="str">
        <f ca="1"/>
        <v>M</v>
      </c>
      <c r="BT339">
        <f ca="1"/>
        <v>289.5</v>
      </c>
      <c r="BU339">
        <f ca="1"/>
        <v>83.2</v>
      </c>
      <c r="BV339">
        <f ca="1"/>
        <v>407.6</v>
      </c>
      <c r="BW339">
        <f ca="1"/>
        <v>1381.5</v>
      </c>
      <c r="BX339" t="str">
        <f ca="1"/>
        <v/>
      </c>
      <c r="BY339">
        <f ca="1"/>
        <v>2161.8000000000002</v>
      </c>
      <c r="BZ339" t="str">
        <f ca="1"/>
        <v/>
      </c>
      <c r="CA339" t="str">
        <f ca="1"/>
        <v/>
      </c>
      <c r="CB339" t="str">
        <f ca="1"/>
        <v/>
      </c>
      <c r="CC339" t="str">
        <f ca="1"/>
        <v/>
      </c>
      <c r="CD339" t="str">
        <f ca="1"/>
        <v/>
      </c>
      <c r="CE339" t="str">
        <f ca="1"/>
        <v/>
      </c>
      <c r="CF339" t="str">
        <f ca="1"/>
        <v/>
      </c>
      <c r="CG339" t="str">
        <f ca="1"/>
        <v/>
      </c>
    </row>
    <row r="340" spans="1:85" ht="13.5">
      <c r="A340" s="242">
        <f ca="1"/>
        <v>46162</v>
      </c>
      <c r="B340" s="240" t="str">
        <f ca="1"/>
        <v>E</v>
      </c>
      <c r="C340" s="243">
        <f ca="1"/>
        <v>359.5</v>
      </c>
      <c r="D340" s="243">
        <f ca="1"/>
        <v>3932.9</v>
      </c>
      <c r="E340" s="243">
        <f ca="1"/>
        <v>496.1</v>
      </c>
      <c r="F340" s="243">
        <f ca="1"/>
        <v>2412.6</v>
      </c>
      <c r="G340" s="243" t="str">
        <f ca="1"/>
        <v/>
      </c>
      <c r="H340" s="243">
        <f ca="1"/>
        <v>7201.1</v>
      </c>
      <c r="I340" s="244" t="str">
        <f ca="1"/>
        <v/>
      </c>
      <c r="J340" s="244" t="str">
        <f ca="1"/>
        <v/>
      </c>
      <c r="K340" s="243">
        <f ca="1"/>
        <v>15</v>
      </c>
      <c r="L340" s="243" t="str">
        <f ca="1"/>
        <v/>
      </c>
      <c r="M340" s="243" t="str">
        <f ca="1"/>
        <v/>
      </c>
      <c r="N340" s="243">
        <f ca="1"/>
        <v>9561.4000000000015</v>
      </c>
      <c r="O340" s="243">
        <f ca="1"/>
        <v>370.12</v>
      </c>
      <c r="P340" s="244">
        <f ca="1"/>
        <v>25.833243272452183</v>
      </c>
      <c r="R340" s="245">
        <f ca="1"/>
        <v>46302</v>
      </c>
      <c r="S340" s="347">
        <f ca="1"/>
        <v>11361.099999999999</v>
      </c>
      <c r="T340" s="347">
        <f ca="1"/>
        <v>11368.499999999998</v>
      </c>
      <c r="U340" s="347">
        <f ca="1"/>
        <v>487.58</v>
      </c>
      <c r="V340" s="348">
        <f ca="1"/>
        <v>23.316173756101559</v>
      </c>
      <c r="W340" s="347">
        <f ca="1"/>
        <v>0</v>
      </c>
      <c r="X340" s="347">
        <f ca="1"/>
        <v>487.58</v>
      </c>
      <c r="Y340" s="347">
        <f ca="1"/>
        <v>-487.58</v>
      </c>
      <c r="BA340">
        <f ca="1"/>
        <v>46191</v>
      </c>
      <c r="BB340" t="str">
        <f ca="1"/>
        <v>E</v>
      </c>
      <c r="BC340">
        <f ca="1"/>
        <v>284.89999999999998</v>
      </c>
      <c r="BD340">
        <f ca="1"/>
        <v>4058.4</v>
      </c>
      <c r="BE340">
        <f ca="1"/>
        <v>426.2</v>
      </c>
      <c r="BF340">
        <f ca="1"/>
        <v>2201.9</v>
      </c>
      <c r="BG340" t="str">
        <f ca="1"/>
        <v/>
      </c>
      <c r="BH340">
        <f ca="1"/>
        <v>6971.4</v>
      </c>
      <c r="BI340" t="str">
        <f ca="1"/>
        <v/>
      </c>
      <c r="BJ340" t="str">
        <f ca="1"/>
        <v/>
      </c>
      <c r="BK340">
        <f ca="1"/>
        <v>15</v>
      </c>
      <c r="BL340" t="str">
        <f ca="1"/>
        <v/>
      </c>
      <c r="BM340" t="str">
        <f ca="1"/>
        <v/>
      </c>
      <c r="BN340">
        <f ca="1"/>
        <v>9084.5</v>
      </c>
      <c r="BO340">
        <f ca="1"/>
        <v>352.89</v>
      </c>
      <c r="BP340">
        <f ca="1"/>
        <v>25.743149423333051</v>
      </c>
      <c r="BR340">
        <f ca="1"/>
        <v>46191</v>
      </c>
      <c r="BS340" t="str">
        <f ca="1"/>
        <v>E</v>
      </c>
      <c r="BT340">
        <f ca="1"/>
        <v>284.89999999999998</v>
      </c>
      <c r="BU340">
        <f ca="1"/>
        <v>4058.4</v>
      </c>
      <c r="BV340">
        <f ca="1"/>
        <v>426.2</v>
      </c>
      <c r="BW340">
        <f ca="1"/>
        <v>2201.9</v>
      </c>
      <c r="BX340" t="str">
        <f ca="1"/>
        <v/>
      </c>
      <c r="BY340">
        <f ca="1"/>
        <v>6971.4</v>
      </c>
      <c r="BZ340" t="str">
        <f ca="1"/>
        <v/>
      </c>
      <c r="CA340" t="str">
        <f ca="1"/>
        <v/>
      </c>
      <c r="CB340">
        <f ca="1"/>
        <v>15</v>
      </c>
      <c r="CC340" t="str">
        <f ca="1"/>
        <v/>
      </c>
      <c r="CD340" t="str">
        <f ca="1"/>
        <v/>
      </c>
      <c r="CE340">
        <f ca="1"/>
        <v>9084.5</v>
      </c>
      <c r="CF340">
        <f ca="1"/>
        <v>352.89</v>
      </c>
      <c r="CG340">
        <f ca="1"/>
        <v>25.743149423333051</v>
      </c>
    </row>
    <row r="341" spans="1:85" ht="13.5">
      <c r="A341" s="242">
        <f ca="1"/>
        <v>46163</v>
      </c>
      <c r="B341" s="240" t="str">
        <f ca="1"/>
        <v>M</v>
      </c>
      <c r="C341" s="243">
        <f ca="1"/>
        <v>386.2</v>
      </c>
      <c r="D341" s="243">
        <f ca="1"/>
        <v>89.6</v>
      </c>
      <c r="E341" s="243">
        <f ca="1"/>
        <v>492.59999999999997</v>
      </c>
      <c r="F341" s="243">
        <f ca="1"/>
        <v>1406.9</v>
      </c>
      <c r="G341" s="243" t="str">
        <f ca="1"/>
        <v/>
      </c>
      <c r="H341" s="243">
        <f ca="1"/>
        <v>2375.3000000000002</v>
      </c>
      <c r="I341" s="244" t="str">
        <f ca="1"/>
        <v/>
      </c>
      <c r="J341" s="244" t="str">
        <f ca="1"/>
        <v/>
      </c>
      <c r="K341" s="243" t="str">
        <f ca="1"/>
        <v/>
      </c>
      <c r="L341" s="243" t="str">
        <f ca="1"/>
        <v/>
      </c>
      <c r="M341" s="243" t="str">
        <f ca="1"/>
        <v/>
      </c>
      <c r="N341" s="243" t="str">
        <f ca="1"/>
        <v/>
      </c>
      <c r="O341" s="243" t="str">
        <f ca="1"/>
        <v/>
      </c>
      <c r="P341" s="244" t="str">
        <f ca="1"/>
        <v/>
      </c>
      <c r="R341" s="245">
        <f ca="1"/>
        <v>46303</v>
      </c>
      <c r="S341" s="347">
        <f ca="1"/>
        <v>9985.9</v>
      </c>
      <c r="T341" s="347">
        <f ca="1"/>
        <v>9973.8000000000011</v>
      </c>
      <c r="U341" s="347">
        <f ca="1"/>
        <v>405.41</v>
      </c>
      <c r="V341" s="348">
        <f ca="1"/>
        <v>24.601761180039961</v>
      </c>
      <c r="W341" s="347">
        <f ca="1"/>
        <v>0</v>
      </c>
      <c r="X341" s="347">
        <f ca="1"/>
        <v>405.41</v>
      </c>
      <c r="Y341" s="347">
        <f ca="1"/>
        <v>-405.41</v>
      </c>
      <c r="BA341">
        <f ca="1"/>
        <v>46192</v>
      </c>
      <c r="BB341" t="str">
        <f ca="1"/>
        <v>M</v>
      </c>
      <c r="BC341">
        <f ca="1"/>
        <v>302.40000000000003</v>
      </c>
      <c r="BD341">
        <f ca="1"/>
        <v>77.7</v>
      </c>
      <c r="BE341">
        <f ca="1"/>
        <v>398.1</v>
      </c>
      <c r="BF341">
        <f ca="1"/>
        <v>1349.8999999999999</v>
      </c>
      <c r="BG341" t="str">
        <f ca="1"/>
        <v/>
      </c>
      <c r="BH341">
        <f ca="1"/>
        <v>2128.1</v>
      </c>
      <c r="BI341" t="str">
        <f ca="1"/>
        <v/>
      </c>
      <c r="BJ341" t="str">
        <f ca="1"/>
        <v/>
      </c>
      <c r="BK341" t="str">
        <f ca="1"/>
        <v/>
      </c>
      <c r="BL341" t="str">
        <f ca="1"/>
        <v/>
      </c>
      <c r="BM341" t="str">
        <f ca="1"/>
        <v/>
      </c>
      <c r="BN341" t="str">
        <f ca="1"/>
        <v/>
      </c>
      <c r="BO341" t="str">
        <f ca="1"/>
        <v/>
      </c>
      <c r="BP341" t="str">
        <f ca="1"/>
        <v/>
      </c>
      <c r="BR341">
        <f ca="1"/>
        <v>46192</v>
      </c>
      <c r="BS341" t="str">
        <f ca="1"/>
        <v>M</v>
      </c>
      <c r="BT341">
        <f ca="1"/>
        <v>302.40000000000003</v>
      </c>
      <c r="BU341">
        <f ca="1"/>
        <v>77.7</v>
      </c>
      <c r="BV341">
        <f ca="1"/>
        <v>398.1</v>
      </c>
      <c r="BW341">
        <f ca="1"/>
        <v>1349.8999999999999</v>
      </c>
      <c r="BX341" t="str">
        <f ca="1"/>
        <v/>
      </c>
      <c r="BY341">
        <f ca="1"/>
        <v>2128.1</v>
      </c>
      <c r="BZ341" t="str">
        <f ca="1"/>
        <v/>
      </c>
      <c r="CA341" t="str">
        <f ca="1"/>
        <v/>
      </c>
      <c r="CB341" t="str">
        <f ca="1"/>
        <v/>
      </c>
      <c r="CC341" t="str">
        <f ca="1"/>
        <v/>
      </c>
      <c r="CD341" t="str">
        <f ca="1"/>
        <v/>
      </c>
      <c r="CE341" t="str">
        <f ca="1"/>
        <v/>
      </c>
      <c r="CF341" t="str">
        <f ca="1"/>
        <v/>
      </c>
      <c r="CG341" t="str">
        <f ca="1"/>
        <v/>
      </c>
    </row>
    <row r="342" spans="1:85" ht="13.5">
      <c r="A342" s="242">
        <f ca="1"/>
        <v>46163</v>
      </c>
      <c r="B342" s="240" t="str">
        <f ca="1"/>
        <v>E</v>
      </c>
      <c r="C342" s="243">
        <f ca="1"/>
        <v>357</v>
      </c>
      <c r="D342" s="243">
        <f ca="1"/>
        <v>3925.2</v>
      </c>
      <c r="E342" s="243">
        <f ca="1"/>
        <v>482.59999999999997</v>
      </c>
      <c r="F342" s="243">
        <f ca="1"/>
        <v>451.5</v>
      </c>
      <c r="G342" s="243" t="str">
        <f ca="1"/>
        <v/>
      </c>
      <c r="H342" s="243">
        <f ca="1"/>
        <v>5216.3</v>
      </c>
      <c r="I342" s="244" t="str">
        <f ca="1"/>
        <v/>
      </c>
      <c r="J342" s="244" t="str">
        <f ca="1"/>
        <v/>
      </c>
      <c r="K342" s="243">
        <f ca="1"/>
        <v>15</v>
      </c>
      <c r="L342" s="243" t="str">
        <f ca="1"/>
        <v/>
      </c>
      <c r="M342" s="243" t="str">
        <f ca="1"/>
        <v/>
      </c>
      <c r="N342" s="243">
        <f ca="1"/>
        <v>7563.5</v>
      </c>
      <c r="O342" s="243">
        <f ca="1"/>
        <v>292.79000000000002</v>
      </c>
      <c r="P342" s="244">
        <f ca="1"/>
        <v>25.832507940844973</v>
      </c>
      <c r="R342" s="245">
        <f ca="1"/>
        <v>46304</v>
      </c>
      <c r="S342" s="347">
        <f ca="1"/>
        <v>11848.400000000003</v>
      </c>
      <c r="T342" s="347">
        <f ca="1"/>
        <v>11772.100000000002</v>
      </c>
      <c r="U342" s="347">
        <f ca="1"/>
        <v>510.82</v>
      </c>
      <c r="V342" s="348">
        <f ca="1"/>
        <v>23.045495477859134</v>
      </c>
      <c r="W342" s="347">
        <f ca="1"/>
        <v>0</v>
      </c>
      <c r="X342" s="347">
        <f ca="1"/>
        <v>510.82</v>
      </c>
      <c r="Y342" s="347">
        <f ca="1"/>
        <v>-510.82</v>
      </c>
      <c r="BA342">
        <f ca="1"/>
        <v>46192</v>
      </c>
      <c r="BB342" t="str">
        <f ca="1"/>
        <v>E</v>
      </c>
      <c r="BC342">
        <f ca="1"/>
        <v>278.09999999999997</v>
      </c>
      <c r="BD342">
        <f ca="1"/>
        <v>3986</v>
      </c>
      <c r="BE342">
        <f ca="1"/>
        <v>418.40000000000003</v>
      </c>
      <c r="BF342">
        <f ca="1"/>
        <v>2314.4</v>
      </c>
      <c r="BG342" t="str">
        <f ca="1"/>
        <v/>
      </c>
      <c r="BH342">
        <f ca="1"/>
        <v>6996.9</v>
      </c>
      <c r="BI342" t="str">
        <f ca="1"/>
        <v/>
      </c>
      <c r="BJ342" t="str">
        <f ca="1"/>
        <v/>
      </c>
      <c r="BK342">
        <f ca="1"/>
        <v>15</v>
      </c>
      <c r="BL342" t="str">
        <f ca="1"/>
        <v/>
      </c>
      <c r="BM342" t="str">
        <f ca="1"/>
        <v/>
      </c>
      <c r="BN342">
        <f ca="1"/>
        <v>9118.4</v>
      </c>
      <c r="BO342">
        <f ca="1"/>
        <v>355.13</v>
      </c>
      <c r="BP342">
        <f ca="1"/>
        <v>25.676231239264492</v>
      </c>
      <c r="BR342">
        <f ca="1"/>
        <v>46192</v>
      </c>
      <c r="BS342" t="str">
        <f ca="1"/>
        <v>E</v>
      </c>
      <c r="BT342">
        <f ca="1"/>
        <v>278.09999999999997</v>
      </c>
      <c r="BU342">
        <f ca="1"/>
        <v>3986</v>
      </c>
      <c r="BV342">
        <f ca="1"/>
        <v>418.40000000000003</v>
      </c>
      <c r="BW342">
        <f ca="1"/>
        <v>2314.4</v>
      </c>
      <c r="BX342" t="str">
        <f ca="1"/>
        <v/>
      </c>
      <c r="BY342">
        <f ca="1"/>
        <v>6996.9</v>
      </c>
      <c r="BZ342" t="str">
        <f ca="1"/>
        <v/>
      </c>
      <c r="CA342" t="str">
        <f ca="1"/>
        <v/>
      </c>
      <c r="CB342">
        <f ca="1"/>
        <v>15</v>
      </c>
      <c r="CC342" t="str">
        <f ca="1"/>
        <v/>
      </c>
      <c r="CD342" t="str">
        <f ca="1"/>
        <v/>
      </c>
      <c r="CE342">
        <f ca="1"/>
        <v>9118.4</v>
      </c>
      <c r="CF342">
        <f ca="1"/>
        <v>355.13</v>
      </c>
      <c r="CG342">
        <f ca="1"/>
        <v>25.676231239264492</v>
      </c>
    </row>
    <row r="343" spans="1:85" ht="13.5">
      <c r="A343" s="242">
        <f ca="1"/>
        <v>46164</v>
      </c>
      <c r="B343" s="240" t="str">
        <f ca="1"/>
        <v>M</v>
      </c>
      <c r="C343" s="243">
        <f ca="1"/>
        <v>365.3</v>
      </c>
      <c r="D343" s="243">
        <f ca="1"/>
        <v>89.8</v>
      </c>
      <c r="E343" s="243">
        <f ca="1"/>
        <v>499.9</v>
      </c>
      <c r="F343" s="243">
        <f ca="1"/>
        <v>1407.2</v>
      </c>
      <c r="G343" s="243" t="str">
        <f ca="1"/>
        <v/>
      </c>
      <c r="H343" s="243">
        <f ca="1"/>
        <v>2362.1999999999998</v>
      </c>
      <c r="I343" s="244" t="str">
        <f ca="1"/>
        <v/>
      </c>
      <c r="J343" s="244" t="str">
        <f ca="1"/>
        <v/>
      </c>
      <c r="K343" s="243" t="str">
        <f ca="1"/>
        <v/>
      </c>
      <c r="L343" s="243" t="str">
        <f ca="1"/>
        <v/>
      </c>
      <c r="M343" s="243" t="str">
        <f ca="1"/>
        <v/>
      </c>
      <c r="N343" s="243" t="str">
        <f ca="1"/>
        <v/>
      </c>
      <c r="O343" s="243" t="str">
        <f ca="1"/>
        <v/>
      </c>
      <c r="P343" s="244" t="str">
        <f ca="1"/>
        <v/>
      </c>
      <c r="R343" s="245">
        <f ca="1"/>
        <v>46305</v>
      </c>
      <c r="S343" s="347">
        <f ca="1"/>
        <v>9930.9999999999982</v>
      </c>
      <c r="T343" s="347">
        <f ca="1"/>
        <v>9935.0999999999985</v>
      </c>
      <c r="U343" s="347">
        <f ca="1"/>
        <v>0</v>
      </c>
      <c r="V343" s="348" t="str">
        <f ca="1"/>
        <v/>
      </c>
      <c r="W343" s="347">
        <f ca="1"/>
        <v>0</v>
      </c>
      <c r="X343" s="347">
        <f ca="1"/>
        <v>0</v>
      </c>
      <c r="Y343" s="347">
        <f ca="1"/>
        <v>0</v>
      </c>
      <c r="BA343">
        <f ca="1"/>
        <v>46193</v>
      </c>
      <c r="BB343" t="str">
        <f ca="1"/>
        <v>M</v>
      </c>
      <c r="BC343">
        <f ca="1"/>
        <v>295.39999999999998</v>
      </c>
      <c r="BD343">
        <f ca="1"/>
        <v>81.400000000000006</v>
      </c>
      <c r="BE343">
        <f ca="1"/>
        <v>401</v>
      </c>
      <c r="BF343">
        <f ca="1"/>
        <v>1358.7</v>
      </c>
      <c r="BG343" t="str">
        <f ca="1"/>
        <v/>
      </c>
      <c r="BH343">
        <f ca="1"/>
        <v>2136.5</v>
      </c>
      <c r="BI343" t="str">
        <f ca="1"/>
        <v/>
      </c>
      <c r="BJ343" t="str">
        <f ca="1"/>
        <v/>
      </c>
      <c r="BK343" t="str">
        <f ca="1"/>
        <v/>
      </c>
      <c r="BL343" t="str">
        <f ca="1"/>
        <v/>
      </c>
      <c r="BM343" t="str">
        <f ca="1"/>
        <v/>
      </c>
      <c r="BN343" t="str">
        <f ca="1"/>
        <v/>
      </c>
      <c r="BO343" t="str">
        <f ca="1"/>
        <v/>
      </c>
      <c r="BP343" t="str">
        <f ca="1"/>
        <v/>
      </c>
      <c r="BR343">
        <f ca="1"/>
        <v>46193</v>
      </c>
      <c r="BS343" t="str">
        <f ca="1"/>
        <v>M</v>
      </c>
      <c r="BT343">
        <f ca="1"/>
        <v>295.39999999999998</v>
      </c>
      <c r="BU343">
        <f ca="1"/>
        <v>81.400000000000006</v>
      </c>
      <c r="BV343">
        <f ca="1"/>
        <v>401</v>
      </c>
      <c r="BW343">
        <f ca="1"/>
        <v>1358.7</v>
      </c>
      <c r="BX343" t="str">
        <f ca="1"/>
        <v/>
      </c>
      <c r="BY343">
        <f ca="1"/>
        <v>2136.5</v>
      </c>
      <c r="BZ343" t="str">
        <f ca="1"/>
        <v/>
      </c>
      <c r="CA343" t="str">
        <f ca="1"/>
        <v/>
      </c>
      <c r="CB343" t="str">
        <f ca="1"/>
        <v/>
      </c>
      <c r="CC343" t="str">
        <f ca="1"/>
        <v/>
      </c>
      <c r="CD343" t="str">
        <f ca="1"/>
        <v/>
      </c>
      <c r="CE343" t="str">
        <f ca="1"/>
        <v/>
      </c>
      <c r="CF343" t="str">
        <f ca="1"/>
        <v/>
      </c>
      <c r="CG343" t="str">
        <f ca="1"/>
        <v/>
      </c>
    </row>
    <row r="344" spans="1:85" ht="13.5">
      <c r="A344" s="242">
        <f ca="1"/>
        <v>46164</v>
      </c>
      <c r="B344" s="240" t="str">
        <f ca="1"/>
        <v>E</v>
      </c>
      <c r="C344" s="243">
        <f ca="1"/>
        <v>356.5</v>
      </c>
      <c r="D344" s="243">
        <f ca="1"/>
        <v>3998.6</v>
      </c>
      <c r="E344" s="243">
        <f ca="1"/>
        <v>491.49999999999994</v>
      </c>
      <c r="F344" s="243">
        <f ca="1"/>
        <v>449.6</v>
      </c>
      <c r="G344" s="243" t="str">
        <f ca="1"/>
        <v/>
      </c>
      <c r="H344" s="243">
        <f ca="1"/>
        <v>5296.2000000000007</v>
      </c>
      <c r="I344" s="244" t="str">
        <f ca="1"/>
        <v/>
      </c>
      <c r="J344" s="244" t="str">
        <f ca="1"/>
        <v/>
      </c>
      <c r="K344" s="243">
        <f ca="1"/>
        <v>15</v>
      </c>
      <c r="L344" s="243" t="str">
        <f ca="1"/>
        <v/>
      </c>
      <c r="M344" s="243" t="str">
        <f ca="1"/>
        <v/>
      </c>
      <c r="N344" s="243">
        <f ca="1"/>
        <v>7666.5000000000009</v>
      </c>
      <c r="O344" s="243">
        <f ca="1"/>
        <v>296.20999999999998</v>
      </c>
      <c r="P344" s="244">
        <f ca="1"/>
        <v>25.881975625400901</v>
      </c>
      <c r="R344" s="245">
        <f ca="1"/>
        <v>46306</v>
      </c>
      <c r="S344" s="347">
        <f ca="1"/>
        <v>1867.9</v>
      </c>
      <c r="T344" s="347">
        <f ca="1"/>
        <v>1833.8</v>
      </c>
      <c r="U344" s="347">
        <f ca="1"/>
        <v>0</v>
      </c>
      <c r="V344" s="348" t="str">
        <f ca="1"/>
        <v/>
      </c>
      <c r="W344" s="347">
        <f ca="1"/>
        <v>0</v>
      </c>
      <c r="X344" s="347">
        <f ca="1"/>
        <v>0</v>
      </c>
      <c r="Y344" s="347">
        <f ca="1"/>
        <v>0</v>
      </c>
      <c r="BA344">
        <f ca="1"/>
        <v>46193</v>
      </c>
      <c r="BB344" t="str">
        <f ca="1"/>
        <v>E</v>
      </c>
      <c r="BC344">
        <f ca="1"/>
        <v>277.09999999999997</v>
      </c>
      <c r="BD344">
        <f ca="1"/>
        <v>4008.7</v>
      </c>
      <c r="BE344">
        <f ca="1"/>
        <v>411</v>
      </c>
      <c r="BF344">
        <f ca="1"/>
        <v>2278.1</v>
      </c>
      <c r="BG344" t="str">
        <f ca="1"/>
        <v/>
      </c>
      <c r="BH344">
        <f ca="1"/>
        <v>6974.9</v>
      </c>
      <c r="BI344" t="str">
        <f ca="1"/>
        <v/>
      </c>
      <c r="BJ344" t="str">
        <f ca="1"/>
        <v/>
      </c>
      <c r="BK344">
        <f ca="1"/>
        <v>15</v>
      </c>
      <c r="BL344" t="str">
        <f ca="1"/>
        <v/>
      </c>
      <c r="BM344" t="str">
        <f ca="1"/>
        <v/>
      </c>
      <c r="BN344">
        <f ca="1"/>
        <v>9046.4</v>
      </c>
      <c r="BO344">
        <f ca="1"/>
        <v>351.63</v>
      </c>
      <c r="BP344">
        <f ca="1"/>
        <v>25.727042630037253</v>
      </c>
      <c r="BR344">
        <f ca="1"/>
        <v>46193</v>
      </c>
      <c r="BS344" t="str">
        <f ca="1"/>
        <v>E</v>
      </c>
      <c r="BT344">
        <f ca="1"/>
        <v>277.09999999999997</v>
      </c>
      <c r="BU344">
        <f ca="1"/>
        <v>4008.7</v>
      </c>
      <c r="BV344">
        <f ca="1"/>
        <v>411</v>
      </c>
      <c r="BW344">
        <f ca="1"/>
        <v>2278.1</v>
      </c>
      <c r="BX344" t="str">
        <f ca="1"/>
        <v/>
      </c>
      <c r="BY344">
        <f ca="1"/>
        <v>6974.9</v>
      </c>
      <c r="BZ344" t="str">
        <f ca="1"/>
        <v/>
      </c>
      <c r="CA344" t="str">
        <f ca="1"/>
        <v/>
      </c>
      <c r="CB344">
        <f ca="1"/>
        <v>15</v>
      </c>
      <c r="CC344" t="str">
        <f ca="1"/>
        <v/>
      </c>
      <c r="CD344" t="str">
        <f ca="1"/>
        <v/>
      </c>
      <c r="CE344">
        <f ca="1"/>
        <v>9046.4</v>
      </c>
      <c r="CF344">
        <f ca="1"/>
        <v>351.63</v>
      </c>
      <c r="CG344">
        <f ca="1"/>
        <v>25.727042630037253</v>
      </c>
    </row>
    <row r="345" spans="1:85" ht="13.5">
      <c r="A345" s="242">
        <f ca="1"/>
        <v>46165</v>
      </c>
      <c r="B345" s="240" t="str">
        <f ca="1"/>
        <v>M</v>
      </c>
      <c r="C345" s="243">
        <f ca="1"/>
        <v>401.09999999999997</v>
      </c>
      <c r="D345" s="243">
        <f ca="1"/>
        <v>107</v>
      </c>
      <c r="E345" s="243">
        <f ca="1"/>
        <v>494.00000000000006</v>
      </c>
      <c r="F345" s="243">
        <f ca="1"/>
        <v>1383.2</v>
      </c>
      <c r="G345" s="243" t="str">
        <f ca="1"/>
        <v/>
      </c>
      <c r="H345" s="243">
        <f ca="1"/>
        <v>2385.3000000000002</v>
      </c>
      <c r="I345" s="244" t="str">
        <f ca="1"/>
        <v/>
      </c>
      <c r="J345" s="244" t="str">
        <f ca="1"/>
        <v/>
      </c>
      <c r="K345" s="243" t="str">
        <f ca="1"/>
        <v/>
      </c>
      <c r="L345" s="243" t="str">
        <f ca="1"/>
        <v/>
      </c>
      <c r="M345" s="243" t="str">
        <f ca="1"/>
        <v/>
      </c>
      <c r="N345" s="243" t="str">
        <f ca="1"/>
        <v/>
      </c>
      <c r="O345" s="243" t="str">
        <f ca="1"/>
        <v/>
      </c>
      <c r="P345" s="244" t="str">
        <f ca="1"/>
        <v/>
      </c>
      <c r="R345" s="245">
        <f ca="1"/>
        <v>46307</v>
      </c>
      <c r="S345" s="347">
        <f ca="1"/>
        <v>11823.699999999999</v>
      </c>
      <c r="T345" s="347">
        <f ca="1"/>
        <v>11852.5</v>
      </c>
      <c r="U345" s="347">
        <f ca="1"/>
        <v>0</v>
      </c>
      <c r="V345" s="348" t="str">
        <f ca="1"/>
        <v/>
      </c>
      <c r="W345" s="347">
        <f ca="1"/>
        <v>0</v>
      </c>
      <c r="X345" s="347">
        <f ca="1"/>
        <v>0</v>
      </c>
      <c r="Y345" s="347">
        <f ca="1"/>
        <v>0</v>
      </c>
      <c r="BA345">
        <f ca="1"/>
        <v>46194</v>
      </c>
      <c r="BB345" t="str">
        <f ca="1"/>
        <v>M</v>
      </c>
      <c r="BC345">
        <f ca="1"/>
        <v>286.8</v>
      </c>
      <c r="BD345">
        <f ca="1"/>
        <v>77</v>
      </c>
      <c r="BE345">
        <f ca="1"/>
        <v>384.5</v>
      </c>
      <c r="BF345">
        <f ca="1"/>
        <v>1338.2</v>
      </c>
      <c r="BG345" t="str">
        <f ca="1"/>
        <v/>
      </c>
      <c r="BH345">
        <f ca="1"/>
        <v>2086.5</v>
      </c>
      <c r="BI345" t="str">
        <f ca="1"/>
        <v/>
      </c>
      <c r="BJ345" t="str">
        <f ca="1"/>
        <v/>
      </c>
      <c r="BK345" t="str">
        <f ca="1"/>
        <v/>
      </c>
      <c r="BL345" t="str">
        <f ca="1"/>
        <v/>
      </c>
      <c r="BM345" t="str">
        <f ca="1"/>
        <v/>
      </c>
      <c r="BN345" t="str">
        <f ca="1"/>
        <v/>
      </c>
      <c r="BO345" t="str">
        <f ca="1"/>
        <v/>
      </c>
      <c r="BP345" t="str">
        <f ca="1"/>
        <v/>
      </c>
      <c r="BR345">
        <f ca="1"/>
        <v>46194</v>
      </c>
      <c r="BS345" t="str">
        <f ca="1"/>
        <v>M</v>
      </c>
      <c r="BT345">
        <f ca="1"/>
        <v>286.8</v>
      </c>
      <c r="BU345">
        <f ca="1"/>
        <v>77</v>
      </c>
      <c r="BV345">
        <f ca="1"/>
        <v>384.5</v>
      </c>
      <c r="BW345">
        <f ca="1"/>
        <v>1338.2</v>
      </c>
      <c r="BX345" t="str">
        <f ca="1"/>
        <v/>
      </c>
      <c r="BY345">
        <f ca="1"/>
        <v>2086.5</v>
      </c>
      <c r="BZ345" t="str">
        <f ca="1"/>
        <v/>
      </c>
      <c r="CA345" t="str">
        <f ca="1"/>
        <v/>
      </c>
      <c r="CB345" t="str">
        <f ca="1"/>
        <v/>
      </c>
      <c r="CC345" t="str">
        <f ca="1"/>
        <v/>
      </c>
      <c r="CD345" t="str">
        <f ca="1"/>
        <v/>
      </c>
      <c r="CE345" t="str">
        <f ca="1"/>
        <v/>
      </c>
      <c r="CF345" t="str">
        <f ca="1"/>
        <v/>
      </c>
      <c r="CG345" t="str">
        <f ca="1"/>
        <v/>
      </c>
    </row>
    <row r="346" spans="1:85" ht="13.5">
      <c r="A346" s="242">
        <f ca="1"/>
        <v>46165</v>
      </c>
      <c r="B346" s="240" t="str">
        <f ca="1"/>
        <v>E</v>
      </c>
      <c r="C346" s="243">
        <f ca="1"/>
        <v>348.6</v>
      </c>
      <c r="D346" s="243">
        <f ca="1"/>
        <v>4132.6000000000004</v>
      </c>
      <c r="E346" s="243">
        <f ca="1"/>
        <v>482.59999999999997</v>
      </c>
      <c r="F346" s="243">
        <f ca="1"/>
        <v>448.59999999999997</v>
      </c>
      <c r="G346" s="243" t="str">
        <f ca="1"/>
        <v/>
      </c>
      <c r="H346" s="243">
        <f ca="1"/>
        <v>5412.4000000000015</v>
      </c>
      <c r="I346" s="244" t="str">
        <f ca="1"/>
        <v/>
      </c>
      <c r="J346" s="244" t="str">
        <f ca="1"/>
        <v/>
      </c>
      <c r="K346" s="243">
        <f ca="1"/>
        <v>15</v>
      </c>
      <c r="L346" s="243" t="str">
        <f ca="1"/>
        <v/>
      </c>
      <c r="M346" s="243" t="str">
        <f ca="1"/>
        <v/>
      </c>
      <c r="N346" s="243">
        <f ca="1"/>
        <v>7769.7000000000007</v>
      </c>
      <c r="O346" s="243">
        <f ca="1"/>
        <v>301.22000000000003</v>
      </c>
      <c r="P346" s="244">
        <f ca="1"/>
        <v>25.794103977159551</v>
      </c>
      <c r="R346" s="245">
        <f ca="1"/>
        <v>46308</v>
      </c>
      <c r="S346" s="347">
        <f ca="1"/>
        <v>9984.0000000000018</v>
      </c>
      <c r="T346" s="347">
        <f ca="1"/>
        <v>8961.3000000000011</v>
      </c>
      <c r="U346" s="347">
        <f ca="1"/>
        <v>0</v>
      </c>
      <c r="V346" s="348" t="str">
        <f ca="1"/>
        <v/>
      </c>
      <c r="W346" s="347">
        <f ca="1"/>
        <v>0</v>
      </c>
      <c r="X346" s="347">
        <f ca="1"/>
        <v>0</v>
      </c>
      <c r="Y346" s="347">
        <f ca="1"/>
        <v>0</v>
      </c>
      <c r="BA346">
        <f ca="1"/>
        <v>46194</v>
      </c>
      <c r="BB346" t="str">
        <f ca="1"/>
        <v>E</v>
      </c>
      <c r="BC346">
        <f ca="1"/>
        <v>288.59999999999997</v>
      </c>
      <c r="BD346">
        <f ca="1"/>
        <v>4307.2</v>
      </c>
      <c r="BE346">
        <f ca="1"/>
        <v>407.29999999999995</v>
      </c>
      <c r="BF346">
        <f ca="1"/>
        <v>2331.6</v>
      </c>
      <c r="BG346" t="str">
        <f ca="1"/>
        <v/>
      </c>
      <c r="BH346">
        <f ca="1"/>
        <v>7334.7000000000007</v>
      </c>
      <c r="BI346" t="str">
        <f ca="1"/>
        <v/>
      </c>
      <c r="BJ346" t="str">
        <f ca="1"/>
        <v/>
      </c>
      <c r="BK346">
        <f ca="1"/>
        <v>15</v>
      </c>
      <c r="BL346" t="str">
        <f ca="1"/>
        <v/>
      </c>
      <c r="BM346" t="str">
        <f ca="1"/>
        <v/>
      </c>
      <c r="BN346">
        <f ca="1"/>
        <v>9353.5</v>
      </c>
      <c r="BO346">
        <f ca="1"/>
        <v>362.55</v>
      </c>
      <c r="BP346">
        <f ca="1"/>
        <v>25.799200110329608</v>
      </c>
      <c r="BR346">
        <f ca="1"/>
        <v>46194</v>
      </c>
      <c r="BS346" t="str">
        <f ca="1"/>
        <v>E</v>
      </c>
      <c r="BT346">
        <f ca="1"/>
        <v>288.59999999999997</v>
      </c>
      <c r="BU346">
        <f ca="1"/>
        <v>4307.2</v>
      </c>
      <c r="BV346">
        <f ca="1"/>
        <v>407.29999999999995</v>
      </c>
      <c r="BW346">
        <f ca="1"/>
        <v>2331.6</v>
      </c>
      <c r="BX346" t="str">
        <f ca="1"/>
        <v/>
      </c>
      <c r="BY346">
        <f ca="1"/>
        <v>7334.7000000000007</v>
      </c>
      <c r="BZ346" t="str">
        <f ca="1"/>
        <v/>
      </c>
      <c r="CA346" t="str">
        <f ca="1"/>
        <v/>
      </c>
      <c r="CB346">
        <f ca="1"/>
        <v>15</v>
      </c>
      <c r="CC346" t="str">
        <f ca="1"/>
        <v/>
      </c>
      <c r="CD346" t="str">
        <f ca="1"/>
        <v/>
      </c>
      <c r="CE346">
        <f ca="1"/>
        <v>9353.5</v>
      </c>
      <c r="CF346">
        <f ca="1"/>
        <v>362.55</v>
      </c>
      <c r="CG346">
        <f ca="1"/>
        <v>25.799200110329608</v>
      </c>
    </row>
    <row r="347" spans="1:85" ht="13.5">
      <c r="A347" s="242">
        <f ca="1"/>
        <v>46166</v>
      </c>
      <c r="B347" s="240" t="str">
        <f ca="1"/>
        <v>M</v>
      </c>
      <c r="C347" s="243">
        <f ca="1"/>
        <v>388</v>
      </c>
      <c r="D347" s="243">
        <f ca="1"/>
        <v>98.6</v>
      </c>
      <c r="E347" s="243">
        <f ca="1"/>
        <v>484.79999999999995</v>
      </c>
      <c r="F347" s="243">
        <f ca="1"/>
        <v>1400.8999999999999</v>
      </c>
      <c r="G347" s="243" t="str">
        <f ca="1"/>
        <v/>
      </c>
      <c r="H347" s="243">
        <f ca="1"/>
        <v>2372.2999999999997</v>
      </c>
      <c r="I347" s="244" t="str">
        <f ca="1"/>
        <v/>
      </c>
      <c r="J347" s="244" t="str">
        <f ca="1"/>
        <v/>
      </c>
      <c r="K347" s="243" t="str">
        <f ca="1"/>
        <v/>
      </c>
      <c r="L347" s="243" t="str">
        <f ca="1"/>
        <v/>
      </c>
      <c r="M347" s="243" t="str">
        <f ca="1"/>
        <v/>
      </c>
      <c r="N347" s="243" t="str">
        <f ca="1"/>
        <v/>
      </c>
      <c r="O347" s="243" t="str">
        <f ca="1"/>
        <v/>
      </c>
      <c r="P347" s="244" t="str">
        <f ca="1"/>
        <v/>
      </c>
      <c r="R347" s="245"/>
      <c r="S347" s="347"/>
      <c r="T347" s="347"/>
      <c r="U347" s="347"/>
      <c r="V347" s="348"/>
      <c r="W347" s="347"/>
      <c r="X347" s="347"/>
      <c r="Y347" s="347"/>
      <c r="BA347">
        <f ca="1"/>
        <v>46195</v>
      </c>
      <c r="BB347" t="str">
        <f ca="1"/>
        <v>M</v>
      </c>
      <c r="BC347">
        <f ca="1"/>
        <v>278.7</v>
      </c>
      <c r="BD347">
        <f ca="1"/>
        <v>82</v>
      </c>
      <c r="BE347">
        <f ca="1"/>
        <v>415.7</v>
      </c>
      <c r="BF347">
        <f ca="1"/>
        <v>1257.4000000000001</v>
      </c>
      <c r="BG347" t="str">
        <f ca="1"/>
        <v/>
      </c>
      <c r="BH347">
        <f ca="1"/>
        <v>2033.8000000000002</v>
      </c>
      <c r="BI347" t="str">
        <f ca="1"/>
        <v/>
      </c>
      <c r="BJ347" t="str">
        <f ca="1"/>
        <v/>
      </c>
      <c r="BK347" t="str">
        <f ca="1"/>
        <v/>
      </c>
      <c r="BL347" t="str">
        <f ca="1"/>
        <v/>
      </c>
      <c r="BM347" t="str">
        <f ca="1"/>
        <v/>
      </c>
      <c r="BN347" t="str">
        <f ca="1"/>
        <v/>
      </c>
      <c r="BO347" t="str">
        <f ca="1"/>
        <v/>
      </c>
      <c r="BP347" t="str">
        <f ca="1"/>
        <v/>
      </c>
      <c r="BR347">
        <f ca="1"/>
        <v>46195</v>
      </c>
      <c r="BS347" t="str">
        <f ca="1"/>
        <v>M</v>
      </c>
      <c r="BT347">
        <f ca="1"/>
        <v>278.7</v>
      </c>
      <c r="BU347">
        <f ca="1"/>
        <v>82</v>
      </c>
      <c r="BV347">
        <f ca="1"/>
        <v>415.7</v>
      </c>
      <c r="BW347">
        <f ca="1"/>
        <v>1257.4000000000001</v>
      </c>
      <c r="BX347" t="str">
        <f ca="1"/>
        <v/>
      </c>
      <c r="BY347">
        <f ca="1"/>
        <v>2033.8000000000002</v>
      </c>
      <c r="BZ347" t="str">
        <f ca="1"/>
        <v/>
      </c>
      <c r="CA347" t="str">
        <f ca="1"/>
        <v/>
      </c>
      <c r="CB347" t="str">
        <f ca="1"/>
        <v/>
      </c>
      <c r="CC347" t="str">
        <f ca="1"/>
        <v/>
      </c>
      <c r="CD347" t="str">
        <f ca="1"/>
        <v/>
      </c>
      <c r="CE347" t="str">
        <f ca="1"/>
        <v/>
      </c>
      <c r="CF347" t="str">
        <f ca="1"/>
        <v/>
      </c>
      <c r="CG347" t="str">
        <f ca="1"/>
        <v/>
      </c>
    </row>
    <row r="348" spans="1:85" ht="13.5">
      <c r="A348" s="242">
        <f ca="1"/>
        <v>46166</v>
      </c>
      <c r="B348" s="240" t="str">
        <f ca="1"/>
        <v>E</v>
      </c>
      <c r="C348" s="243">
        <f ca="1"/>
        <v>363.09999999999997</v>
      </c>
      <c r="D348" s="243">
        <f ca="1"/>
        <v>3957.6</v>
      </c>
      <c r="E348" s="243">
        <f ca="1"/>
        <v>469.09999999999997</v>
      </c>
      <c r="F348" s="243">
        <f ca="1"/>
        <v>456.2</v>
      </c>
      <c r="G348" s="243" t="str">
        <f ca="1"/>
        <v/>
      </c>
      <c r="H348" s="243">
        <f ca="1"/>
        <v>5246</v>
      </c>
      <c r="I348" s="244" t="str">
        <f ca="1"/>
        <v/>
      </c>
      <c r="J348" s="244" t="str">
        <f ca="1"/>
        <v/>
      </c>
      <c r="K348" s="243">
        <f ca="1"/>
        <v>15</v>
      </c>
      <c r="L348" s="243" t="str">
        <f ca="1"/>
        <v/>
      </c>
      <c r="M348" s="243" t="str">
        <f ca="1"/>
        <v/>
      </c>
      <c r="N348" s="243">
        <f ca="1"/>
        <v>7525.2</v>
      </c>
      <c r="O348" s="243">
        <f ca="1"/>
        <v>291.45999999999998</v>
      </c>
      <c r="P348" s="244">
        <f ca="1"/>
        <v>25.818980306045429</v>
      </c>
      <c r="R348" s="245"/>
      <c r="S348" s="347"/>
      <c r="T348" s="347"/>
      <c r="U348" s="347"/>
      <c r="V348" s="348"/>
      <c r="W348" s="347"/>
      <c r="X348" s="347"/>
      <c r="Y348" s="347"/>
      <c r="BA348">
        <f ca="1"/>
        <v>46195</v>
      </c>
      <c r="BB348" t="str">
        <f ca="1"/>
        <v>E</v>
      </c>
      <c r="BC348">
        <f ca="1"/>
        <v>286.8</v>
      </c>
      <c r="BD348">
        <f ca="1"/>
        <v>4190.5</v>
      </c>
      <c r="BE348">
        <f ca="1"/>
        <v>402</v>
      </c>
      <c r="BF348">
        <f ca="1"/>
        <v>2311.6</v>
      </c>
      <c r="BG348" t="str">
        <f ca="1"/>
        <v/>
      </c>
      <c r="BH348">
        <f ca="1"/>
        <v>7190.9</v>
      </c>
      <c r="BI348" t="str">
        <f ca="1"/>
        <v/>
      </c>
      <c r="BJ348" t="str">
        <f ca="1"/>
        <v/>
      </c>
      <c r="BK348">
        <f ca="1"/>
        <v>155</v>
      </c>
      <c r="BL348" t="str">
        <f ca="1"/>
        <v/>
      </c>
      <c r="BM348" t="str">
        <f ca="1"/>
        <v/>
      </c>
      <c r="BN348">
        <f ca="1"/>
        <v>9075.2999999999993</v>
      </c>
      <c r="BO348">
        <f ca="1"/>
        <v>352.29</v>
      </c>
      <c r="BP348">
        <f ca="1"/>
        <v>25.760878821425525</v>
      </c>
      <c r="BR348">
        <f ca="1"/>
        <v>46195</v>
      </c>
      <c r="BS348" t="str">
        <f ca="1"/>
        <v>E</v>
      </c>
      <c r="BT348">
        <f ca="1"/>
        <v>286.8</v>
      </c>
      <c r="BU348">
        <f ca="1"/>
        <v>4190.5</v>
      </c>
      <c r="BV348">
        <f ca="1"/>
        <v>402</v>
      </c>
      <c r="BW348">
        <f ca="1"/>
        <v>2311.6</v>
      </c>
      <c r="BX348" t="str">
        <f ca="1"/>
        <v/>
      </c>
      <c r="BY348">
        <f ca="1"/>
        <v>7190.9</v>
      </c>
      <c r="BZ348" t="str">
        <f ca="1"/>
        <v/>
      </c>
      <c r="CA348" t="str">
        <f ca="1"/>
        <v/>
      </c>
      <c r="CB348">
        <f ca="1"/>
        <v>155</v>
      </c>
      <c r="CC348" t="str">
        <f ca="1"/>
        <v/>
      </c>
      <c r="CD348" t="str">
        <f ca="1"/>
        <v/>
      </c>
      <c r="CE348">
        <f ca="1"/>
        <v>9075.2999999999993</v>
      </c>
      <c r="CF348">
        <f ca="1"/>
        <v>352.29</v>
      </c>
      <c r="CG348">
        <f ca="1"/>
        <v>25.760878821425525</v>
      </c>
    </row>
    <row r="349" spans="1:85" ht="13.5">
      <c r="A349" s="242">
        <f ca="1"/>
        <v>46167</v>
      </c>
      <c r="B349" s="240" t="str">
        <f ca="1"/>
        <v>M</v>
      </c>
      <c r="C349" s="243">
        <f ca="1"/>
        <v>368</v>
      </c>
      <c r="D349" s="243">
        <f ca="1"/>
        <v>102.5</v>
      </c>
      <c r="E349" s="243">
        <f ca="1"/>
        <v>450.9</v>
      </c>
      <c r="F349" s="243">
        <f ca="1"/>
        <v>1372.8</v>
      </c>
      <c r="G349" s="243" t="str">
        <f ca="1"/>
        <v/>
      </c>
      <c r="H349" s="243">
        <f ca="1"/>
        <v>2294.1999999999998</v>
      </c>
      <c r="I349" s="244" t="str">
        <f ca="1"/>
        <v/>
      </c>
      <c r="J349" s="244" t="str">
        <f ca="1"/>
        <v/>
      </c>
      <c r="K349" s="243" t="str">
        <f ca="1"/>
        <v/>
      </c>
      <c r="L349" s="243" t="str">
        <f ca="1"/>
        <v/>
      </c>
      <c r="M349" s="243" t="str">
        <f ca="1"/>
        <v/>
      </c>
      <c r="N349" s="243" t="str">
        <f ca="1"/>
        <v/>
      </c>
      <c r="O349" s="243" t="str">
        <f ca="1"/>
        <v/>
      </c>
      <c r="P349" s="244" t="str">
        <f ca="1"/>
        <v/>
      </c>
      <c r="R349" s="245"/>
      <c r="S349" s="347"/>
      <c r="T349" s="347"/>
      <c r="U349" s="347"/>
      <c r="V349" s="348"/>
      <c r="W349" s="347"/>
      <c r="X349" s="347"/>
      <c r="Y349" s="347"/>
      <c r="BA349">
        <f ca="1"/>
        <v>46196</v>
      </c>
      <c r="BB349" t="str">
        <f ca="1"/>
        <v>M</v>
      </c>
      <c r="BC349">
        <f ca="1"/>
        <v>280.20000000000005</v>
      </c>
      <c r="BD349">
        <f ca="1"/>
        <v>77.5</v>
      </c>
      <c r="BE349">
        <f ca="1"/>
        <v>414.9</v>
      </c>
      <c r="BF349">
        <f ca="1"/>
        <v>1266.8</v>
      </c>
      <c r="BG349" t="str">
        <f ca="1"/>
        <v/>
      </c>
      <c r="BH349">
        <f ca="1"/>
        <v>2039.4</v>
      </c>
      <c r="BI349" t="str">
        <f ca="1"/>
        <v/>
      </c>
      <c r="BJ349" t="str">
        <f ca="1"/>
        <v/>
      </c>
      <c r="BK349" t="str">
        <f ca="1"/>
        <v/>
      </c>
      <c r="BL349" t="str">
        <f ca="1"/>
        <v/>
      </c>
      <c r="BM349" t="str">
        <f ca="1"/>
        <v/>
      </c>
      <c r="BN349" t="str">
        <f ca="1"/>
        <v/>
      </c>
      <c r="BO349" t="str">
        <f ca="1"/>
        <v/>
      </c>
      <c r="BP349" t="str">
        <f ca="1"/>
        <v/>
      </c>
      <c r="BR349">
        <f ca="1"/>
        <v>46196</v>
      </c>
      <c r="BS349" t="str">
        <f ca="1"/>
        <v>M</v>
      </c>
      <c r="BT349">
        <f ca="1"/>
        <v>280.20000000000005</v>
      </c>
      <c r="BU349">
        <f ca="1"/>
        <v>77.5</v>
      </c>
      <c r="BV349">
        <f ca="1"/>
        <v>414.9</v>
      </c>
      <c r="BW349">
        <f ca="1"/>
        <v>1266.8</v>
      </c>
      <c r="BX349" t="str">
        <f ca="1"/>
        <v/>
      </c>
      <c r="BY349">
        <f ca="1"/>
        <v>2039.4</v>
      </c>
      <c r="BZ349" t="str">
        <f ca="1"/>
        <v/>
      </c>
      <c r="CA349" t="str">
        <f ca="1"/>
        <v/>
      </c>
      <c r="CB349" t="str">
        <f ca="1"/>
        <v/>
      </c>
      <c r="CC349" t="str">
        <f ca="1"/>
        <v/>
      </c>
      <c r="CD349" t="str">
        <f ca="1"/>
        <v/>
      </c>
      <c r="CE349" t="str">
        <f ca="1"/>
        <v/>
      </c>
      <c r="CF349" t="str">
        <f ca="1"/>
        <v/>
      </c>
      <c r="CG349" t="str">
        <f ca="1"/>
        <v/>
      </c>
    </row>
    <row r="350" spans="1:85" ht="13.5">
      <c r="A350" s="242">
        <f ca="1"/>
        <v>46167</v>
      </c>
      <c r="B350" s="240" t="str">
        <f ca="1"/>
        <v>E</v>
      </c>
      <c r="C350" s="243">
        <f ca="1"/>
        <v>349.80000000000007</v>
      </c>
      <c r="D350" s="243">
        <f ca="1"/>
        <v>4154.3999999999996</v>
      </c>
      <c r="E350" s="243">
        <f ca="1"/>
        <v>497.40000000000003</v>
      </c>
      <c r="F350" s="243">
        <f ca="1"/>
        <v>427.80000000000007</v>
      </c>
      <c r="G350" s="243" t="str">
        <f ca="1"/>
        <v/>
      </c>
      <c r="H350" s="243">
        <f ca="1"/>
        <v>5429.4</v>
      </c>
      <c r="I350" s="244" t="str">
        <f ca="1"/>
        <v/>
      </c>
      <c r="J350" s="244" t="str">
        <f ca="1"/>
        <v/>
      </c>
      <c r="K350" s="243">
        <f ca="1"/>
        <v>155</v>
      </c>
      <c r="L350" s="243" t="str">
        <f ca="1"/>
        <v/>
      </c>
      <c r="M350" s="243" t="str">
        <f ca="1"/>
        <v/>
      </c>
      <c r="N350" s="243">
        <f ca="1"/>
        <v>7527.91</v>
      </c>
      <c r="O350" s="243">
        <f ca="1"/>
        <v>290.5</v>
      </c>
      <c r="P350" s="244">
        <f ca="1"/>
        <v>25.913631669535285</v>
      </c>
      <c r="R350" s="245"/>
      <c r="S350" s="347"/>
      <c r="T350" s="347"/>
      <c r="U350" s="347"/>
      <c r="V350" s="348"/>
      <c r="W350" s="347"/>
      <c r="X350" s="347"/>
      <c r="Y350" s="347"/>
      <c r="BA350">
        <f ca="1"/>
        <v>46196</v>
      </c>
      <c r="BB350" t="str">
        <f ca="1"/>
        <v>E</v>
      </c>
      <c r="BC350">
        <f ca="1"/>
        <v>279.39999999999998</v>
      </c>
      <c r="BD350">
        <f ca="1"/>
        <v>4153.6000000000004</v>
      </c>
      <c r="BE350">
        <f ca="1"/>
        <v>402.5</v>
      </c>
      <c r="BF350">
        <f ca="1"/>
        <v>2261.3000000000002</v>
      </c>
      <c r="BG350" t="str">
        <f ca="1"/>
        <v/>
      </c>
      <c r="BH350">
        <f ca="1"/>
        <v>7096.8</v>
      </c>
      <c r="BI350" t="str">
        <f ca="1"/>
        <v/>
      </c>
      <c r="BJ350" t="str">
        <f ca="1"/>
        <v/>
      </c>
      <c r="BK350">
        <f ca="1"/>
        <v>15</v>
      </c>
      <c r="BL350" t="str">
        <f ca="1"/>
        <v/>
      </c>
      <c r="BM350" t="str">
        <f ca="1"/>
        <v/>
      </c>
      <c r="BN350">
        <f ca="1"/>
        <v>9178.2999999999993</v>
      </c>
      <c r="BO350">
        <f ca="1"/>
        <v>356.78</v>
      </c>
      <c r="BP350">
        <f ca="1"/>
        <v>25.725376983014744</v>
      </c>
      <c r="BR350">
        <f ca="1"/>
        <v>46196</v>
      </c>
      <c r="BS350" t="str">
        <f ca="1"/>
        <v>E</v>
      </c>
      <c r="BT350">
        <f ca="1"/>
        <v>279.39999999999998</v>
      </c>
      <c r="BU350">
        <f ca="1"/>
        <v>4153.6000000000004</v>
      </c>
      <c r="BV350">
        <f ca="1"/>
        <v>402.5</v>
      </c>
      <c r="BW350">
        <f ca="1"/>
        <v>2261.3000000000002</v>
      </c>
      <c r="BX350" t="str">
        <f ca="1"/>
        <v/>
      </c>
      <c r="BY350">
        <f ca="1"/>
        <v>7096.8</v>
      </c>
      <c r="BZ350" t="str">
        <f ca="1"/>
        <v/>
      </c>
      <c r="CA350" t="str">
        <f ca="1"/>
        <v/>
      </c>
      <c r="CB350">
        <f ca="1"/>
        <v>15</v>
      </c>
      <c r="CC350" t="str">
        <f ca="1"/>
        <v/>
      </c>
      <c r="CD350" t="str">
        <f ca="1"/>
        <v/>
      </c>
      <c r="CE350">
        <f ca="1"/>
        <v>9178.2999999999993</v>
      </c>
      <c r="CF350">
        <f ca="1"/>
        <v>356.78</v>
      </c>
      <c r="CG350">
        <f ca="1"/>
        <v>25.725376983014744</v>
      </c>
    </row>
    <row r="351" spans="1:85" ht="13.5">
      <c r="A351" s="242">
        <f ca="1"/>
        <v>46168</v>
      </c>
      <c r="B351" s="240" t="str">
        <f ca="1"/>
        <v>M</v>
      </c>
      <c r="C351" s="243">
        <f ca="1"/>
        <v>373.5</v>
      </c>
      <c r="D351" s="243">
        <f ca="1"/>
        <v>100</v>
      </c>
      <c r="E351" s="243">
        <f ca="1"/>
        <v>400.90999999999997</v>
      </c>
      <c r="F351" s="243">
        <f ca="1"/>
        <v>1379.1000000000001</v>
      </c>
      <c r="G351" s="243" t="str">
        <f ca="1"/>
        <v/>
      </c>
      <c r="H351" s="243">
        <f ca="1"/>
        <v>2253.5100000000002</v>
      </c>
      <c r="I351" s="244" t="str">
        <f ca="1"/>
        <v/>
      </c>
      <c r="J351" s="244" t="str">
        <f ca="1"/>
        <v/>
      </c>
      <c r="K351" s="243" t="str">
        <f ca="1"/>
        <v/>
      </c>
      <c r="L351" s="243" t="str">
        <f ca="1"/>
        <v/>
      </c>
      <c r="M351" s="243" t="str">
        <f ca="1"/>
        <v/>
      </c>
      <c r="N351" s="243" t="str">
        <f ca="1"/>
        <v/>
      </c>
      <c r="O351" s="243" t="str">
        <f ca="1"/>
        <v/>
      </c>
      <c r="P351" s="244" t="str">
        <f ca="1"/>
        <v/>
      </c>
      <c r="R351" s="245"/>
      <c r="S351" s="347"/>
      <c r="T351" s="347"/>
      <c r="U351" s="347"/>
      <c r="V351" s="348"/>
      <c r="W351" s="347"/>
      <c r="X351" s="347"/>
      <c r="Y351" s="347"/>
      <c r="BA351">
        <f ca="1"/>
        <v>46197</v>
      </c>
      <c r="BB351" t="str">
        <f ca="1"/>
        <v>M</v>
      </c>
      <c r="BC351">
        <f ca="1"/>
        <v>295.3</v>
      </c>
      <c r="BD351">
        <f ca="1"/>
        <v>80.8</v>
      </c>
      <c r="BE351">
        <f ca="1"/>
        <v>424.59999999999997</v>
      </c>
      <c r="BF351">
        <f ca="1"/>
        <v>1295.8</v>
      </c>
      <c r="BG351" t="str">
        <f ca="1"/>
        <v/>
      </c>
      <c r="BH351">
        <f ca="1"/>
        <v>2096.5</v>
      </c>
      <c r="BI351" t="str">
        <f ca="1"/>
        <v/>
      </c>
      <c r="BJ351" t="str">
        <f ca="1"/>
        <v/>
      </c>
      <c r="BK351" t="str">
        <f ca="1"/>
        <v/>
      </c>
      <c r="BL351" t="str">
        <f ca="1"/>
        <v/>
      </c>
      <c r="BM351" t="str">
        <f ca="1"/>
        <v/>
      </c>
      <c r="BN351" t="str">
        <f ca="1"/>
        <v/>
      </c>
      <c r="BO351" t="str">
        <f ca="1"/>
        <v/>
      </c>
      <c r="BP351" t="str">
        <f ca="1"/>
        <v/>
      </c>
      <c r="BR351">
        <f ca="1"/>
        <v>46197</v>
      </c>
      <c r="BS351" t="str">
        <f ca="1"/>
        <v>M</v>
      </c>
      <c r="BT351">
        <f ca="1"/>
        <v>295.3</v>
      </c>
      <c r="BU351">
        <f ca="1"/>
        <v>80.8</v>
      </c>
      <c r="BV351">
        <f ca="1"/>
        <v>424.59999999999997</v>
      </c>
      <c r="BW351">
        <f ca="1"/>
        <v>1295.8</v>
      </c>
      <c r="BX351" t="str">
        <f ca="1"/>
        <v/>
      </c>
      <c r="BY351">
        <f ca="1"/>
        <v>2096.5</v>
      </c>
      <c r="BZ351" t="str">
        <f ca="1"/>
        <v/>
      </c>
      <c r="CA351" t="str">
        <f ca="1"/>
        <v/>
      </c>
      <c r="CB351" t="str">
        <f ca="1"/>
        <v/>
      </c>
      <c r="CC351" t="str">
        <f ca="1"/>
        <v/>
      </c>
      <c r="CD351" t="str">
        <f ca="1"/>
        <v/>
      </c>
      <c r="CE351" t="str">
        <f ca="1"/>
        <v/>
      </c>
      <c r="CF351" t="str">
        <f ca="1"/>
        <v/>
      </c>
      <c r="CG351" t="str">
        <f ca="1"/>
        <v/>
      </c>
    </row>
    <row r="352" spans="1:85" ht="13.5">
      <c r="A352" s="242">
        <f ca="1"/>
        <v>46168</v>
      </c>
      <c r="B352" s="240" t="str">
        <f ca="1"/>
        <v>E</v>
      </c>
      <c r="C352" s="243">
        <f ca="1"/>
        <v>221.59999999999997</v>
      </c>
      <c r="D352" s="243">
        <f ca="1"/>
        <v>4063.9</v>
      </c>
      <c r="E352" s="243">
        <f ca="1"/>
        <v>489.90000000000003</v>
      </c>
      <c r="F352" s="243">
        <f ca="1"/>
        <v>449.7</v>
      </c>
      <c r="G352" s="243" t="str">
        <f ca="1"/>
        <v/>
      </c>
      <c r="H352" s="243">
        <f ca="1"/>
        <v>5225.0999999999995</v>
      </c>
      <c r="I352" s="244" t="str">
        <f ca="1"/>
        <v/>
      </c>
      <c r="J352" s="244" t="str">
        <f ca="1"/>
        <v/>
      </c>
      <c r="K352" s="243">
        <f ca="1"/>
        <v>15</v>
      </c>
      <c r="L352" s="243" t="str">
        <f ca="1"/>
        <v/>
      </c>
      <c r="M352" s="243" t="str">
        <f ca="1"/>
        <v/>
      </c>
      <c r="N352" s="243">
        <f ca="1"/>
        <v>7532</v>
      </c>
      <c r="O352" s="243">
        <f ca="1"/>
        <v>291.26</v>
      </c>
      <c r="P352" s="244">
        <f ca="1"/>
        <v>25.860056307079585</v>
      </c>
      <c r="R352" s="245"/>
      <c r="S352" s="347"/>
      <c r="T352" s="347"/>
      <c r="U352" s="347"/>
      <c r="V352" s="348"/>
      <c r="W352" s="347"/>
      <c r="X352" s="347"/>
      <c r="Y352" s="347"/>
      <c r="BA352">
        <f ca="1"/>
        <v>46197</v>
      </c>
      <c r="BB352" t="str">
        <f ca="1"/>
        <v>E</v>
      </c>
      <c r="BC352">
        <f ca="1"/>
        <v>288.39999999999998</v>
      </c>
      <c r="BD352">
        <f ca="1"/>
        <v>4451.3999999999996</v>
      </c>
      <c r="BE352">
        <f ca="1"/>
        <v>404.20000000000005</v>
      </c>
      <c r="BF352">
        <f ca="1"/>
        <v>2350.6999999999998</v>
      </c>
      <c r="BG352" t="str">
        <f ca="1"/>
        <v/>
      </c>
      <c r="BH352">
        <f ca="1"/>
        <v>7494.6999999999989</v>
      </c>
      <c r="BI352" t="str">
        <f ca="1"/>
        <v/>
      </c>
      <c r="BJ352" t="str">
        <f ca="1"/>
        <v/>
      </c>
      <c r="BK352">
        <f ca="1"/>
        <v>15</v>
      </c>
      <c r="BL352" t="str">
        <f ca="1"/>
        <v/>
      </c>
      <c r="BM352" t="str">
        <f ca="1"/>
        <v/>
      </c>
      <c r="BN352">
        <f ca="1"/>
        <v>9608.8999999999978</v>
      </c>
      <c r="BO352">
        <f ca="1"/>
        <v>374.1</v>
      </c>
      <c r="BP352">
        <f ca="1"/>
        <v>25.685378241111994</v>
      </c>
      <c r="BR352">
        <f ca="1"/>
        <v>46197</v>
      </c>
      <c r="BS352" t="str">
        <f ca="1"/>
        <v>E</v>
      </c>
      <c r="BT352">
        <f ca="1"/>
        <v>288.39999999999998</v>
      </c>
      <c r="BU352">
        <f ca="1"/>
        <v>4451.3999999999996</v>
      </c>
      <c r="BV352">
        <f ca="1"/>
        <v>404.20000000000005</v>
      </c>
      <c r="BW352">
        <f ca="1"/>
        <v>2350.6999999999998</v>
      </c>
      <c r="BX352" t="str">
        <f ca="1"/>
        <v/>
      </c>
      <c r="BY352">
        <f ca="1"/>
        <v>7494.6999999999989</v>
      </c>
      <c r="BZ352" t="str">
        <f ca="1"/>
        <v/>
      </c>
      <c r="CA352" t="str">
        <f ca="1"/>
        <v/>
      </c>
      <c r="CB352">
        <f ca="1"/>
        <v>15</v>
      </c>
      <c r="CC352" t="str">
        <f ca="1"/>
        <v/>
      </c>
      <c r="CD352" t="str">
        <f ca="1"/>
        <v/>
      </c>
      <c r="CE352">
        <f ca="1"/>
        <v>9608.8999999999978</v>
      </c>
      <c r="CF352">
        <f ca="1"/>
        <v>374.1</v>
      </c>
      <c r="CG352">
        <f ca="1"/>
        <v>25.685378241111994</v>
      </c>
    </row>
    <row r="353" spans="1:85" ht="13.5">
      <c r="A353" s="242">
        <f ca="1"/>
        <v>46169</v>
      </c>
      <c r="B353" s="240" t="str">
        <f ca="1"/>
        <v>M</v>
      </c>
      <c r="C353" s="243">
        <f ca="1"/>
        <v>369.5</v>
      </c>
      <c r="D353" s="243">
        <f ca="1"/>
        <v>98.300000000000011</v>
      </c>
      <c r="E353" s="243">
        <f ca="1"/>
        <v>468.40000000000003</v>
      </c>
      <c r="F353" s="243">
        <f ca="1"/>
        <v>1385.7</v>
      </c>
      <c r="G353" s="243" t="str">
        <f ca="1"/>
        <v/>
      </c>
      <c r="H353" s="243">
        <f ca="1"/>
        <v>2321.9</v>
      </c>
      <c r="I353" s="244" t="str">
        <f ca="1"/>
        <v/>
      </c>
      <c r="J353" s="244" t="str">
        <f ca="1"/>
        <v/>
      </c>
      <c r="K353" s="243" t="str">
        <f ca="1"/>
        <v/>
      </c>
      <c r="L353" s="243" t="str">
        <f ca="1"/>
        <v/>
      </c>
      <c r="M353" s="243" t="str">
        <f ca="1"/>
        <v/>
      </c>
      <c r="N353" s="243" t="str">
        <f ca="1"/>
        <v/>
      </c>
      <c r="O353" s="243" t="str">
        <f ca="1"/>
        <v/>
      </c>
      <c r="P353" s="244" t="str">
        <f ca="1"/>
        <v/>
      </c>
      <c r="R353" s="245"/>
      <c r="S353" s="347"/>
      <c r="T353" s="347"/>
      <c r="U353" s="347"/>
      <c r="V353" s="348"/>
      <c r="W353" s="347"/>
      <c r="X353" s="347"/>
      <c r="Y353" s="347"/>
      <c r="BA353">
        <f ca="1"/>
        <v>46198</v>
      </c>
      <c r="BB353" t="str">
        <f ca="1"/>
        <v>M</v>
      </c>
      <c r="BC353">
        <f ca="1"/>
        <v>305.29999999999995</v>
      </c>
      <c r="BD353">
        <f ca="1"/>
        <v>83</v>
      </c>
      <c r="BE353">
        <f ca="1"/>
        <v>423.1</v>
      </c>
      <c r="BF353">
        <f ca="1"/>
        <v>1317.8</v>
      </c>
      <c r="BG353" t="str">
        <f ca="1"/>
        <v/>
      </c>
      <c r="BH353">
        <f ca="1"/>
        <v>2129.1999999999998</v>
      </c>
      <c r="BI353" t="str">
        <f ca="1"/>
        <v/>
      </c>
      <c r="BJ353" t="str">
        <f ca="1"/>
        <v/>
      </c>
      <c r="BK353" t="str">
        <f ca="1"/>
        <v/>
      </c>
      <c r="BL353" t="str">
        <f ca="1"/>
        <v/>
      </c>
      <c r="BM353" t="str">
        <f ca="1"/>
        <v/>
      </c>
      <c r="BN353" t="str">
        <f ca="1"/>
        <v/>
      </c>
      <c r="BO353" t="str">
        <f ca="1"/>
        <v/>
      </c>
      <c r="BP353" t="str">
        <f ca="1"/>
        <v/>
      </c>
      <c r="BR353">
        <f ca="1"/>
        <v>46198</v>
      </c>
      <c r="BS353" t="str">
        <f ca="1"/>
        <v>M</v>
      </c>
      <c r="BT353">
        <f ca="1"/>
        <v>305.29999999999995</v>
      </c>
      <c r="BU353">
        <f ca="1"/>
        <v>83</v>
      </c>
      <c r="BV353">
        <f ca="1"/>
        <v>423.1</v>
      </c>
      <c r="BW353">
        <f ca="1"/>
        <v>1317.8</v>
      </c>
      <c r="BX353" t="str">
        <f ca="1"/>
        <v/>
      </c>
      <c r="BY353">
        <f ca="1"/>
        <v>2129.1999999999998</v>
      </c>
      <c r="BZ353" t="str">
        <f ca="1"/>
        <v/>
      </c>
      <c r="CA353" t="str">
        <f ca="1"/>
        <v/>
      </c>
      <c r="CB353" t="str">
        <f ca="1"/>
        <v/>
      </c>
      <c r="CC353" t="str">
        <f ca="1"/>
        <v/>
      </c>
      <c r="CD353" t="str">
        <f ca="1"/>
        <v/>
      </c>
      <c r="CE353" t="str">
        <f ca="1"/>
        <v/>
      </c>
      <c r="CF353" t="str">
        <f ca="1"/>
        <v/>
      </c>
      <c r="CG353" t="str">
        <f ca="1"/>
        <v/>
      </c>
    </row>
    <row r="354" spans="1:85" ht="13.5">
      <c r="A354" s="242">
        <f ca="1"/>
        <v>46169</v>
      </c>
      <c r="B354" s="240" t="str">
        <f ca="1"/>
        <v>E</v>
      </c>
      <c r="C354" s="243">
        <f ca="1"/>
        <v>329.8</v>
      </c>
      <c r="D354" s="243">
        <f ca="1"/>
        <v>3980.4</v>
      </c>
      <c r="E354" s="243">
        <f ca="1"/>
        <v>457.09999999999997</v>
      </c>
      <c r="F354" s="243">
        <f ca="1"/>
        <v>440.6</v>
      </c>
      <c r="G354" s="243" t="str">
        <f ca="1"/>
        <v/>
      </c>
      <c r="H354" s="243">
        <f ca="1"/>
        <v>5207.9000000000005</v>
      </c>
      <c r="I354" s="244" t="str">
        <f ca="1"/>
        <v/>
      </c>
      <c r="J354" s="244" t="str">
        <f ca="1"/>
        <v/>
      </c>
      <c r="K354" s="243">
        <f ca="1"/>
        <v>15</v>
      </c>
      <c r="L354" s="243" t="str">
        <f ca="1"/>
        <v/>
      </c>
      <c r="M354" s="243" t="str">
        <f ca="1"/>
        <v/>
      </c>
      <c r="N354" s="243">
        <f ca="1"/>
        <v>7545.4000000000005</v>
      </c>
      <c r="O354" s="243">
        <f ca="1"/>
        <v>292.11</v>
      </c>
      <c r="P354" s="244">
        <f ca="1"/>
        <v>25.83068022320359</v>
      </c>
      <c r="R354" s="245"/>
      <c r="S354" s="347"/>
      <c r="T354" s="347"/>
      <c r="U354" s="347"/>
      <c r="V354" s="348"/>
      <c r="W354" s="347"/>
      <c r="X354" s="347"/>
      <c r="Y354" s="347"/>
      <c r="BA354">
        <f ca="1"/>
        <v>46198</v>
      </c>
      <c r="BB354" t="str">
        <f ca="1"/>
        <v>E</v>
      </c>
      <c r="BC354">
        <f ca="1"/>
        <v>278.39999999999998</v>
      </c>
      <c r="BD354">
        <f ca="1"/>
        <v>4086.1</v>
      </c>
      <c r="BE354">
        <f ca="1"/>
        <v>418.29999999999995</v>
      </c>
      <c r="BF354">
        <f ca="1"/>
        <v>2314.3000000000002</v>
      </c>
      <c r="BG354" t="str">
        <f ca="1"/>
        <v/>
      </c>
      <c r="BH354">
        <f ca="1"/>
        <v>7097.1</v>
      </c>
      <c r="BI354" t="str">
        <f ca="1"/>
        <v/>
      </c>
      <c r="BJ354" t="str">
        <f ca="1"/>
        <v/>
      </c>
      <c r="BK354">
        <f ca="1"/>
        <v>15</v>
      </c>
      <c r="BL354" t="str">
        <f ca="1"/>
        <v/>
      </c>
      <c r="BM354" t="str">
        <f ca="1"/>
        <v/>
      </c>
      <c r="BN354">
        <f ca="1"/>
        <v>9246.2000000000007</v>
      </c>
      <c r="BO354">
        <f ca="1"/>
        <v>358.76</v>
      </c>
      <c r="BP354">
        <f ca="1"/>
        <v>25.772661389229572</v>
      </c>
      <c r="BR354">
        <f ca="1"/>
        <v>46198</v>
      </c>
      <c r="BS354" t="str">
        <f ca="1"/>
        <v>E</v>
      </c>
      <c r="BT354">
        <f ca="1"/>
        <v>278.39999999999998</v>
      </c>
      <c r="BU354">
        <f ca="1"/>
        <v>4086.1</v>
      </c>
      <c r="BV354">
        <f ca="1"/>
        <v>418.29999999999995</v>
      </c>
      <c r="BW354">
        <f ca="1"/>
        <v>2314.3000000000002</v>
      </c>
      <c r="BX354" t="str">
        <f ca="1"/>
        <v/>
      </c>
      <c r="BY354">
        <f ca="1"/>
        <v>7097.1</v>
      </c>
      <c r="BZ354" t="str">
        <f ca="1"/>
        <v/>
      </c>
      <c r="CA354" t="str">
        <f ca="1"/>
        <v/>
      </c>
      <c r="CB354">
        <f ca="1"/>
        <v>15</v>
      </c>
      <c r="CC354" t="str">
        <f ca="1"/>
        <v/>
      </c>
      <c r="CD354" t="str">
        <f ca="1"/>
        <v/>
      </c>
      <c r="CE354">
        <f ca="1"/>
        <v>9246.2000000000007</v>
      </c>
      <c r="CF354">
        <f ca="1"/>
        <v>358.76</v>
      </c>
      <c r="CG354">
        <f ca="1"/>
        <v>25.772661389229572</v>
      </c>
    </row>
    <row r="355" spans="1:85" ht="13.5">
      <c r="A355" s="242">
        <f ca="1"/>
        <v>46170</v>
      </c>
      <c r="B355" s="240" t="str">
        <f ca="1"/>
        <v>M</v>
      </c>
      <c r="C355" s="243">
        <f ca="1"/>
        <v>365</v>
      </c>
      <c r="D355" s="243">
        <f ca="1"/>
        <v>94.800000000000011</v>
      </c>
      <c r="E355" s="243">
        <f ca="1"/>
        <v>472.6</v>
      </c>
      <c r="F355" s="243">
        <f ca="1"/>
        <v>1420.1</v>
      </c>
      <c r="G355" s="243" t="str">
        <f ca="1"/>
        <v/>
      </c>
      <c r="H355" s="243">
        <f ca="1"/>
        <v>2352.5</v>
      </c>
      <c r="I355" s="244" t="str">
        <f ca="1"/>
        <v/>
      </c>
      <c r="J355" s="244" t="str">
        <f ca="1"/>
        <v/>
      </c>
      <c r="K355" s="243" t="str">
        <f ca="1"/>
        <v/>
      </c>
      <c r="L355" s="243" t="str">
        <f ca="1"/>
        <v/>
      </c>
      <c r="M355" s="243" t="str">
        <f ca="1"/>
        <v/>
      </c>
      <c r="N355" s="243" t="str">
        <f ca="1"/>
        <v/>
      </c>
      <c r="O355" s="243" t="str">
        <f ca="1"/>
        <v/>
      </c>
      <c r="P355" s="244" t="str">
        <f ca="1"/>
        <v/>
      </c>
      <c r="R355" s="245"/>
      <c r="S355" s="347"/>
      <c r="T355" s="347"/>
      <c r="U355" s="347"/>
      <c r="V355" s="348"/>
      <c r="W355" s="347"/>
      <c r="X355" s="347"/>
      <c r="Y355" s="347"/>
      <c r="BA355">
        <f ca="1"/>
        <v>46199</v>
      </c>
      <c r="BB355" t="str">
        <f ca="1"/>
        <v>M</v>
      </c>
      <c r="BC355">
        <f ca="1"/>
        <v>306.89999999999998</v>
      </c>
      <c r="BD355">
        <f ca="1"/>
        <v>84.8</v>
      </c>
      <c r="BE355">
        <f ca="1"/>
        <v>421.2</v>
      </c>
      <c r="BF355">
        <f ca="1"/>
        <v>1351.2</v>
      </c>
      <c r="BG355" t="str">
        <f ca="1"/>
        <v/>
      </c>
      <c r="BH355">
        <f ca="1"/>
        <v>2164.1</v>
      </c>
      <c r="BI355" t="str">
        <f ca="1"/>
        <v/>
      </c>
      <c r="BJ355" t="str">
        <f ca="1"/>
        <v/>
      </c>
      <c r="BK355" t="str">
        <f ca="1"/>
        <v/>
      </c>
      <c r="BL355" t="str">
        <f ca="1"/>
        <v/>
      </c>
      <c r="BM355" t="str">
        <f ca="1"/>
        <v/>
      </c>
      <c r="BN355" t="str">
        <f ca="1"/>
        <v/>
      </c>
      <c r="BO355" t="str">
        <f ca="1"/>
        <v/>
      </c>
      <c r="BP355" t="str">
        <f ca="1"/>
        <v/>
      </c>
      <c r="BR355">
        <f ca="1"/>
        <v>46199</v>
      </c>
      <c r="BS355" t="str">
        <f ca="1"/>
        <v>M</v>
      </c>
      <c r="BT355">
        <f ca="1"/>
        <v>306.89999999999998</v>
      </c>
      <c r="BU355">
        <f ca="1"/>
        <v>84.8</v>
      </c>
      <c r="BV355">
        <f ca="1"/>
        <v>421.2</v>
      </c>
      <c r="BW355">
        <f ca="1"/>
        <v>1351.2</v>
      </c>
      <c r="BX355" t="str">
        <f ca="1"/>
        <v/>
      </c>
      <c r="BY355">
        <f ca="1"/>
        <v>2164.1</v>
      </c>
      <c r="BZ355" t="str">
        <f ca="1"/>
        <v/>
      </c>
      <c r="CA355" t="str">
        <f ca="1"/>
        <v/>
      </c>
      <c r="CB355" t="str">
        <f ca="1"/>
        <v/>
      </c>
      <c r="CC355" t="str">
        <f ca="1"/>
        <v/>
      </c>
      <c r="CD355" t="str">
        <f ca="1"/>
        <v/>
      </c>
      <c r="CE355" t="str">
        <f ca="1"/>
        <v/>
      </c>
      <c r="CF355" t="str">
        <f ca="1"/>
        <v/>
      </c>
      <c r="CG355" t="str">
        <f ca="1"/>
        <v/>
      </c>
    </row>
    <row r="356" spans="1:85" ht="13.5">
      <c r="A356" s="242">
        <f ca="1"/>
        <v>46170</v>
      </c>
      <c r="B356" s="240" t="str">
        <f ca="1"/>
        <v>E</v>
      </c>
      <c r="C356" s="243">
        <f ca="1"/>
        <v>361</v>
      </c>
      <c r="D356" s="243">
        <f ca="1"/>
        <v>3914.8</v>
      </c>
      <c r="E356" s="243">
        <f ca="1"/>
        <v>481.3</v>
      </c>
      <c r="F356" s="243">
        <f ca="1"/>
        <v>451.99999999999994</v>
      </c>
      <c r="G356" s="243" t="str">
        <f ca="1"/>
        <v/>
      </c>
      <c r="H356" s="243">
        <f ca="1"/>
        <v>5209.1000000000004</v>
      </c>
      <c r="I356" s="244" t="str">
        <f ca="1"/>
        <v/>
      </c>
      <c r="J356" s="244" t="str">
        <f ca="1"/>
        <v/>
      </c>
      <c r="K356" s="243">
        <f ca="1"/>
        <v>55</v>
      </c>
      <c r="L356" s="243" t="str">
        <f ca="1"/>
        <v/>
      </c>
      <c r="M356" s="243" t="str">
        <f ca="1"/>
        <v/>
      </c>
      <c r="N356" s="243">
        <f ca="1"/>
        <v>7371</v>
      </c>
      <c r="O356" s="243">
        <f ca="1"/>
        <v>286.13</v>
      </c>
      <c r="P356" s="244">
        <f ca="1"/>
        <v>25.761017719218536</v>
      </c>
      <c r="R356" s="245"/>
      <c r="S356" s="347"/>
      <c r="T356" s="347"/>
      <c r="U356" s="347"/>
      <c r="V356" s="348"/>
      <c r="W356" s="347"/>
      <c r="X356" s="347"/>
      <c r="Y356" s="347"/>
      <c r="BA356">
        <f ca="1"/>
        <v>46199</v>
      </c>
      <c r="BB356" t="str">
        <f ca="1"/>
        <v>E</v>
      </c>
      <c r="BC356">
        <f ca="1"/>
        <v>283.8</v>
      </c>
      <c r="BD356">
        <f ca="1"/>
        <v>3729.3</v>
      </c>
      <c r="BE356">
        <f ca="1"/>
        <v>405.2</v>
      </c>
      <c r="BF356">
        <f ca="1"/>
        <v>2359.8999999999996</v>
      </c>
      <c r="BG356" t="str">
        <f ca="1"/>
        <v/>
      </c>
      <c r="BH356">
        <f ca="1"/>
        <v>6778.2</v>
      </c>
      <c r="BI356" t="str">
        <f ca="1"/>
        <v/>
      </c>
      <c r="BJ356" t="str">
        <f ca="1"/>
        <v/>
      </c>
      <c r="BK356">
        <f ca="1"/>
        <v>15</v>
      </c>
      <c r="BL356" t="str">
        <f ca="1"/>
        <v/>
      </c>
      <c r="BM356" t="str">
        <f ca="1"/>
        <v/>
      </c>
      <c r="BN356">
        <f ca="1"/>
        <v>8908.2999999999993</v>
      </c>
      <c r="BO356">
        <f ca="1"/>
        <v>347.29</v>
      </c>
      <c r="BP356">
        <f ca="1"/>
        <v>25.650896944916347</v>
      </c>
      <c r="BR356">
        <f ca="1"/>
        <v>46199</v>
      </c>
      <c r="BS356" t="str">
        <f ca="1"/>
        <v>E</v>
      </c>
      <c r="BT356">
        <f ca="1"/>
        <v>283.8</v>
      </c>
      <c r="BU356">
        <f ca="1"/>
        <v>3729.3</v>
      </c>
      <c r="BV356">
        <f ca="1"/>
        <v>405.2</v>
      </c>
      <c r="BW356">
        <f ca="1"/>
        <v>2359.8999999999996</v>
      </c>
      <c r="BX356" t="str">
        <f ca="1"/>
        <v/>
      </c>
      <c r="BY356">
        <f ca="1"/>
        <v>6778.2</v>
      </c>
      <c r="BZ356" t="str">
        <f ca="1"/>
        <v/>
      </c>
      <c r="CA356" t="str">
        <f ca="1"/>
        <v/>
      </c>
      <c r="CB356">
        <f ca="1"/>
        <v>15</v>
      </c>
      <c r="CC356" t="str">
        <f ca="1"/>
        <v/>
      </c>
      <c r="CD356" t="str">
        <f ca="1"/>
        <v/>
      </c>
      <c r="CE356">
        <f ca="1"/>
        <v>8908.2999999999993</v>
      </c>
      <c r="CF356">
        <f ca="1"/>
        <v>347.29</v>
      </c>
      <c r="CG356">
        <f ca="1"/>
        <v>25.650896944916347</v>
      </c>
    </row>
    <row r="357" spans="1:85" ht="13.5">
      <c r="A357" s="242">
        <f ca="1"/>
        <v>46171</v>
      </c>
      <c r="B357" s="240" t="str">
        <f ca="1"/>
        <v>M</v>
      </c>
      <c r="C357" s="243">
        <f ca="1"/>
        <v>349.4</v>
      </c>
      <c r="D357" s="243">
        <f ca="1"/>
        <v>93.8</v>
      </c>
      <c r="E357" s="243">
        <f ca="1"/>
        <v>400.1</v>
      </c>
      <c r="F357" s="243">
        <f ca="1"/>
        <v>1373.6</v>
      </c>
      <c r="G357" s="243" t="str">
        <f ca="1"/>
        <v/>
      </c>
      <c r="H357" s="243">
        <f ca="1"/>
        <v>2216.8999999999996</v>
      </c>
      <c r="I357" s="244" t="str">
        <f ca="1"/>
        <v/>
      </c>
      <c r="J357" s="244" t="str">
        <f ca="1"/>
        <v/>
      </c>
      <c r="K357" s="243" t="str">
        <f ca="1"/>
        <v/>
      </c>
      <c r="L357" s="243" t="str">
        <f ca="1"/>
        <v/>
      </c>
      <c r="M357" s="243" t="str">
        <f ca="1"/>
        <v/>
      </c>
      <c r="N357" s="243" t="str">
        <f ca="1"/>
        <v/>
      </c>
      <c r="O357" s="243" t="str">
        <f ca="1"/>
        <v/>
      </c>
      <c r="P357" s="244" t="str">
        <f ca="1"/>
        <v/>
      </c>
      <c r="R357" s="245"/>
      <c r="S357" s="347"/>
      <c r="T357" s="347"/>
      <c r="U357" s="347"/>
      <c r="V357" s="348"/>
      <c r="W357" s="347"/>
      <c r="X357" s="347"/>
      <c r="Y357" s="347"/>
      <c r="BA357">
        <f ca="1"/>
        <v>46200</v>
      </c>
      <c r="BB357" t="str">
        <f ca="1"/>
        <v>M</v>
      </c>
      <c r="BC357">
        <f ca="1"/>
        <v>280.5</v>
      </c>
      <c r="BD357">
        <f ca="1"/>
        <v>79.099999999999994</v>
      </c>
      <c r="BE357">
        <f ca="1"/>
        <v>424.4</v>
      </c>
      <c r="BF357">
        <f ca="1"/>
        <v>1361.1</v>
      </c>
      <c r="BG357" t="str">
        <f ca="1"/>
        <v/>
      </c>
      <c r="BH357">
        <f ca="1"/>
        <v>2145.1</v>
      </c>
      <c r="BI357" t="str">
        <f ca="1"/>
        <v/>
      </c>
      <c r="BJ357" t="str">
        <f ca="1"/>
        <v/>
      </c>
      <c r="BK357" t="str">
        <f ca="1"/>
        <v/>
      </c>
      <c r="BL357" t="str">
        <f ca="1"/>
        <v/>
      </c>
      <c r="BM357" t="str">
        <f ca="1"/>
        <v/>
      </c>
      <c r="BN357" t="str">
        <f ca="1"/>
        <v/>
      </c>
      <c r="BO357" t="str">
        <f ca="1"/>
        <v/>
      </c>
      <c r="BP357" t="str">
        <f ca="1"/>
        <v/>
      </c>
      <c r="BR357">
        <f ca="1"/>
        <v>46200</v>
      </c>
      <c r="BS357" t="str">
        <f ca="1"/>
        <v>M</v>
      </c>
      <c r="BT357">
        <f ca="1"/>
        <v>280.5</v>
      </c>
      <c r="BU357">
        <f ca="1"/>
        <v>79.099999999999994</v>
      </c>
      <c r="BV357">
        <f ca="1"/>
        <v>424.4</v>
      </c>
      <c r="BW357">
        <f ca="1"/>
        <v>1361.1</v>
      </c>
      <c r="BX357" t="str">
        <f ca="1"/>
        <v/>
      </c>
      <c r="BY357">
        <f ca="1"/>
        <v>2145.1</v>
      </c>
      <c r="BZ357" t="str">
        <f ca="1"/>
        <v/>
      </c>
      <c r="CA357" t="str">
        <f ca="1"/>
        <v/>
      </c>
      <c r="CB357" t="str">
        <f ca="1"/>
        <v/>
      </c>
      <c r="CC357" t="str">
        <f ca="1"/>
        <v/>
      </c>
      <c r="CD357" t="str">
        <f ca="1"/>
        <v/>
      </c>
      <c r="CE357" t="str">
        <f ca="1"/>
        <v/>
      </c>
      <c r="CF357" t="str">
        <f ca="1"/>
        <v/>
      </c>
      <c r="CG357" t="str">
        <f ca="1"/>
        <v/>
      </c>
    </row>
    <row r="358" spans="1:85" ht="13.5">
      <c r="A358" s="242">
        <f ca="1"/>
        <v>46171</v>
      </c>
      <c r="B358" s="240" t="str">
        <f ca="1"/>
        <v>E</v>
      </c>
      <c r="C358" s="243">
        <f ca="1"/>
        <v>344.6</v>
      </c>
      <c r="D358" s="243">
        <f ca="1"/>
        <v>4035.1</v>
      </c>
      <c r="E358" s="243">
        <f ca="1"/>
        <v>476.5</v>
      </c>
      <c r="F358" s="243">
        <f ca="1"/>
        <v>422.7</v>
      </c>
      <c r="G358" s="243" t="str">
        <f ca="1"/>
        <v/>
      </c>
      <c r="H358" s="243">
        <f ca="1"/>
        <v>5278.9</v>
      </c>
      <c r="I358" s="244" t="str">
        <f ca="1"/>
        <v/>
      </c>
      <c r="J358" s="244" t="str">
        <f ca="1"/>
        <v/>
      </c>
      <c r="K358" s="243">
        <f ca="1"/>
        <v>15</v>
      </c>
      <c r="L358" s="243" t="str">
        <f ca="1"/>
        <v/>
      </c>
      <c r="M358" s="243" t="str">
        <f ca="1"/>
        <v/>
      </c>
      <c r="N358" s="243">
        <f ca="1"/>
        <v>7544.5999999999995</v>
      </c>
      <c r="O358" s="243">
        <f ca="1"/>
        <v>293.10000000000002</v>
      </c>
      <c r="P358" s="244">
        <f ca="1"/>
        <v>25.740702831798018</v>
      </c>
      <c r="R358" s="245"/>
      <c r="S358" s="347"/>
      <c r="T358" s="347"/>
      <c r="U358" s="347"/>
      <c r="V358" s="348"/>
      <c r="W358" s="347"/>
      <c r="X358" s="347"/>
      <c r="Y358" s="347"/>
      <c r="BA358">
        <f ca="1"/>
        <v>46200</v>
      </c>
      <c r="BB358" t="str">
        <f ca="1"/>
        <v>E</v>
      </c>
      <c r="BC358">
        <f ca="1"/>
        <v>249.29999999999998</v>
      </c>
      <c r="BD358">
        <f ca="1"/>
        <v>3964.8</v>
      </c>
      <c r="BE358">
        <f ca="1"/>
        <v>410.79999999999995</v>
      </c>
      <c r="BF358">
        <f ca="1"/>
        <v>2358.9</v>
      </c>
      <c r="BG358" t="str">
        <f ca="1"/>
        <v/>
      </c>
      <c r="BH358">
        <f ca="1"/>
        <v>6983.8000000000011</v>
      </c>
      <c r="BI358" t="str">
        <f ca="1"/>
        <v/>
      </c>
      <c r="BJ358" t="str">
        <f ca="1"/>
        <v/>
      </c>
      <c r="BK358">
        <f ca="1"/>
        <v>15</v>
      </c>
      <c r="BL358" t="str">
        <f ca="1"/>
        <v/>
      </c>
      <c r="BM358" t="str">
        <f ca="1"/>
        <v/>
      </c>
      <c r="BN358">
        <f ca="1"/>
        <v>9130.6000000000022</v>
      </c>
      <c r="BO358">
        <f ca="1"/>
        <v>356.22</v>
      </c>
      <c r="BP358">
        <f ca="1"/>
        <v>25.631912862837577</v>
      </c>
      <c r="BR358">
        <f ca="1"/>
        <v>46200</v>
      </c>
      <c r="BS358" t="str">
        <f ca="1"/>
        <v>E</v>
      </c>
      <c r="BT358">
        <f ca="1"/>
        <v>249.29999999999998</v>
      </c>
      <c r="BU358">
        <f ca="1"/>
        <v>3964.8</v>
      </c>
      <c r="BV358">
        <f ca="1"/>
        <v>410.79999999999995</v>
      </c>
      <c r="BW358">
        <f ca="1"/>
        <v>2358.9</v>
      </c>
      <c r="BX358" t="str">
        <f ca="1"/>
        <v/>
      </c>
      <c r="BY358">
        <f ca="1"/>
        <v>6983.8000000000011</v>
      </c>
      <c r="BZ358" t="str">
        <f ca="1"/>
        <v/>
      </c>
      <c r="CA358" t="str">
        <f ca="1"/>
        <v/>
      </c>
      <c r="CB358">
        <f ca="1"/>
        <v>15</v>
      </c>
      <c r="CC358" t="str">
        <f ca="1"/>
        <v/>
      </c>
      <c r="CD358" t="str">
        <f ca="1"/>
        <v/>
      </c>
      <c r="CE358">
        <f ca="1"/>
        <v>9130.6000000000022</v>
      </c>
      <c r="CF358">
        <f ca="1"/>
        <v>356.22</v>
      </c>
      <c r="CG358">
        <f ca="1"/>
        <v>25.631912862837577</v>
      </c>
    </row>
    <row r="359" spans="1:85" ht="13.5">
      <c r="A359" s="242">
        <f ca="1"/>
        <v>46172</v>
      </c>
      <c r="B359" s="240" t="str">
        <f ca="1"/>
        <v>M</v>
      </c>
      <c r="C359" s="243">
        <f ca="1"/>
        <v>347.59999999999997</v>
      </c>
      <c r="D359" s="243">
        <f ca="1"/>
        <v>91.800000000000011</v>
      </c>
      <c r="E359" s="243">
        <f ca="1"/>
        <v>458.5</v>
      </c>
      <c r="F359" s="243">
        <f ca="1"/>
        <v>1382.8</v>
      </c>
      <c r="G359" s="243" t="str">
        <f ca="1"/>
        <v/>
      </c>
      <c r="H359" s="243">
        <f ca="1"/>
        <v>2280.6999999999998</v>
      </c>
      <c r="I359" s="244" t="str">
        <f ca="1"/>
        <v/>
      </c>
      <c r="J359" s="244" t="str">
        <f ca="1"/>
        <v/>
      </c>
      <c r="K359" s="243" t="str">
        <f ca="1"/>
        <v/>
      </c>
      <c r="L359" s="243" t="str">
        <f ca="1"/>
        <v/>
      </c>
      <c r="M359" s="243" t="str">
        <f ca="1"/>
        <v/>
      </c>
      <c r="N359" s="243" t="str">
        <f ca="1"/>
        <v/>
      </c>
      <c r="O359" s="243" t="str">
        <f ca="1"/>
        <v/>
      </c>
      <c r="P359" s="244" t="str">
        <f ca="1"/>
        <v/>
      </c>
      <c r="R359" s="245"/>
      <c r="S359" s="347"/>
      <c r="T359" s="347"/>
      <c r="U359" s="347"/>
      <c r="V359" s="348"/>
      <c r="W359" s="347"/>
      <c r="X359" s="347"/>
      <c r="Y359" s="347"/>
      <c r="BA359">
        <f ca="1"/>
        <v>46201</v>
      </c>
      <c r="BB359" t="str">
        <f ca="1"/>
        <v>M</v>
      </c>
      <c r="BC359">
        <f ca="1"/>
        <v>272.8</v>
      </c>
      <c r="BD359">
        <f ca="1"/>
        <v>85.7</v>
      </c>
      <c r="BE359">
        <f ca="1"/>
        <v>420.7</v>
      </c>
      <c r="BF359">
        <f ca="1"/>
        <v>1382.6000000000001</v>
      </c>
      <c r="BG359" t="str">
        <f ca="1"/>
        <v/>
      </c>
      <c r="BH359">
        <f ca="1"/>
        <v>2161.8000000000002</v>
      </c>
      <c r="BI359" t="str">
        <f ca="1"/>
        <v/>
      </c>
      <c r="BJ359" t="str">
        <f ca="1"/>
        <v/>
      </c>
      <c r="BK359" t="str">
        <f ca="1"/>
        <v/>
      </c>
      <c r="BL359" t="str">
        <f ca="1"/>
        <v/>
      </c>
      <c r="BM359" t="str">
        <f ca="1"/>
        <v/>
      </c>
      <c r="BN359" t="str">
        <f ca="1"/>
        <v/>
      </c>
      <c r="BO359" t="str">
        <f ca="1"/>
        <v/>
      </c>
      <c r="BP359" t="str">
        <f ca="1"/>
        <v/>
      </c>
      <c r="BR359">
        <f ca="1"/>
        <v>46201</v>
      </c>
      <c r="BS359" t="str">
        <f ca="1"/>
        <v>M</v>
      </c>
      <c r="BT359">
        <f ca="1"/>
        <v>272.8</v>
      </c>
      <c r="BU359">
        <f ca="1"/>
        <v>85.7</v>
      </c>
      <c r="BV359">
        <f ca="1"/>
        <v>420.7</v>
      </c>
      <c r="BW359">
        <f ca="1"/>
        <v>1382.6000000000001</v>
      </c>
      <c r="BX359" t="str">
        <f ca="1"/>
        <v/>
      </c>
      <c r="BY359">
        <f ca="1"/>
        <v>2161.8000000000002</v>
      </c>
      <c r="BZ359" t="str">
        <f ca="1"/>
        <v/>
      </c>
      <c r="CA359" t="str">
        <f ca="1"/>
        <v/>
      </c>
      <c r="CB359" t="str">
        <f ca="1"/>
        <v/>
      </c>
      <c r="CC359" t="str">
        <f ca="1"/>
        <v/>
      </c>
      <c r="CD359" t="str">
        <f ca="1"/>
        <v/>
      </c>
      <c r="CE359" t="str">
        <f ca="1"/>
        <v/>
      </c>
      <c r="CF359" t="str">
        <f ca="1"/>
        <v/>
      </c>
      <c r="CG359" t="str">
        <f ca="1"/>
        <v/>
      </c>
    </row>
    <row r="360" spans="1:85" ht="13.5">
      <c r="A360" s="242">
        <f ca="1"/>
        <v>46172</v>
      </c>
      <c r="B360" s="240" t="str">
        <f ca="1"/>
        <v>E</v>
      </c>
      <c r="C360" s="243">
        <f ca="1"/>
        <v>351.80000000000007</v>
      </c>
      <c r="D360" s="243">
        <f ca="1"/>
        <v>4033.7</v>
      </c>
      <c r="E360" s="243">
        <f ca="1"/>
        <v>451.4</v>
      </c>
      <c r="F360" s="243">
        <f ca="1"/>
        <v>415.99999999999994</v>
      </c>
      <c r="G360" s="243" t="str">
        <f ca="1"/>
        <v/>
      </c>
      <c r="H360" s="243">
        <f ca="1"/>
        <v>5252.9</v>
      </c>
      <c r="I360" s="244" t="str">
        <f ca="1"/>
        <v/>
      </c>
      <c r="J360" s="244" t="str">
        <f ca="1"/>
        <v/>
      </c>
      <c r="K360" s="243">
        <f ca="1"/>
        <v>15</v>
      </c>
      <c r="L360" s="243" t="str">
        <f ca="1"/>
        <v/>
      </c>
      <c r="M360" s="243" t="str">
        <f ca="1"/>
        <v/>
      </c>
      <c r="N360" s="243">
        <f ca="1"/>
        <v>7491.7999999999993</v>
      </c>
      <c r="O360" s="243">
        <f ca="1"/>
        <v>290.41000000000003</v>
      </c>
      <c r="P360" s="244">
        <f ca="1"/>
        <v>25.797321028890185</v>
      </c>
      <c r="R360" s="245"/>
      <c r="S360" s="347"/>
      <c r="T360" s="347"/>
      <c r="U360" s="347"/>
      <c r="V360" s="348"/>
      <c r="W360" s="347"/>
      <c r="X360" s="347"/>
      <c r="Y360" s="347"/>
      <c r="BA360">
        <f ca="1"/>
        <v>46201</v>
      </c>
      <c r="BB360" t="str">
        <f ca="1"/>
        <v>E</v>
      </c>
      <c r="BC360">
        <f ca="1"/>
        <v>274.8</v>
      </c>
      <c r="BD360">
        <f ca="1"/>
        <v>3981.8</v>
      </c>
      <c r="BE360">
        <f ca="1"/>
        <v>403.70000000000005</v>
      </c>
      <c r="BF360">
        <f ca="1"/>
        <v>2335.9</v>
      </c>
      <c r="BG360" t="str">
        <f ca="1"/>
        <v/>
      </c>
      <c r="BH360">
        <f ca="1"/>
        <v>6996.2000000000007</v>
      </c>
      <c r="BI360" t="str">
        <f ca="1"/>
        <v/>
      </c>
      <c r="BJ360" t="str">
        <f ca="1"/>
        <v/>
      </c>
      <c r="BK360">
        <f ca="1"/>
        <v>15</v>
      </c>
      <c r="BL360" t="str">
        <f ca="1"/>
        <v/>
      </c>
      <c r="BM360" t="str">
        <f ca="1"/>
        <v/>
      </c>
      <c r="BN360">
        <f ca="1"/>
        <v>9116.6</v>
      </c>
      <c r="BO360">
        <f ca="1"/>
        <v>355.81</v>
      </c>
      <c r="BP360">
        <f ca="1"/>
        <v>25.622101683482757</v>
      </c>
      <c r="BR360">
        <f ca="1"/>
        <v>46201</v>
      </c>
      <c r="BS360" t="str">
        <f ca="1"/>
        <v>E</v>
      </c>
      <c r="BT360">
        <f ca="1"/>
        <v>274.8</v>
      </c>
      <c r="BU360">
        <f ca="1"/>
        <v>3981.8</v>
      </c>
      <c r="BV360">
        <f ca="1"/>
        <v>403.70000000000005</v>
      </c>
      <c r="BW360">
        <f ca="1"/>
        <v>2335.9</v>
      </c>
      <c r="BX360" t="str">
        <f ca="1"/>
        <v/>
      </c>
      <c r="BY360">
        <f ca="1"/>
        <v>6996.2000000000007</v>
      </c>
      <c r="BZ360" t="str">
        <f ca="1"/>
        <v/>
      </c>
      <c r="CA360" t="str">
        <f ca="1"/>
        <v/>
      </c>
      <c r="CB360">
        <f ca="1"/>
        <v>15</v>
      </c>
      <c r="CC360" t="str">
        <f ca="1"/>
        <v/>
      </c>
      <c r="CD360" t="str">
        <f ca="1"/>
        <v/>
      </c>
      <c r="CE360">
        <f ca="1"/>
        <v>9116.6</v>
      </c>
      <c r="CF360">
        <f ca="1"/>
        <v>355.81</v>
      </c>
      <c r="CG360">
        <f ca="1"/>
        <v>25.622101683482757</v>
      </c>
    </row>
    <row r="361" spans="1:85" ht="13.5">
      <c r="A361" s="242">
        <f ca="1"/>
        <v>46173</v>
      </c>
      <c r="B361" s="240" t="str">
        <f ca="1"/>
        <v>M</v>
      </c>
      <c r="C361" s="243">
        <f ca="1"/>
        <v>353.1</v>
      </c>
      <c r="D361" s="243">
        <f ca="1"/>
        <v>96</v>
      </c>
      <c r="E361" s="243">
        <f ca="1"/>
        <v>452.1</v>
      </c>
      <c r="F361" s="243">
        <f ca="1"/>
        <v>1352.7</v>
      </c>
      <c r="G361" s="243" t="str">
        <f ca="1"/>
        <v/>
      </c>
      <c r="H361" s="243">
        <f ca="1"/>
        <v>2253.9</v>
      </c>
      <c r="I361" s="244" t="str">
        <f ca="1"/>
        <v/>
      </c>
      <c r="J361" s="244" t="str">
        <f ca="1"/>
        <v/>
      </c>
      <c r="K361" s="243" t="str">
        <f ca="1"/>
        <v/>
      </c>
      <c r="L361" s="243" t="str">
        <f ca="1"/>
        <v/>
      </c>
      <c r="M361" s="243" t="str">
        <f ca="1"/>
        <v/>
      </c>
      <c r="N361" s="243" t="str">
        <f ca="1"/>
        <v/>
      </c>
      <c r="O361" s="243" t="str">
        <f ca="1"/>
        <v/>
      </c>
      <c r="P361" s="244" t="str">
        <f ca="1"/>
        <v/>
      </c>
      <c r="R361" s="245"/>
      <c r="S361" s="347"/>
      <c r="T361" s="347"/>
      <c r="U361" s="347"/>
      <c r="V361" s="348"/>
      <c r="W361" s="347"/>
      <c r="X361" s="347"/>
      <c r="Y361" s="347"/>
      <c r="BA361">
        <f ca="1"/>
        <v>46202</v>
      </c>
      <c r="BB361" t="str">
        <f ca="1"/>
        <v>M</v>
      </c>
      <c r="BC361">
        <f ca="1"/>
        <v>284.39999999999998</v>
      </c>
      <c r="BD361">
        <f ca="1"/>
        <v>85.5</v>
      </c>
      <c r="BE361">
        <f ca="1"/>
        <v>413</v>
      </c>
      <c r="BF361">
        <f ca="1"/>
        <v>1352.5</v>
      </c>
      <c r="BG361" t="str">
        <f ca="1"/>
        <v/>
      </c>
      <c r="BH361">
        <f ca="1"/>
        <v>2135.4</v>
      </c>
      <c r="BI361" t="str">
        <f ca="1"/>
        <v/>
      </c>
      <c r="BJ361" t="str">
        <f ca="1"/>
        <v/>
      </c>
      <c r="BK361" t="str">
        <f ca="1"/>
        <v/>
      </c>
      <c r="BL361" t="str">
        <f ca="1"/>
        <v/>
      </c>
      <c r="BM361" t="str">
        <f ca="1"/>
        <v/>
      </c>
      <c r="BN361" t="str">
        <f ca="1"/>
        <v/>
      </c>
      <c r="BO361" t="str">
        <f ca="1"/>
        <v/>
      </c>
      <c r="BP361" t="str">
        <f ca="1"/>
        <v/>
      </c>
      <c r="BR361">
        <f ca="1"/>
        <v>46202</v>
      </c>
      <c r="BS361" t="str">
        <f ca="1"/>
        <v>M</v>
      </c>
      <c r="BT361">
        <f ca="1"/>
        <v>284.39999999999998</v>
      </c>
      <c r="BU361">
        <f ca="1"/>
        <v>85.5</v>
      </c>
      <c r="BV361">
        <f ca="1"/>
        <v>413</v>
      </c>
      <c r="BW361">
        <f ca="1"/>
        <v>1352.5</v>
      </c>
      <c r="BX361" t="str">
        <f ca="1"/>
        <v/>
      </c>
      <c r="BY361">
        <f ca="1"/>
        <v>2135.4</v>
      </c>
      <c r="BZ361" t="str">
        <f ca="1"/>
        <v/>
      </c>
      <c r="CA361" t="str">
        <f ca="1"/>
        <v/>
      </c>
      <c r="CB361" t="str">
        <f ca="1"/>
        <v/>
      </c>
      <c r="CC361" t="str">
        <f ca="1"/>
        <v/>
      </c>
      <c r="CD361" t="str">
        <f ca="1"/>
        <v/>
      </c>
      <c r="CE361" t="str">
        <f ca="1"/>
        <v/>
      </c>
      <c r="CF361" t="str">
        <f ca="1"/>
        <v/>
      </c>
      <c r="CG361" t="str">
        <f ca="1"/>
        <v/>
      </c>
    </row>
    <row r="362" spans="1:85" ht="13.5">
      <c r="A362" s="242">
        <f ca="1"/>
        <v>46173</v>
      </c>
      <c r="B362" s="240" t="str">
        <f ca="1"/>
        <v>E</v>
      </c>
      <c r="C362" s="243">
        <f ca="1"/>
        <v>341</v>
      </c>
      <c r="D362" s="243">
        <f ca="1"/>
        <v>3972.2</v>
      </c>
      <c r="E362" s="243">
        <f ca="1"/>
        <v>454.4</v>
      </c>
      <c r="F362" s="243">
        <f ca="1"/>
        <v>433.90000000000003</v>
      </c>
      <c r="G362" s="243" t="str">
        <f ca="1"/>
        <v/>
      </c>
      <c r="H362" s="243">
        <f ca="1"/>
        <v>5201.4999999999991</v>
      </c>
      <c r="I362" s="244" t="str">
        <f ca="1"/>
        <v/>
      </c>
      <c r="J362" s="244" t="str">
        <f ca="1"/>
        <v/>
      </c>
      <c r="K362" s="243">
        <f ca="1"/>
        <v>15</v>
      </c>
      <c r="L362" s="243" t="str">
        <f ca="1"/>
        <v/>
      </c>
      <c r="M362" s="243" t="str">
        <f ca="1"/>
        <v/>
      </c>
      <c r="N362" s="243">
        <f ca="1"/>
        <v>6428.1999999999989</v>
      </c>
      <c r="O362" s="243">
        <f ca="1"/>
        <v>290.13</v>
      </c>
      <c r="P362" s="244">
        <f ca="1"/>
        <v>22.156274773377447</v>
      </c>
      <c r="R362" s="245"/>
      <c r="S362" s="347"/>
      <c r="T362" s="347"/>
      <c r="U362" s="347"/>
      <c r="V362" s="348"/>
      <c r="W362" s="347"/>
      <c r="X362" s="347"/>
      <c r="Y362" s="347"/>
      <c r="BA362">
        <f ca="1"/>
        <v>46202</v>
      </c>
      <c r="BB362" t="str">
        <f ca="1"/>
        <v>E</v>
      </c>
      <c r="BC362">
        <f ca="1"/>
        <v>250.8</v>
      </c>
      <c r="BD362">
        <f ca="1"/>
        <v>4032.4</v>
      </c>
      <c r="BE362">
        <f ca="1"/>
        <v>402.9</v>
      </c>
      <c r="BF362">
        <f ca="1"/>
        <v>2333.4</v>
      </c>
      <c r="BG362" t="str">
        <f ca="1"/>
        <v/>
      </c>
      <c r="BH362">
        <f ca="1"/>
        <v>7019.5</v>
      </c>
      <c r="BI362" t="str">
        <f ca="1"/>
        <v/>
      </c>
      <c r="BJ362" t="str">
        <f ca="1"/>
        <v/>
      </c>
      <c r="BK362">
        <f ca="1"/>
        <v>127</v>
      </c>
      <c r="BL362" t="str">
        <f ca="1"/>
        <v/>
      </c>
      <c r="BM362" t="str">
        <f ca="1"/>
        <v/>
      </c>
      <c r="BN362">
        <f ca="1"/>
        <v>9006.5</v>
      </c>
      <c r="BO362">
        <f ca="1"/>
        <v>351.65</v>
      </c>
      <c r="BP362">
        <f ca="1"/>
        <v>25.612114318214136</v>
      </c>
      <c r="BR362">
        <f ca="1"/>
        <v>46202</v>
      </c>
      <c r="BS362" t="str">
        <f ca="1"/>
        <v>E</v>
      </c>
      <c r="BT362">
        <f ca="1"/>
        <v>250.8</v>
      </c>
      <c r="BU362">
        <f ca="1"/>
        <v>4032.4</v>
      </c>
      <c r="BV362">
        <f ca="1"/>
        <v>402.9</v>
      </c>
      <c r="BW362">
        <f ca="1"/>
        <v>2333.4</v>
      </c>
      <c r="BX362" t="str">
        <f ca="1"/>
        <v/>
      </c>
      <c r="BY362">
        <f ca="1"/>
        <v>7019.5</v>
      </c>
      <c r="BZ362" t="str">
        <f ca="1"/>
        <v/>
      </c>
      <c r="CA362" t="str">
        <f ca="1"/>
        <v/>
      </c>
      <c r="CB362">
        <f ca="1"/>
        <v>127</v>
      </c>
      <c r="CC362" t="str">
        <f ca="1"/>
        <v/>
      </c>
      <c r="CD362" t="str">
        <f ca="1"/>
        <v/>
      </c>
      <c r="CE362">
        <f ca="1"/>
        <v>9006.5</v>
      </c>
      <c r="CF362">
        <f ca="1"/>
        <v>351.65</v>
      </c>
      <c r="CG362">
        <f ca="1"/>
        <v>25.612114318214136</v>
      </c>
    </row>
    <row r="363" spans="1:85" ht="13.5">
      <c r="A363" s="242">
        <f ca="1"/>
        <v>46174</v>
      </c>
      <c r="B363" s="240" t="str">
        <f ca="1"/>
        <v>M</v>
      </c>
      <c r="C363" s="243">
        <f ca="1"/>
        <v>365.2</v>
      </c>
      <c r="D363" s="243">
        <f ca="1"/>
        <v>90.5</v>
      </c>
      <c r="E363" s="243">
        <f ca="1"/>
        <v>463.6</v>
      </c>
      <c r="F363" s="243">
        <f ca="1"/>
        <v>322.40000000000003</v>
      </c>
      <c r="G363" s="243" t="str">
        <f ca="1"/>
        <v/>
      </c>
      <c r="H363" s="243">
        <f ca="1"/>
        <v>1241.7</v>
      </c>
      <c r="I363" s="244" t="str">
        <f ca="1"/>
        <v/>
      </c>
      <c r="J363" s="244" t="str">
        <f ca="1"/>
        <v/>
      </c>
      <c r="K363" s="243" t="str">
        <f ca="1"/>
        <v/>
      </c>
      <c r="L363" s="243" t="str">
        <f ca="1"/>
        <v/>
      </c>
      <c r="M363" s="243" t="str">
        <f ca="1"/>
        <v/>
      </c>
      <c r="N363" s="243" t="str">
        <f ca="1"/>
        <v/>
      </c>
      <c r="O363" s="243" t="str">
        <f ca="1"/>
        <v/>
      </c>
      <c r="P363" s="244" t="str">
        <f ca="1"/>
        <v/>
      </c>
      <c r="R363" s="245"/>
      <c r="S363" s="347"/>
      <c r="T363" s="347"/>
      <c r="U363" s="347"/>
      <c r="V363" s="348"/>
      <c r="W363" s="347"/>
      <c r="X363" s="347"/>
      <c r="Y363" s="347"/>
      <c r="BA363">
        <f ca="1"/>
        <v>46203</v>
      </c>
      <c r="BB363" t="str">
        <f ca="1"/>
        <v>M</v>
      </c>
      <c r="BC363">
        <f ca="1"/>
        <v>276.2</v>
      </c>
      <c r="BD363">
        <f ca="1"/>
        <v>80.7</v>
      </c>
      <c r="BE363">
        <f ca="1"/>
        <v>401.29999999999995</v>
      </c>
      <c r="BF363">
        <f ca="1"/>
        <v>1355.8000000000002</v>
      </c>
      <c r="BG363" t="str">
        <f ca="1"/>
        <v/>
      </c>
      <c r="BH363">
        <f ca="1"/>
        <v>2114</v>
      </c>
      <c r="BI363" t="str">
        <f ca="1"/>
        <v/>
      </c>
      <c r="BJ363" t="str">
        <f ca="1"/>
        <v/>
      </c>
      <c r="BK363" t="str">
        <f ca="1"/>
        <v/>
      </c>
      <c r="BL363" t="str">
        <f ca="1"/>
        <v/>
      </c>
      <c r="BM363" t="str">
        <f ca="1"/>
        <v/>
      </c>
      <c r="BN363" t="str">
        <f ca="1"/>
        <v/>
      </c>
      <c r="BO363" t="str">
        <f ca="1"/>
        <v/>
      </c>
      <c r="BP363" t="str">
        <f ca="1"/>
        <v/>
      </c>
      <c r="BR363">
        <f ca="1"/>
        <v>46203</v>
      </c>
      <c r="BS363" t="str">
        <f ca="1"/>
        <v>M</v>
      </c>
      <c r="BT363">
        <f ca="1"/>
        <v>276.2</v>
      </c>
      <c r="BU363">
        <f ca="1"/>
        <v>80.7</v>
      </c>
      <c r="BV363">
        <f ca="1"/>
        <v>401.29999999999995</v>
      </c>
      <c r="BW363">
        <f ca="1"/>
        <v>1355.8000000000002</v>
      </c>
      <c r="BX363" t="str">
        <f ca="1"/>
        <v/>
      </c>
      <c r="BY363">
        <f ca="1"/>
        <v>2114</v>
      </c>
      <c r="BZ363" t="str">
        <f ca="1"/>
        <v/>
      </c>
      <c r="CA363" t="str">
        <f ca="1"/>
        <v/>
      </c>
      <c r="CB363" t="str">
        <f ca="1"/>
        <v/>
      </c>
      <c r="CC363" t="str">
        <f ca="1"/>
        <v/>
      </c>
      <c r="CD363" t="str">
        <f ca="1"/>
        <v/>
      </c>
      <c r="CE363" t="str">
        <f ca="1"/>
        <v/>
      </c>
      <c r="CF363" t="str">
        <f ca="1"/>
        <v/>
      </c>
      <c r="CG363" t="str">
        <f ca="1"/>
        <v/>
      </c>
    </row>
    <row r="364" spans="1:85" ht="13.5">
      <c r="A364" s="242">
        <f ca="1"/>
        <v>46174</v>
      </c>
      <c r="B364" s="240" t="str">
        <f ca="1"/>
        <v>E</v>
      </c>
      <c r="C364" s="243">
        <f ca="1"/>
        <v>355.2</v>
      </c>
      <c r="D364" s="243">
        <f ca="1"/>
        <v>4024.7</v>
      </c>
      <c r="E364" s="243">
        <f ca="1"/>
        <v>431.4</v>
      </c>
      <c r="F364" s="243">
        <f ca="1"/>
        <v>436.40000000000009</v>
      </c>
      <c r="G364" s="243" t="str">
        <f ca="1"/>
        <v/>
      </c>
      <c r="H364" s="243">
        <f ca="1"/>
        <v>5247.6999999999989</v>
      </c>
      <c r="I364" s="244" t="str">
        <f ca="1"/>
        <v/>
      </c>
      <c r="J364" s="244" t="str">
        <f ca="1"/>
        <v/>
      </c>
      <c r="K364" s="243">
        <f ca="1"/>
        <v>15</v>
      </c>
      <c r="L364" s="243" t="str">
        <f ca="1"/>
        <v/>
      </c>
      <c r="M364" s="243" t="str">
        <f ca="1"/>
        <v/>
      </c>
      <c r="N364" s="243">
        <f ca="1"/>
        <v>7464.1999999999989</v>
      </c>
      <c r="O364" s="243">
        <f ca="1"/>
        <v>289.75</v>
      </c>
      <c r="P364" s="244">
        <f ca="1"/>
        <v>25.76082830025884</v>
      </c>
      <c r="R364" s="245"/>
      <c r="S364" s="347"/>
      <c r="T364" s="347"/>
      <c r="U364" s="347"/>
      <c r="V364" s="348"/>
      <c r="W364" s="347"/>
      <c r="X364" s="347"/>
      <c r="Y364" s="347"/>
      <c r="BA364">
        <f ca="1"/>
        <v>46203</v>
      </c>
      <c r="BB364" t="str">
        <f ca="1"/>
        <v>E</v>
      </c>
      <c r="BC364">
        <f ca="1"/>
        <v>250.9</v>
      </c>
      <c r="BD364">
        <f ca="1"/>
        <v>3963.8</v>
      </c>
      <c r="BE364">
        <f ca="1"/>
        <v>385.2</v>
      </c>
      <c r="BF364">
        <f ca="1"/>
        <v>2356.7999999999997</v>
      </c>
      <c r="BG364" t="str">
        <f ca="1"/>
        <v/>
      </c>
      <c r="BH364">
        <f ca="1"/>
        <v>6956.6999999999989</v>
      </c>
      <c r="BI364" t="str">
        <f ca="1"/>
        <v/>
      </c>
      <c r="BJ364" t="str">
        <f ca="1"/>
        <v/>
      </c>
      <c r="BK364">
        <f ca="1"/>
        <v>15</v>
      </c>
      <c r="BL364" t="str">
        <f ca="1"/>
        <v/>
      </c>
      <c r="BM364" t="str">
        <f ca="1"/>
        <v/>
      </c>
      <c r="BN364">
        <f ca="1"/>
        <v>9005.8999999999978</v>
      </c>
      <c r="BO364">
        <f ca="1"/>
        <v>352.23</v>
      </c>
      <c r="BP364">
        <f ca="1"/>
        <v>25.568236663543701</v>
      </c>
      <c r="BR364">
        <f ca="1"/>
        <v>46203</v>
      </c>
      <c r="BS364" t="str">
        <f ca="1"/>
        <v>E</v>
      </c>
      <c r="BT364">
        <f ca="1"/>
        <v>250.9</v>
      </c>
      <c r="BU364">
        <f ca="1"/>
        <v>3963.8</v>
      </c>
      <c r="BV364">
        <f ca="1"/>
        <v>385.2</v>
      </c>
      <c r="BW364">
        <f ca="1"/>
        <v>2356.7999999999997</v>
      </c>
      <c r="BX364" t="str">
        <f ca="1"/>
        <v/>
      </c>
      <c r="BY364">
        <f ca="1"/>
        <v>6956.6999999999989</v>
      </c>
      <c r="BZ364" t="str">
        <f ca="1"/>
        <v/>
      </c>
      <c r="CA364" t="str">
        <f ca="1"/>
        <v/>
      </c>
      <c r="CB364">
        <f ca="1"/>
        <v>15</v>
      </c>
      <c r="CC364" t="str">
        <f ca="1"/>
        <v/>
      </c>
      <c r="CD364" t="str">
        <f ca="1"/>
        <v/>
      </c>
      <c r="CE364">
        <f ca="1"/>
        <v>9005.8999999999978</v>
      </c>
      <c r="CF364">
        <f ca="1"/>
        <v>352.23</v>
      </c>
      <c r="CG364">
        <f ca="1"/>
        <v>25.568236663543701</v>
      </c>
    </row>
    <row r="365" spans="1:85" ht="13.5">
      <c r="A365" s="242">
        <f ca="1"/>
        <v>46175</v>
      </c>
      <c r="B365" s="240" t="str">
        <f ca="1"/>
        <v>M</v>
      </c>
      <c r="C365" s="243">
        <f ca="1"/>
        <v>368.40000000000003</v>
      </c>
      <c r="D365" s="243">
        <f ca="1"/>
        <v>74.8</v>
      </c>
      <c r="E365" s="243">
        <f ca="1"/>
        <v>457.70000000000005</v>
      </c>
      <c r="F365" s="243">
        <f ca="1"/>
        <v>1330.6</v>
      </c>
      <c r="G365" s="243" t="str">
        <f ca="1"/>
        <v/>
      </c>
      <c r="H365" s="243">
        <f ca="1"/>
        <v>2231.5</v>
      </c>
      <c r="I365" s="244" t="str">
        <f ca="1"/>
        <v/>
      </c>
      <c r="J365" s="244" t="str">
        <f ca="1"/>
        <v/>
      </c>
      <c r="K365" s="243" t="str">
        <f ca="1"/>
        <v/>
      </c>
      <c r="L365" s="243" t="str">
        <f ca="1"/>
        <v/>
      </c>
      <c r="M365" s="243" t="str">
        <f ca="1"/>
        <v/>
      </c>
      <c r="N365" s="243" t="str">
        <f ca="1"/>
        <v/>
      </c>
      <c r="O365" s="243" t="str">
        <f ca="1"/>
        <v/>
      </c>
      <c r="P365" s="244" t="str">
        <f ca="1"/>
        <v/>
      </c>
      <c r="R365" s="245"/>
      <c r="S365" s="347"/>
      <c r="T365" s="347"/>
      <c r="U365" s="347"/>
      <c r="V365" s="348"/>
      <c r="W365" s="347"/>
      <c r="X365" s="347"/>
      <c r="Y365" s="347"/>
      <c r="BA365">
        <f ca="1"/>
        <v>46204</v>
      </c>
      <c r="BB365" t="str">
        <f ca="1"/>
        <v>M</v>
      </c>
      <c r="BC365">
        <f ca="1"/>
        <v>265.3</v>
      </c>
      <c r="BD365">
        <f ca="1"/>
        <v>70.8</v>
      </c>
      <c r="BE365">
        <f ca="1"/>
        <v>405.8</v>
      </c>
      <c r="BF365">
        <f ca="1"/>
        <v>1322.3</v>
      </c>
      <c r="BG365" t="str">
        <f ca="1"/>
        <v/>
      </c>
      <c r="BH365">
        <f ca="1"/>
        <v>2064.1999999999998</v>
      </c>
      <c r="BI365" t="str">
        <f ca="1"/>
        <v/>
      </c>
      <c r="BJ365" t="str">
        <f ca="1"/>
        <v/>
      </c>
      <c r="BK365" t="str">
        <f ca="1"/>
        <v/>
      </c>
      <c r="BL365" t="str">
        <f ca="1"/>
        <v/>
      </c>
      <c r="BM365" t="str">
        <f ca="1"/>
        <v/>
      </c>
      <c r="BN365" t="str">
        <f ca="1"/>
        <v/>
      </c>
      <c r="BO365" t="str">
        <f ca="1"/>
        <v/>
      </c>
      <c r="BP365" t="str">
        <f ca="1"/>
        <v/>
      </c>
      <c r="BR365">
        <f ca="1"/>
        <v>46204</v>
      </c>
      <c r="BS365" t="str">
        <f ca="1"/>
        <v>M</v>
      </c>
      <c r="BT365">
        <f ca="1"/>
        <v>265.3</v>
      </c>
      <c r="BU365">
        <f ca="1"/>
        <v>70.8</v>
      </c>
      <c r="BV365">
        <f ca="1"/>
        <v>405.8</v>
      </c>
      <c r="BW365">
        <f ca="1"/>
        <v>1322.3</v>
      </c>
      <c r="BX365" t="str">
        <f ca="1"/>
        <v/>
      </c>
      <c r="BY365">
        <f ca="1"/>
        <v>2064.1999999999998</v>
      </c>
      <c r="BZ365" t="str">
        <f ca="1"/>
        <v/>
      </c>
      <c r="CA365" t="str">
        <f ca="1"/>
        <v/>
      </c>
      <c r="CB365" t="str">
        <f ca="1"/>
        <v/>
      </c>
      <c r="CC365" t="str">
        <f ca="1"/>
        <v/>
      </c>
      <c r="CD365" t="str">
        <f ca="1"/>
        <v/>
      </c>
      <c r="CE365" t="str">
        <f ca="1"/>
        <v/>
      </c>
      <c r="CF365" t="str">
        <f ca="1"/>
        <v/>
      </c>
      <c r="CG365" t="str">
        <f ca="1"/>
        <v/>
      </c>
    </row>
    <row r="366" spans="1:85" ht="13.5">
      <c r="A366" s="242">
        <f ca="1"/>
        <v>46175</v>
      </c>
      <c r="B366" s="240" t="str">
        <f ca="1"/>
        <v>E</v>
      </c>
      <c r="C366" s="243">
        <f ca="1"/>
        <v>347.7</v>
      </c>
      <c r="D366" s="243">
        <f ca="1"/>
        <v>3865.2</v>
      </c>
      <c r="E366" s="243">
        <f ca="1"/>
        <v>455.4</v>
      </c>
      <c r="F366" s="243">
        <f ca="1"/>
        <v>410.2</v>
      </c>
      <c r="G366" s="243" t="str">
        <f ca="1"/>
        <v/>
      </c>
      <c r="H366" s="243">
        <f ca="1"/>
        <v>5078.4999999999991</v>
      </c>
      <c r="I366" s="244" t="str">
        <f ca="1"/>
        <v/>
      </c>
      <c r="J366" s="244" t="str">
        <f ca="1"/>
        <v/>
      </c>
      <c r="K366" s="243">
        <f ca="1"/>
        <v>155</v>
      </c>
      <c r="L366" s="243" t="str">
        <f ca="1"/>
        <v/>
      </c>
      <c r="M366" s="243" t="str">
        <f ca="1"/>
        <v/>
      </c>
      <c r="N366" s="243">
        <f ca="1"/>
        <v>6965.7999999999993</v>
      </c>
      <c r="O366" s="243">
        <f ca="1"/>
        <v>269.36</v>
      </c>
      <c r="P366" s="244">
        <f ca="1"/>
        <v>25.860558360558358</v>
      </c>
      <c r="R366" s="245"/>
      <c r="S366" s="347"/>
      <c r="T366" s="347"/>
      <c r="U366" s="347"/>
      <c r="V366" s="348"/>
      <c r="W366" s="347"/>
      <c r="X366" s="347"/>
      <c r="Y366" s="347"/>
      <c r="BA366">
        <f ca="1"/>
        <v>46204</v>
      </c>
      <c r="BB366" t="str">
        <f ca="1"/>
        <v>E</v>
      </c>
      <c r="BC366">
        <f ca="1"/>
        <v>238.60000000000002</v>
      </c>
      <c r="BD366">
        <f ca="1"/>
        <v>4054.8</v>
      </c>
      <c r="BE366">
        <f ca="1"/>
        <v>403.9</v>
      </c>
      <c r="BF366">
        <f ca="1"/>
        <v>2332.0000000000005</v>
      </c>
      <c r="BG366" t="str">
        <f ca="1"/>
        <v/>
      </c>
      <c r="BH366">
        <f ca="1"/>
        <v>7029.3000000000011</v>
      </c>
      <c r="BI366" t="str">
        <f ca="1"/>
        <v/>
      </c>
      <c r="BJ366" t="str">
        <f ca="1"/>
        <v/>
      </c>
      <c r="BK366">
        <f ca="1"/>
        <v>15</v>
      </c>
      <c r="BL366" t="str">
        <f ca="1"/>
        <v/>
      </c>
      <c r="BM366" t="str">
        <f ca="1"/>
        <v/>
      </c>
      <c r="BN366">
        <f ca="1"/>
        <v>9109.5</v>
      </c>
      <c r="BO366">
        <f ca="1"/>
        <v>356.39</v>
      </c>
      <c r="BP366">
        <f ca="1"/>
        <v>25.560481494991443</v>
      </c>
      <c r="BR366">
        <f ca="1"/>
        <v>46204</v>
      </c>
      <c r="BS366" t="str">
        <f ca="1"/>
        <v>E</v>
      </c>
      <c r="BT366">
        <f ca="1"/>
        <v>238.60000000000002</v>
      </c>
      <c r="BU366">
        <f ca="1"/>
        <v>4054.8</v>
      </c>
      <c r="BV366">
        <f ca="1"/>
        <v>403.9</v>
      </c>
      <c r="BW366">
        <f ca="1"/>
        <v>2332.0000000000005</v>
      </c>
      <c r="BX366" t="str">
        <f ca="1"/>
        <v/>
      </c>
      <c r="BY366">
        <f ca="1"/>
        <v>7029.3000000000011</v>
      </c>
      <c r="BZ366" t="str">
        <f ca="1"/>
        <v/>
      </c>
      <c r="CA366" t="str">
        <f ca="1"/>
        <v/>
      </c>
      <c r="CB366">
        <f ca="1"/>
        <v>15</v>
      </c>
      <c r="CC366" t="str">
        <f ca="1"/>
        <v/>
      </c>
      <c r="CD366" t="str">
        <f ca="1"/>
        <v/>
      </c>
      <c r="CE366">
        <f ca="1"/>
        <v>9109.5</v>
      </c>
      <c r="CF366">
        <f ca="1"/>
        <v>356.39</v>
      </c>
      <c r="CG366">
        <f ca="1"/>
        <v>25.560481494991443</v>
      </c>
    </row>
    <row r="367" spans="1:85" ht="13.5">
      <c r="A367" s="242">
        <f ca="1"/>
        <v>46176</v>
      </c>
      <c r="B367" s="240" t="str">
        <f ca="1"/>
        <v>M</v>
      </c>
      <c r="C367" s="243">
        <f ca="1"/>
        <v>374.2</v>
      </c>
      <c r="D367" s="243">
        <f ca="1"/>
        <v>73.3</v>
      </c>
      <c r="E367" s="243">
        <f ca="1"/>
        <v>464.5</v>
      </c>
      <c r="F367" s="243">
        <f ca="1"/>
        <v>1130.3000000000002</v>
      </c>
      <c r="G367" s="243" t="str">
        <f ca="1"/>
        <v/>
      </c>
      <c r="H367" s="243">
        <f ca="1"/>
        <v>2042.3000000000002</v>
      </c>
      <c r="I367" s="244" t="str">
        <f ca="1"/>
        <v/>
      </c>
      <c r="J367" s="244" t="str">
        <f ca="1"/>
        <v/>
      </c>
      <c r="K367" s="243" t="str">
        <f ca="1"/>
        <v/>
      </c>
      <c r="L367" s="243" t="str">
        <f ca="1"/>
        <v/>
      </c>
      <c r="M367" s="243" t="str">
        <f ca="1"/>
        <v/>
      </c>
      <c r="N367" s="243" t="str">
        <f ca="1"/>
        <v/>
      </c>
      <c r="O367" s="243" t="str">
        <f ca="1"/>
        <v/>
      </c>
      <c r="P367" s="244" t="str">
        <f ca="1"/>
        <v/>
      </c>
      <c r="R367" s="245"/>
      <c r="S367" s="347"/>
      <c r="T367" s="347"/>
      <c r="U367" s="347"/>
      <c r="V367" s="348"/>
      <c r="W367" s="347"/>
      <c r="X367" s="347"/>
      <c r="Y367" s="347"/>
      <c r="BA367">
        <f ca="1"/>
        <v>46205</v>
      </c>
      <c r="BB367" t="str">
        <f ca="1"/>
        <v>M</v>
      </c>
      <c r="BC367">
        <f ca="1"/>
        <v>262.5</v>
      </c>
      <c r="BD367">
        <f ca="1"/>
        <v>66.900000000000006</v>
      </c>
      <c r="BE367">
        <f ca="1"/>
        <v>439.1</v>
      </c>
      <c r="BF367">
        <f ca="1"/>
        <v>1326.7</v>
      </c>
      <c r="BG367" t="str">
        <f ca="1"/>
        <v/>
      </c>
      <c r="BH367">
        <f ca="1"/>
        <v>2095.1999999999998</v>
      </c>
      <c r="BI367" t="str">
        <f ca="1"/>
        <v/>
      </c>
      <c r="BJ367" t="str">
        <f ca="1"/>
        <v/>
      </c>
      <c r="BK367" t="str">
        <f ca="1"/>
        <v/>
      </c>
      <c r="BL367" t="str">
        <f ca="1"/>
        <v/>
      </c>
      <c r="BM367" t="str">
        <f ca="1"/>
        <v/>
      </c>
      <c r="BN367" t="str">
        <f ca="1"/>
        <v/>
      </c>
      <c r="BO367" t="str">
        <f ca="1"/>
        <v/>
      </c>
      <c r="BP367" t="str">
        <f ca="1"/>
        <v/>
      </c>
      <c r="BR367">
        <f ca="1"/>
        <v>46205</v>
      </c>
      <c r="BS367" t="str">
        <f ca="1"/>
        <v>M</v>
      </c>
      <c r="BT367">
        <f ca="1"/>
        <v>262.5</v>
      </c>
      <c r="BU367">
        <f ca="1"/>
        <v>66.900000000000006</v>
      </c>
      <c r="BV367">
        <f ca="1"/>
        <v>439.1</v>
      </c>
      <c r="BW367">
        <f ca="1"/>
        <v>1326.7</v>
      </c>
      <c r="BX367" t="str">
        <f ca="1"/>
        <v/>
      </c>
      <c r="BY367">
        <f ca="1"/>
        <v>2095.1999999999998</v>
      </c>
      <c r="BZ367" t="str">
        <f ca="1"/>
        <v/>
      </c>
      <c r="CA367" t="str">
        <f ca="1"/>
        <v/>
      </c>
      <c r="CB367" t="str">
        <f ca="1"/>
        <v/>
      </c>
      <c r="CC367" t="str">
        <f ca="1"/>
        <v/>
      </c>
      <c r="CD367" t="str">
        <f ca="1"/>
        <v/>
      </c>
      <c r="CE367" t="str">
        <f ca="1"/>
        <v/>
      </c>
      <c r="CF367" t="str">
        <f ca="1"/>
        <v/>
      </c>
      <c r="CG367" t="str">
        <f ca="1"/>
        <v/>
      </c>
    </row>
    <row r="368" spans="1:85" ht="13.5">
      <c r="A368" s="242">
        <f ca="1"/>
        <v>46176</v>
      </c>
      <c r="B368" s="240" t="str">
        <f ca="1"/>
        <v>E</v>
      </c>
      <c r="C368" s="243">
        <f ca="1"/>
        <v>344.5</v>
      </c>
      <c r="D368" s="243">
        <f ca="1"/>
        <v>4134.6000000000004</v>
      </c>
      <c r="E368" s="243">
        <f ca="1"/>
        <v>436.5</v>
      </c>
      <c r="F368" s="243">
        <f ca="1"/>
        <v>421.2</v>
      </c>
      <c r="G368" s="243" t="str">
        <f ca="1"/>
        <v/>
      </c>
      <c r="H368" s="243">
        <f ca="1"/>
        <v>5336.8</v>
      </c>
      <c r="I368" s="244" t="str">
        <f ca="1"/>
        <v/>
      </c>
      <c r="J368" s="244" t="str">
        <f ca="1"/>
        <v/>
      </c>
      <c r="K368" s="243">
        <f ca="1"/>
        <v>15</v>
      </c>
      <c r="L368" s="243" t="str">
        <f ca="1"/>
        <v/>
      </c>
      <c r="M368" s="243" t="str">
        <f ca="1"/>
        <v/>
      </c>
      <c r="N368" s="243">
        <f ca="1"/>
        <v>7655.8</v>
      </c>
      <c r="O368" s="243">
        <f ca="1"/>
        <v>297.08</v>
      </c>
      <c r="P368" s="244">
        <f ca="1"/>
        <v>25.770162919079038</v>
      </c>
      <c r="R368" s="245"/>
      <c r="S368" s="347"/>
      <c r="T368" s="347"/>
      <c r="U368" s="347"/>
      <c r="V368" s="348"/>
      <c r="W368" s="347"/>
      <c r="X368" s="347"/>
      <c r="Y368" s="347"/>
      <c r="BA368">
        <f ca="1"/>
        <v>46205</v>
      </c>
      <c r="BB368" t="str">
        <f ca="1"/>
        <v>E</v>
      </c>
      <c r="BC368">
        <f ca="1"/>
        <v>186.49999999999997</v>
      </c>
      <c r="BD368">
        <f ca="1"/>
        <v>4210.7</v>
      </c>
      <c r="BE368">
        <f ca="1"/>
        <v>391.6</v>
      </c>
      <c r="BF368">
        <f ca="1"/>
        <v>2305.6</v>
      </c>
      <c r="BG368" t="str">
        <f ca="1"/>
        <v/>
      </c>
      <c r="BH368">
        <f ca="1"/>
        <v>7094.4</v>
      </c>
      <c r="BI368" t="str">
        <f ca="1"/>
        <v/>
      </c>
      <c r="BJ368" t="str">
        <f ca="1"/>
        <v/>
      </c>
      <c r="BK368">
        <f ca="1"/>
        <v>15</v>
      </c>
      <c r="BL368" t="str">
        <f ca="1"/>
        <v/>
      </c>
      <c r="BM368" t="str">
        <f ca="1"/>
        <v/>
      </c>
      <c r="BN368">
        <f ca="1"/>
        <v>8845.5</v>
      </c>
      <c r="BO368">
        <f ca="1"/>
        <v>344.83</v>
      </c>
      <c r="BP368">
        <f ca="1"/>
        <v>25.651770437606938</v>
      </c>
      <c r="BR368">
        <f ca="1"/>
        <v>46205</v>
      </c>
      <c r="BS368" t="str">
        <f ca="1"/>
        <v>E</v>
      </c>
      <c r="BT368">
        <f ca="1"/>
        <v>186.49999999999997</v>
      </c>
      <c r="BU368">
        <f ca="1"/>
        <v>4210.7</v>
      </c>
      <c r="BV368">
        <f ca="1"/>
        <v>391.6</v>
      </c>
      <c r="BW368">
        <f ca="1"/>
        <v>2305.6</v>
      </c>
      <c r="BX368" t="str">
        <f ca="1"/>
        <v/>
      </c>
      <c r="BY368">
        <f ca="1"/>
        <v>7094.4</v>
      </c>
      <c r="BZ368" t="str">
        <f ca="1"/>
        <v/>
      </c>
      <c r="CA368" t="str">
        <f ca="1"/>
        <v/>
      </c>
      <c r="CB368">
        <f ca="1"/>
        <v>15</v>
      </c>
      <c r="CC368" t="str">
        <f ca="1"/>
        <v/>
      </c>
      <c r="CD368" t="str">
        <f ca="1"/>
        <v/>
      </c>
      <c r="CE368">
        <f ca="1"/>
        <v>8845.5</v>
      </c>
      <c r="CF368">
        <f ca="1"/>
        <v>344.83</v>
      </c>
      <c r="CG368">
        <f ca="1"/>
        <v>25.651770437606938</v>
      </c>
    </row>
    <row r="369" spans="1:85" ht="13.5">
      <c r="A369" s="242">
        <f ca="1"/>
        <v>46177</v>
      </c>
      <c r="B369" s="240" t="str">
        <f ca="1"/>
        <v>M</v>
      </c>
      <c r="C369" s="243">
        <f ca="1"/>
        <v>365.59999999999997</v>
      </c>
      <c r="D369" s="243">
        <f ca="1"/>
        <v>81.900000000000006</v>
      </c>
      <c r="E369" s="243">
        <f ca="1"/>
        <v>476.9</v>
      </c>
      <c r="F369" s="243">
        <f ca="1"/>
        <v>1409.6000000000001</v>
      </c>
      <c r="G369" s="243" t="str">
        <f ca="1"/>
        <v/>
      </c>
      <c r="H369" s="243">
        <f ca="1"/>
        <v>2334</v>
      </c>
      <c r="I369" s="244" t="str">
        <f ca="1"/>
        <v/>
      </c>
      <c r="J369" s="244" t="str">
        <f ca="1"/>
        <v/>
      </c>
      <c r="K369" s="243" t="str">
        <f ca="1"/>
        <v/>
      </c>
      <c r="L369" s="243" t="str">
        <f ca="1"/>
        <v/>
      </c>
      <c r="M369" s="243" t="str">
        <f ca="1"/>
        <v/>
      </c>
      <c r="N369" s="243" t="str">
        <f ca="1"/>
        <v/>
      </c>
      <c r="O369" s="243" t="str">
        <f ca="1"/>
        <v/>
      </c>
      <c r="P369" s="244" t="str">
        <f ca="1"/>
        <v/>
      </c>
      <c r="R369" s="245"/>
      <c r="S369" s="347"/>
      <c r="T369" s="347"/>
      <c r="U369" s="347"/>
      <c r="V369" s="348"/>
      <c r="W369" s="347"/>
      <c r="X369" s="347"/>
      <c r="Y369" s="347"/>
      <c r="BA369">
        <f ca="1"/>
        <v>46206</v>
      </c>
      <c r="BB369" t="str">
        <f ca="1"/>
        <v>M</v>
      </c>
      <c r="BC369">
        <f ca="1"/>
        <v>39.5</v>
      </c>
      <c r="BD369">
        <f ca="1"/>
        <v>72</v>
      </c>
      <c r="BE369">
        <f ca="1"/>
        <v>322.7</v>
      </c>
      <c r="BF369">
        <f ca="1"/>
        <v>1331.9</v>
      </c>
      <c r="BG369" t="str">
        <f ca="1"/>
        <v/>
      </c>
      <c r="BH369">
        <f ca="1"/>
        <v>1766.1000000000001</v>
      </c>
      <c r="BI369" t="str">
        <f ca="1"/>
        <v/>
      </c>
      <c r="BJ369" t="str">
        <f ca="1"/>
        <v/>
      </c>
      <c r="BK369" t="str">
        <f ca="1"/>
        <v/>
      </c>
      <c r="BL369" t="str">
        <f ca="1"/>
        <v/>
      </c>
      <c r="BM369" t="str">
        <f ca="1"/>
        <v/>
      </c>
      <c r="BN369" t="str">
        <f ca="1"/>
        <v/>
      </c>
      <c r="BO369" t="str">
        <f ca="1"/>
        <v/>
      </c>
      <c r="BP369" t="str">
        <f ca="1"/>
        <v/>
      </c>
      <c r="BR369">
        <f ca="1"/>
        <v>46206</v>
      </c>
      <c r="BS369" t="str">
        <f ca="1"/>
        <v>M</v>
      </c>
      <c r="BT369">
        <f ca="1"/>
        <v>39.5</v>
      </c>
      <c r="BU369">
        <f ca="1"/>
        <v>72</v>
      </c>
      <c r="BV369">
        <f ca="1"/>
        <v>322.7</v>
      </c>
      <c r="BW369">
        <f ca="1"/>
        <v>1331.9</v>
      </c>
      <c r="BX369" t="str">
        <f ca="1"/>
        <v/>
      </c>
      <c r="BY369">
        <f ca="1"/>
        <v>1766.1000000000001</v>
      </c>
      <c r="BZ369" t="str">
        <f ca="1"/>
        <v/>
      </c>
      <c r="CA369" t="str">
        <f ca="1"/>
        <v/>
      </c>
      <c r="CB369" t="str">
        <f ca="1"/>
        <v/>
      </c>
      <c r="CC369" t="str">
        <f ca="1"/>
        <v/>
      </c>
      <c r="CD369" t="str">
        <f ca="1"/>
        <v/>
      </c>
      <c r="CE369" t="str">
        <f ca="1"/>
        <v/>
      </c>
      <c r="CF369" t="str">
        <f ca="1"/>
        <v/>
      </c>
      <c r="CG369" t="str">
        <f ca="1"/>
        <v/>
      </c>
    </row>
    <row r="370" spans="1:85" ht="13.5">
      <c r="A370" s="242">
        <f ca="1"/>
        <v>46177</v>
      </c>
      <c r="B370" s="240" t="str">
        <f ca="1"/>
        <v>E</v>
      </c>
      <c r="C370" s="243">
        <f ca="1"/>
        <v>363.19999999999993</v>
      </c>
      <c r="D370" s="243">
        <f ca="1"/>
        <v>4089.6</v>
      </c>
      <c r="E370" s="243">
        <f ca="1"/>
        <v>469.99999999999994</v>
      </c>
      <c r="F370" s="243">
        <f ca="1"/>
        <v>423.49999999999994</v>
      </c>
      <c r="G370" s="243" t="str">
        <f ca="1"/>
        <v/>
      </c>
      <c r="H370" s="243">
        <f ca="1"/>
        <v>5346.3</v>
      </c>
      <c r="I370" s="244" t="str">
        <f ca="1"/>
        <v/>
      </c>
      <c r="J370" s="244" t="str">
        <f ca="1"/>
        <v/>
      </c>
      <c r="K370" s="243">
        <f ca="1"/>
        <v>15</v>
      </c>
      <c r="L370" s="243" t="str">
        <f ca="1"/>
        <v/>
      </c>
      <c r="M370" s="243" t="str">
        <f ca="1"/>
        <v/>
      </c>
      <c r="N370" s="243">
        <f ca="1"/>
        <v>7574.8</v>
      </c>
      <c r="O370" s="243">
        <f ca="1"/>
        <v>292.2</v>
      </c>
      <c r="P370" s="244">
        <f ca="1"/>
        <v>25.923340177960302</v>
      </c>
      <c r="R370" s="245"/>
      <c r="S370" s="347"/>
      <c r="T370" s="347"/>
      <c r="U370" s="347"/>
      <c r="V370" s="348"/>
      <c r="W370" s="347"/>
      <c r="X370" s="347"/>
      <c r="Y370" s="347"/>
      <c r="BA370">
        <f ca="1"/>
        <v>46206</v>
      </c>
      <c r="BB370" t="str">
        <f ca="1"/>
        <v>E</v>
      </c>
      <c r="BC370">
        <f ca="1"/>
        <v>0</v>
      </c>
      <c r="BD370">
        <f ca="1"/>
        <v>4010</v>
      </c>
      <c r="BE370">
        <f ca="1"/>
        <v>328</v>
      </c>
      <c r="BF370">
        <f ca="1"/>
        <v>2308.2999999999997</v>
      </c>
      <c r="BG370" t="str">
        <f ca="1"/>
        <v/>
      </c>
      <c r="BH370">
        <f ca="1"/>
        <v>6646.2999999999993</v>
      </c>
      <c r="BI370" t="str">
        <f ca="1"/>
        <v/>
      </c>
      <c r="BJ370" t="str">
        <f ca="1"/>
        <v/>
      </c>
      <c r="BK370">
        <f ca="1"/>
        <v>15</v>
      </c>
      <c r="BL370" t="str">
        <f ca="1"/>
        <v/>
      </c>
      <c r="BM370" t="str">
        <f ca="1"/>
        <v/>
      </c>
      <c r="BN370">
        <f ca="1"/>
        <v>8394.4</v>
      </c>
      <c r="BO370">
        <f ca="1"/>
        <v>328.66</v>
      </c>
      <c r="BP370">
        <f ca="1"/>
        <v>25.541288869956791</v>
      </c>
      <c r="BR370">
        <f ca="1"/>
        <v>46206</v>
      </c>
      <c r="BS370" t="str">
        <f ca="1"/>
        <v>E</v>
      </c>
      <c r="BT370">
        <f ca="1"/>
        <v>0</v>
      </c>
      <c r="BU370">
        <f ca="1"/>
        <v>4010</v>
      </c>
      <c r="BV370">
        <f ca="1"/>
        <v>328</v>
      </c>
      <c r="BW370">
        <f ca="1"/>
        <v>2308.2999999999997</v>
      </c>
      <c r="BX370" t="str">
        <f ca="1"/>
        <v/>
      </c>
      <c r="BY370">
        <f ca="1"/>
        <v>6646.2999999999993</v>
      </c>
      <c r="BZ370" t="str">
        <f ca="1"/>
        <v/>
      </c>
      <c r="CA370" t="str">
        <f ca="1"/>
        <v/>
      </c>
      <c r="CB370">
        <f ca="1"/>
        <v>15</v>
      </c>
      <c r="CC370" t="str">
        <f ca="1"/>
        <v/>
      </c>
      <c r="CD370" t="str">
        <f ca="1"/>
        <v/>
      </c>
      <c r="CE370">
        <f ca="1"/>
        <v>8394.4</v>
      </c>
      <c r="CF370">
        <f ca="1"/>
        <v>328.66</v>
      </c>
      <c r="CG370">
        <f ca="1"/>
        <v>25.541288869956791</v>
      </c>
    </row>
    <row r="371" spans="1:85" ht="13.5">
      <c r="A371" s="242">
        <f ca="1"/>
        <v>46178</v>
      </c>
      <c r="B371" s="240" t="str">
        <f ca="1"/>
        <v>M</v>
      </c>
      <c r="C371" s="243">
        <f ca="1"/>
        <v>360.4</v>
      </c>
      <c r="D371" s="243">
        <f ca="1"/>
        <v>82.5</v>
      </c>
      <c r="E371" s="243">
        <f ca="1"/>
        <v>466.3</v>
      </c>
      <c r="F371" s="243">
        <f ca="1"/>
        <v>1334.3</v>
      </c>
      <c r="G371" s="243" t="str">
        <f ca="1"/>
        <v/>
      </c>
      <c r="H371" s="243">
        <f ca="1"/>
        <v>2243.5</v>
      </c>
      <c r="I371" s="244" t="str">
        <f ca="1"/>
        <v/>
      </c>
      <c r="J371" s="244" t="str">
        <f ca="1"/>
        <v/>
      </c>
      <c r="K371" s="243" t="str">
        <f ca="1"/>
        <v/>
      </c>
      <c r="L371" s="243" t="str">
        <f ca="1"/>
        <v/>
      </c>
      <c r="M371" s="243" t="str">
        <f ca="1"/>
        <v/>
      </c>
      <c r="N371" s="243" t="str">
        <f ca="1"/>
        <v/>
      </c>
      <c r="O371" s="243" t="str">
        <f ca="1"/>
        <v/>
      </c>
      <c r="P371" s="244" t="str">
        <f ca="1"/>
        <v/>
      </c>
      <c r="R371" s="245"/>
      <c r="S371" s="347"/>
      <c r="T371" s="347"/>
      <c r="U371" s="347"/>
      <c r="V371" s="348"/>
      <c r="W371" s="347"/>
      <c r="X371" s="347"/>
      <c r="Y371" s="347"/>
      <c r="BA371">
        <f ca="1"/>
        <v>46207</v>
      </c>
      <c r="BB371" t="str">
        <f ca="1"/>
        <v>M</v>
      </c>
      <c r="BC371">
        <f ca="1"/>
        <v>0</v>
      </c>
      <c r="BD371">
        <f ca="1"/>
        <v>0</v>
      </c>
      <c r="BE371">
        <f ca="1"/>
        <v>378.9</v>
      </c>
      <c r="BF371">
        <f ca="1"/>
        <v>1384.1999999999998</v>
      </c>
      <c r="BG371" t="str">
        <f ca="1"/>
        <v/>
      </c>
      <c r="BH371">
        <f ca="1"/>
        <v>1763.1</v>
      </c>
      <c r="BI371" t="str">
        <f ca="1"/>
        <v/>
      </c>
      <c r="BJ371" t="str">
        <f ca="1"/>
        <v/>
      </c>
      <c r="BK371" t="str">
        <f ca="1"/>
        <v/>
      </c>
      <c r="BL371" t="str">
        <f ca="1"/>
        <v/>
      </c>
      <c r="BM371" t="str">
        <f ca="1"/>
        <v/>
      </c>
      <c r="BN371" t="str">
        <f ca="1"/>
        <v/>
      </c>
      <c r="BO371" t="str">
        <f ca="1"/>
        <v/>
      </c>
      <c r="BP371" t="str">
        <f ca="1"/>
        <v/>
      </c>
      <c r="BR371">
        <f ca="1"/>
        <v>46207</v>
      </c>
      <c r="BS371" t="str">
        <f ca="1"/>
        <v>M</v>
      </c>
      <c r="BT371">
        <f ca="1"/>
        <v>0</v>
      </c>
      <c r="BU371">
        <f ca="1"/>
        <v>0</v>
      </c>
      <c r="BV371">
        <f ca="1"/>
        <v>378.9</v>
      </c>
      <c r="BW371">
        <f ca="1"/>
        <v>1384.1999999999998</v>
      </c>
      <c r="BX371" t="str">
        <f ca="1"/>
        <v/>
      </c>
      <c r="BY371">
        <f ca="1"/>
        <v>1763.1</v>
      </c>
      <c r="BZ371" t="str">
        <f ca="1"/>
        <v/>
      </c>
      <c r="CA371" t="str">
        <f ca="1"/>
        <v/>
      </c>
      <c r="CB371" t="str">
        <f ca="1"/>
        <v/>
      </c>
      <c r="CC371" t="str">
        <f ca="1"/>
        <v/>
      </c>
      <c r="CD371" t="str">
        <f ca="1"/>
        <v/>
      </c>
      <c r="CE371" t="str">
        <f ca="1"/>
        <v/>
      </c>
      <c r="CF371" t="str">
        <f ca="1"/>
        <v/>
      </c>
      <c r="CG371" t="str">
        <f ca="1"/>
        <v/>
      </c>
    </row>
    <row r="372" spans="1:85" ht="13.5">
      <c r="A372" s="242">
        <f ca="1"/>
        <v>46178</v>
      </c>
      <c r="B372" s="240" t="str">
        <f ca="1"/>
        <v>E</v>
      </c>
      <c r="C372" s="243">
        <f ca="1"/>
        <v>358.4</v>
      </c>
      <c r="D372" s="243">
        <f ca="1"/>
        <v>3958.2</v>
      </c>
      <c r="E372" s="243">
        <f ca="1"/>
        <v>447.19999999999993</v>
      </c>
      <c r="F372" s="243">
        <f ca="1"/>
        <v>436.50000000000006</v>
      </c>
      <c r="G372" s="243" t="str">
        <f ca="1"/>
        <v/>
      </c>
      <c r="H372" s="243">
        <f ca="1"/>
        <v>5200.2999999999993</v>
      </c>
      <c r="I372" s="244" t="str">
        <f ca="1"/>
        <v/>
      </c>
      <c r="J372" s="244" t="str">
        <f ca="1"/>
        <v/>
      </c>
      <c r="K372" s="243">
        <f ca="1"/>
        <v>21</v>
      </c>
      <c r="L372" s="243" t="str">
        <f ca="1"/>
        <v/>
      </c>
      <c r="M372" s="243" t="str">
        <f ca="1"/>
        <v/>
      </c>
      <c r="N372" s="243">
        <f ca="1"/>
        <v>7392.4999999999991</v>
      </c>
      <c r="O372" s="243">
        <f ca="1"/>
        <v>287.31</v>
      </c>
      <c r="P372" s="244">
        <f ca="1"/>
        <v>25.730047683686607</v>
      </c>
      <c r="R372" s="245"/>
      <c r="S372" s="347"/>
      <c r="T372" s="347"/>
      <c r="U372" s="347"/>
      <c r="V372" s="348"/>
      <c r="W372" s="347"/>
      <c r="X372" s="347"/>
      <c r="Y372" s="347"/>
      <c r="BA372">
        <f ca="1"/>
        <v>46207</v>
      </c>
      <c r="BB372" t="str">
        <f ca="1"/>
        <v>E</v>
      </c>
      <c r="BC372">
        <f ca="1"/>
        <v>0</v>
      </c>
      <c r="BD372">
        <f ca="1"/>
        <v>3915.3</v>
      </c>
      <c r="BE372">
        <f ca="1"/>
        <v>288.5</v>
      </c>
      <c r="BF372">
        <f ca="1"/>
        <v>2246.3000000000002</v>
      </c>
      <c r="BG372" t="str">
        <f ca="1"/>
        <v/>
      </c>
      <c r="BH372">
        <f ca="1"/>
        <v>6450.1</v>
      </c>
      <c r="BI372" t="str">
        <f ca="1"/>
        <v/>
      </c>
      <c r="BJ372" t="str">
        <f ca="1"/>
        <v/>
      </c>
      <c r="BK372">
        <f ca="1"/>
        <v>10</v>
      </c>
      <c r="BL372" t="str">
        <f ca="1"/>
        <v/>
      </c>
      <c r="BM372" t="str">
        <f ca="1"/>
        <v/>
      </c>
      <c r="BN372">
        <f ca="1"/>
        <v>8052.5</v>
      </c>
      <c r="BO372">
        <f ca="1"/>
        <v>315.64</v>
      </c>
      <c r="BP372">
        <f ca="1"/>
        <v>25.511658851856545</v>
      </c>
      <c r="BR372">
        <f ca="1"/>
        <v>46207</v>
      </c>
      <c r="BS372" t="str">
        <f ca="1"/>
        <v>E</v>
      </c>
      <c r="BT372">
        <f ca="1"/>
        <v>0</v>
      </c>
      <c r="BU372">
        <f ca="1"/>
        <v>3915.3</v>
      </c>
      <c r="BV372">
        <f ca="1"/>
        <v>288.5</v>
      </c>
      <c r="BW372">
        <f ca="1"/>
        <v>2246.3000000000002</v>
      </c>
      <c r="BX372" t="str">
        <f ca="1"/>
        <v/>
      </c>
      <c r="BY372">
        <f ca="1"/>
        <v>6450.1</v>
      </c>
      <c r="BZ372" t="str">
        <f ca="1"/>
        <v/>
      </c>
      <c r="CA372" t="str">
        <f ca="1"/>
        <v/>
      </c>
      <c r="CB372">
        <f ca="1"/>
        <v>10</v>
      </c>
      <c r="CC372" t="str">
        <f ca="1"/>
        <v/>
      </c>
      <c r="CD372" t="str">
        <f ca="1"/>
        <v/>
      </c>
      <c r="CE372">
        <f ca="1"/>
        <v>8052.5</v>
      </c>
      <c r="CF372">
        <f ca="1"/>
        <v>315.64</v>
      </c>
      <c r="CG372">
        <f ca="1"/>
        <v>25.511658851856545</v>
      </c>
    </row>
    <row r="373" spans="1:85" ht="13.5">
      <c r="A373" s="242">
        <f ca="1"/>
        <v>46179</v>
      </c>
      <c r="B373" s="240" t="str">
        <f ca="1"/>
        <v>M</v>
      </c>
      <c r="C373" s="243">
        <f ca="1"/>
        <v>325.79999999999995</v>
      </c>
      <c r="D373" s="243">
        <f ca="1"/>
        <v>81.900000000000006</v>
      </c>
      <c r="E373" s="243">
        <f ca="1"/>
        <v>440.9</v>
      </c>
      <c r="F373" s="243">
        <f ca="1"/>
        <v>1364.6000000000001</v>
      </c>
      <c r="G373" s="243" t="str">
        <f ca="1"/>
        <v/>
      </c>
      <c r="H373" s="243">
        <f ca="1"/>
        <v>2213.1999999999998</v>
      </c>
      <c r="I373" s="244" t="str">
        <f ca="1"/>
        <v/>
      </c>
      <c r="J373" s="244" t="str">
        <f ca="1"/>
        <v/>
      </c>
      <c r="K373" s="243" t="str">
        <f ca="1"/>
        <v/>
      </c>
      <c r="L373" s="243" t="str">
        <f ca="1"/>
        <v/>
      </c>
      <c r="M373" s="243" t="str">
        <f ca="1"/>
        <v/>
      </c>
      <c r="N373" s="243" t="str">
        <f ca="1"/>
        <v/>
      </c>
      <c r="O373" s="243" t="str">
        <f ca="1"/>
        <v/>
      </c>
      <c r="P373" s="244" t="str">
        <f ca="1"/>
        <v/>
      </c>
      <c r="R373" s="245"/>
      <c r="S373" s="347"/>
      <c r="T373" s="347"/>
      <c r="U373" s="347"/>
      <c r="V373" s="348"/>
      <c r="W373" s="347"/>
      <c r="X373" s="347"/>
      <c r="Y373" s="347"/>
      <c r="BA373">
        <f ca="1"/>
        <v>46208</v>
      </c>
      <c r="BB373" t="str">
        <f ca="1"/>
        <v>M</v>
      </c>
      <c r="BC373">
        <f ca="1"/>
        <v>0</v>
      </c>
      <c r="BD373">
        <f ca="1"/>
        <v>3.2</v>
      </c>
      <c r="BE373">
        <f ca="1"/>
        <v>261.8</v>
      </c>
      <c r="BF373">
        <f ca="1"/>
        <v>1347.4</v>
      </c>
      <c r="BG373" t="str">
        <f ca="1"/>
        <v/>
      </c>
      <c r="BH373">
        <f ca="1"/>
        <v>1612.4</v>
      </c>
      <c r="BI373" t="str">
        <f ca="1"/>
        <v/>
      </c>
      <c r="BJ373" t="str">
        <f ca="1"/>
        <v/>
      </c>
      <c r="BK373" t="str">
        <f ca="1"/>
        <v/>
      </c>
      <c r="BL373" t="str">
        <f ca="1"/>
        <v/>
      </c>
      <c r="BM373" t="str">
        <f ca="1"/>
        <v/>
      </c>
      <c r="BN373" t="str">
        <f ca="1"/>
        <v/>
      </c>
      <c r="BO373" t="str">
        <f ca="1"/>
        <v/>
      </c>
      <c r="BP373" t="str">
        <f ca="1"/>
        <v/>
      </c>
      <c r="BR373">
        <f ca="1"/>
        <v>46208</v>
      </c>
      <c r="BS373" t="str">
        <f ca="1"/>
        <v>M</v>
      </c>
      <c r="BT373">
        <f ca="1"/>
        <v>0</v>
      </c>
      <c r="BU373">
        <f ca="1"/>
        <v>3.2</v>
      </c>
      <c r="BV373">
        <f ca="1"/>
        <v>261.8</v>
      </c>
      <c r="BW373">
        <f ca="1"/>
        <v>1347.4</v>
      </c>
      <c r="BX373" t="str">
        <f ca="1"/>
        <v/>
      </c>
      <c r="BY373">
        <f ca="1"/>
        <v>1612.4</v>
      </c>
      <c r="BZ373" t="str">
        <f ca="1"/>
        <v/>
      </c>
      <c r="CA373" t="str">
        <f ca="1"/>
        <v/>
      </c>
      <c r="CB373" t="str">
        <f ca="1"/>
        <v/>
      </c>
      <c r="CC373" t="str">
        <f ca="1"/>
        <v/>
      </c>
      <c r="CD373" t="str">
        <f ca="1"/>
        <v/>
      </c>
      <c r="CE373" t="str">
        <f ca="1"/>
        <v/>
      </c>
      <c r="CF373" t="str">
        <f ca="1"/>
        <v/>
      </c>
      <c r="CG373" t="str">
        <f ca="1"/>
        <v/>
      </c>
    </row>
    <row r="374" spans="1:85" ht="13.5">
      <c r="A374" s="242">
        <f ca="1"/>
        <v>46179</v>
      </c>
      <c r="B374" s="240" t="str">
        <f ca="1"/>
        <v>E</v>
      </c>
      <c r="C374" s="243">
        <f ca="1"/>
        <v>316.2</v>
      </c>
      <c r="D374" s="243">
        <f ca="1"/>
        <v>4006.2</v>
      </c>
      <c r="E374" s="243">
        <f ca="1"/>
        <v>415.7</v>
      </c>
      <c r="F374" s="243">
        <f ca="1"/>
        <v>399.3</v>
      </c>
      <c r="G374" s="243" t="str">
        <f ca="1"/>
        <v/>
      </c>
      <c r="H374" s="243">
        <f ca="1"/>
        <v>5137.3999999999996</v>
      </c>
      <c r="I374" s="244" t="str">
        <f ca="1"/>
        <v/>
      </c>
      <c r="J374" s="244" t="str">
        <f ca="1"/>
        <v/>
      </c>
      <c r="K374" s="243">
        <f ca="1"/>
        <v>15</v>
      </c>
      <c r="L374" s="243" t="str">
        <f ca="1"/>
        <v/>
      </c>
      <c r="M374" s="243" t="str">
        <f ca="1"/>
        <v/>
      </c>
      <c r="N374" s="243">
        <f ca="1"/>
        <v>7276.7999999999993</v>
      </c>
      <c r="O374" s="243">
        <f ca="1"/>
        <v>283.44</v>
      </c>
      <c r="P374" s="244">
        <f ca="1"/>
        <v>25.673158340389499</v>
      </c>
      <c r="R374" s="245"/>
      <c r="S374" s="347"/>
      <c r="T374" s="347"/>
      <c r="U374" s="347"/>
      <c r="V374" s="348"/>
      <c r="W374" s="347"/>
      <c r="X374" s="347"/>
      <c r="Y374" s="347"/>
      <c r="BA374">
        <f ca="1"/>
        <v>46208</v>
      </c>
      <c r="BB374" t="str">
        <f ca="1"/>
        <v>E</v>
      </c>
      <c r="BC374">
        <f ca="1"/>
        <v>0</v>
      </c>
      <c r="BD374">
        <f ca="1"/>
        <v>3941</v>
      </c>
      <c r="BE374">
        <f ca="1"/>
        <v>278</v>
      </c>
      <c r="BF374">
        <f ca="1"/>
        <v>2218.4</v>
      </c>
      <c r="BG374" t="str">
        <f ca="1"/>
        <v/>
      </c>
      <c r="BH374">
        <f ca="1"/>
        <v>6437.4</v>
      </c>
      <c r="BI374" t="str">
        <f ca="1"/>
        <v/>
      </c>
      <c r="BJ374" t="str">
        <f ca="1"/>
        <v/>
      </c>
      <c r="BK374">
        <f ca="1"/>
        <v>15</v>
      </c>
      <c r="BL374" t="str">
        <f ca="1"/>
        <v/>
      </c>
      <c r="BM374" t="str">
        <f ca="1"/>
        <v/>
      </c>
      <c r="BN374">
        <f ca="1"/>
        <v>8204.1999999999989</v>
      </c>
      <c r="BO374">
        <f ca="1"/>
        <v>322.48</v>
      </c>
      <c r="BP374">
        <f ca="1"/>
        <v>25.440957578764571</v>
      </c>
      <c r="BR374">
        <f ca="1"/>
        <v>46208</v>
      </c>
      <c r="BS374" t="str">
        <f ca="1"/>
        <v>E</v>
      </c>
      <c r="BT374">
        <f ca="1"/>
        <v>0</v>
      </c>
      <c r="BU374">
        <f ca="1"/>
        <v>3941</v>
      </c>
      <c r="BV374">
        <f ca="1"/>
        <v>278</v>
      </c>
      <c r="BW374">
        <f ca="1"/>
        <v>2218.4</v>
      </c>
      <c r="BX374" t="str">
        <f ca="1"/>
        <v/>
      </c>
      <c r="BY374">
        <f ca="1"/>
        <v>6437.4</v>
      </c>
      <c r="BZ374" t="str">
        <f ca="1"/>
        <v/>
      </c>
      <c r="CA374" t="str">
        <f ca="1"/>
        <v/>
      </c>
      <c r="CB374">
        <f ca="1"/>
        <v>15</v>
      </c>
      <c r="CC374" t="str">
        <f ca="1"/>
        <v/>
      </c>
      <c r="CD374" t="str">
        <f ca="1"/>
        <v/>
      </c>
      <c r="CE374">
        <f ca="1"/>
        <v>8204.1999999999989</v>
      </c>
      <c r="CF374">
        <f ca="1"/>
        <v>322.48</v>
      </c>
      <c r="CG374">
        <f ca="1"/>
        <v>25.440957578764571</v>
      </c>
    </row>
    <row r="375" spans="1:85" ht="13.5">
      <c r="A375" s="242">
        <f ca="1"/>
        <v>46180</v>
      </c>
      <c r="B375" s="240" t="str">
        <f ca="1"/>
        <v>M</v>
      </c>
      <c r="C375" s="243">
        <f ca="1"/>
        <v>323.20000000000005</v>
      </c>
      <c r="D375" s="243">
        <f ca="1"/>
        <v>80.2</v>
      </c>
      <c r="E375" s="243">
        <f ca="1"/>
        <v>461.3</v>
      </c>
      <c r="F375" s="243">
        <f ca="1"/>
        <v>1289.7</v>
      </c>
      <c r="G375" s="243" t="str">
        <f ca="1"/>
        <v/>
      </c>
      <c r="H375" s="243">
        <f ca="1"/>
        <v>2154.4</v>
      </c>
      <c r="I375" s="244" t="str">
        <f ca="1"/>
        <v/>
      </c>
      <c r="J375" s="244" t="str">
        <f ca="1"/>
        <v/>
      </c>
      <c r="K375" s="243" t="str">
        <f ca="1"/>
        <v/>
      </c>
      <c r="L375" s="243" t="str">
        <f ca="1"/>
        <v/>
      </c>
      <c r="M375" s="243" t="str">
        <f ca="1"/>
        <v/>
      </c>
      <c r="N375" s="243" t="str">
        <f ca="1"/>
        <v/>
      </c>
      <c r="O375" s="243" t="str">
        <f ca="1"/>
        <v/>
      </c>
      <c r="P375" s="244" t="str">
        <f ca="1"/>
        <v/>
      </c>
      <c r="R375" s="245"/>
      <c r="S375" s="347"/>
      <c r="T375" s="347"/>
      <c r="U375" s="347"/>
      <c r="V375" s="348"/>
      <c r="W375" s="347"/>
      <c r="X375" s="347"/>
      <c r="Y375" s="347"/>
      <c r="BA375">
        <f ca="1"/>
        <v>46209</v>
      </c>
      <c r="BB375" t="str">
        <f ca="1"/>
        <v>M</v>
      </c>
      <c r="BC375">
        <f ca="1"/>
        <v>0</v>
      </c>
      <c r="BD375">
        <f ca="1"/>
        <v>0</v>
      </c>
      <c r="BE375">
        <f ca="1"/>
        <v>415.3</v>
      </c>
      <c r="BF375">
        <f ca="1"/>
        <v>1366.5</v>
      </c>
      <c r="BG375" t="str">
        <f ca="1"/>
        <v/>
      </c>
      <c r="BH375">
        <f ca="1"/>
        <v>1781.8</v>
      </c>
      <c r="BI375" t="str">
        <f ca="1"/>
        <v/>
      </c>
      <c r="BJ375" t="str">
        <f ca="1"/>
        <v/>
      </c>
      <c r="BK375" t="str">
        <f ca="1"/>
        <v/>
      </c>
      <c r="BL375" t="str">
        <f ca="1"/>
        <v/>
      </c>
      <c r="BM375" t="str">
        <f ca="1"/>
        <v/>
      </c>
      <c r="BN375" t="str">
        <f ca="1"/>
        <v/>
      </c>
      <c r="BO375" t="str">
        <f ca="1"/>
        <v/>
      </c>
      <c r="BP375" t="str">
        <f ca="1"/>
        <v/>
      </c>
      <c r="BR375">
        <f ca="1"/>
        <v>46209</v>
      </c>
      <c r="BS375" t="str">
        <f ca="1"/>
        <v>M</v>
      </c>
      <c r="BT375">
        <f ca="1"/>
        <v>0</v>
      </c>
      <c r="BU375">
        <f ca="1"/>
        <v>0</v>
      </c>
      <c r="BV375">
        <f ca="1"/>
        <v>415.3</v>
      </c>
      <c r="BW375">
        <f ca="1"/>
        <v>1366.5</v>
      </c>
      <c r="BX375" t="str">
        <f ca="1"/>
        <v/>
      </c>
      <c r="BY375">
        <f ca="1"/>
        <v>1781.8</v>
      </c>
      <c r="BZ375" t="str">
        <f ca="1"/>
        <v/>
      </c>
      <c r="CA375" t="str">
        <f ca="1"/>
        <v/>
      </c>
      <c r="CB375" t="str">
        <f ca="1"/>
        <v/>
      </c>
      <c r="CC375" t="str">
        <f ca="1"/>
        <v/>
      </c>
      <c r="CD375" t="str">
        <f ca="1"/>
        <v/>
      </c>
      <c r="CE375" t="str">
        <f ca="1"/>
        <v/>
      </c>
      <c r="CF375" t="str">
        <f ca="1"/>
        <v/>
      </c>
      <c r="CG375" t="str">
        <f ca="1"/>
        <v/>
      </c>
    </row>
    <row r="376" spans="1:85" ht="13.5">
      <c r="A376" s="242">
        <f ca="1"/>
        <v>46180</v>
      </c>
      <c r="B376" s="240" t="str">
        <f ca="1"/>
        <v>E</v>
      </c>
      <c r="C376" s="243">
        <f ca="1"/>
        <v>329.4</v>
      </c>
      <c r="D376" s="243">
        <f ca="1"/>
        <v>4000.4</v>
      </c>
      <c r="E376" s="243">
        <f ca="1"/>
        <v>447</v>
      </c>
      <c r="F376" s="243">
        <f ca="1"/>
        <v>406.99999999999994</v>
      </c>
      <c r="G376" s="243" t="str">
        <f ca="1"/>
        <v/>
      </c>
      <c r="H376" s="243">
        <f ca="1"/>
        <v>5183.8</v>
      </c>
      <c r="I376" s="244" t="str">
        <f ca="1"/>
        <v/>
      </c>
      <c r="J376" s="244" t="str">
        <f ca="1"/>
        <v/>
      </c>
      <c r="K376" s="243">
        <f ca="1"/>
        <v>15</v>
      </c>
      <c r="L376" s="243" t="str">
        <f ca="1"/>
        <v/>
      </c>
      <c r="M376" s="243" t="str">
        <f ca="1"/>
        <v/>
      </c>
      <c r="N376" s="243">
        <f ca="1"/>
        <v>7237.7000000000007</v>
      </c>
      <c r="O376" s="243">
        <f ca="1"/>
        <v>280.83</v>
      </c>
      <c r="P376" s="244">
        <f ca="1"/>
        <v>25.772531424705342</v>
      </c>
      <c r="R376" s="245"/>
      <c r="S376" s="347"/>
      <c r="T376" s="347"/>
      <c r="U376" s="347"/>
      <c r="V376" s="348"/>
      <c r="W376" s="347"/>
      <c r="X376" s="347"/>
      <c r="Y376" s="347"/>
      <c r="BA376">
        <f ca="1"/>
        <v>46209</v>
      </c>
      <c r="BB376" t="str">
        <f ca="1"/>
        <v>E</v>
      </c>
      <c r="BC376">
        <f ca="1"/>
        <v>0</v>
      </c>
      <c r="BD376">
        <f ca="1"/>
        <v>3963.8</v>
      </c>
      <c r="BE376">
        <f ca="1"/>
        <v>392</v>
      </c>
      <c r="BF376">
        <f ca="1"/>
        <v>2204.0999999999995</v>
      </c>
      <c r="BG376" t="str">
        <f ca="1"/>
        <v/>
      </c>
      <c r="BH376">
        <f ca="1"/>
        <v>6559.9</v>
      </c>
      <c r="BI376" t="str">
        <f ca="1"/>
        <v/>
      </c>
      <c r="BJ376" t="str">
        <f ca="1"/>
        <v/>
      </c>
      <c r="BK376">
        <f ca="1"/>
        <v>127</v>
      </c>
      <c r="BL376" t="str">
        <f ca="1"/>
        <v/>
      </c>
      <c r="BM376" t="str">
        <f ca="1"/>
        <v/>
      </c>
      <c r="BN376">
        <f ca="1"/>
        <v>8240.9</v>
      </c>
      <c r="BO376">
        <f ca="1"/>
        <v>325.56</v>
      </c>
      <c r="BP376">
        <f ca="1"/>
        <v>25.312999139943482</v>
      </c>
      <c r="BR376">
        <f ca="1"/>
        <v>46209</v>
      </c>
      <c r="BS376" t="str">
        <f ca="1"/>
        <v>E</v>
      </c>
      <c r="BT376">
        <f ca="1"/>
        <v>0</v>
      </c>
      <c r="BU376">
        <f ca="1"/>
        <v>3963.8</v>
      </c>
      <c r="BV376">
        <f ca="1"/>
        <v>392</v>
      </c>
      <c r="BW376">
        <f ca="1"/>
        <v>2204.0999999999995</v>
      </c>
      <c r="BX376" t="str">
        <f ca="1"/>
        <v/>
      </c>
      <c r="BY376">
        <f ca="1"/>
        <v>6559.9</v>
      </c>
      <c r="BZ376" t="str">
        <f ca="1"/>
        <v/>
      </c>
      <c r="CA376" t="str">
        <f ca="1"/>
        <v/>
      </c>
      <c r="CB376">
        <f ca="1"/>
        <v>127</v>
      </c>
      <c r="CC376" t="str">
        <f ca="1"/>
        <v/>
      </c>
      <c r="CD376" t="str">
        <f ca="1"/>
        <v/>
      </c>
      <c r="CE376">
        <f ca="1"/>
        <v>8240.9</v>
      </c>
      <c r="CF376">
        <f ca="1"/>
        <v>325.56</v>
      </c>
      <c r="CG376">
        <f ca="1"/>
        <v>25.312999139943482</v>
      </c>
    </row>
    <row r="377" spans="1:85" ht="13.5">
      <c r="A377" s="242">
        <f ca="1"/>
        <v>46181</v>
      </c>
      <c r="B377" s="240" t="str">
        <f ca="1"/>
        <v>M</v>
      </c>
      <c r="C377" s="243">
        <f ca="1"/>
        <v>325.2</v>
      </c>
      <c r="D377" s="243">
        <f ca="1"/>
        <v>76.900000000000006</v>
      </c>
      <c r="E377" s="243">
        <f ca="1"/>
        <v>452.5</v>
      </c>
      <c r="F377" s="243">
        <f ca="1"/>
        <v>1214.3000000000002</v>
      </c>
      <c r="G377" s="243" t="str">
        <f ca="1"/>
        <v/>
      </c>
      <c r="H377" s="243">
        <f ca="1"/>
        <v>2068.9</v>
      </c>
      <c r="I377" s="244" t="str">
        <f ca="1"/>
        <v/>
      </c>
      <c r="J377" s="244" t="str">
        <f ca="1"/>
        <v/>
      </c>
      <c r="K377" s="243" t="str">
        <f ca="1"/>
        <v/>
      </c>
      <c r="L377" s="243" t="str">
        <f ca="1"/>
        <v/>
      </c>
      <c r="M377" s="243" t="str">
        <f ca="1"/>
        <v/>
      </c>
      <c r="N377" s="243" t="str">
        <f ca="1"/>
        <v/>
      </c>
      <c r="O377" s="243" t="str">
        <f ca="1"/>
        <v/>
      </c>
      <c r="P377" s="244" t="str">
        <f ca="1"/>
        <v/>
      </c>
      <c r="R377" s="245"/>
      <c r="S377" s="347"/>
      <c r="T377" s="347"/>
      <c r="U377" s="347"/>
      <c r="V377" s="348"/>
      <c r="W377" s="347"/>
      <c r="X377" s="347"/>
      <c r="Y377" s="347"/>
      <c r="BA377">
        <f ca="1"/>
        <v>46210</v>
      </c>
      <c r="BB377" t="str">
        <f ca="1"/>
        <v>M</v>
      </c>
      <c r="BC377">
        <f ca="1"/>
        <v>0</v>
      </c>
      <c r="BD377">
        <f ca="1"/>
        <v>7.2</v>
      </c>
      <c r="BE377">
        <f ca="1"/>
        <v>423.3</v>
      </c>
      <c r="BF377">
        <f ca="1"/>
        <v>1377.5</v>
      </c>
      <c r="BG377" t="str">
        <f ca="1"/>
        <v/>
      </c>
      <c r="BH377">
        <f ca="1"/>
        <v>1808</v>
      </c>
      <c r="BI377" t="str">
        <f ca="1"/>
        <v/>
      </c>
      <c r="BJ377" t="str">
        <f ca="1"/>
        <v/>
      </c>
      <c r="BK377" t="str">
        <f ca="1"/>
        <v/>
      </c>
      <c r="BL377" t="str">
        <f ca="1"/>
        <v/>
      </c>
      <c r="BM377" t="str">
        <f ca="1"/>
        <v/>
      </c>
      <c r="BN377" t="str">
        <f ca="1"/>
        <v/>
      </c>
      <c r="BO377" t="str">
        <f ca="1"/>
        <v/>
      </c>
      <c r="BP377" t="str">
        <f ca="1"/>
        <v/>
      </c>
      <c r="BR377">
        <f ca="1"/>
        <v>46210</v>
      </c>
      <c r="BS377" t="str">
        <f ca="1"/>
        <v>M</v>
      </c>
      <c r="BT377">
        <f ca="1"/>
        <v>0</v>
      </c>
      <c r="BU377">
        <f ca="1"/>
        <v>7.2</v>
      </c>
      <c r="BV377">
        <f ca="1"/>
        <v>423.3</v>
      </c>
      <c r="BW377">
        <f ca="1"/>
        <v>1377.5</v>
      </c>
      <c r="BX377" t="str">
        <f ca="1"/>
        <v/>
      </c>
      <c r="BY377">
        <f ca="1"/>
        <v>1808</v>
      </c>
      <c r="BZ377" t="str">
        <f ca="1"/>
        <v/>
      </c>
      <c r="CA377" t="str">
        <f ca="1"/>
        <v/>
      </c>
      <c r="CB377" t="str">
        <f ca="1"/>
        <v/>
      </c>
      <c r="CC377" t="str">
        <f ca="1"/>
        <v/>
      </c>
      <c r="CD377" t="str">
        <f ca="1"/>
        <v/>
      </c>
      <c r="CE377" t="str">
        <f ca="1"/>
        <v/>
      </c>
      <c r="CF377" t="str">
        <f ca="1"/>
        <v/>
      </c>
      <c r="CG377" t="str">
        <f ca="1"/>
        <v/>
      </c>
    </row>
    <row r="378" spans="1:85" ht="13.5">
      <c r="A378" s="242">
        <f ca="1"/>
        <v>46181</v>
      </c>
      <c r="B378" s="240" t="str">
        <f ca="1"/>
        <v>E</v>
      </c>
      <c r="C378" s="243">
        <f ca="1"/>
        <v>262.2</v>
      </c>
      <c r="D378" s="243">
        <f ca="1"/>
        <v>4046.3</v>
      </c>
      <c r="E378" s="243">
        <f ca="1"/>
        <v>430.29999999999995</v>
      </c>
      <c r="F378" s="243">
        <f ca="1"/>
        <v>368.6</v>
      </c>
      <c r="G378" s="243" t="str">
        <f ca="1"/>
        <v/>
      </c>
      <c r="H378" s="243">
        <f ca="1"/>
        <v>5107.4000000000005</v>
      </c>
      <c r="I378" s="244" t="str">
        <f ca="1"/>
        <v/>
      </c>
      <c r="J378" s="244" t="str">
        <f ca="1"/>
        <v/>
      </c>
      <c r="K378" s="243">
        <f ca="1"/>
        <v>113</v>
      </c>
      <c r="L378" s="243" t="str">
        <f ca="1"/>
        <v/>
      </c>
      <c r="M378" s="243" t="str">
        <f ca="1"/>
        <v/>
      </c>
      <c r="N378" s="243">
        <f ca="1"/>
        <v>7092.9000000000005</v>
      </c>
      <c r="O378" s="243">
        <f ca="1"/>
        <v>275.45</v>
      </c>
      <c r="P378" s="244">
        <f ca="1"/>
        <v>25.750226901434019</v>
      </c>
      <c r="R378" s="245"/>
      <c r="S378" s="347"/>
      <c r="T378" s="347"/>
      <c r="U378" s="347"/>
      <c r="V378" s="348"/>
      <c r="W378" s="347"/>
      <c r="X378" s="347"/>
      <c r="Y378" s="347"/>
      <c r="BA378">
        <f ca="1"/>
        <v>46210</v>
      </c>
      <c r="BB378" t="str">
        <f ca="1"/>
        <v>E</v>
      </c>
      <c r="BC378">
        <f ca="1"/>
        <v>0</v>
      </c>
      <c r="BD378">
        <f ca="1"/>
        <v>3638.2</v>
      </c>
      <c r="BE378">
        <f ca="1"/>
        <v>388.4</v>
      </c>
      <c r="BF378">
        <f ca="1"/>
        <v>2210.6000000000004</v>
      </c>
      <c r="BG378" t="str">
        <f ca="1"/>
        <v/>
      </c>
      <c r="BH378">
        <f ca="1"/>
        <v>6237.2000000000007</v>
      </c>
      <c r="BI378" t="str">
        <f ca="1"/>
        <v/>
      </c>
      <c r="BJ378" t="str">
        <f ca="1"/>
        <v/>
      </c>
      <c r="BK378">
        <f ca="1"/>
        <v>15</v>
      </c>
      <c r="BL378" t="str">
        <f ca="1"/>
        <v/>
      </c>
      <c r="BM378" t="str">
        <f ca="1"/>
        <v/>
      </c>
      <c r="BN378">
        <f ca="1"/>
        <v>8044.3000000000011</v>
      </c>
      <c r="BO378">
        <f ca="1"/>
        <v>318.89</v>
      </c>
      <c r="BP378">
        <f ca="1"/>
        <v>25.225939979303213</v>
      </c>
      <c r="BR378">
        <f ca="1"/>
        <v>46210</v>
      </c>
      <c r="BS378" t="str">
        <f ca="1"/>
        <v>E</v>
      </c>
      <c r="BT378">
        <f ca="1"/>
        <v>0</v>
      </c>
      <c r="BU378">
        <f ca="1"/>
        <v>3638.2</v>
      </c>
      <c r="BV378">
        <f ca="1"/>
        <v>388.4</v>
      </c>
      <c r="BW378">
        <f ca="1"/>
        <v>2210.6000000000004</v>
      </c>
      <c r="BX378" t="str">
        <f ca="1"/>
        <v/>
      </c>
      <c r="BY378">
        <f ca="1"/>
        <v>6237.2000000000007</v>
      </c>
      <c r="BZ378" t="str">
        <f ca="1"/>
        <v/>
      </c>
      <c r="CA378" t="str">
        <f ca="1"/>
        <v/>
      </c>
      <c r="CB378">
        <f ca="1"/>
        <v>15</v>
      </c>
      <c r="CC378" t="str">
        <f ca="1"/>
        <v/>
      </c>
      <c r="CD378" t="str">
        <f ca="1"/>
        <v/>
      </c>
      <c r="CE378">
        <f ca="1"/>
        <v>8044.3000000000011</v>
      </c>
      <c r="CF378">
        <f ca="1"/>
        <v>318.89</v>
      </c>
      <c r="CG378">
        <f ca="1"/>
        <v>25.225939979303213</v>
      </c>
    </row>
    <row r="379" spans="1:85" ht="13.5">
      <c r="A379" s="242">
        <f ca="1"/>
        <v>46182</v>
      </c>
      <c r="B379" s="240" t="str">
        <f ca="1"/>
        <v>M</v>
      </c>
      <c r="C379" s="243">
        <f ca="1"/>
        <v>300.8</v>
      </c>
      <c r="D379" s="243">
        <f ca="1"/>
        <v>75.2</v>
      </c>
      <c r="E379" s="243">
        <f ca="1"/>
        <v>398.7</v>
      </c>
      <c r="F379" s="243">
        <f ca="1"/>
        <v>1323.8</v>
      </c>
      <c r="G379" s="243" t="str">
        <f ca="1"/>
        <v/>
      </c>
      <c r="H379" s="243">
        <f ca="1"/>
        <v>2098.5</v>
      </c>
      <c r="I379" s="244" t="str">
        <f ca="1"/>
        <v/>
      </c>
      <c r="J379" s="244" t="str">
        <f ca="1"/>
        <v/>
      </c>
      <c r="K379" s="243" t="str">
        <f ca="1"/>
        <v/>
      </c>
      <c r="L379" s="243" t="str">
        <f ca="1"/>
        <v/>
      </c>
      <c r="M379" s="243" t="str">
        <f ca="1"/>
        <v/>
      </c>
      <c r="N379" s="243" t="str">
        <f ca="1"/>
        <v/>
      </c>
      <c r="O379" s="243" t="str">
        <f ca="1"/>
        <v/>
      </c>
      <c r="P379" s="244" t="str">
        <f ca="1"/>
        <v/>
      </c>
      <c r="R379" s="245"/>
      <c r="S379" s="347"/>
      <c r="T379" s="347"/>
      <c r="U379" s="347"/>
      <c r="V379" s="348"/>
      <c r="W379" s="347"/>
      <c r="X379" s="347"/>
      <c r="Y379" s="347"/>
      <c r="BA379">
        <f ca="1"/>
        <v>46211</v>
      </c>
      <c r="BB379" t="str">
        <f ca="1"/>
        <v>M</v>
      </c>
      <c r="BC379">
        <f ca="1"/>
        <v>0</v>
      </c>
      <c r="BD379">
        <f ca="1"/>
        <v>4.4000000000000004</v>
      </c>
      <c r="BE379">
        <f ca="1"/>
        <v>422.2</v>
      </c>
      <c r="BF379">
        <f ca="1"/>
        <v>1395.5</v>
      </c>
      <c r="BG379" t="str">
        <f ca="1"/>
        <v/>
      </c>
      <c r="BH379">
        <f ca="1"/>
        <v>1822.1</v>
      </c>
      <c r="BI379" t="str">
        <f ca="1"/>
        <v/>
      </c>
      <c r="BJ379" t="str">
        <f ca="1"/>
        <v/>
      </c>
      <c r="BK379" t="str">
        <f ca="1"/>
        <v/>
      </c>
      <c r="BL379" t="str">
        <f ca="1"/>
        <v/>
      </c>
      <c r="BM379" t="str">
        <f ca="1"/>
        <v/>
      </c>
      <c r="BN379" t="str">
        <f ca="1"/>
        <v/>
      </c>
      <c r="BO379" t="str">
        <f ca="1"/>
        <v/>
      </c>
      <c r="BP379" t="str">
        <f ca="1"/>
        <v/>
      </c>
      <c r="BR379">
        <f ca="1"/>
        <v>46211</v>
      </c>
      <c r="BS379" t="str">
        <f ca="1"/>
        <v>M</v>
      </c>
      <c r="BT379">
        <f ca="1"/>
        <v>0</v>
      </c>
      <c r="BU379">
        <f ca="1"/>
        <v>4.4000000000000004</v>
      </c>
      <c r="BV379">
        <f ca="1"/>
        <v>422.2</v>
      </c>
      <c r="BW379">
        <f ca="1"/>
        <v>1395.5</v>
      </c>
      <c r="BX379" t="str">
        <f ca="1"/>
        <v/>
      </c>
      <c r="BY379">
        <f ca="1"/>
        <v>1822.1</v>
      </c>
      <c r="BZ379" t="str">
        <f ca="1"/>
        <v/>
      </c>
      <c r="CA379" t="str">
        <f ca="1"/>
        <v/>
      </c>
      <c r="CB379" t="str">
        <f ca="1"/>
        <v/>
      </c>
      <c r="CC379" t="str">
        <f ca="1"/>
        <v/>
      </c>
      <c r="CD379" t="str">
        <f ca="1"/>
        <v/>
      </c>
      <c r="CE379" t="str">
        <f ca="1"/>
        <v/>
      </c>
      <c r="CF379" t="str">
        <f ca="1"/>
        <v/>
      </c>
      <c r="CG379" t="str">
        <f ca="1"/>
        <v/>
      </c>
    </row>
    <row r="380" spans="1:85" ht="13.5">
      <c r="A380" s="242">
        <f ca="1"/>
        <v>46182</v>
      </c>
      <c r="B380" s="240" t="str">
        <f ca="1"/>
        <v>E</v>
      </c>
      <c r="C380" s="243">
        <f ca="1"/>
        <v>271.2</v>
      </c>
      <c r="D380" s="243">
        <f ca="1"/>
        <v>3806.8</v>
      </c>
      <c r="E380" s="243">
        <f ca="1"/>
        <v>451.1</v>
      </c>
      <c r="F380" s="243">
        <f ca="1"/>
        <v>418.9</v>
      </c>
      <c r="G380" s="243" t="str">
        <f ca="1"/>
        <v/>
      </c>
      <c r="H380" s="243">
        <f ca="1"/>
        <v>4948</v>
      </c>
      <c r="I380" s="244" t="str">
        <f ca="1"/>
        <v/>
      </c>
      <c r="J380" s="244" t="str">
        <f ca="1"/>
        <v/>
      </c>
      <c r="K380" s="243">
        <f ca="1"/>
        <v>15</v>
      </c>
      <c r="L380" s="243" t="str">
        <f ca="1"/>
        <v/>
      </c>
      <c r="M380" s="243" t="str">
        <f ca="1"/>
        <v/>
      </c>
      <c r="N380" s="243">
        <f ca="1"/>
        <v>7073.8</v>
      </c>
      <c r="O380" s="243">
        <f ca="1"/>
        <v>273.76</v>
      </c>
      <c r="P380" s="244">
        <f ca="1"/>
        <v>25.839421390999416</v>
      </c>
      <c r="R380" s="245"/>
      <c r="S380" s="347"/>
      <c r="T380" s="347"/>
      <c r="U380" s="347"/>
      <c r="V380" s="348"/>
      <c r="W380" s="347"/>
      <c r="X380" s="347"/>
      <c r="Y380" s="347"/>
      <c r="BA380">
        <f ca="1"/>
        <v>46211</v>
      </c>
      <c r="BB380" t="str">
        <f ca="1"/>
        <v>E</v>
      </c>
      <c r="BC380">
        <f ca="1"/>
        <v>0</v>
      </c>
      <c r="BD380">
        <f ca="1"/>
        <v>3544.8</v>
      </c>
      <c r="BE380">
        <f ca="1"/>
        <v>397.7</v>
      </c>
      <c r="BF380">
        <f ca="1"/>
        <v>2194</v>
      </c>
      <c r="BG380" t="str">
        <f ca="1"/>
        <v/>
      </c>
      <c r="BH380">
        <f ca="1"/>
        <v>6136.5</v>
      </c>
      <c r="BI380" t="str">
        <f ca="1"/>
        <v/>
      </c>
      <c r="BJ380" t="str">
        <f ca="1"/>
        <v/>
      </c>
      <c r="BK380">
        <f ca="1"/>
        <v>15</v>
      </c>
      <c r="BL380" t="str">
        <f ca="1"/>
        <v/>
      </c>
      <c r="BM380" t="str">
        <f ca="1"/>
        <v/>
      </c>
      <c r="BN380">
        <f ca="1"/>
        <v>7900.2</v>
      </c>
      <c r="BO380">
        <f ca="1"/>
        <v>319.74</v>
      </c>
      <c r="BP380">
        <f ca="1"/>
        <v>24.708200412835428</v>
      </c>
      <c r="BR380">
        <f ca="1"/>
        <v>46211</v>
      </c>
      <c r="BS380" t="str">
        <f ca="1"/>
        <v>E</v>
      </c>
      <c r="BT380">
        <f ca="1"/>
        <v>0</v>
      </c>
      <c r="BU380">
        <f ca="1"/>
        <v>3544.8</v>
      </c>
      <c r="BV380">
        <f ca="1"/>
        <v>397.7</v>
      </c>
      <c r="BW380">
        <f ca="1"/>
        <v>2194</v>
      </c>
      <c r="BX380" t="str">
        <f ca="1"/>
        <v/>
      </c>
      <c r="BY380">
        <f ca="1"/>
        <v>6136.5</v>
      </c>
      <c r="BZ380" t="str">
        <f ca="1"/>
        <v/>
      </c>
      <c r="CA380" t="str">
        <f ca="1"/>
        <v/>
      </c>
      <c r="CB380">
        <f ca="1"/>
        <v>15</v>
      </c>
      <c r="CC380" t="str">
        <f ca="1"/>
        <v/>
      </c>
      <c r="CD380" t="str">
        <f ca="1"/>
        <v/>
      </c>
      <c r="CE380">
        <f ca="1"/>
        <v>7900.2</v>
      </c>
      <c r="CF380">
        <f ca="1"/>
        <v>319.74</v>
      </c>
      <c r="CG380">
        <f ca="1"/>
        <v>24.708200412835428</v>
      </c>
    </row>
    <row r="381" spans="1:85" ht="13.5">
      <c r="A381" s="242">
        <f ca="1"/>
        <v>46183</v>
      </c>
      <c r="B381" s="240" t="str">
        <f ca="1"/>
        <v>M</v>
      </c>
      <c r="C381" s="243">
        <f ca="1"/>
        <v>287.89999999999998</v>
      </c>
      <c r="D381" s="243">
        <f ca="1"/>
        <v>74</v>
      </c>
      <c r="E381" s="243">
        <f ca="1"/>
        <v>447.4</v>
      </c>
      <c r="F381" s="243">
        <f ca="1"/>
        <v>1331.5</v>
      </c>
      <c r="G381" s="243" t="str">
        <f ca="1"/>
        <v/>
      </c>
      <c r="H381" s="243">
        <f ca="1"/>
        <v>2140.8000000000002</v>
      </c>
      <c r="I381" s="244" t="str">
        <f ca="1"/>
        <v/>
      </c>
      <c r="J381" s="244" t="str">
        <f ca="1"/>
        <v/>
      </c>
      <c r="K381" s="243" t="str">
        <f ca="1"/>
        <v/>
      </c>
      <c r="L381" s="243" t="str">
        <f ca="1"/>
        <v/>
      </c>
      <c r="M381" s="243" t="str">
        <f ca="1"/>
        <v/>
      </c>
      <c r="N381" s="243" t="str">
        <f ca="1"/>
        <v/>
      </c>
      <c r="O381" s="243" t="str">
        <f ca="1"/>
        <v/>
      </c>
      <c r="P381" s="244" t="str">
        <f ca="1"/>
        <v/>
      </c>
      <c r="R381" s="245"/>
      <c r="S381" s="347"/>
      <c r="T381" s="347"/>
      <c r="U381" s="347"/>
      <c r="V381" s="348"/>
      <c r="W381" s="347"/>
      <c r="X381" s="347"/>
      <c r="Y381" s="347"/>
      <c r="BA381">
        <f ca="1"/>
        <v>46212</v>
      </c>
      <c r="BB381" t="str">
        <f ca="1"/>
        <v>M</v>
      </c>
      <c r="BC381">
        <f ca="1"/>
        <v>0</v>
      </c>
      <c r="BD381">
        <f ca="1"/>
        <v>7</v>
      </c>
      <c r="BE381">
        <f ca="1"/>
        <v>401.9</v>
      </c>
      <c r="BF381">
        <f ca="1"/>
        <v>1369.8</v>
      </c>
      <c r="BG381" t="str">
        <f ca="1"/>
        <v/>
      </c>
      <c r="BH381">
        <f ca="1"/>
        <v>1778.6999999999998</v>
      </c>
      <c r="BI381" t="str">
        <f ca="1"/>
        <v/>
      </c>
      <c r="BJ381" t="str">
        <f ca="1"/>
        <v/>
      </c>
      <c r="BK381" t="str">
        <f ca="1"/>
        <v/>
      </c>
      <c r="BL381" t="str">
        <f ca="1"/>
        <v/>
      </c>
      <c r="BM381" t="str">
        <f ca="1"/>
        <v/>
      </c>
      <c r="BN381" t="str">
        <f ca="1"/>
        <v/>
      </c>
      <c r="BO381" t="str">
        <f ca="1"/>
        <v/>
      </c>
      <c r="BP381" t="str">
        <f ca="1"/>
        <v/>
      </c>
      <c r="BR381">
        <f ca="1"/>
        <v>46212</v>
      </c>
      <c r="BS381" t="str">
        <f ca="1"/>
        <v>M</v>
      </c>
      <c r="BT381">
        <f ca="1"/>
        <v>0</v>
      </c>
      <c r="BU381">
        <f ca="1"/>
        <v>7</v>
      </c>
      <c r="BV381">
        <f ca="1"/>
        <v>401.9</v>
      </c>
      <c r="BW381">
        <f ca="1"/>
        <v>1369.8</v>
      </c>
      <c r="BX381" t="str">
        <f ca="1"/>
        <v/>
      </c>
      <c r="BY381">
        <f ca="1"/>
        <v>1778.6999999999998</v>
      </c>
      <c r="BZ381" t="str">
        <f ca="1"/>
        <v/>
      </c>
      <c r="CA381" t="str">
        <f ca="1"/>
        <v/>
      </c>
      <c r="CB381" t="str">
        <f ca="1"/>
        <v/>
      </c>
      <c r="CC381" t="str">
        <f ca="1"/>
        <v/>
      </c>
      <c r="CD381" t="str">
        <f ca="1"/>
        <v/>
      </c>
      <c r="CE381" t="str">
        <f ca="1"/>
        <v/>
      </c>
      <c r="CF381" t="str">
        <f ca="1"/>
        <v/>
      </c>
      <c r="CG381" t="str">
        <f ca="1"/>
        <v/>
      </c>
    </row>
    <row r="382" spans="1:85" ht="13.5">
      <c r="A382" s="242">
        <f ca="1"/>
        <v>46183</v>
      </c>
      <c r="B382" s="240" t="str">
        <f ca="1"/>
        <v>E</v>
      </c>
      <c r="C382" s="243">
        <f ca="1"/>
        <v>286.2</v>
      </c>
      <c r="D382" s="243">
        <f ca="1"/>
        <v>4129.3</v>
      </c>
      <c r="E382" s="243">
        <f ca="1"/>
        <v>455</v>
      </c>
      <c r="F382" s="243">
        <f ca="1"/>
        <v>411.5</v>
      </c>
      <c r="G382" s="243" t="str">
        <f ca="1"/>
        <v/>
      </c>
      <c r="H382" s="243">
        <f ca="1"/>
        <v>5282</v>
      </c>
      <c r="I382" s="244" t="str">
        <f ca="1"/>
        <v/>
      </c>
      <c r="J382" s="244" t="str">
        <f ca="1"/>
        <v/>
      </c>
      <c r="K382" s="243">
        <f ca="1"/>
        <v>15</v>
      </c>
      <c r="L382" s="243" t="str">
        <f ca="1"/>
        <v/>
      </c>
      <c r="M382" s="243" t="str">
        <f ca="1"/>
        <v/>
      </c>
      <c r="N382" s="243">
        <f ca="1"/>
        <v>7465.4</v>
      </c>
      <c r="O382" s="243">
        <f ca="1"/>
        <v>290.24</v>
      </c>
      <c r="P382" s="244">
        <f ca="1"/>
        <v>25.721471885336271</v>
      </c>
      <c r="R382" s="245"/>
      <c r="S382" s="347"/>
      <c r="T382" s="347"/>
      <c r="U382" s="347"/>
      <c r="V382" s="348"/>
      <c r="W382" s="347"/>
      <c r="X382" s="347"/>
      <c r="Y382" s="347"/>
      <c r="BA382">
        <f ca="1"/>
        <v>46212</v>
      </c>
      <c r="BB382" t="str">
        <f ca="1"/>
        <v>E</v>
      </c>
      <c r="BC382">
        <f ca="1"/>
        <v>0</v>
      </c>
      <c r="BD382">
        <f ca="1"/>
        <v>3258</v>
      </c>
      <c r="BE382">
        <f ca="1"/>
        <v>389.90000000000003</v>
      </c>
      <c r="BF382">
        <f ca="1"/>
        <v>2261.6</v>
      </c>
      <c r="BG382" t="str">
        <f ca="1"/>
        <v/>
      </c>
      <c r="BH382">
        <f ca="1"/>
        <v>5909.5</v>
      </c>
      <c r="BI382" t="str">
        <f ca="1"/>
        <v/>
      </c>
      <c r="BJ382" t="str">
        <f ca="1"/>
        <v/>
      </c>
      <c r="BK382">
        <f ca="1"/>
        <v>15</v>
      </c>
      <c r="BL382" t="str">
        <f ca="1"/>
        <v/>
      </c>
      <c r="BM382" t="str">
        <f ca="1"/>
        <v/>
      </c>
      <c r="BN382">
        <f ca="1"/>
        <v>7663.4</v>
      </c>
      <c r="BO382">
        <f ca="1"/>
        <v>314.18</v>
      </c>
      <c r="BP382">
        <f ca="1"/>
        <v>24.391749952256667</v>
      </c>
      <c r="BR382">
        <f ca="1"/>
        <v>46212</v>
      </c>
      <c r="BS382" t="str">
        <f ca="1"/>
        <v>E</v>
      </c>
      <c r="BT382">
        <f ca="1"/>
        <v>0</v>
      </c>
      <c r="BU382">
        <f ca="1"/>
        <v>3258</v>
      </c>
      <c r="BV382">
        <f ca="1"/>
        <v>389.90000000000003</v>
      </c>
      <c r="BW382">
        <f ca="1"/>
        <v>2261.6</v>
      </c>
      <c r="BX382" t="str">
        <f ca="1"/>
        <v/>
      </c>
      <c r="BY382">
        <f ca="1"/>
        <v>5909.5</v>
      </c>
      <c r="BZ382" t="str">
        <f ca="1"/>
        <v/>
      </c>
      <c r="CA382" t="str">
        <f ca="1"/>
        <v/>
      </c>
      <c r="CB382">
        <f ca="1"/>
        <v>15</v>
      </c>
      <c r="CC382" t="str">
        <f ca="1"/>
        <v/>
      </c>
      <c r="CD382" t="str">
        <f ca="1"/>
        <v/>
      </c>
      <c r="CE382">
        <f ca="1"/>
        <v>7663.4</v>
      </c>
      <c r="CF382">
        <f ca="1"/>
        <v>314.18</v>
      </c>
      <c r="CG382">
        <f ca="1"/>
        <v>24.391749952256667</v>
      </c>
    </row>
    <row r="383" spans="1:85" ht="13.5">
      <c r="A383" s="242">
        <f ca="1"/>
        <v>46184</v>
      </c>
      <c r="B383" s="240" t="str">
        <f ca="1"/>
        <v>M</v>
      </c>
      <c r="C383" s="243">
        <f ca="1"/>
        <v>306.90000000000003</v>
      </c>
      <c r="D383" s="243">
        <f ca="1"/>
        <v>76.800000000000011</v>
      </c>
      <c r="E383" s="243">
        <f ca="1"/>
        <v>448.19999999999993</v>
      </c>
      <c r="F383" s="243">
        <f ca="1"/>
        <v>1366.5</v>
      </c>
      <c r="G383" s="243" t="str">
        <f ca="1"/>
        <v/>
      </c>
      <c r="H383" s="243">
        <f ca="1"/>
        <v>2198.4</v>
      </c>
      <c r="I383" s="244" t="str">
        <f ca="1"/>
        <v/>
      </c>
      <c r="J383" s="244" t="str">
        <f ca="1"/>
        <v/>
      </c>
      <c r="K383" s="243" t="str">
        <f ca="1"/>
        <v/>
      </c>
      <c r="L383" s="243" t="str">
        <f ca="1"/>
        <v/>
      </c>
      <c r="M383" s="243" t="str">
        <f ca="1"/>
        <v/>
      </c>
      <c r="N383" s="243" t="str">
        <f ca="1"/>
        <v/>
      </c>
      <c r="O383" s="243" t="str">
        <f ca="1"/>
        <v/>
      </c>
      <c r="P383" s="244" t="str">
        <f ca="1"/>
        <v/>
      </c>
      <c r="R383" s="245"/>
      <c r="S383" s="347"/>
      <c r="T383" s="347"/>
      <c r="U383" s="347"/>
      <c r="V383" s="348"/>
      <c r="W383" s="347"/>
      <c r="X383" s="347"/>
      <c r="Y383" s="347"/>
      <c r="BA383">
        <f ca="1"/>
        <v>46213</v>
      </c>
      <c r="BB383" t="str">
        <f ca="1"/>
        <v>M</v>
      </c>
      <c r="BC383">
        <f ca="1"/>
        <v>0</v>
      </c>
      <c r="BD383">
        <f ca="1"/>
        <v>10.3</v>
      </c>
      <c r="BE383">
        <f ca="1"/>
        <v>399.3</v>
      </c>
      <c r="BF383">
        <f ca="1"/>
        <v>1359.3</v>
      </c>
      <c r="BG383" t="str">
        <f ca="1"/>
        <v/>
      </c>
      <c r="BH383">
        <f ca="1"/>
        <v>1768.9</v>
      </c>
      <c r="BI383" t="str">
        <f ca="1"/>
        <v/>
      </c>
      <c r="BJ383" t="str">
        <f ca="1"/>
        <v/>
      </c>
      <c r="BK383" t="str">
        <f ca="1"/>
        <v/>
      </c>
      <c r="BL383" t="str">
        <f ca="1"/>
        <v/>
      </c>
      <c r="BM383" t="str">
        <f ca="1"/>
        <v/>
      </c>
      <c r="BN383" t="str">
        <f ca="1"/>
        <v/>
      </c>
      <c r="BO383" t="str">
        <f ca="1"/>
        <v/>
      </c>
      <c r="BP383" t="str">
        <f ca="1"/>
        <v/>
      </c>
      <c r="BR383">
        <f ca="1"/>
        <v>46213</v>
      </c>
      <c r="BS383" t="str">
        <f ca="1"/>
        <v>M</v>
      </c>
      <c r="BT383">
        <f ca="1"/>
        <v>0</v>
      </c>
      <c r="BU383">
        <f ca="1"/>
        <v>10.3</v>
      </c>
      <c r="BV383">
        <f ca="1"/>
        <v>399.3</v>
      </c>
      <c r="BW383">
        <f ca="1"/>
        <v>1359.3</v>
      </c>
      <c r="BX383" t="str">
        <f ca="1"/>
        <v/>
      </c>
      <c r="BY383">
        <f ca="1"/>
        <v>1768.9</v>
      </c>
      <c r="BZ383" t="str">
        <f ca="1"/>
        <v/>
      </c>
      <c r="CA383" t="str">
        <f ca="1"/>
        <v/>
      </c>
      <c r="CB383" t="str">
        <f ca="1"/>
        <v/>
      </c>
      <c r="CC383" t="str">
        <f ca="1"/>
        <v/>
      </c>
      <c r="CD383" t="str">
        <f ca="1"/>
        <v/>
      </c>
      <c r="CE383" t="str">
        <f ca="1"/>
        <v/>
      </c>
      <c r="CF383" t="str">
        <f ca="1"/>
        <v/>
      </c>
      <c r="CG383" t="str">
        <f ca="1"/>
        <v/>
      </c>
    </row>
    <row r="384" spans="1:85" ht="13.5">
      <c r="A384" s="242">
        <f ca="1"/>
        <v>46184</v>
      </c>
      <c r="B384" s="240" t="str">
        <f ca="1"/>
        <v>E</v>
      </c>
      <c r="C384" s="243">
        <f ca="1"/>
        <v>289.8</v>
      </c>
      <c r="D384" s="243">
        <f ca="1"/>
        <v>4124.6000000000004</v>
      </c>
      <c r="E384" s="243">
        <f ca="1"/>
        <v>445.40000000000003</v>
      </c>
      <c r="F384" s="243">
        <f ca="1"/>
        <v>1159</v>
      </c>
      <c r="G384" s="243" t="str">
        <f ca="1"/>
        <v/>
      </c>
      <c r="H384" s="243">
        <f ca="1"/>
        <v>6018.8</v>
      </c>
      <c r="I384" s="244" t="str">
        <f ca="1"/>
        <v/>
      </c>
      <c r="J384" s="244" t="str">
        <f ca="1"/>
        <v/>
      </c>
      <c r="K384" s="243">
        <f ca="1"/>
        <v>15</v>
      </c>
      <c r="L384" s="243" t="str">
        <f ca="1"/>
        <v/>
      </c>
      <c r="M384" s="243" t="str">
        <f ca="1"/>
        <v/>
      </c>
      <c r="N384" s="243">
        <f ca="1"/>
        <v>8189.7000000000007</v>
      </c>
      <c r="O384" s="243">
        <f ca="1"/>
        <v>319.24</v>
      </c>
      <c r="P384" s="244">
        <f ca="1"/>
        <v>25.65374013281544</v>
      </c>
      <c r="R384" s="245"/>
      <c r="S384" s="347"/>
      <c r="T384" s="347"/>
      <c r="U384" s="347"/>
      <c r="V384" s="348"/>
      <c r="W384" s="347"/>
      <c r="X384" s="347"/>
      <c r="Y384" s="347"/>
      <c r="BA384">
        <f ca="1"/>
        <v>46213</v>
      </c>
      <c r="BB384" t="str">
        <f ca="1"/>
        <v>E</v>
      </c>
      <c r="BC384">
        <f ca="1"/>
        <v>0</v>
      </c>
      <c r="BD384">
        <f ca="1"/>
        <v>3431.4</v>
      </c>
      <c r="BE384">
        <f ca="1"/>
        <v>377.4</v>
      </c>
      <c r="BF384">
        <f ca="1"/>
        <v>2190</v>
      </c>
      <c r="BG384" t="str">
        <f ca="1"/>
        <v/>
      </c>
      <c r="BH384">
        <f ca="1"/>
        <v>5998.8</v>
      </c>
      <c r="BI384" t="str">
        <f ca="1"/>
        <v/>
      </c>
      <c r="BJ384" t="str">
        <f ca="1"/>
        <v/>
      </c>
      <c r="BK384">
        <f ca="1"/>
        <v>15</v>
      </c>
      <c r="BL384" t="str">
        <f ca="1"/>
        <v/>
      </c>
      <c r="BM384" t="str">
        <f ca="1"/>
        <v/>
      </c>
      <c r="BN384">
        <f ca="1"/>
        <v>7793.2000000000007</v>
      </c>
      <c r="BO384">
        <f ca="1"/>
        <v>320.57</v>
      </c>
      <c r="BP384">
        <f ca="1"/>
        <v>24.310447016252304</v>
      </c>
      <c r="BR384">
        <f ca="1"/>
        <v>46213</v>
      </c>
      <c r="BS384" t="str">
        <f ca="1"/>
        <v>E</v>
      </c>
      <c r="BT384">
        <f ca="1"/>
        <v>0</v>
      </c>
      <c r="BU384">
        <f ca="1"/>
        <v>3431.4</v>
      </c>
      <c r="BV384">
        <f ca="1"/>
        <v>377.4</v>
      </c>
      <c r="BW384">
        <f ca="1"/>
        <v>2190</v>
      </c>
      <c r="BX384" t="str">
        <f ca="1"/>
        <v/>
      </c>
      <c r="BY384">
        <f ca="1"/>
        <v>5998.8</v>
      </c>
      <c r="BZ384" t="str">
        <f ca="1"/>
        <v/>
      </c>
      <c r="CA384" t="str">
        <f ca="1"/>
        <v/>
      </c>
      <c r="CB384">
        <f ca="1"/>
        <v>15</v>
      </c>
      <c r="CC384" t="str">
        <f ca="1"/>
        <v/>
      </c>
      <c r="CD384" t="str">
        <f ca="1"/>
        <v/>
      </c>
      <c r="CE384">
        <f ca="1"/>
        <v>7793.2000000000007</v>
      </c>
      <c r="CF384">
        <f ca="1"/>
        <v>320.57</v>
      </c>
      <c r="CG384">
        <f ca="1"/>
        <v>24.310447016252304</v>
      </c>
    </row>
    <row r="385" spans="1:85" ht="13.5">
      <c r="A385" s="242">
        <f ca="1"/>
        <v>46185</v>
      </c>
      <c r="B385" s="240" t="str">
        <f ca="1"/>
        <v>M</v>
      </c>
      <c r="C385" s="243">
        <f ca="1"/>
        <v>299.3</v>
      </c>
      <c r="D385" s="243">
        <f ca="1"/>
        <v>72.400000000000006</v>
      </c>
      <c r="E385" s="243">
        <f ca="1"/>
        <v>447.09999999999997</v>
      </c>
      <c r="F385" s="243">
        <f ca="1"/>
        <v>1367.1</v>
      </c>
      <c r="G385" s="243" t="str">
        <f ca="1"/>
        <v/>
      </c>
      <c r="H385" s="243">
        <f ca="1"/>
        <v>2185.8999999999996</v>
      </c>
      <c r="I385" s="244" t="str">
        <f ca="1"/>
        <v/>
      </c>
      <c r="J385" s="244" t="str">
        <f ca="1"/>
        <v/>
      </c>
      <c r="K385" s="243" t="str">
        <f ca="1"/>
        <v/>
      </c>
      <c r="L385" s="243" t="str">
        <f ca="1"/>
        <v/>
      </c>
      <c r="M385" s="243" t="str">
        <f ca="1"/>
        <v/>
      </c>
      <c r="N385" s="243" t="str">
        <f ca="1"/>
        <v/>
      </c>
      <c r="O385" s="243" t="str">
        <f ca="1"/>
        <v/>
      </c>
      <c r="P385" s="244" t="str">
        <f ca="1"/>
        <v/>
      </c>
      <c r="R385" s="245"/>
      <c r="S385" s="347"/>
      <c r="T385" s="347"/>
      <c r="U385" s="347"/>
      <c r="V385" s="348"/>
      <c r="W385" s="347"/>
      <c r="X385" s="347"/>
      <c r="Y385" s="347"/>
      <c r="BA385">
        <f ca="1"/>
        <v>46214</v>
      </c>
      <c r="BB385" t="str">
        <f ca="1"/>
        <v>M</v>
      </c>
      <c r="BC385">
        <f ca="1"/>
        <v>245.60000000000002</v>
      </c>
      <c r="BD385">
        <f ca="1"/>
        <v>14</v>
      </c>
      <c r="BE385">
        <f ca="1"/>
        <v>327.60000000000002</v>
      </c>
      <c r="BF385">
        <f ca="1"/>
        <v>1222.2</v>
      </c>
      <c r="BG385" t="str">
        <f ca="1"/>
        <v/>
      </c>
      <c r="BH385">
        <f ca="1"/>
        <v>1809.4</v>
      </c>
      <c r="BI385" t="str">
        <f ca="1"/>
        <v/>
      </c>
      <c r="BJ385" t="str">
        <f ca="1"/>
        <v/>
      </c>
      <c r="BK385" t="str">
        <f ca="1"/>
        <v/>
      </c>
      <c r="BL385" t="str">
        <f ca="1"/>
        <v/>
      </c>
      <c r="BM385" t="str">
        <f ca="1"/>
        <v/>
      </c>
      <c r="BN385" t="str">
        <f ca="1"/>
        <v/>
      </c>
      <c r="BO385" t="str">
        <f ca="1"/>
        <v/>
      </c>
      <c r="BP385" t="str">
        <f ca="1"/>
        <v/>
      </c>
      <c r="BR385">
        <f ca="1"/>
        <v>46214</v>
      </c>
      <c r="BS385" t="str">
        <f ca="1"/>
        <v>M</v>
      </c>
      <c r="BT385">
        <f ca="1"/>
        <v>245.60000000000002</v>
      </c>
      <c r="BU385">
        <f ca="1"/>
        <v>14</v>
      </c>
      <c r="BV385">
        <f ca="1"/>
        <v>327.60000000000002</v>
      </c>
      <c r="BW385">
        <f ca="1"/>
        <v>1222.2</v>
      </c>
      <c r="BX385" t="str">
        <f ca="1"/>
        <v/>
      </c>
      <c r="BY385">
        <f ca="1"/>
        <v>1809.4</v>
      </c>
      <c r="BZ385" t="str">
        <f ca="1"/>
        <v/>
      </c>
      <c r="CA385" t="str">
        <f ca="1"/>
        <v/>
      </c>
      <c r="CB385" t="str">
        <f ca="1"/>
        <v/>
      </c>
      <c r="CC385" t="str">
        <f ca="1"/>
        <v/>
      </c>
      <c r="CD385" t="str">
        <f ca="1"/>
        <v/>
      </c>
      <c r="CE385" t="str">
        <f ca="1"/>
        <v/>
      </c>
      <c r="CF385" t="str">
        <f ca="1"/>
        <v/>
      </c>
      <c r="CG385" t="str">
        <f ca="1"/>
        <v/>
      </c>
    </row>
    <row r="386" spans="1:85" ht="13.5">
      <c r="A386" s="242">
        <f ca="1"/>
        <v>46185</v>
      </c>
      <c r="B386" s="240" t="str">
        <f ca="1"/>
        <v>E</v>
      </c>
      <c r="C386" s="243">
        <f ca="1"/>
        <v>279</v>
      </c>
      <c r="D386" s="243">
        <f ca="1"/>
        <v>4284.3999999999996</v>
      </c>
      <c r="E386" s="243">
        <f ca="1"/>
        <v>451.6</v>
      </c>
      <c r="F386" s="243">
        <f ca="1"/>
        <v>2102.9</v>
      </c>
      <c r="G386" s="243" t="str">
        <f ca="1"/>
        <v/>
      </c>
      <c r="H386" s="243">
        <f ca="1"/>
        <v>7117.9</v>
      </c>
      <c r="I386" s="244" t="str">
        <f ca="1"/>
        <v/>
      </c>
      <c r="J386" s="244" t="str">
        <f ca="1"/>
        <v/>
      </c>
      <c r="K386" s="243">
        <f ca="1"/>
        <v>15</v>
      </c>
      <c r="L386" s="243" t="str">
        <f ca="1"/>
        <v/>
      </c>
      <c r="M386" s="243" t="str">
        <f ca="1"/>
        <v/>
      </c>
      <c r="N386" s="243">
        <f ca="1"/>
        <v>9222.0999999999985</v>
      </c>
      <c r="O386" s="243">
        <f ca="1"/>
        <v>358.27</v>
      </c>
      <c r="P386" s="244">
        <f ca="1"/>
        <v>25.740642532168472</v>
      </c>
      <c r="R386" s="245"/>
      <c r="S386" s="347"/>
      <c r="T386" s="347"/>
      <c r="U386" s="347"/>
      <c r="V386" s="348"/>
      <c r="W386" s="347"/>
      <c r="X386" s="347"/>
      <c r="Y386" s="347"/>
      <c r="BA386">
        <f ca="1"/>
        <v>46214</v>
      </c>
      <c r="BB386" t="str">
        <f ca="1"/>
        <v>E</v>
      </c>
      <c r="BC386">
        <f ca="1"/>
        <v>230.8</v>
      </c>
      <c r="BD386">
        <f ca="1"/>
        <v>3409</v>
      </c>
      <c r="BE386">
        <f ca="1"/>
        <v>362.40000000000003</v>
      </c>
      <c r="BF386">
        <f ca="1"/>
        <v>2318.4</v>
      </c>
      <c r="BG386" t="str">
        <f ca="1"/>
        <v/>
      </c>
      <c r="BH386">
        <f ca="1"/>
        <v>6320.6</v>
      </c>
      <c r="BI386" t="str">
        <f ca="1"/>
        <v/>
      </c>
      <c r="BJ386" t="str">
        <f ca="1"/>
        <v/>
      </c>
      <c r="BK386">
        <f ca="1"/>
        <v>15</v>
      </c>
      <c r="BL386" t="str">
        <f ca="1"/>
        <v/>
      </c>
      <c r="BM386" t="str">
        <f ca="1"/>
        <v/>
      </c>
      <c r="BN386">
        <f ca="1"/>
        <v>8416.3000000000011</v>
      </c>
      <c r="BO386">
        <f ca="1"/>
        <v>346.76</v>
      </c>
      <c r="BP386">
        <f ca="1"/>
        <v>24.271253893182607</v>
      </c>
      <c r="BR386">
        <f ca="1"/>
        <v>46214</v>
      </c>
      <c r="BS386" t="str">
        <f ca="1"/>
        <v>E</v>
      </c>
      <c r="BT386">
        <f ca="1"/>
        <v>230.8</v>
      </c>
      <c r="BU386">
        <f ca="1"/>
        <v>3409</v>
      </c>
      <c r="BV386">
        <f ca="1"/>
        <v>362.40000000000003</v>
      </c>
      <c r="BW386">
        <f ca="1"/>
        <v>2318.4</v>
      </c>
      <c r="BX386" t="str">
        <f ca="1"/>
        <v/>
      </c>
      <c r="BY386">
        <f ca="1"/>
        <v>6320.6</v>
      </c>
      <c r="BZ386" t="str">
        <f ca="1"/>
        <v/>
      </c>
      <c r="CA386" t="str">
        <f ca="1"/>
        <v/>
      </c>
      <c r="CB386">
        <f ca="1"/>
        <v>15</v>
      </c>
      <c r="CC386" t="str">
        <f ca="1"/>
        <v/>
      </c>
      <c r="CD386" t="str">
        <f ca="1"/>
        <v/>
      </c>
      <c r="CE386">
        <f ca="1"/>
        <v>8416.3000000000011</v>
      </c>
      <c r="CF386">
        <f ca="1"/>
        <v>346.76</v>
      </c>
      <c r="CG386">
        <f ca="1"/>
        <v>24.271253893182607</v>
      </c>
    </row>
    <row r="387" spans="1:85" ht="13.5">
      <c r="A387" s="242">
        <f ca="1"/>
        <v>46186</v>
      </c>
      <c r="B387" s="240" t="str">
        <f ca="1"/>
        <v>M</v>
      </c>
      <c r="C387" s="243">
        <f ca="1"/>
        <v>290.8</v>
      </c>
      <c r="D387" s="243">
        <f ca="1"/>
        <v>79.2</v>
      </c>
      <c r="E387" s="243">
        <f ca="1"/>
        <v>456.5</v>
      </c>
      <c r="F387" s="243">
        <f ca="1"/>
        <v>1292.7</v>
      </c>
      <c r="G387" s="243" t="str">
        <f ca="1"/>
        <v/>
      </c>
      <c r="H387" s="243">
        <f ca="1"/>
        <v>2119.1999999999998</v>
      </c>
      <c r="I387" s="244" t="str">
        <f ca="1"/>
        <v/>
      </c>
      <c r="J387" s="244" t="str">
        <f ca="1"/>
        <v/>
      </c>
      <c r="K387" s="243" t="str">
        <f ca="1"/>
        <v/>
      </c>
      <c r="L387" s="243" t="str">
        <f ca="1"/>
        <v/>
      </c>
      <c r="M387" s="243" t="str">
        <f ca="1"/>
        <v/>
      </c>
      <c r="N387" s="243" t="str">
        <f ca="1"/>
        <v/>
      </c>
      <c r="O387" s="243" t="str">
        <f ca="1"/>
        <v/>
      </c>
      <c r="P387" s="244" t="str">
        <f ca="1"/>
        <v/>
      </c>
      <c r="R387" s="245"/>
      <c r="S387" s="347"/>
      <c r="T387" s="347"/>
      <c r="U387" s="347"/>
      <c r="V387" s="348"/>
      <c r="W387" s="347"/>
      <c r="X387" s="347"/>
      <c r="Y387" s="347"/>
      <c r="BA387">
        <f ca="1"/>
        <v>46215</v>
      </c>
      <c r="BB387" t="str">
        <f ca="1"/>
        <v>M</v>
      </c>
      <c r="BC387">
        <f ca="1"/>
        <v>262.59999999999997</v>
      </c>
      <c r="BD387">
        <f ca="1"/>
        <v>19.5</v>
      </c>
      <c r="BE387">
        <f ca="1"/>
        <v>427.30000000000007</v>
      </c>
      <c r="BF387">
        <f ca="1"/>
        <v>1401.3000000000002</v>
      </c>
      <c r="BG387" t="str">
        <f ca="1"/>
        <v/>
      </c>
      <c r="BH387">
        <f ca="1"/>
        <v>2110.7000000000003</v>
      </c>
      <c r="BI387" t="str">
        <f ca="1"/>
        <v/>
      </c>
      <c r="BJ387" t="str">
        <f ca="1"/>
        <v/>
      </c>
      <c r="BK387" t="str">
        <f ca="1"/>
        <v/>
      </c>
      <c r="BL387" t="str">
        <f ca="1"/>
        <v/>
      </c>
      <c r="BM387" t="str">
        <f ca="1"/>
        <v/>
      </c>
      <c r="BN387" t="str">
        <f ca="1"/>
        <v/>
      </c>
      <c r="BO387" t="str">
        <f ca="1"/>
        <v/>
      </c>
      <c r="BP387" t="str">
        <f ca="1"/>
        <v/>
      </c>
      <c r="BR387">
        <f ca="1"/>
        <v>46215</v>
      </c>
      <c r="BS387" t="str">
        <f ca="1"/>
        <v>M</v>
      </c>
      <c r="BT387">
        <f ca="1"/>
        <v>262.59999999999997</v>
      </c>
      <c r="BU387">
        <f ca="1"/>
        <v>19.5</v>
      </c>
      <c r="BV387">
        <f ca="1"/>
        <v>427.30000000000007</v>
      </c>
      <c r="BW387">
        <f ca="1"/>
        <v>1401.3000000000002</v>
      </c>
      <c r="BX387" t="str">
        <f ca="1"/>
        <v/>
      </c>
      <c r="BY387">
        <f ca="1"/>
        <v>2110.7000000000003</v>
      </c>
      <c r="BZ387" t="str">
        <f ca="1"/>
        <v/>
      </c>
      <c r="CA387" t="str">
        <f ca="1"/>
        <v/>
      </c>
      <c r="CB387" t="str">
        <f ca="1"/>
        <v/>
      </c>
      <c r="CC387" t="str">
        <f ca="1"/>
        <v/>
      </c>
      <c r="CD387" t="str">
        <f ca="1"/>
        <v/>
      </c>
      <c r="CE387" t="str">
        <f ca="1"/>
        <v/>
      </c>
      <c r="CF387" t="str">
        <f ca="1"/>
        <v/>
      </c>
      <c r="CG387" t="str">
        <f ca="1"/>
        <v/>
      </c>
    </row>
    <row r="388" spans="1:85" ht="13.5">
      <c r="A388" s="242">
        <f ca="1"/>
        <v>46186</v>
      </c>
      <c r="B388" s="240" t="str">
        <f ca="1"/>
        <v>E</v>
      </c>
      <c r="C388" s="243">
        <f ca="1"/>
        <v>272.60000000000002</v>
      </c>
      <c r="D388" s="243">
        <f ca="1"/>
        <v>4019.8</v>
      </c>
      <c r="E388" s="243">
        <f ca="1"/>
        <v>415.29999999999995</v>
      </c>
      <c r="F388" s="243">
        <f ca="1"/>
        <v>2230.8000000000002</v>
      </c>
      <c r="G388" s="243" t="str">
        <f ca="1"/>
        <v/>
      </c>
      <c r="H388" s="243">
        <f ca="1"/>
        <v>6938.5000000000009</v>
      </c>
      <c r="I388" s="244" t="str">
        <f ca="1"/>
        <v/>
      </c>
      <c r="J388" s="244" t="str">
        <f ca="1"/>
        <v/>
      </c>
      <c r="K388" s="243">
        <f ca="1"/>
        <v>15</v>
      </c>
      <c r="L388" s="243" t="str">
        <f ca="1"/>
        <v/>
      </c>
      <c r="M388" s="243" t="str">
        <f ca="1"/>
        <v/>
      </c>
      <c r="N388" s="243">
        <f ca="1"/>
        <v>8975.91</v>
      </c>
      <c r="O388" s="243">
        <f ca="1"/>
        <v>349.93</v>
      </c>
      <c r="P388" s="244">
        <f ca="1"/>
        <v>25.650587260309205</v>
      </c>
      <c r="R388" s="245"/>
      <c r="S388" s="347"/>
      <c r="T388" s="347"/>
      <c r="U388" s="347"/>
      <c r="V388" s="348"/>
      <c r="W388" s="347"/>
      <c r="X388" s="347"/>
      <c r="Y388" s="347"/>
      <c r="BA388">
        <f ca="1"/>
        <v>46215</v>
      </c>
      <c r="BB388" t="str">
        <f ca="1"/>
        <v>E</v>
      </c>
      <c r="BC388">
        <f ca="1"/>
        <v>241.9</v>
      </c>
      <c r="BD388">
        <f ca="1"/>
        <v>3431.4</v>
      </c>
      <c r="BE388">
        <f ca="1"/>
        <v>383.5</v>
      </c>
      <c r="BF388">
        <f ca="1"/>
        <v>2461.7000000000003</v>
      </c>
      <c r="BG388" t="str">
        <f ca="1"/>
        <v/>
      </c>
      <c r="BH388">
        <f ca="1"/>
        <v>6518.5</v>
      </c>
      <c r="BI388" t="str">
        <f ca="1"/>
        <v/>
      </c>
      <c r="BJ388" t="str">
        <f ca="1"/>
        <v/>
      </c>
      <c r="BK388">
        <f ca="1"/>
        <v>20</v>
      </c>
      <c r="BL388" t="str">
        <f ca="1"/>
        <v/>
      </c>
      <c r="BM388" t="str">
        <f ca="1"/>
        <v/>
      </c>
      <c r="BN388">
        <f ca="1"/>
        <v>8585.4</v>
      </c>
      <c r="BO388">
        <f ca="1"/>
        <v>351.26</v>
      </c>
      <c r="BP388">
        <f ca="1"/>
        <v>24.441724079029779</v>
      </c>
      <c r="BR388">
        <f ca="1"/>
        <v>46215</v>
      </c>
      <c r="BS388" t="str">
        <f ca="1"/>
        <v>E</v>
      </c>
      <c r="BT388">
        <f ca="1"/>
        <v>241.9</v>
      </c>
      <c r="BU388">
        <f ca="1"/>
        <v>3431.4</v>
      </c>
      <c r="BV388">
        <f ca="1"/>
        <v>383.5</v>
      </c>
      <c r="BW388">
        <f ca="1"/>
        <v>2461.7000000000003</v>
      </c>
      <c r="BX388" t="str">
        <f ca="1"/>
        <v/>
      </c>
      <c r="BY388">
        <f ca="1"/>
        <v>6518.5</v>
      </c>
      <c r="BZ388" t="str">
        <f ca="1"/>
        <v/>
      </c>
      <c r="CA388" t="str">
        <f ca="1"/>
        <v/>
      </c>
      <c r="CB388">
        <f ca="1"/>
        <v>20</v>
      </c>
      <c r="CC388" t="str">
        <f ca="1"/>
        <v/>
      </c>
      <c r="CD388" t="str">
        <f ca="1"/>
        <v/>
      </c>
      <c r="CE388">
        <f ca="1"/>
        <v>8585.4</v>
      </c>
      <c r="CF388">
        <f ca="1"/>
        <v>351.26</v>
      </c>
      <c r="CG388">
        <f ca="1"/>
        <v>24.441724079029779</v>
      </c>
    </row>
    <row r="389" spans="1:85" ht="13.5">
      <c r="A389" s="242">
        <f ca="1"/>
        <v>46187</v>
      </c>
      <c r="B389" s="240" t="str">
        <f ca="1"/>
        <v>M</v>
      </c>
      <c r="C389" s="243">
        <f ca="1"/>
        <v>277</v>
      </c>
      <c r="D389" s="243">
        <f ca="1"/>
        <v>79.599999999999994</v>
      </c>
      <c r="E389" s="243">
        <f ca="1"/>
        <v>431.1</v>
      </c>
      <c r="F389" s="243">
        <f ca="1"/>
        <v>1264.7099999999998</v>
      </c>
      <c r="G389" s="243" t="str">
        <f ca="1"/>
        <v/>
      </c>
      <c r="H389" s="243">
        <f ca="1"/>
        <v>2052.41</v>
      </c>
      <c r="I389" s="244" t="str">
        <f ca="1"/>
        <v/>
      </c>
      <c r="J389" s="244" t="str">
        <f ca="1"/>
        <v/>
      </c>
      <c r="K389" s="243" t="str">
        <f ca="1"/>
        <v/>
      </c>
      <c r="L389" s="243" t="str">
        <f ca="1"/>
        <v/>
      </c>
      <c r="M389" s="243" t="str">
        <f ca="1"/>
        <v/>
      </c>
      <c r="N389" s="243" t="str">
        <f ca="1"/>
        <v/>
      </c>
      <c r="O389" s="243" t="str">
        <f ca="1"/>
        <v/>
      </c>
      <c r="P389" s="244" t="str">
        <f ca="1"/>
        <v/>
      </c>
      <c r="R389" s="245"/>
      <c r="S389" s="347"/>
      <c r="T389" s="347"/>
      <c r="U389" s="347"/>
      <c r="V389" s="348"/>
      <c r="W389" s="347"/>
      <c r="X389" s="347"/>
      <c r="Y389" s="347"/>
      <c r="BA389">
        <f ca="1"/>
        <v>46216</v>
      </c>
      <c r="BB389" t="str">
        <f ca="1"/>
        <v>M</v>
      </c>
      <c r="BC389">
        <f ca="1"/>
        <v>272.39999999999998</v>
      </c>
      <c r="BD389">
        <f ca="1"/>
        <v>14.8</v>
      </c>
      <c r="BE389">
        <f ca="1"/>
        <v>382.2</v>
      </c>
      <c r="BF389">
        <f ca="1"/>
        <v>1417.5</v>
      </c>
      <c r="BG389" t="str">
        <f ca="1"/>
        <v/>
      </c>
      <c r="BH389">
        <f ca="1"/>
        <v>2086.9</v>
      </c>
      <c r="BI389" t="str">
        <f ca="1"/>
        <v/>
      </c>
      <c r="BJ389" t="str">
        <f ca="1"/>
        <v/>
      </c>
      <c r="BK389" t="str">
        <f ca="1"/>
        <v/>
      </c>
      <c r="BL389" t="str">
        <f ca="1"/>
        <v/>
      </c>
      <c r="BM389" t="str">
        <f ca="1"/>
        <v/>
      </c>
      <c r="BN389" t="str">
        <f ca="1"/>
        <v/>
      </c>
      <c r="BO389" t="str">
        <f ca="1"/>
        <v/>
      </c>
      <c r="BP389" t="str">
        <f ca="1"/>
        <v/>
      </c>
      <c r="BR389">
        <f ca="1"/>
        <v>46216</v>
      </c>
      <c r="BS389" t="str">
        <f ca="1"/>
        <v>M</v>
      </c>
      <c r="BT389">
        <f ca="1"/>
        <v>272.39999999999998</v>
      </c>
      <c r="BU389">
        <f ca="1"/>
        <v>14.8</v>
      </c>
      <c r="BV389">
        <f ca="1"/>
        <v>382.2</v>
      </c>
      <c r="BW389">
        <f ca="1"/>
        <v>1417.5</v>
      </c>
      <c r="BX389" t="str">
        <f ca="1"/>
        <v/>
      </c>
      <c r="BY389">
        <f ca="1"/>
        <v>2086.9</v>
      </c>
      <c r="BZ389" t="str">
        <f ca="1"/>
        <v/>
      </c>
      <c r="CA389" t="str">
        <f ca="1"/>
        <v/>
      </c>
      <c r="CB389" t="str">
        <f ca="1"/>
        <v/>
      </c>
      <c r="CC389" t="str">
        <f ca="1"/>
        <v/>
      </c>
      <c r="CD389" t="str">
        <f ca="1"/>
        <v/>
      </c>
      <c r="CE389" t="str">
        <f ca="1"/>
        <v/>
      </c>
      <c r="CF389" t="str">
        <f ca="1"/>
        <v/>
      </c>
      <c r="CG389" t="str">
        <f ca="1"/>
        <v/>
      </c>
    </row>
    <row r="390" spans="1:85" ht="13.5">
      <c r="A390" s="242">
        <f ca="1"/>
        <v>46187</v>
      </c>
      <c r="B390" s="240" t="str">
        <f ca="1"/>
        <v>E</v>
      </c>
      <c r="C390" s="243">
        <f ca="1"/>
        <v>257.7</v>
      </c>
      <c r="D390" s="243">
        <f ca="1"/>
        <v>3855.8</v>
      </c>
      <c r="E390" s="243">
        <f ca="1"/>
        <v>422.6</v>
      </c>
      <c r="F390" s="243">
        <f ca="1"/>
        <v>2259</v>
      </c>
      <c r="G390" s="243" t="str">
        <f ca="1"/>
        <v/>
      </c>
      <c r="H390" s="243">
        <f ca="1"/>
        <v>6795.1</v>
      </c>
      <c r="I390" s="244" t="str">
        <f ca="1"/>
        <v/>
      </c>
      <c r="J390" s="244" t="str">
        <f ca="1"/>
        <v/>
      </c>
      <c r="K390" s="243">
        <f ca="1"/>
        <v>15</v>
      </c>
      <c r="L390" s="243" t="str">
        <f ca="1"/>
        <v/>
      </c>
      <c r="M390" s="243" t="str">
        <f ca="1"/>
        <v/>
      </c>
      <c r="N390" s="243">
        <f ca="1"/>
        <v>8846.9000000000015</v>
      </c>
      <c r="O390" s="243">
        <f ca="1"/>
        <v>344.6</v>
      </c>
      <c r="P390" s="244">
        <f ca="1"/>
        <v>25.672954149738832</v>
      </c>
      <c r="R390" s="245"/>
      <c r="S390" s="347"/>
      <c r="T390" s="347"/>
      <c r="U390" s="347"/>
      <c r="V390" s="348"/>
      <c r="W390" s="347"/>
      <c r="X390" s="347"/>
      <c r="Y390" s="347"/>
      <c r="BA390">
        <f ca="1"/>
        <v>46216</v>
      </c>
      <c r="BB390" t="str">
        <f ca="1"/>
        <v>E</v>
      </c>
      <c r="BC390">
        <f ca="1"/>
        <v>264.70000000000005</v>
      </c>
      <c r="BD390">
        <f ca="1"/>
        <v>3703.5</v>
      </c>
      <c r="BE390">
        <f ca="1"/>
        <v>378.70000000000005</v>
      </c>
      <c r="BF390">
        <f ca="1"/>
        <v>2349.6</v>
      </c>
      <c r="BG390" t="str">
        <f ca="1"/>
        <v/>
      </c>
      <c r="BH390">
        <f ca="1"/>
        <v>6696.5</v>
      </c>
      <c r="BI390" t="str">
        <f ca="1"/>
        <v/>
      </c>
      <c r="BJ390" t="str">
        <f ca="1"/>
        <v/>
      </c>
      <c r="BK390">
        <f ca="1"/>
        <v>160</v>
      </c>
      <c r="BL390" t="str">
        <f ca="1"/>
        <v/>
      </c>
      <c r="BM390" t="str">
        <f ca="1"/>
        <v/>
      </c>
      <c r="BN390">
        <f ca="1"/>
        <v>8458.4</v>
      </c>
      <c r="BO390">
        <f ca="1"/>
        <v>346.92</v>
      </c>
      <c r="BP390">
        <f ca="1"/>
        <v>24.381413582382102</v>
      </c>
      <c r="BR390">
        <f ca="1"/>
        <v>46216</v>
      </c>
      <c r="BS390" t="str">
        <f ca="1"/>
        <v>E</v>
      </c>
      <c r="BT390">
        <f ca="1"/>
        <v>264.70000000000005</v>
      </c>
      <c r="BU390">
        <f ca="1"/>
        <v>3703.5</v>
      </c>
      <c r="BV390">
        <f ca="1"/>
        <v>378.70000000000005</v>
      </c>
      <c r="BW390">
        <f ca="1"/>
        <v>2349.6</v>
      </c>
      <c r="BX390" t="str">
        <f ca="1"/>
        <v/>
      </c>
      <c r="BY390">
        <f ca="1"/>
        <v>6696.5</v>
      </c>
      <c r="BZ390" t="str">
        <f ca="1"/>
        <v/>
      </c>
      <c r="CA390" t="str">
        <f ca="1"/>
        <v/>
      </c>
      <c r="CB390">
        <f ca="1"/>
        <v>160</v>
      </c>
      <c r="CC390" t="str">
        <f ca="1"/>
        <v/>
      </c>
      <c r="CD390" t="str">
        <f ca="1"/>
        <v/>
      </c>
      <c r="CE390">
        <f ca="1"/>
        <v>8458.4</v>
      </c>
      <c r="CF390">
        <f ca="1"/>
        <v>346.92</v>
      </c>
      <c r="CG390">
        <f ca="1"/>
        <v>24.381413582382102</v>
      </c>
    </row>
    <row r="391" spans="1:85" ht="13.5">
      <c r="A391" s="242">
        <f ca="1"/>
        <v>46188</v>
      </c>
      <c r="B391" s="240" t="str">
        <f ca="1"/>
        <v>M</v>
      </c>
      <c r="C391" s="243">
        <f ca="1"/>
        <v>266.59999999999997</v>
      </c>
      <c r="D391" s="243">
        <f ca="1"/>
        <v>77.5</v>
      </c>
      <c r="E391" s="243">
        <f ca="1"/>
        <v>437.1</v>
      </c>
      <c r="F391" s="243">
        <f ca="1"/>
        <v>1285.5999999999999</v>
      </c>
      <c r="G391" s="243" t="str">
        <f ca="1"/>
        <v/>
      </c>
      <c r="H391" s="243">
        <f ca="1"/>
        <v>2066.8000000000002</v>
      </c>
      <c r="I391" s="244" t="str">
        <f ca="1"/>
        <v/>
      </c>
      <c r="J391" s="244" t="str">
        <f ca="1"/>
        <v/>
      </c>
      <c r="K391" s="243" t="str">
        <f ca="1"/>
        <v/>
      </c>
      <c r="L391" s="243" t="str">
        <f ca="1"/>
        <v/>
      </c>
      <c r="M391" s="243" t="str">
        <f ca="1"/>
        <v/>
      </c>
      <c r="N391" s="243" t="str">
        <f ca="1"/>
        <v/>
      </c>
      <c r="O391" s="243" t="str">
        <f ca="1"/>
        <v/>
      </c>
      <c r="P391" s="244" t="str">
        <f ca="1"/>
        <v/>
      </c>
      <c r="R391" s="245"/>
      <c r="S391" s="347"/>
      <c r="T391" s="347"/>
      <c r="U391" s="347"/>
      <c r="V391" s="348"/>
      <c r="W391" s="347"/>
      <c r="X391" s="347"/>
      <c r="Y391" s="347"/>
      <c r="BA391">
        <f ca="1"/>
        <v>46217</v>
      </c>
      <c r="BB391" t="str">
        <f ca="1"/>
        <v>M</v>
      </c>
      <c r="BC391">
        <f ca="1"/>
        <v>269.3</v>
      </c>
      <c r="BD391">
        <f ca="1"/>
        <v>16</v>
      </c>
      <c r="BE391">
        <f ca="1"/>
        <v>400.3</v>
      </c>
      <c r="BF391">
        <f ca="1"/>
        <v>1236.3</v>
      </c>
      <c r="BG391" t="str">
        <f ca="1"/>
        <v/>
      </c>
      <c r="BH391">
        <f ca="1"/>
        <v>1921.9</v>
      </c>
      <c r="BI391" t="str">
        <f ca="1"/>
        <v/>
      </c>
      <c r="BJ391" t="str">
        <f ca="1"/>
        <v/>
      </c>
      <c r="BK391" t="str">
        <f ca="1"/>
        <v/>
      </c>
      <c r="BL391" t="str">
        <f ca="1"/>
        <v/>
      </c>
      <c r="BM391" t="str">
        <f ca="1"/>
        <v/>
      </c>
      <c r="BN391" t="str">
        <f ca="1"/>
        <v/>
      </c>
      <c r="BO391" t="str">
        <f ca="1"/>
        <v/>
      </c>
      <c r="BP391" t="str">
        <f ca="1"/>
        <v/>
      </c>
      <c r="BR391">
        <f ca="1"/>
        <v>46217</v>
      </c>
      <c r="BS391" t="str">
        <f ca="1"/>
        <v>M</v>
      </c>
      <c r="BT391">
        <f ca="1"/>
        <v>269.3</v>
      </c>
      <c r="BU391">
        <f ca="1"/>
        <v>16</v>
      </c>
      <c r="BV391">
        <f ca="1"/>
        <v>400.3</v>
      </c>
      <c r="BW391">
        <f ca="1"/>
        <v>1236.3</v>
      </c>
      <c r="BX391" t="str">
        <f ca="1"/>
        <v/>
      </c>
      <c r="BY391">
        <f ca="1"/>
        <v>1921.9</v>
      </c>
      <c r="BZ391" t="str">
        <f ca="1"/>
        <v/>
      </c>
      <c r="CA391" t="str">
        <f ca="1"/>
        <v/>
      </c>
      <c r="CB391" t="str">
        <f ca="1"/>
        <v/>
      </c>
      <c r="CC391" t="str">
        <f ca="1"/>
        <v/>
      </c>
      <c r="CD391" t="str">
        <f ca="1"/>
        <v/>
      </c>
      <c r="CE391" t="str">
        <f ca="1"/>
        <v/>
      </c>
      <c r="CF391" t="str">
        <f ca="1"/>
        <v/>
      </c>
      <c r="CG391" t="str">
        <f ca="1"/>
        <v/>
      </c>
    </row>
    <row r="392" spans="1:85" ht="13.5">
      <c r="A392" s="242">
        <f ca="1"/>
        <v>46188</v>
      </c>
      <c r="B392" s="240" t="str">
        <f ca="1"/>
        <v>E</v>
      </c>
      <c r="C392" s="243">
        <f ca="1"/>
        <v>278.7</v>
      </c>
      <c r="D392" s="243">
        <f ca="1"/>
        <v>3920.9</v>
      </c>
      <c r="E392" s="243">
        <f ca="1"/>
        <v>414.5</v>
      </c>
      <c r="F392" s="243">
        <f ca="1"/>
        <v>2210.8000000000002</v>
      </c>
      <c r="G392" s="243" t="str">
        <f ca="1"/>
        <v/>
      </c>
      <c r="H392" s="243">
        <f ca="1"/>
        <v>6824.9000000000005</v>
      </c>
      <c r="I392" s="244" t="str">
        <f ca="1"/>
        <v/>
      </c>
      <c r="J392" s="244" t="str">
        <f ca="1"/>
        <v/>
      </c>
      <c r="K392" s="243">
        <f ca="1"/>
        <v>132</v>
      </c>
      <c r="L392" s="243" t="str">
        <f ca="1"/>
        <v/>
      </c>
      <c r="M392" s="243" t="str">
        <f ca="1"/>
        <v/>
      </c>
      <c r="N392" s="243">
        <f ca="1"/>
        <v>8637.8000000000011</v>
      </c>
      <c r="O392" s="243">
        <f ca="1"/>
        <v>335.93</v>
      </c>
      <c r="P392" s="244">
        <f ca="1"/>
        <v>25.713094990027688</v>
      </c>
      <c r="R392" s="245"/>
      <c r="S392" s="347"/>
      <c r="T392" s="347"/>
      <c r="U392" s="347"/>
      <c r="V392" s="348"/>
      <c r="W392" s="347"/>
      <c r="X392" s="347"/>
      <c r="Y392" s="347"/>
      <c r="BA392">
        <f ca="1"/>
        <v>46217</v>
      </c>
      <c r="BB392" t="str">
        <f ca="1"/>
        <v>E</v>
      </c>
      <c r="BC392">
        <f ca="1"/>
        <v>242.2</v>
      </c>
      <c r="BD392">
        <f ca="1"/>
        <v>3674</v>
      </c>
      <c r="BE392">
        <f ca="1"/>
        <v>380.70000000000005</v>
      </c>
      <c r="BF392">
        <f ca="1"/>
        <v>2299.6999999999998</v>
      </c>
      <c r="BG392" t="str">
        <f ca="1"/>
        <v/>
      </c>
      <c r="BH392">
        <f ca="1"/>
        <v>6596.5999999999995</v>
      </c>
      <c r="BI392" t="str">
        <f ca="1"/>
        <v/>
      </c>
      <c r="BJ392" t="str">
        <f ca="1"/>
        <v/>
      </c>
      <c r="BK392">
        <f ca="1"/>
        <v>20</v>
      </c>
      <c r="BL392" t="str">
        <f ca="1"/>
        <v/>
      </c>
      <c r="BM392" t="str">
        <f ca="1"/>
        <v/>
      </c>
      <c r="BN392">
        <f ca="1"/>
        <v>8707.1999999999989</v>
      </c>
      <c r="BO392">
        <f ca="1"/>
        <v>357.87</v>
      </c>
      <c r="BP392">
        <f ca="1"/>
        <v>24.330622851873581</v>
      </c>
      <c r="BR392">
        <f ca="1"/>
        <v>46217</v>
      </c>
      <c r="BS392" t="str">
        <f ca="1"/>
        <v>E</v>
      </c>
      <c r="BT392">
        <f ca="1"/>
        <v>242.2</v>
      </c>
      <c r="BU392">
        <f ca="1"/>
        <v>3674</v>
      </c>
      <c r="BV392">
        <f ca="1"/>
        <v>380.70000000000005</v>
      </c>
      <c r="BW392">
        <f ca="1"/>
        <v>2299.6999999999998</v>
      </c>
      <c r="BX392" t="str">
        <f ca="1"/>
        <v/>
      </c>
      <c r="BY392">
        <f ca="1"/>
        <v>6596.5999999999995</v>
      </c>
      <c r="BZ392" t="str">
        <f ca="1"/>
        <v/>
      </c>
      <c r="CA392" t="str">
        <f ca="1"/>
        <v/>
      </c>
      <c r="CB392">
        <f ca="1"/>
        <v>20</v>
      </c>
      <c r="CC392" t="str">
        <f ca="1"/>
        <v/>
      </c>
      <c r="CD392" t="str">
        <f ca="1"/>
        <v/>
      </c>
      <c r="CE392">
        <f ca="1"/>
        <v>8707.1999999999989</v>
      </c>
      <c r="CF392">
        <f ca="1"/>
        <v>357.87</v>
      </c>
      <c r="CG392">
        <f ca="1"/>
        <v>24.330622851873581</v>
      </c>
    </row>
    <row r="393" spans="1:85" ht="13.5">
      <c r="A393" s="242">
        <f ca="1"/>
        <v>46189</v>
      </c>
      <c r="B393" s="240" t="str">
        <f ca="1"/>
        <v>M</v>
      </c>
      <c r="C393" s="243">
        <f ca="1"/>
        <v>276.5</v>
      </c>
      <c r="D393" s="243">
        <f ca="1"/>
        <v>77.599999999999994</v>
      </c>
      <c r="E393" s="243">
        <f ca="1"/>
        <v>410.6</v>
      </c>
      <c r="F393" s="243">
        <f ca="1"/>
        <v>1180.2</v>
      </c>
      <c r="G393" s="243" t="str">
        <f ca="1"/>
        <v/>
      </c>
      <c r="H393" s="243">
        <f ca="1"/>
        <v>1944.9</v>
      </c>
      <c r="I393" s="244" t="str">
        <f ca="1"/>
        <v/>
      </c>
      <c r="J393" s="244" t="str">
        <f ca="1"/>
        <v/>
      </c>
      <c r="K393" s="243" t="str">
        <f ca="1"/>
        <v/>
      </c>
      <c r="L393" s="243" t="str">
        <f ca="1"/>
        <v/>
      </c>
      <c r="M393" s="243" t="str">
        <f ca="1"/>
        <v/>
      </c>
      <c r="N393" s="243" t="str">
        <f ca="1"/>
        <v/>
      </c>
      <c r="O393" s="243" t="str">
        <f ca="1"/>
        <v/>
      </c>
      <c r="P393" s="244" t="str">
        <f ca="1"/>
        <v/>
      </c>
      <c r="R393" s="245"/>
      <c r="S393" s="347"/>
      <c r="T393" s="347"/>
      <c r="U393" s="347"/>
      <c r="V393" s="348"/>
      <c r="W393" s="347"/>
      <c r="X393" s="347"/>
      <c r="Y393" s="347"/>
      <c r="BA393">
        <f ca="1"/>
        <v>46218</v>
      </c>
      <c r="BB393" t="str">
        <f ca="1"/>
        <v>M</v>
      </c>
      <c r="BC393">
        <f ca="1"/>
        <v>271.10000000000002</v>
      </c>
      <c r="BD393">
        <f ca="1"/>
        <v>17</v>
      </c>
      <c r="BE393">
        <f ca="1"/>
        <v>407.09999999999997</v>
      </c>
      <c r="BF393">
        <f ca="1"/>
        <v>1435.3999999999999</v>
      </c>
      <c r="BG393" t="str">
        <f ca="1"/>
        <v/>
      </c>
      <c r="BH393">
        <f ca="1"/>
        <v>2130.6</v>
      </c>
      <c r="BI393" t="str">
        <f ca="1"/>
        <v/>
      </c>
      <c r="BJ393" t="str">
        <f ca="1"/>
        <v/>
      </c>
      <c r="BK393" t="str">
        <f ca="1"/>
        <v/>
      </c>
      <c r="BL393" t="str">
        <f ca="1"/>
        <v/>
      </c>
      <c r="BM393" t="str">
        <f ca="1"/>
        <v/>
      </c>
      <c r="BN393" t="str">
        <f ca="1"/>
        <v/>
      </c>
      <c r="BO393" t="str">
        <f ca="1"/>
        <v/>
      </c>
      <c r="BP393" t="str">
        <f ca="1"/>
        <v/>
      </c>
      <c r="BR393">
        <f ca="1"/>
        <v>46218</v>
      </c>
      <c r="BS393" t="str">
        <f ca="1"/>
        <v>M</v>
      </c>
      <c r="BT393">
        <f ca="1"/>
        <v>271.10000000000002</v>
      </c>
      <c r="BU393">
        <f ca="1"/>
        <v>17</v>
      </c>
      <c r="BV393">
        <f ca="1"/>
        <v>407.09999999999997</v>
      </c>
      <c r="BW393">
        <f ca="1"/>
        <v>1435.3999999999999</v>
      </c>
      <c r="BX393" t="str">
        <f ca="1"/>
        <v/>
      </c>
      <c r="BY393">
        <f ca="1"/>
        <v>2130.6</v>
      </c>
      <c r="BZ393" t="str">
        <f ca="1"/>
        <v/>
      </c>
      <c r="CA393" t="str">
        <f ca="1"/>
        <v/>
      </c>
      <c r="CB393" t="str">
        <f ca="1"/>
        <v/>
      </c>
      <c r="CC393" t="str">
        <f ca="1"/>
        <v/>
      </c>
      <c r="CD393" t="str">
        <f ca="1"/>
        <v/>
      </c>
      <c r="CE393" t="str">
        <f ca="1"/>
        <v/>
      </c>
      <c r="CF393" t="str">
        <f ca="1"/>
        <v/>
      </c>
      <c r="CG393" t="str">
        <f ca="1"/>
        <v/>
      </c>
    </row>
    <row r="394" spans="1:85" ht="13.5">
      <c r="A394" s="242">
        <f ca="1"/>
        <v>46189</v>
      </c>
      <c r="B394" s="240" t="str">
        <f ca="1"/>
        <v>E</v>
      </c>
      <c r="C394" s="243">
        <f ca="1"/>
        <v>269</v>
      </c>
      <c r="D394" s="243">
        <f ca="1"/>
        <v>3996.9</v>
      </c>
      <c r="E394" s="243">
        <f ca="1"/>
        <v>250.4</v>
      </c>
      <c r="F394" s="243">
        <f ca="1"/>
        <v>295.90000000000003</v>
      </c>
      <c r="G394" s="243" t="str">
        <f ca="1"/>
        <v/>
      </c>
      <c r="H394" s="243">
        <f ca="1"/>
        <v>4812.1999999999989</v>
      </c>
      <c r="I394" s="244" t="str">
        <f ca="1"/>
        <v/>
      </c>
      <c r="J394" s="244" t="str">
        <f ca="1"/>
        <v/>
      </c>
      <c r="K394" s="243">
        <f ca="1"/>
        <v>15</v>
      </c>
      <c r="L394" s="243" t="str">
        <f ca="1"/>
        <v/>
      </c>
      <c r="M394" s="243" t="str">
        <f ca="1"/>
        <v/>
      </c>
      <c r="N394" s="243">
        <f ca="1"/>
        <v>6976.1999999999989</v>
      </c>
      <c r="O394" s="243">
        <f ca="1"/>
        <v>270.58999999999997</v>
      </c>
      <c r="P394" s="244">
        <f ca="1"/>
        <v>25.78144055582246</v>
      </c>
      <c r="R394" s="245"/>
      <c r="S394" s="347"/>
      <c r="T394" s="347"/>
      <c r="U394" s="347"/>
      <c r="V394" s="348"/>
      <c r="W394" s="347"/>
      <c r="X394" s="347"/>
      <c r="Y394" s="347"/>
      <c r="BA394">
        <f ca="1"/>
        <v>46218</v>
      </c>
      <c r="BB394" t="str">
        <f ca="1"/>
        <v>E</v>
      </c>
      <c r="BC394">
        <f ca="1"/>
        <v>260.59999999999997</v>
      </c>
      <c r="BD394">
        <f ca="1"/>
        <v>3466.7</v>
      </c>
      <c r="BE394">
        <f ca="1"/>
        <v>391.5</v>
      </c>
      <c r="BF394">
        <f ca="1"/>
        <v>2287.2999999999997</v>
      </c>
      <c r="BG394" t="str">
        <f ca="1"/>
        <v/>
      </c>
      <c r="BH394">
        <f ca="1"/>
        <v>6406.0999999999985</v>
      </c>
      <c r="BI394" t="str">
        <f ca="1"/>
        <v/>
      </c>
      <c r="BJ394" t="str">
        <f ca="1"/>
        <v/>
      </c>
      <c r="BK394">
        <f ca="1"/>
        <v>20</v>
      </c>
      <c r="BL394" t="str">
        <f ca="1"/>
        <v/>
      </c>
      <c r="BM394" t="str">
        <f ca="1"/>
        <v/>
      </c>
      <c r="BN394">
        <f ca="1"/>
        <v>14396.699999999997</v>
      </c>
      <c r="BO394">
        <f ca="1"/>
        <v>594.63</v>
      </c>
      <c r="BP394">
        <f ca="1"/>
        <v>24.211190151859135</v>
      </c>
      <c r="BR394">
        <f ca="1"/>
        <v>46218</v>
      </c>
      <c r="BS394" t="str">
        <f ca="1"/>
        <v>E</v>
      </c>
      <c r="BT394">
        <f ca="1"/>
        <v>260.59999999999997</v>
      </c>
      <c r="BU394">
        <f ca="1"/>
        <v>3466.7</v>
      </c>
      <c r="BV394">
        <f ca="1"/>
        <v>391.5</v>
      </c>
      <c r="BW394">
        <f ca="1"/>
        <v>2287.2999999999997</v>
      </c>
      <c r="BX394" t="str">
        <f ca="1"/>
        <v/>
      </c>
      <c r="BY394">
        <f ca="1"/>
        <v>6406.0999999999985</v>
      </c>
      <c r="BZ394" t="str">
        <f ca="1"/>
        <v/>
      </c>
      <c r="CA394" t="str">
        <f ca="1"/>
        <v/>
      </c>
      <c r="CB394">
        <f ca="1"/>
        <v>20</v>
      </c>
      <c r="CC394" t="str">
        <f ca="1"/>
        <v/>
      </c>
      <c r="CD394" t="str">
        <f ca="1"/>
        <v/>
      </c>
      <c r="CE394">
        <f ca="1"/>
        <v>14396.699999999997</v>
      </c>
      <c r="CF394">
        <f ca="1"/>
        <v>594.63</v>
      </c>
      <c r="CG394">
        <f ca="1"/>
        <v>24.211190151859135</v>
      </c>
    </row>
    <row r="395" spans="1:85" ht="13.5">
      <c r="A395" s="242">
        <f ca="1"/>
        <v>46190</v>
      </c>
      <c r="B395" s="240" t="str">
        <f ca="1"/>
        <v>M</v>
      </c>
      <c r="C395" s="243">
        <f ca="1"/>
        <v>288.10000000000002</v>
      </c>
      <c r="D395" s="243">
        <f ca="1"/>
        <v>80.8</v>
      </c>
      <c r="E395" s="243">
        <f ca="1"/>
        <v>435.29999999999995</v>
      </c>
      <c r="F395" s="243">
        <f ca="1"/>
        <v>1374.8</v>
      </c>
      <c r="G395" s="243" t="str">
        <f ca="1"/>
        <v/>
      </c>
      <c r="H395" s="243">
        <f ca="1"/>
        <v>2179</v>
      </c>
      <c r="I395" s="244" t="str">
        <f ca="1"/>
        <v/>
      </c>
      <c r="J395" s="244" t="str">
        <f ca="1"/>
        <v/>
      </c>
      <c r="K395" s="243" t="str">
        <f ca="1"/>
        <v/>
      </c>
      <c r="L395" s="243" t="str">
        <f ca="1"/>
        <v/>
      </c>
      <c r="M395" s="243" t="str">
        <f ca="1"/>
        <v/>
      </c>
      <c r="N395" s="243" t="str">
        <f ca="1"/>
        <v/>
      </c>
      <c r="O395" s="243" t="str">
        <f ca="1"/>
        <v/>
      </c>
      <c r="P395" s="244" t="str">
        <f ca="1"/>
        <v/>
      </c>
      <c r="R395" s="245"/>
      <c r="S395" s="347"/>
      <c r="T395" s="347"/>
      <c r="U395" s="347"/>
      <c r="V395" s="348"/>
      <c r="W395" s="347"/>
      <c r="X395" s="347"/>
      <c r="Y395" s="347"/>
      <c r="BA395">
        <f ca="1"/>
        <v>46219</v>
      </c>
      <c r="BB395" t="str">
        <f ca="1"/>
        <v>M</v>
      </c>
      <c r="BC395">
        <f ca="1"/>
        <v>271.3</v>
      </c>
      <c r="BD395">
        <f ca="1"/>
        <v>5934.4</v>
      </c>
      <c r="BE395">
        <f ca="1"/>
        <v>389.5</v>
      </c>
      <c r="BF395">
        <f ca="1"/>
        <v>1415.3999999999999</v>
      </c>
      <c r="BG395" t="str">
        <f ca="1"/>
        <v/>
      </c>
      <c r="BH395">
        <f ca="1"/>
        <v>8010.5999999999995</v>
      </c>
      <c r="BI395" t="str">
        <f ca="1"/>
        <v/>
      </c>
      <c r="BJ395" t="str">
        <f ca="1"/>
        <v/>
      </c>
      <c r="BK395" t="str">
        <f ca="1"/>
        <v/>
      </c>
      <c r="BL395" t="str">
        <f ca="1"/>
        <v/>
      </c>
      <c r="BM395" t="str">
        <f ca="1"/>
        <v/>
      </c>
      <c r="BN395" t="str">
        <f ca="1"/>
        <v/>
      </c>
      <c r="BO395" t="str">
        <f ca="1"/>
        <v/>
      </c>
      <c r="BP395" t="str">
        <f ca="1"/>
        <v/>
      </c>
      <c r="BR395">
        <f ca="1"/>
        <v>46219</v>
      </c>
      <c r="BS395" t="str">
        <f ca="1"/>
        <v>M</v>
      </c>
      <c r="BT395">
        <f ca="1"/>
        <v>271.3</v>
      </c>
      <c r="BU395">
        <f ca="1"/>
        <v>5934.4</v>
      </c>
      <c r="BV395">
        <f ca="1"/>
        <v>389.5</v>
      </c>
      <c r="BW395">
        <f ca="1"/>
        <v>1415.3999999999999</v>
      </c>
      <c r="BX395" t="str">
        <f ca="1"/>
        <v/>
      </c>
      <c r="BY395">
        <f ca="1"/>
        <v>8010.5999999999995</v>
      </c>
      <c r="BZ395" t="str">
        <f ca="1"/>
        <v/>
      </c>
      <c r="CA395" t="str">
        <f ca="1"/>
        <v/>
      </c>
      <c r="CB395" t="str">
        <f ca="1"/>
        <v/>
      </c>
      <c r="CC395" t="str">
        <f ca="1"/>
        <v/>
      </c>
      <c r="CD395" t="str">
        <f ca="1"/>
        <v/>
      </c>
      <c r="CE395" t="str">
        <f ca="1"/>
        <v/>
      </c>
      <c r="CF395" t="str">
        <f ca="1"/>
        <v/>
      </c>
      <c r="CG395" t="str">
        <f ca="1"/>
        <v/>
      </c>
    </row>
    <row r="396" spans="1:85" ht="13.5">
      <c r="A396" s="242">
        <f ca="1"/>
        <v>46190</v>
      </c>
      <c r="B396" s="240" t="str">
        <f ca="1"/>
        <v>E</v>
      </c>
      <c r="C396" s="243">
        <f ca="1"/>
        <v>296.3</v>
      </c>
      <c r="D396" s="243">
        <f ca="1"/>
        <v>4019.7</v>
      </c>
      <c r="E396" s="243">
        <f ca="1"/>
        <v>422.40000000000003</v>
      </c>
      <c r="F396" s="243">
        <f ca="1"/>
        <v>2253.1999999999998</v>
      </c>
      <c r="G396" s="243" t="str">
        <f ca="1"/>
        <v/>
      </c>
      <c r="H396" s="243">
        <f ca="1"/>
        <v>6991.5999999999995</v>
      </c>
      <c r="I396" s="244" t="str">
        <f ca="1"/>
        <v/>
      </c>
      <c r="J396" s="244" t="str">
        <f ca="1"/>
        <v/>
      </c>
      <c r="K396" s="243">
        <f ca="1"/>
        <v>15</v>
      </c>
      <c r="L396" s="243" t="str">
        <f ca="1"/>
        <v/>
      </c>
      <c r="M396" s="243" t="str">
        <f ca="1"/>
        <v/>
      </c>
      <c r="N396" s="243">
        <f ca="1"/>
        <v>9138.4</v>
      </c>
      <c r="O396" s="243">
        <f ca="1"/>
        <v>353.55</v>
      </c>
      <c r="P396" s="244">
        <f ca="1"/>
        <v>25.847546315938338</v>
      </c>
      <c r="R396" s="245"/>
      <c r="S396" s="347"/>
      <c r="T396" s="347"/>
      <c r="U396" s="347"/>
      <c r="V396" s="348"/>
      <c r="W396" s="347"/>
      <c r="X396" s="347"/>
      <c r="Y396" s="347"/>
      <c r="BA396">
        <f ca="1"/>
        <v>46219</v>
      </c>
      <c r="BB396" t="str">
        <f ca="1"/>
        <v>E</v>
      </c>
      <c r="BC396">
        <f ca="1"/>
        <v>0</v>
      </c>
      <c r="BD396">
        <f ca="1"/>
        <v>3606</v>
      </c>
      <c r="BE396">
        <f ca="1"/>
        <v>171.7</v>
      </c>
      <c r="BF396">
        <f ca="1"/>
        <v>0</v>
      </c>
      <c r="BG396" t="str">
        <f ca="1"/>
        <v/>
      </c>
      <c r="BH396">
        <f ca="1"/>
        <v>3777.7</v>
      </c>
      <c r="BI396" t="str">
        <f ca="1"/>
        <v/>
      </c>
      <c r="BJ396" t="str">
        <f ca="1"/>
        <v/>
      </c>
      <c r="BK396">
        <f ca="1"/>
        <v>20</v>
      </c>
      <c r="BL396" t="str">
        <f ca="1"/>
        <v/>
      </c>
      <c r="BM396" t="str">
        <f ca="1"/>
        <v/>
      </c>
      <c r="BN396">
        <f ca="1"/>
        <v>5849.7999999999993</v>
      </c>
      <c r="BO396">
        <f ca="1"/>
        <v>243.15</v>
      </c>
      <c r="BP396">
        <f ca="1"/>
        <v>24.058400164507503</v>
      </c>
      <c r="BR396">
        <f ca="1"/>
        <v>46219</v>
      </c>
      <c r="BS396" t="str">
        <f ca="1"/>
        <v>E</v>
      </c>
      <c r="BT396">
        <f ca="1"/>
        <v>0</v>
      </c>
      <c r="BU396">
        <f ca="1"/>
        <v>3606</v>
      </c>
      <c r="BV396">
        <f ca="1"/>
        <v>171.7</v>
      </c>
      <c r="BW396">
        <f ca="1"/>
        <v>0</v>
      </c>
      <c r="BX396" t="str">
        <f ca="1"/>
        <v/>
      </c>
      <c r="BY396">
        <f ca="1"/>
        <v>3777.7</v>
      </c>
      <c r="BZ396" t="str">
        <f ca="1"/>
        <v/>
      </c>
      <c r="CA396" t="str">
        <f ca="1"/>
        <v/>
      </c>
      <c r="CB396">
        <f ca="1"/>
        <v>20</v>
      </c>
      <c r="CC396" t="str">
        <f ca="1"/>
        <v/>
      </c>
      <c r="CD396" t="str">
        <f ca="1"/>
        <v/>
      </c>
      <c r="CE396">
        <f ca="1"/>
        <v>5849.7999999999993</v>
      </c>
      <c r="CF396">
        <f ca="1"/>
        <v>243.15</v>
      </c>
      <c r="CG396">
        <f ca="1"/>
        <v>24.058400164507503</v>
      </c>
    </row>
    <row r="397" spans="1:85" ht="13.5">
      <c r="A397" s="242">
        <f ca="1"/>
        <v>46191</v>
      </c>
      <c r="B397" s="240" t="str">
        <f ca="1"/>
        <v>M</v>
      </c>
      <c r="C397" s="243">
        <f ca="1"/>
        <v>289.5</v>
      </c>
      <c r="D397" s="243">
        <f ca="1"/>
        <v>83.2</v>
      </c>
      <c r="E397" s="243">
        <f ca="1"/>
        <v>407.6</v>
      </c>
      <c r="F397" s="243">
        <f ca="1"/>
        <v>1381.5</v>
      </c>
      <c r="G397" s="243" t="str">
        <f ca="1"/>
        <v/>
      </c>
      <c r="H397" s="243">
        <f ca="1"/>
        <v>2161.8000000000002</v>
      </c>
      <c r="I397" s="244" t="str">
        <f ca="1"/>
        <v/>
      </c>
      <c r="J397" s="244" t="str">
        <f ca="1"/>
        <v/>
      </c>
      <c r="K397" s="243" t="str">
        <f ca="1"/>
        <v/>
      </c>
      <c r="L397" s="243" t="str">
        <f ca="1"/>
        <v/>
      </c>
      <c r="M397" s="243" t="str">
        <f ca="1"/>
        <v/>
      </c>
      <c r="N397" s="243" t="str">
        <f ca="1"/>
        <v/>
      </c>
      <c r="O397" s="243" t="str">
        <f ca="1"/>
        <v/>
      </c>
      <c r="P397" s="244" t="str">
        <f ca="1"/>
        <v/>
      </c>
      <c r="R397" s="245"/>
      <c r="S397" s="347"/>
      <c r="T397" s="347"/>
      <c r="U397" s="347"/>
      <c r="V397" s="348"/>
      <c r="W397" s="347"/>
      <c r="X397" s="347"/>
      <c r="Y397" s="347"/>
      <c r="BA397">
        <f ca="1"/>
        <v>46220</v>
      </c>
      <c r="BB397" t="str">
        <f ca="1"/>
        <v>M</v>
      </c>
      <c r="BC397">
        <f ca="1"/>
        <v>264.89999999999998</v>
      </c>
      <c r="BD397">
        <f ca="1"/>
        <v>6.7</v>
      </c>
      <c r="BE397">
        <f ca="1"/>
        <v>397.29999999999995</v>
      </c>
      <c r="BF397">
        <f ca="1"/>
        <v>1423.2</v>
      </c>
      <c r="BG397" t="str">
        <f ca="1"/>
        <v/>
      </c>
      <c r="BH397">
        <f ca="1"/>
        <v>2092.1</v>
      </c>
      <c r="BI397" t="str">
        <f ca="1"/>
        <v/>
      </c>
      <c r="BJ397" t="str">
        <f ca="1"/>
        <v/>
      </c>
      <c r="BK397" t="str">
        <f ca="1"/>
        <v/>
      </c>
      <c r="BL397" t="str">
        <f ca="1"/>
        <v/>
      </c>
      <c r="BM397" t="str">
        <f ca="1"/>
        <v/>
      </c>
      <c r="BN397" t="str">
        <f ca="1"/>
        <v/>
      </c>
      <c r="BO397" t="str">
        <f ca="1"/>
        <v/>
      </c>
      <c r="BP397" t="str">
        <f ca="1"/>
        <v/>
      </c>
      <c r="BR397">
        <f ca="1"/>
        <v>46220</v>
      </c>
      <c r="BS397" t="str">
        <f ca="1"/>
        <v>M</v>
      </c>
      <c r="BT397">
        <f ca="1"/>
        <v>264.89999999999998</v>
      </c>
      <c r="BU397">
        <f ca="1"/>
        <v>6.7</v>
      </c>
      <c r="BV397">
        <f ca="1"/>
        <v>397.29999999999995</v>
      </c>
      <c r="BW397">
        <f ca="1"/>
        <v>1423.2</v>
      </c>
      <c r="BX397" t="str">
        <f ca="1"/>
        <v/>
      </c>
      <c r="BY397">
        <f ca="1"/>
        <v>2092.1</v>
      </c>
      <c r="BZ397" t="str">
        <f ca="1"/>
        <v/>
      </c>
      <c r="CA397" t="str">
        <f ca="1"/>
        <v/>
      </c>
      <c r="CB397" t="str">
        <f ca="1"/>
        <v/>
      </c>
      <c r="CC397" t="str">
        <f ca="1"/>
        <v/>
      </c>
      <c r="CD397" t="str">
        <f ca="1"/>
        <v/>
      </c>
      <c r="CE397" t="str">
        <f ca="1"/>
        <v/>
      </c>
      <c r="CF397" t="str">
        <f ca="1"/>
        <v/>
      </c>
      <c r="CG397" t="str">
        <f ca="1"/>
        <v/>
      </c>
    </row>
    <row r="398" spans="1:85" ht="13.5">
      <c r="A398" s="242">
        <f ca="1"/>
        <v>46191</v>
      </c>
      <c r="B398" s="240" t="str">
        <f ca="1"/>
        <v>E</v>
      </c>
      <c r="C398" s="243">
        <f ca="1"/>
        <v>284.89999999999998</v>
      </c>
      <c r="D398" s="243">
        <f ca="1"/>
        <v>4058.4</v>
      </c>
      <c r="E398" s="243">
        <f ca="1"/>
        <v>426.2</v>
      </c>
      <c r="F398" s="243">
        <f ca="1"/>
        <v>2201.9</v>
      </c>
      <c r="G398" s="243" t="str">
        <f ca="1"/>
        <v/>
      </c>
      <c r="H398" s="243">
        <f ca="1"/>
        <v>6971.4</v>
      </c>
      <c r="I398" s="244" t="str">
        <f ca="1"/>
        <v/>
      </c>
      <c r="J398" s="244" t="str">
        <f ca="1"/>
        <v/>
      </c>
      <c r="K398" s="243">
        <f ca="1"/>
        <v>15</v>
      </c>
      <c r="L398" s="243" t="str">
        <f ca="1"/>
        <v/>
      </c>
      <c r="M398" s="243" t="str">
        <f ca="1"/>
        <v/>
      </c>
      <c r="N398" s="243">
        <f ca="1"/>
        <v>9084.5</v>
      </c>
      <c r="O398" s="243">
        <f ca="1"/>
        <v>352.89</v>
      </c>
      <c r="P398" s="244">
        <f ca="1"/>
        <v>25.743149423333051</v>
      </c>
      <c r="R398" s="245"/>
      <c r="S398" s="347"/>
      <c r="T398" s="347"/>
      <c r="U398" s="347"/>
      <c r="V398" s="348"/>
      <c r="W398" s="347"/>
      <c r="X398" s="347"/>
      <c r="Y398" s="347"/>
      <c r="BA398">
        <f ca="1"/>
        <v>46220</v>
      </c>
      <c r="BB398" t="str">
        <f ca="1"/>
        <v>E</v>
      </c>
      <c r="BC398">
        <f ca="1"/>
        <v>208.5</v>
      </c>
      <c r="BD398">
        <f ca="1"/>
        <v>3441.6</v>
      </c>
      <c r="BE398">
        <f ca="1"/>
        <v>335.4</v>
      </c>
      <c r="BF398">
        <f ca="1"/>
        <v>325.00000000000006</v>
      </c>
      <c r="BG398" t="str">
        <f ca="1"/>
        <v/>
      </c>
      <c r="BH398">
        <f ca="1"/>
        <v>4310.5</v>
      </c>
      <c r="BI398" t="str">
        <f ca="1"/>
        <v/>
      </c>
      <c r="BJ398" t="str">
        <f ca="1"/>
        <v/>
      </c>
      <c r="BK398">
        <f ca="1"/>
        <v>20</v>
      </c>
      <c r="BL398" t="str">
        <f ca="1"/>
        <v/>
      </c>
      <c r="BM398" t="str">
        <f ca="1"/>
        <v/>
      </c>
      <c r="BN398">
        <f ca="1"/>
        <v>5345.2</v>
      </c>
      <c r="BO398">
        <f ca="1"/>
        <v>221.51</v>
      </c>
      <c r="BP398">
        <f ca="1"/>
        <v>24.130739018554468</v>
      </c>
      <c r="BR398">
        <f ca="1"/>
        <v>46220</v>
      </c>
      <c r="BS398" t="str">
        <f ca="1"/>
        <v>E</v>
      </c>
      <c r="BT398">
        <f ca="1"/>
        <v>208.5</v>
      </c>
      <c r="BU398">
        <f ca="1"/>
        <v>3441.6</v>
      </c>
      <c r="BV398">
        <f ca="1"/>
        <v>335.4</v>
      </c>
      <c r="BW398">
        <f ca="1"/>
        <v>325.00000000000006</v>
      </c>
      <c r="BX398" t="str">
        <f ca="1"/>
        <v/>
      </c>
      <c r="BY398">
        <f ca="1"/>
        <v>4310.5</v>
      </c>
      <c r="BZ398" t="str">
        <f ca="1"/>
        <v/>
      </c>
      <c r="CA398" t="str">
        <f ca="1"/>
        <v/>
      </c>
      <c r="CB398">
        <f ca="1"/>
        <v>20</v>
      </c>
      <c r="CC398" t="str">
        <f ca="1"/>
        <v/>
      </c>
      <c r="CD398" t="str">
        <f ca="1"/>
        <v/>
      </c>
      <c r="CE398">
        <f ca="1"/>
        <v>5345.2</v>
      </c>
      <c r="CF398">
        <f ca="1"/>
        <v>221.51</v>
      </c>
      <c r="CG398">
        <f ca="1"/>
        <v>24.130739018554468</v>
      </c>
    </row>
    <row r="399" spans="1:85" ht="13.5">
      <c r="A399" s="242">
        <f ca="1"/>
        <v>46192</v>
      </c>
      <c r="B399" s="240" t="str">
        <f ca="1"/>
        <v>M</v>
      </c>
      <c r="C399" s="243">
        <f ca="1"/>
        <v>302.40000000000003</v>
      </c>
      <c r="D399" s="243">
        <f ca="1"/>
        <v>77.7</v>
      </c>
      <c r="E399" s="243">
        <f ca="1"/>
        <v>398.1</v>
      </c>
      <c r="F399" s="243">
        <f ca="1"/>
        <v>1349.8999999999999</v>
      </c>
      <c r="G399" s="243" t="str">
        <f ca="1"/>
        <v/>
      </c>
      <c r="H399" s="243">
        <f ca="1"/>
        <v>2128.1</v>
      </c>
      <c r="I399" s="244" t="str">
        <f ca="1"/>
        <v/>
      </c>
      <c r="J399" s="244" t="str">
        <f ca="1"/>
        <v/>
      </c>
      <c r="K399" s="243" t="str">
        <f ca="1"/>
        <v/>
      </c>
      <c r="L399" s="243" t="str">
        <f ca="1"/>
        <v/>
      </c>
      <c r="M399" s="243" t="str">
        <f ca="1"/>
        <v/>
      </c>
      <c r="N399" s="243" t="str">
        <f ca="1"/>
        <v/>
      </c>
      <c r="O399" s="243" t="str">
        <f ca="1"/>
        <v/>
      </c>
      <c r="P399" s="244" t="str">
        <f ca="1"/>
        <v/>
      </c>
      <c r="R399" s="245"/>
      <c r="S399" s="347"/>
      <c r="T399" s="347"/>
      <c r="U399" s="347"/>
      <c r="V399" s="348"/>
      <c r="W399" s="347"/>
      <c r="X399" s="347"/>
      <c r="Y399" s="347"/>
      <c r="BA399">
        <f ca="1"/>
        <v>46221</v>
      </c>
      <c r="BB399" t="str">
        <f ca="1"/>
        <v>M</v>
      </c>
      <c r="BC399">
        <f ca="1"/>
        <v>262.8</v>
      </c>
      <c r="BD399">
        <f ca="1"/>
        <v>5.0999999999999996</v>
      </c>
      <c r="BE399">
        <f ca="1"/>
        <v>396</v>
      </c>
      <c r="BF399">
        <f ca="1"/>
        <v>390.8</v>
      </c>
      <c r="BG399" t="str">
        <f ca="1"/>
        <v/>
      </c>
      <c r="BH399">
        <f ca="1"/>
        <v>1054.7</v>
      </c>
      <c r="BI399" t="str">
        <f ca="1"/>
        <v/>
      </c>
      <c r="BJ399" t="str">
        <f ca="1"/>
        <v/>
      </c>
      <c r="BK399" t="str">
        <f ca="1"/>
        <v/>
      </c>
      <c r="BL399" t="str">
        <f ca="1"/>
        <v/>
      </c>
      <c r="BM399" t="str">
        <f ca="1"/>
        <v/>
      </c>
      <c r="BN399" t="str">
        <f ca="1"/>
        <v/>
      </c>
      <c r="BO399" t="str">
        <f ca="1"/>
        <v/>
      </c>
      <c r="BP399" t="str">
        <f ca="1"/>
        <v/>
      </c>
      <c r="BR399">
        <f ca="1"/>
        <v>46221</v>
      </c>
      <c r="BS399" t="str">
        <f ca="1"/>
        <v>M</v>
      </c>
      <c r="BT399">
        <f ca="1"/>
        <v>262.8</v>
      </c>
      <c r="BU399">
        <f ca="1"/>
        <v>5.0999999999999996</v>
      </c>
      <c r="BV399">
        <f ca="1"/>
        <v>396</v>
      </c>
      <c r="BW399">
        <f ca="1"/>
        <v>390.8</v>
      </c>
      <c r="BX399" t="str">
        <f ca="1"/>
        <v/>
      </c>
      <c r="BY399">
        <f ca="1"/>
        <v>1054.7</v>
      </c>
      <c r="BZ399" t="str">
        <f ca="1"/>
        <v/>
      </c>
      <c r="CA399" t="str">
        <f ca="1"/>
        <v/>
      </c>
      <c r="CB399" t="str">
        <f ca="1"/>
        <v/>
      </c>
      <c r="CC399" t="str">
        <f ca="1"/>
        <v/>
      </c>
      <c r="CD399" t="str">
        <f ca="1"/>
        <v/>
      </c>
      <c r="CE399" t="str">
        <f ca="1"/>
        <v/>
      </c>
      <c r="CF399" t="str">
        <f ca="1"/>
        <v/>
      </c>
      <c r="CG399" t="str">
        <f ca="1"/>
        <v/>
      </c>
    </row>
    <row r="400" spans="1:85" ht="13.5">
      <c r="A400" s="242">
        <f ca="1"/>
        <v>46192</v>
      </c>
      <c r="B400" s="240" t="str">
        <f ca="1"/>
        <v>E</v>
      </c>
      <c r="C400" s="243">
        <f ca="1"/>
        <v>278.09999999999997</v>
      </c>
      <c r="D400" s="243">
        <f ca="1"/>
        <v>3986</v>
      </c>
      <c r="E400" s="243">
        <f ca="1"/>
        <v>418.40000000000003</v>
      </c>
      <c r="F400" s="243">
        <f ca="1"/>
        <v>2314.4</v>
      </c>
      <c r="G400" s="243" t="str">
        <f ca="1"/>
        <v/>
      </c>
      <c r="H400" s="243">
        <f ca="1"/>
        <v>6996.9</v>
      </c>
      <c r="I400" s="244" t="str">
        <f ca="1"/>
        <v/>
      </c>
      <c r="J400" s="244" t="str">
        <f ca="1"/>
        <v/>
      </c>
      <c r="K400" s="243">
        <f ca="1"/>
        <v>15</v>
      </c>
      <c r="L400" s="243" t="str">
        <f ca="1"/>
        <v/>
      </c>
      <c r="M400" s="243" t="str">
        <f ca="1"/>
        <v/>
      </c>
      <c r="N400" s="243">
        <f ca="1"/>
        <v>9118.4</v>
      </c>
      <c r="O400" s="243">
        <f ca="1"/>
        <v>355.13</v>
      </c>
      <c r="P400" s="244">
        <f ca="1"/>
        <v>25.676231239264492</v>
      </c>
      <c r="R400" s="245"/>
      <c r="S400" s="347"/>
      <c r="T400" s="347"/>
      <c r="U400" s="347"/>
      <c r="V400" s="348"/>
      <c r="W400" s="347"/>
      <c r="X400" s="347"/>
      <c r="Y400" s="347"/>
      <c r="BA400">
        <f ca="1"/>
        <v>46221</v>
      </c>
      <c r="BB400" t="str">
        <f ca="1"/>
        <v>E</v>
      </c>
      <c r="BC400">
        <f ca="1"/>
        <v>252.8</v>
      </c>
      <c r="BD400">
        <f ca="1"/>
        <v>3394.8</v>
      </c>
      <c r="BE400">
        <f ca="1"/>
        <v>385.5</v>
      </c>
      <c r="BF400">
        <f ca="1"/>
        <v>302</v>
      </c>
      <c r="BG400" t="str">
        <f ca="1"/>
        <v/>
      </c>
      <c r="BH400">
        <f ca="1"/>
        <v>4335.1000000000004</v>
      </c>
      <c r="BI400" t="str">
        <f ca="1"/>
        <v/>
      </c>
      <c r="BJ400" t="str">
        <f ca="1"/>
        <v/>
      </c>
      <c r="BK400">
        <f ca="1"/>
        <v>20</v>
      </c>
      <c r="BL400" t="str">
        <f ca="1"/>
        <v/>
      </c>
      <c r="BM400" t="str">
        <f ca="1"/>
        <v/>
      </c>
      <c r="BN400">
        <f ca="1"/>
        <v>11229.2</v>
      </c>
      <c r="BO400">
        <f ca="1"/>
        <v>474.19</v>
      </c>
      <c r="BP400">
        <f ca="1"/>
        <v>23.680803053628296</v>
      </c>
      <c r="BR400">
        <f ca="1"/>
        <v>46221</v>
      </c>
      <c r="BS400" t="str">
        <f ca="1"/>
        <v>E</v>
      </c>
      <c r="BT400">
        <f ca="1"/>
        <v>252.8</v>
      </c>
      <c r="BU400">
        <f ca="1"/>
        <v>3394.8</v>
      </c>
      <c r="BV400">
        <f ca="1"/>
        <v>385.5</v>
      </c>
      <c r="BW400">
        <f ca="1"/>
        <v>302</v>
      </c>
      <c r="BX400" t="str">
        <f ca="1"/>
        <v/>
      </c>
      <c r="BY400">
        <f ca="1"/>
        <v>4335.1000000000004</v>
      </c>
      <c r="BZ400" t="str">
        <f ca="1"/>
        <v/>
      </c>
      <c r="CA400" t="str">
        <f ca="1"/>
        <v/>
      </c>
      <c r="CB400">
        <f ca="1"/>
        <v>20</v>
      </c>
      <c r="CC400" t="str">
        <f ca="1"/>
        <v/>
      </c>
      <c r="CD400" t="str">
        <f ca="1"/>
        <v/>
      </c>
      <c r="CE400">
        <f ca="1"/>
        <v>11229.2</v>
      </c>
      <c r="CF400">
        <f ca="1"/>
        <v>474.19</v>
      </c>
      <c r="CG400">
        <f ca="1"/>
        <v>23.680803053628296</v>
      </c>
    </row>
    <row r="401" spans="1:85" ht="13.5">
      <c r="A401" s="242">
        <f ca="1"/>
        <v>46193</v>
      </c>
      <c r="B401" s="240" t="str">
        <f ca="1"/>
        <v>M</v>
      </c>
      <c r="C401" s="243">
        <f ca="1"/>
        <v>295.39999999999998</v>
      </c>
      <c r="D401" s="243">
        <f ca="1"/>
        <v>81.400000000000006</v>
      </c>
      <c r="E401" s="243">
        <f ca="1"/>
        <v>401</v>
      </c>
      <c r="F401" s="243">
        <f ca="1"/>
        <v>1358.7</v>
      </c>
      <c r="G401" s="243" t="str">
        <f ca="1"/>
        <v/>
      </c>
      <c r="H401" s="243">
        <f ca="1"/>
        <v>2136.5</v>
      </c>
      <c r="I401" s="244" t="str">
        <f ca="1"/>
        <v/>
      </c>
      <c r="J401" s="244" t="str">
        <f ca="1"/>
        <v/>
      </c>
      <c r="K401" s="243" t="str">
        <f ca="1"/>
        <v/>
      </c>
      <c r="L401" s="243" t="str">
        <f ca="1"/>
        <v/>
      </c>
      <c r="M401" s="243" t="str">
        <f ca="1"/>
        <v/>
      </c>
      <c r="N401" s="243" t="str">
        <f ca="1"/>
        <v/>
      </c>
      <c r="O401" s="243" t="str">
        <f ca="1"/>
        <v/>
      </c>
      <c r="P401" s="244" t="str">
        <f ca="1"/>
        <v/>
      </c>
      <c r="R401" s="245"/>
      <c r="S401" s="347"/>
      <c r="T401" s="347"/>
      <c r="U401" s="347"/>
      <c r="V401" s="348"/>
      <c r="W401" s="347"/>
      <c r="X401" s="347"/>
      <c r="Y401" s="347"/>
      <c r="BA401">
        <f ca="1"/>
        <v>46222</v>
      </c>
      <c r="BB401" t="str">
        <f ca="1"/>
        <v>M</v>
      </c>
      <c r="BC401">
        <f ca="1"/>
        <v>235.70000000000002</v>
      </c>
      <c r="BD401">
        <f ca="1"/>
        <v>5864.6</v>
      </c>
      <c r="BE401">
        <f ca="1"/>
        <v>402.7</v>
      </c>
      <c r="BF401">
        <f ca="1"/>
        <v>411.09999999999997</v>
      </c>
      <c r="BG401" t="str">
        <f ca="1"/>
        <v/>
      </c>
      <c r="BH401">
        <f ca="1"/>
        <v>6914.1</v>
      </c>
      <c r="BI401" t="str">
        <f ca="1"/>
        <v/>
      </c>
      <c r="BJ401" t="str">
        <f ca="1"/>
        <v/>
      </c>
      <c r="BK401" t="str">
        <f ca="1"/>
        <v/>
      </c>
      <c r="BL401" t="str">
        <f ca="1"/>
        <v/>
      </c>
      <c r="BM401" t="str">
        <f ca="1"/>
        <v/>
      </c>
      <c r="BN401" t="str">
        <f ca="1"/>
        <v/>
      </c>
      <c r="BO401" t="str">
        <f ca="1"/>
        <v/>
      </c>
      <c r="BP401" t="str">
        <f ca="1"/>
        <v/>
      </c>
      <c r="BR401">
        <f ca="1"/>
        <v>46222</v>
      </c>
      <c r="BS401" t="str">
        <f ca="1"/>
        <v>M</v>
      </c>
      <c r="BT401">
        <f ca="1"/>
        <v>235.70000000000002</v>
      </c>
      <c r="BU401">
        <f ca="1"/>
        <v>5864.6</v>
      </c>
      <c r="BV401">
        <f ca="1"/>
        <v>402.7</v>
      </c>
      <c r="BW401">
        <f ca="1"/>
        <v>411.09999999999997</v>
      </c>
      <c r="BX401" t="str">
        <f ca="1"/>
        <v/>
      </c>
      <c r="BY401">
        <f ca="1"/>
        <v>6914.1</v>
      </c>
      <c r="BZ401" t="str">
        <f ca="1"/>
        <v/>
      </c>
      <c r="CA401" t="str">
        <f ca="1"/>
        <v/>
      </c>
      <c r="CB401" t="str">
        <f ca="1"/>
        <v/>
      </c>
      <c r="CC401" t="str">
        <f ca="1"/>
        <v/>
      </c>
      <c r="CD401" t="str">
        <f ca="1"/>
        <v/>
      </c>
      <c r="CE401" t="str">
        <f ca="1"/>
        <v/>
      </c>
      <c r="CF401" t="str">
        <f ca="1"/>
        <v/>
      </c>
      <c r="CG401" t="str">
        <f ca="1"/>
        <v/>
      </c>
    </row>
    <row r="402" spans="1:85" ht="13.5">
      <c r="A402" s="242">
        <f ca="1"/>
        <v>46193</v>
      </c>
      <c r="B402" s="240" t="str">
        <f ca="1"/>
        <v>E</v>
      </c>
      <c r="C402" s="243">
        <f ca="1"/>
        <v>277.09999999999997</v>
      </c>
      <c r="D402" s="243">
        <f ca="1"/>
        <v>4008.7</v>
      </c>
      <c r="E402" s="243">
        <f ca="1"/>
        <v>411</v>
      </c>
      <c r="F402" s="243">
        <f ca="1"/>
        <v>2278.1</v>
      </c>
      <c r="G402" s="243" t="str">
        <f ca="1"/>
        <v/>
      </c>
      <c r="H402" s="243">
        <f ca="1"/>
        <v>6974.9</v>
      </c>
      <c r="I402" s="244" t="str">
        <f ca="1"/>
        <v/>
      </c>
      <c r="J402" s="244" t="str">
        <f ca="1"/>
        <v/>
      </c>
      <c r="K402" s="243">
        <f ca="1"/>
        <v>15</v>
      </c>
      <c r="L402" s="243" t="str">
        <f ca="1"/>
        <v/>
      </c>
      <c r="M402" s="243" t="str">
        <f ca="1"/>
        <v/>
      </c>
      <c r="N402" s="243">
        <f ca="1"/>
        <v>9046.4</v>
      </c>
      <c r="O402" s="243">
        <f ca="1"/>
        <v>351.63</v>
      </c>
      <c r="P402" s="244">
        <f ca="1"/>
        <v>25.727042630037253</v>
      </c>
      <c r="R402" s="245"/>
      <c r="S402" s="347"/>
      <c r="T402" s="347"/>
      <c r="U402" s="347"/>
      <c r="V402" s="348"/>
      <c r="W402" s="347"/>
      <c r="X402" s="347"/>
      <c r="Y402" s="347"/>
      <c r="BA402">
        <f ca="1"/>
        <v>46222</v>
      </c>
      <c r="BB402" t="str">
        <f ca="1"/>
        <v>E</v>
      </c>
      <c r="BC402">
        <f ca="1"/>
        <v>246.2</v>
      </c>
      <c r="BD402">
        <f ca="1"/>
        <v>3423.2</v>
      </c>
      <c r="BE402">
        <f ca="1"/>
        <v>345.29999999999995</v>
      </c>
      <c r="BF402">
        <f ca="1"/>
        <v>304.5</v>
      </c>
      <c r="BG402" t="str">
        <f ca="1"/>
        <v/>
      </c>
      <c r="BH402">
        <f ca="1"/>
        <v>4319.2</v>
      </c>
      <c r="BI402" t="str">
        <f ca="1"/>
        <v/>
      </c>
      <c r="BJ402" t="str">
        <f ca="1"/>
        <v/>
      </c>
      <c r="BK402">
        <f ca="1"/>
        <v>20</v>
      </c>
      <c r="BL402" t="str">
        <f ca="1"/>
        <v/>
      </c>
      <c r="BM402" t="str">
        <f ca="1"/>
        <v/>
      </c>
      <c r="BN402">
        <f ca="1"/>
        <v>5310.5</v>
      </c>
      <c r="BO402">
        <f ca="1"/>
        <v>221.12</v>
      </c>
      <c r="BP402">
        <f ca="1"/>
        <v>24.016371201157742</v>
      </c>
      <c r="BR402">
        <f ca="1"/>
        <v>46222</v>
      </c>
      <c r="BS402" t="str">
        <f ca="1"/>
        <v>E</v>
      </c>
      <c r="BT402">
        <f ca="1"/>
        <v>246.2</v>
      </c>
      <c r="BU402">
        <f ca="1"/>
        <v>3423.2</v>
      </c>
      <c r="BV402">
        <f ca="1"/>
        <v>345.29999999999995</v>
      </c>
      <c r="BW402">
        <f ca="1"/>
        <v>304.5</v>
      </c>
      <c r="BX402" t="str">
        <f ca="1"/>
        <v/>
      </c>
      <c r="BY402">
        <f ca="1"/>
        <v>4319.2</v>
      </c>
      <c r="BZ402" t="str">
        <f ca="1"/>
        <v/>
      </c>
      <c r="CA402" t="str">
        <f ca="1"/>
        <v/>
      </c>
      <c r="CB402">
        <f ca="1"/>
        <v>20</v>
      </c>
      <c r="CC402" t="str">
        <f ca="1"/>
        <v/>
      </c>
      <c r="CD402" t="str">
        <f ca="1"/>
        <v/>
      </c>
      <c r="CE402">
        <f ca="1"/>
        <v>5310.5</v>
      </c>
      <c r="CF402">
        <f ca="1"/>
        <v>221.12</v>
      </c>
      <c r="CG402">
        <f ca="1"/>
        <v>24.016371201157742</v>
      </c>
    </row>
    <row r="403" spans="1:85" ht="13.5">
      <c r="A403" s="242">
        <f ca="1"/>
        <v>46194</v>
      </c>
      <c r="B403" s="240" t="str">
        <f ca="1"/>
        <v>M</v>
      </c>
      <c r="C403" s="243">
        <f ca="1"/>
        <v>286.8</v>
      </c>
      <c r="D403" s="243">
        <f ca="1"/>
        <v>77</v>
      </c>
      <c r="E403" s="243">
        <f ca="1"/>
        <v>384.5</v>
      </c>
      <c r="F403" s="243">
        <f ca="1"/>
        <v>1338.2</v>
      </c>
      <c r="G403" s="243" t="str">
        <f ca="1"/>
        <v/>
      </c>
      <c r="H403" s="243">
        <f ca="1"/>
        <v>2086.5</v>
      </c>
      <c r="I403" s="244" t="str">
        <f ca="1"/>
        <v/>
      </c>
      <c r="J403" s="244" t="str">
        <f ca="1"/>
        <v/>
      </c>
      <c r="K403" s="243" t="str">
        <f ca="1"/>
        <v/>
      </c>
      <c r="L403" s="243" t="str">
        <f ca="1"/>
        <v/>
      </c>
      <c r="M403" s="243" t="str">
        <f ca="1"/>
        <v/>
      </c>
      <c r="N403" s="243" t="str">
        <f ca="1"/>
        <v/>
      </c>
      <c r="O403" s="243" t="str">
        <f ca="1"/>
        <v/>
      </c>
      <c r="P403" s="244" t="str">
        <f ca="1"/>
        <v/>
      </c>
      <c r="R403" s="245"/>
      <c r="S403" s="347"/>
      <c r="T403" s="347"/>
      <c r="U403" s="347"/>
      <c r="V403" s="348"/>
      <c r="W403" s="347"/>
      <c r="X403" s="347"/>
      <c r="Y403" s="347"/>
      <c r="BA403">
        <f ca="1"/>
        <v>46223</v>
      </c>
      <c r="BB403" t="str">
        <f ca="1"/>
        <v>M</v>
      </c>
      <c r="BC403">
        <f ca="1"/>
        <v>197.4</v>
      </c>
      <c r="BD403">
        <f ca="1"/>
        <v>12</v>
      </c>
      <c r="BE403">
        <f ca="1"/>
        <v>363.8</v>
      </c>
      <c r="BF403">
        <f ca="1"/>
        <v>438.09999999999997</v>
      </c>
      <c r="BG403" t="str">
        <f ca="1"/>
        <v/>
      </c>
      <c r="BH403">
        <f ca="1"/>
        <v>1011.3</v>
      </c>
      <c r="BI403" t="str">
        <f ca="1"/>
        <v/>
      </c>
      <c r="BJ403" t="str">
        <f ca="1"/>
        <v/>
      </c>
      <c r="BK403" t="str">
        <f ca="1"/>
        <v/>
      </c>
      <c r="BL403" t="str">
        <f ca="1"/>
        <v/>
      </c>
      <c r="BM403" t="str">
        <f ca="1"/>
        <v/>
      </c>
      <c r="BN403" t="str">
        <f ca="1"/>
        <v/>
      </c>
      <c r="BO403" t="str">
        <f ca="1"/>
        <v/>
      </c>
      <c r="BP403" t="str">
        <f ca="1"/>
        <v/>
      </c>
      <c r="BR403">
        <f ca="1"/>
        <v>46223</v>
      </c>
      <c r="BS403" t="str">
        <f ca="1"/>
        <v>M</v>
      </c>
      <c r="BT403">
        <f ca="1"/>
        <v>197.4</v>
      </c>
      <c r="BU403">
        <f ca="1"/>
        <v>12</v>
      </c>
      <c r="BV403">
        <f ca="1"/>
        <v>363.8</v>
      </c>
      <c r="BW403">
        <f ca="1"/>
        <v>438.09999999999997</v>
      </c>
      <c r="BX403" t="str">
        <f ca="1"/>
        <v/>
      </c>
      <c r="BY403">
        <f ca="1"/>
        <v>1011.3</v>
      </c>
      <c r="BZ403" t="str">
        <f ca="1"/>
        <v/>
      </c>
      <c r="CA403" t="str">
        <f ca="1"/>
        <v/>
      </c>
      <c r="CB403" t="str">
        <f ca="1"/>
        <v/>
      </c>
      <c r="CC403" t="str">
        <f ca="1"/>
        <v/>
      </c>
      <c r="CD403" t="str">
        <f ca="1"/>
        <v/>
      </c>
      <c r="CE403" t="str">
        <f ca="1"/>
        <v/>
      </c>
      <c r="CF403" t="str">
        <f ca="1"/>
        <v/>
      </c>
      <c r="CG403" t="str">
        <f ca="1"/>
        <v/>
      </c>
    </row>
    <row r="404" spans="1:85" ht="13.5">
      <c r="A404" s="242">
        <f ca="1"/>
        <v>46194</v>
      </c>
      <c r="B404" s="240" t="str">
        <f ca="1"/>
        <v>E</v>
      </c>
      <c r="C404" s="243">
        <f ca="1"/>
        <v>288.59999999999997</v>
      </c>
      <c r="D404" s="243">
        <f ca="1"/>
        <v>4307.2</v>
      </c>
      <c r="E404" s="243">
        <f ca="1"/>
        <v>407.29999999999995</v>
      </c>
      <c r="F404" s="243">
        <f ca="1"/>
        <v>2331.6</v>
      </c>
      <c r="G404" s="243" t="str">
        <f ca="1"/>
        <v/>
      </c>
      <c r="H404" s="243">
        <f ca="1"/>
        <v>7334.7000000000007</v>
      </c>
      <c r="I404" s="244" t="str">
        <f ca="1"/>
        <v/>
      </c>
      <c r="J404" s="244" t="str">
        <f ca="1"/>
        <v/>
      </c>
      <c r="K404" s="243">
        <f ca="1"/>
        <v>15</v>
      </c>
      <c r="L404" s="243" t="str">
        <f ca="1"/>
        <v/>
      </c>
      <c r="M404" s="243" t="str">
        <f ca="1"/>
        <v/>
      </c>
      <c r="N404" s="243">
        <f ca="1"/>
        <v>9353.5</v>
      </c>
      <c r="O404" s="243">
        <f ca="1"/>
        <v>362.55</v>
      </c>
      <c r="P404" s="244">
        <f ca="1"/>
        <v>25.799200110329608</v>
      </c>
      <c r="R404" s="245"/>
      <c r="S404" s="347"/>
      <c r="T404" s="347"/>
      <c r="U404" s="347"/>
      <c r="V404" s="348"/>
      <c r="W404" s="347"/>
      <c r="X404" s="347"/>
      <c r="Y404" s="347"/>
      <c r="BA404">
        <f ca="1"/>
        <v>46223</v>
      </c>
      <c r="BB404" t="str">
        <f ca="1"/>
        <v>E</v>
      </c>
      <c r="BC404">
        <f ca="1"/>
        <v>224.4</v>
      </c>
      <c r="BD404">
        <f ca="1"/>
        <v>9359.7999999999993</v>
      </c>
      <c r="BE404">
        <f ca="1"/>
        <v>366</v>
      </c>
      <c r="BF404">
        <f ca="1"/>
        <v>329.3</v>
      </c>
      <c r="BG404" t="str">
        <f ca="1"/>
        <v/>
      </c>
      <c r="BH404">
        <f ca="1"/>
        <v>10279.499999999998</v>
      </c>
      <c r="BI404" t="str">
        <f ca="1"/>
        <v/>
      </c>
      <c r="BJ404" t="str">
        <f ca="1"/>
        <v/>
      </c>
      <c r="BK404">
        <f ca="1"/>
        <v>132</v>
      </c>
      <c r="BL404" t="str">
        <f ca="1"/>
        <v/>
      </c>
      <c r="BM404" t="str">
        <f ca="1"/>
        <v/>
      </c>
      <c r="BN404">
        <f ca="1"/>
        <v>11211.499999999998</v>
      </c>
      <c r="BO404">
        <f ca="1"/>
        <v>479.51</v>
      </c>
      <c r="BP404">
        <f ca="1"/>
        <v>23.38115993409939</v>
      </c>
      <c r="BR404">
        <f ca="1"/>
        <v>46223</v>
      </c>
      <c r="BS404" t="str">
        <f ca="1"/>
        <v>E</v>
      </c>
      <c r="BT404">
        <f ca="1"/>
        <v>224.4</v>
      </c>
      <c r="BU404">
        <f ca="1"/>
        <v>9359.7999999999993</v>
      </c>
      <c r="BV404">
        <f ca="1"/>
        <v>366</v>
      </c>
      <c r="BW404">
        <f ca="1"/>
        <v>329.3</v>
      </c>
      <c r="BX404" t="str">
        <f ca="1"/>
        <v/>
      </c>
      <c r="BY404">
        <f ca="1"/>
        <v>10279.499999999998</v>
      </c>
      <c r="BZ404" t="str">
        <f ca="1"/>
        <v/>
      </c>
      <c r="CA404" t="str">
        <f ca="1"/>
        <v/>
      </c>
      <c r="CB404">
        <f ca="1"/>
        <v>132</v>
      </c>
      <c r="CC404" t="str">
        <f ca="1"/>
        <v/>
      </c>
      <c r="CD404" t="str">
        <f ca="1"/>
        <v/>
      </c>
      <c r="CE404">
        <f ca="1"/>
        <v>11211.499999999998</v>
      </c>
      <c r="CF404">
        <f ca="1"/>
        <v>479.51</v>
      </c>
      <c r="CG404">
        <f ca="1"/>
        <v>23.38115993409939</v>
      </c>
    </row>
    <row r="405" spans="1:85" ht="13.5">
      <c r="A405" s="242">
        <f ca="1"/>
        <v>46195</v>
      </c>
      <c r="B405" s="240" t="str">
        <f ca="1"/>
        <v>M</v>
      </c>
      <c r="C405" s="243">
        <f ca="1"/>
        <v>278.7</v>
      </c>
      <c r="D405" s="243">
        <f ca="1"/>
        <v>82</v>
      </c>
      <c r="E405" s="243">
        <f ca="1"/>
        <v>415.7</v>
      </c>
      <c r="F405" s="243">
        <f ca="1"/>
        <v>1257.4000000000001</v>
      </c>
      <c r="G405" s="243" t="str">
        <f ca="1"/>
        <v/>
      </c>
      <c r="H405" s="243">
        <f ca="1"/>
        <v>2033.8000000000002</v>
      </c>
      <c r="I405" s="244" t="str">
        <f ca="1"/>
        <v/>
      </c>
      <c r="J405" s="244" t="str">
        <f ca="1"/>
        <v/>
      </c>
      <c r="K405" s="243" t="str">
        <f ca="1"/>
        <v/>
      </c>
      <c r="L405" s="243" t="str">
        <f ca="1"/>
        <v/>
      </c>
      <c r="M405" s="243" t="str">
        <f ca="1"/>
        <v/>
      </c>
      <c r="N405" s="243" t="str">
        <f ca="1"/>
        <v/>
      </c>
      <c r="O405" s="243" t="str">
        <f ca="1"/>
        <v/>
      </c>
      <c r="P405" s="244" t="str">
        <f ca="1"/>
        <v/>
      </c>
      <c r="R405" s="245"/>
      <c r="S405" s="347"/>
      <c r="T405" s="347"/>
      <c r="U405" s="347"/>
      <c r="V405" s="348"/>
      <c r="W405" s="347"/>
      <c r="X405" s="347"/>
      <c r="Y405" s="347"/>
      <c r="BA405">
        <f ca="1"/>
        <v>46224</v>
      </c>
      <c r="BB405" t="str">
        <f ca="1"/>
        <v>M</v>
      </c>
      <c r="BC405">
        <f ca="1"/>
        <v>262.69999999999993</v>
      </c>
      <c r="BD405">
        <f ca="1"/>
        <v>16</v>
      </c>
      <c r="BE405">
        <f ca="1"/>
        <v>402.3</v>
      </c>
      <c r="BF405">
        <f ca="1"/>
        <v>382.99999999999994</v>
      </c>
      <c r="BG405" t="str">
        <f ca="1"/>
        <v/>
      </c>
      <c r="BH405">
        <f ca="1"/>
        <v>1064</v>
      </c>
      <c r="BI405" t="str">
        <f ca="1"/>
        <v/>
      </c>
      <c r="BJ405" t="str">
        <f ca="1"/>
        <v/>
      </c>
      <c r="BK405" t="str">
        <f ca="1"/>
        <v/>
      </c>
      <c r="BL405" t="str">
        <f ca="1"/>
        <v/>
      </c>
      <c r="BM405" t="str">
        <f ca="1"/>
        <v/>
      </c>
      <c r="BN405" t="str">
        <f ca="1"/>
        <v/>
      </c>
      <c r="BO405" t="str">
        <f ca="1"/>
        <v/>
      </c>
      <c r="BP405" t="str">
        <f ca="1"/>
        <v/>
      </c>
      <c r="BR405">
        <f ca="1"/>
        <v>46224</v>
      </c>
      <c r="BS405" t="str">
        <f ca="1"/>
        <v>M</v>
      </c>
      <c r="BT405">
        <f ca="1"/>
        <v>262.69999999999993</v>
      </c>
      <c r="BU405">
        <f ca="1"/>
        <v>16</v>
      </c>
      <c r="BV405">
        <f ca="1"/>
        <v>402.3</v>
      </c>
      <c r="BW405">
        <f ca="1"/>
        <v>382.99999999999994</v>
      </c>
      <c r="BX405" t="str">
        <f ca="1"/>
        <v/>
      </c>
      <c r="BY405">
        <f ca="1"/>
        <v>1064</v>
      </c>
      <c r="BZ405" t="str">
        <f ca="1"/>
        <v/>
      </c>
      <c r="CA405" t="str">
        <f ca="1"/>
        <v/>
      </c>
      <c r="CB405" t="str">
        <f ca="1"/>
        <v/>
      </c>
      <c r="CC405" t="str">
        <f ca="1"/>
        <v/>
      </c>
      <c r="CD405" t="str">
        <f ca="1"/>
        <v/>
      </c>
      <c r="CE405" t="str">
        <f ca="1"/>
        <v/>
      </c>
      <c r="CF405" t="str">
        <f ca="1"/>
        <v/>
      </c>
      <c r="CG405" t="str">
        <f ca="1"/>
        <v/>
      </c>
    </row>
    <row r="406" spans="1:85" ht="13.5">
      <c r="A406" s="242">
        <f ca="1"/>
        <v>46195</v>
      </c>
      <c r="B406" s="240" t="str">
        <f ca="1"/>
        <v>E</v>
      </c>
      <c r="C406" s="243">
        <f ca="1"/>
        <v>286.8</v>
      </c>
      <c r="D406" s="243">
        <f ca="1"/>
        <v>4190.5</v>
      </c>
      <c r="E406" s="243">
        <f ca="1"/>
        <v>402</v>
      </c>
      <c r="F406" s="243">
        <f ca="1"/>
        <v>2311.6</v>
      </c>
      <c r="G406" s="243" t="str">
        <f ca="1"/>
        <v/>
      </c>
      <c r="H406" s="243">
        <f ca="1"/>
        <v>7190.9</v>
      </c>
      <c r="I406" s="244" t="str">
        <f ca="1"/>
        <v/>
      </c>
      <c r="J406" s="244" t="str">
        <f ca="1"/>
        <v/>
      </c>
      <c r="K406" s="243">
        <f ca="1"/>
        <v>155</v>
      </c>
      <c r="L406" s="243" t="str">
        <f ca="1"/>
        <v/>
      </c>
      <c r="M406" s="243" t="str">
        <f ca="1"/>
        <v/>
      </c>
      <c r="N406" s="243">
        <f ca="1"/>
        <v>9075.2999999999993</v>
      </c>
      <c r="O406" s="243">
        <f ca="1"/>
        <v>352.29</v>
      </c>
      <c r="P406" s="244">
        <f ca="1"/>
        <v>25.760878821425525</v>
      </c>
      <c r="R406" s="245"/>
      <c r="S406" s="347"/>
      <c r="T406" s="347"/>
      <c r="U406" s="347"/>
      <c r="V406" s="348"/>
      <c r="W406" s="347"/>
      <c r="X406" s="347"/>
      <c r="Y406" s="347"/>
      <c r="BA406">
        <f ca="1"/>
        <v>46224</v>
      </c>
      <c r="BB406" t="str">
        <f ca="1"/>
        <v>E</v>
      </c>
      <c r="BC406">
        <f ca="1"/>
        <v>247.39999999999998</v>
      </c>
      <c r="BD406">
        <f ca="1"/>
        <v>3417</v>
      </c>
      <c r="BE406">
        <f ca="1"/>
        <v>343.6</v>
      </c>
      <c r="BF406">
        <f ca="1"/>
        <v>322.40000000000003</v>
      </c>
      <c r="BG406" t="str">
        <f ca="1"/>
        <v/>
      </c>
      <c r="BH406">
        <f ca="1"/>
        <v>4330.3999999999996</v>
      </c>
      <c r="BI406" t="str">
        <f ca="1"/>
        <v/>
      </c>
      <c r="BJ406" t="str">
        <f ca="1"/>
        <v/>
      </c>
      <c r="BK406">
        <f ca="1"/>
        <v>20</v>
      </c>
      <c r="BL406" t="str">
        <f ca="1"/>
        <v/>
      </c>
      <c r="BM406" t="str">
        <f ca="1"/>
        <v/>
      </c>
      <c r="BN406">
        <f ca="1"/>
        <v>5413.5999999999995</v>
      </c>
      <c r="BO406">
        <f ca="1"/>
        <v>224.32</v>
      </c>
      <c r="BP406">
        <f ca="1"/>
        <v>24.133380884450784</v>
      </c>
      <c r="BR406">
        <f ca="1"/>
        <v>46224</v>
      </c>
      <c r="BS406" t="str">
        <f ca="1"/>
        <v>E</v>
      </c>
      <c r="BT406">
        <f ca="1"/>
        <v>247.39999999999998</v>
      </c>
      <c r="BU406">
        <f ca="1"/>
        <v>3417</v>
      </c>
      <c r="BV406">
        <f ca="1"/>
        <v>343.6</v>
      </c>
      <c r="BW406">
        <f ca="1"/>
        <v>322.40000000000003</v>
      </c>
      <c r="BX406" t="str">
        <f ca="1"/>
        <v/>
      </c>
      <c r="BY406">
        <f ca="1"/>
        <v>4330.3999999999996</v>
      </c>
      <c r="BZ406" t="str">
        <f ca="1"/>
        <v/>
      </c>
      <c r="CA406" t="str">
        <f ca="1"/>
        <v/>
      </c>
      <c r="CB406">
        <f ca="1"/>
        <v>20</v>
      </c>
      <c r="CC406" t="str">
        <f ca="1"/>
        <v/>
      </c>
      <c r="CD406" t="str">
        <f ca="1"/>
        <v/>
      </c>
      <c r="CE406">
        <f ca="1"/>
        <v>5413.5999999999995</v>
      </c>
      <c r="CF406">
        <f ca="1"/>
        <v>224.32</v>
      </c>
      <c r="CG406">
        <f ca="1"/>
        <v>24.133380884450784</v>
      </c>
    </row>
    <row r="407" spans="1:85" ht="13.5">
      <c r="A407" s="242">
        <f ca="1"/>
        <v>46196</v>
      </c>
      <c r="B407" s="240" t="str">
        <f ca="1"/>
        <v>M</v>
      </c>
      <c r="C407" s="243">
        <f ca="1"/>
        <v>280.20000000000005</v>
      </c>
      <c r="D407" s="243">
        <f ca="1"/>
        <v>77.5</v>
      </c>
      <c r="E407" s="243">
        <f ca="1"/>
        <v>414.9</v>
      </c>
      <c r="F407" s="243">
        <f ca="1"/>
        <v>1266.8</v>
      </c>
      <c r="G407" s="243" t="str">
        <f ca="1"/>
        <v/>
      </c>
      <c r="H407" s="243">
        <f ca="1"/>
        <v>2039.4</v>
      </c>
      <c r="I407" s="244" t="str">
        <f ca="1"/>
        <v/>
      </c>
      <c r="J407" s="244" t="str">
        <f ca="1"/>
        <v/>
      </c>
      <c r="K407" s="243" t="str">
        <f ca="1"/>
        <v/>
      </c>
      <c r="L407" s="243" t="str">
        <f ca="1"/>
        <v/>
      </c>
      <c r="M407" s="243" t="str">
        <f ca="1"/>
        <v/>
      </c>
      <c r="N407" s="243" t="str">
        <f ca="1"/>
        <v/>
      </c>
      <c r="O407" s="243" t="str">
        <f ca="1"/>
        <v/>
      </c>
      <c r="P407" s="244" t="str">
        <f ca="1"/>
        <v/>
      </c>
      <c r="R407" s="245"/>
      <c r="S407" s="347"/>
      <c r="T407" s="347"/>
      <c r="U407" s="347"/>
      <c r="V407" s="348"/>
      <c r="W407" s="347"/>
      <c r="X407" s="347"/>
      <c r="Y407" s="347"/>
      <c r="BA407">
        <f ca="1"/>
        <v>46225</v>
      </c>
      <c r="BB407" t="str">
        <f ca="1"/>
        <v>M</v>
      </c>
      <c r="BC407">
        <f ca="1"/>
        <v>273.09999999999997</v>
      </c>
      <c r="BD407">
        <f ca="1"/>
        <v>13</v>
      </c>
      <c r="BE407">
        <f ca="1"/>
        <v>388.6</v>
      </c>
      <c r="BF407">
        <f ca="1"/>
        <v>428.5</v>
      </c>
      <c r="BG407" t="str">
        <f ca="1"/>
        <v/>
      </c>
      <c r="BH407">
        <f ca="1"/>
        <v>1103.2</v>
      </c>
      <c r="BI407" t="str">
        <f ca="1"/>
        <v/>
      </c>
      <c r="BJ407" t="str">
        <f ca="1"/>
        <v/>
      </c>
      <c r="BK407" t="str">
        <f ca="1"/>
        <v/>
      </c>
      <c r="BL407" t="str">
        <f ca="1"/>
        <v/>
      </c>
      <c r="BM407" t="str">
        <f ca="1"/>
        <v/>
      </c>
      <c r="BN407" t="str">
        <f ca="1"/>
        <v/>
      </c>
      <c r="BO407" t="str">
        <f ca="1"/>
        <v/>
      </c>
      <c r="BP407" t="str">
        <f ca="1"/>
        <v/>
      </c>
      <c r="BR407">
        <f ca="1"/>
        <v>46225</v>
      </c>
      <c r="BS407" t="str">
        <f ca="1"/>
        <v>M</v>
      </c>
      <c r="BT407">
        <f ca="1"/>
        <v>273.09999999999997</v>
      </c>
      <c r="BU407">
        <f ca="1"/>
        <v>13</v>
      </c>
      <c r="BV407">
        <f ca="1"/>
        <v>388.6</v>
      </c>
      <c r="BW407">
        <f ca="1"/>
        <v>428.5</v>
      </c>
      <c r="BX407" t="str">
        <f ca="1"/>
        <v/>
      </c>
      <c r="BY407">
        <f ca="1"/>
        <v>1103.2</v>
      </c>
      <c r="BZ407" t="str">
        <f ca="1"/>
        <v/>
      </c>
      <c r="CA407" t="str">
        <f ca="1"/>
        <v/>
      </c>
      <c r="CB407" t="str">
        <f ca="1"/>
        <v/>
      </c>
      <c r="CC407" t="str">
        <f ca="1"/>
        <v/>
      </c>
      <c r="CD407" t="str">
        <f ca="1"/>
        <v/>
      </c>
      <c r="CE407" t="str">
        <f ca="1"/>
        <v/>
      </c>
      <c r="CF407" t="str">
        <f ca="1"/>
        <v/>
      </c>
      <c r="CG407" t="str">
        <f ca="1"/>
        <v/>
      </c>
    </row>
    <row r="408" spans="1:85" ht="13.5">
      <c r="A408" s="242">
        <f ca="1"/>
        <v>46196</v>
      </c>
      <c r="B408" s="240" t="str">
        <f ca="1"/>
        <v>E</v>
      </c>
      <c r="C408" s="243">
        <f ca="1"/>
        <v>279.39999999999998</v>
      </c>
      <c r="D408" s="243">
        <f ca="1"/>
        <v>4153.6000000000004</v>
      </c>
      <c r="E408" s="243">
        <f ca="1"/>
        <v>402.5</v>
      </c>
      <c r="F408" s="243">
        <f ca="1"/>
        <v>2261.3000000000002</v>
      </c>
      <c r="G408" s="243" t="str">
        <f ca="1"/>
        <v/>
      </c>
      <c r="H408" s="243">
        <f ca="1"/>
        <v>7096.8</v>
      </c>
      <c r="I408" s="244" t="str">
        <f ca="1"/>
        <v/>
      </c>
      <c r="J408" s="244" t="str">
        <f ca="1"/>
        <v/>
      </c>
      <c r="K408" s="243">
        <f ca="1"/>
        <v>15</v>
      </c>
      <c r="L408" s="243" t="str">
        <f ca="1"/>
        <v/>
      </c>
      <c r="M408" s="243" t="str">
        <f ca="1"/>
        <v/>
      </c>
      <c r="N408" s="243">
        <f ca="1"/>
        <v>9178.2999999999993</v>
      </c>
      <c r="O408" s="243">
        <f ca="1"/>
        <v>356.78</v>
      </c>
      <c r="P408" s="244">
        <f ca="1"/>
        <v>25.725376983014744</v>
      </c>
      <c r="R408" s="245"/>
      <c r="S408" s="347"/>
      <c r="T408" s="347"/>
      <c r="U408" s="347"/>
      <c r="V408" s="348"/>
      <c r="W408" s="347"/>
      <c r="X408" s="347"/>
      <c r="Y408" s="347"/>
      <c r="BA408">
        <f ca="1"/>
        <v>46225</v>
      </c>
      <c r="BB408" t="str">
        <f ca="1"/>
        <v>E</v>
      </c>
      <c r="BC408">
        <f ca="1"/>
        <v>248.4</v>
      </c>
      <c r="BD408">
        <f ca="1"/>
        <v>3553</v>
      </c>
      <c r="BE408">
        <f ca="1"/>
        <v>350.9</v>
      </c>
      <c r="BF408">
        <f ca="1"/>
        <v>335.09999999999991</v>
      </c>
      <c r="BG408" t="str">
        <f ca="1"/>
        <v/>
      </c>
      <c r="BH408">
        <f ca="1"/>
        <v>4487.3999999999996</v>
      </c>
      <c r="BI408" t="str">
        <f ca="1"/>
        <v/>
      </c>
      <c r="BJ408" t="str">
        <f ca="1"/>
        <v/>
      </c>
      <c r="BK408">
        <f ca="1"/>
        <v>20</v>
      </c>
      <c r="BL408" t="str">
        <f ca="1"/>
        <v/>
      </c>
      <c r="BM408" t="str">
        <f ca="1"/>
        <v/>
      </c>
      <c r="BN408">
        <f ca="1"/>
        <v>5462.9</v>
      </c>
      <c r="BO408">
        <f ca="1"/>
        <v>228.43</v>
      </c>
      <c r="BP408">
        <f ca="1"/>
        <v>23.914984896904958</v>
      </c>
      <c r="BR408">
        <f ca="1"/>
        <v>46225</v>
      </c>
      <c r="BS408" t="str">
        <f ca="1"/>
        <v>E</v>
      </c>
      <c r="BT408">
        <f ca="1"/>
        <v>248.4</v>
      </c>
      <c r="BU408">
        <f ca="1"/>
        <v>3553</v>
      </c>
      <c r="BV408">
        <f ca="1"/>
        <v>350.9</v>
      </c>
      <c r="BW408">
        <f ca="1"/>
        <v>335.09999999999991</v>
      </c>
      <c r="BX408" t="str">
        <f ca="1"/>
        <v/>
      </c>
      <c r="BY408">
        <f ca="1"/>
        <v>4487.3999999999996</v>
      </c>
      <c r="BZ408" t="str">
        <f ca="1"/>
        <v/>
      </c>
      <c r="CA408" t="str">
        <f ca="1"/>
        <v/>
      </c>
      <c r="CB408">
        <f ca="1"/>
        <v>20</v>
      </c>
      <c r="CC408" t="str">
        <f ca="1"/>
        <v/>
      </c>
      <c r="CD408" t="str">
        <f ca="1"/>
        <v/>
      </c>
      <c r="CE408">
        <f ca="1"/>
        <v>5462.9</v>
      </c>
      <c r="CF408">
        <f ca="1"/>
        <v>228.43</v>
      </c>
      <c r="CG408">
        <f ca="1"/>
        <v>23.914984896904958</v>
      </c>
    </row>
    <row r="409" spans="1:85" ht="13.5">
      <c r="A409" s="242">
        <f ca="1"/>
        <v>46197</v>
      </c>
      <c r="B409" s="240" t="str">
        <f ca="1"/>
        <v>M</v>
      </c>
      <c r="C409" s="243">
        <f ca="1"/>
        <v>295.3</v>
      </c>
      <c r="D409" s="243">
        <f ca="1"/>
        <v>80.8</v>
      </c>
      <c r="E409" s="243">
        <f ca="1"/>
        <v>424.59999999999997</v>
      </c>
      <c r="F409" s="243">
        <f ca="1"/>
        <v>1295.8</v>
      </c>
      <c r="G409" s="243" t="str">
        <f ca="1"/>
        <v/>
      </c>
      <c r="H409" s="243">
        <f ca="1"/>
        <v>2096.5</v>
      </c>
      <c r="I409" s="244" t="str">
        <f ca="1"/>
        <v/>
      </c>
      <c r="J409" s="244" t="str">
        <f ca="1"/>
        <v/>
      </c>
      <c r="K409" s="243" t="str">
        <f ca="1"/>
        <v/>
      </c>
      <c r="L409" s="243" t="str">
        <f ca="1"/>
        <v/>
      </c>
      <c r="M409" s="243" t="str">
        <f ca="1"/>
        <v/>
      </c>
      <c r="N409" s="243" t="str">
        <f ca="1"/>
        <v/>
      </c>
      <c r="O409" s="243" t="str">
        <f ca="1"/>
        <v/>
      </c>
      <c r="P409" s="244" t="str">
        <f ca="1"/>
        <v/>
      </c>
      <c r="R409" s="245"/>
      <c r="S409" s="347"/>
      <c r="T409" s="347"/>
      <c r="U409" s="347"/>
      <c r="V409" s="348"/>
      <c r="W409" s="347"/>
      <c r="X409" s="347"/>
      <c r="Y409" s="347"/>
      <c r="BA409">
        <f ca="1"/>
        <v>46226</v>
      </c>
      <c r="BB409" t="str">
        <f ca="1"/>
        <v>M</v>
      </c>
      <c r="BC409">
        <f ca="1"/>
        <v>232.89999999999998</v>
      </c>
      <c r="BD409">
        <f ca="1"/>
        <v>11.6</v>
      </c>
      <c r="BE409">
        <f ca="1"/>
        <v>376.5</v>
      </c>
      <c r="BF409">
        <f ca="1"/>
        <v>374.49999999999994</v>
      </c>
      <c r="BG409" t="str">
        <f ca="1"/>
        <v/>
      </c>
      <c r="BH409">
        <f ca="1"/>
        <v>995.5</v>
      </c>
      <c r="BI409" t="str">
        <f ca="1"/>
        <v/>
      </c>
      <c r="BJ409" t="str">
        <f ca="1"/>
        <v/>
      </c>
      <c r="BK409" t="str">
        <f ca="1"/>
        <v/>
      </c>
      <c r="BL409" t="str">
        <f ca="1"/>
        <v/>
      </c>
      <c r="BM409" t="str">
        <f ca="1"/>
        <v/>
      </c>
      <c r="BN409" t="str">
        <f ca="1"/>
        <v/>
      </c>
      <c r="BO409" t="str">
        <f ca="1"/>
        <v/>
      </c>
      <c r="BP409" t="str">
        <f ca="1"/>
        <v/>
      </c>
      <c r="BR409">
        <f ca="1"/>
        <v>46226</v>
      </c>
      <c r="BS409" t="str">
        <f ca="1"/>
        <v>M</v>
      </c>
      <c r="BT409">
        <f ca="1"/>
        <v>232.89999999999998</v>
      </c>
      <c r="BU409">
        <f ca="1"/>
        <v>11.6</v>
      </c>
      <c r="BV409">
        <f ca="1"/>
        <v>376.5</v>
      </c>
      <c r="BW409">
        <f ca="1"/>
        <v>374.49999999999994</v>
      </c>
      <c r="BX409" t="str">
        <f ca="1"/>
        <v/>
      </c>
      <c r="BY409">
        <f ca="1"/>
        <v>995.5</v>
      </c>
      <c r="BZ409" t="str">
        <f ca="1"/>
        <v/>
      </c>
      <c r="CA409" t="str">
        <f ca="1"/>
        <v/>
      </c>
      <c r="CB409" t="str">
        <f ca="1"/>
        <v/>
      </c>
      <c r="CC409" t="str">
        <f ca="1"/>
        <v/>
      </c>
      <c r="CD409" t="str">
        <f ca="1"/>
        <v/>
      </c>
      <c r="CE409" t="str">
        <f ca="1"/>
        <v/>
      </c>
      <c r="CF409" t="str">
        <f ca="1"/>
        <v/>
      </c>
      <c r="CG409" t="str">
        <f ca="1"/>
        <v/>
      </c>
    </row>
    <row r="410" spans="1:85" ht="13.5">
      <c r="A410" s="242">
        <f ca="1"/>
        <v>46197</v>
      </c>
      <c r="B410" s="240" t="str">
        <f ca="1"/>
        <v>E</v>
      </c>
      <c r="C410" s="243">
        <f ca="1"/>
        <v>288.39999999999998</v>
      </c>
      <c r="D410" s="243">
        <f ca="1"/>
        <v>4451.3999999999996</v>
      </c>
      <c r="E410" s="243">
        <f ca="1"/>
        <v>404.20000000000005</v>
      </c>
      <c r="F410" s="243">
        <f ca="1"/>
        <v>2350.6999999999998</v>
      </c>
      <c r="G410" s="243" t="str">
        <f ca="1"/>
        <v/>
      </c>
      <c r="H410" s="243">
        <f ca="1"/>
        <v>7494.6999999999989</v>
      </c>
      <c r="I410" s="244" t="str">
        <f ca="1"/>
        <v/>
      </c>
      <c r="J410" s="244" t="str">
        <f ca="1"/>
        <v/>
      </c>
      <c r="K410" s="243">
        <f ca="1"/>
        <v>15</v>
      </c>
      <c r="L410" s="243" t="str">
        <f ca="1"/>
        <v/>
      </c>
      <c r="M410" s="243" t="str">
        <f ca="1"/>
        <v/>
      </c>
      <c r="N410" s="243">
        <f ca="1"/>
        <v>9608.8999999999978</v>
      </c>
      <c r="O410" s="243">
        <f ca="1"/>
        <v>374.1</v>
      </c>
      <c r="P410" s="244">
        <f ca="1"/>
        <v>25.685378241111994</v>
      </c>
      <c r="R410" s="245"/>
      <c r="S410" s="347"/>
      <c r="T410" s="347"/>
      <c r="U410" s="347"/>
      <c r="V410" s="348"/>
      <c r="W410" s="347"/>
      <c r="X410" s="347"/>
      <c r="Y410" s="347"/>
      <c r="BA410">
        <f ca="1"/>
        <v>46226</v>
      </c>
      <c r="BB410" t="str">
        <f ca="1"/>
        <v>E</v>
      </c>
      <c r="BC410">
        <f ca="1"/>
        <v>191.4</v>
      </c>
      <c r="BD410">
        <f ca="1"/>
        <v>3338.3</v>
      </c>
      <c r="BE410">
        <f ca="1"/>
        <v>334.9</v>
      </c>
      <c r="BF410">
        <f ca="1"/>
        <v>353.8</v>
      </c>
      <c r="BG410" t="str">
        <f ca="1"/>
        <v/>
      </c>
      <c r="BH410">
        <f ca="1"/>
        <v>4218.4000000000005</v>
      </c>
      <c r="BI410" t="str">
        <f ca="1"/>
        <v/>
      </c>
      <c r="BJ410" t="str">
        <f ca="1"/>
        <v/>
      </c>
      <c r="BK410">
        <f ca="1"/>
        <v>20</v>
      </c>
      <c r="BL410" t="str">
        <f ca="1"/>
        <v/>
      </c>
      <c r="BM410" t="str">
        <f ca="1"/>
        <v/>
      </c>
      <c r="BN410">
        <f ca="1"/>
        <v>11086.2</v>
      </c>
      <c r="BO410">
        <f ca="1"/>
        <v>474.36</v>
      </c>
      <c r="BP410">
        <f ca="1"/>
        <v>23.370857576524159</v>
      </c>
      <c r="BR410">
        <f ca="1"/>
        <v>46226</v>
      </c>
      <c r="BS410" t="str">
        <f ca="1"/>
        <v>E</v>
      </c>
      <c r="BT410">
        <f ca="1"/>
        <v>191.4</v>
      </c>
      <c r="BU410">
        <f ca="1"/>
        <v>3338.3</v>
      </c>
      <c r="BV410">
        <f ca="1"/>
        <v>334.9</v>
      </c>
      <c r="BW410">
        <f ca="1"/>
        <v>353.8</v>
      </c>
      <c r="BX410" t="str">
        <f ca="1"/>
        <v/>
      </c>
      <c r="BY410">
        <f ca="1"/>
        <v>4218.4000000000005</v>
      </c>
      <c r="BZ410" t="str">
        <f ca="1"/>
        <v/>
      </c>
      <c r="CA410" t="str">
        <f ca="1"/>
        <v/>
      </c>
      <c r="CB410">
        <f ca="1"/>
        <v>20</v>
      </c>
      <c r="CC410" t="str">
        <f ca="1"/>
        <v/>
      </c>
      <c r="CD410" t="str">
        <f ca="1"/>
        <v/>
      </c>
      <c r="CE410">
        <f ca="1"/>
        <v>11086.2</v>
      </c>
      <c r="CF410">
        <f ca="1"/>
        <v>474.36</v>
      </c>
      <c r="CG410">
        <f ca="1"/>
        <v>23.370857576524159</v>
      </c>
    </row>
    <row r="411" spans="1:85" ht="13.5">
      <c r="A411" s="242">
        <f ca="1"/>
        <v>46198</v>
      </c>
      <c r="B411" s="240" t="str">
        <f ca="1"/>
        <v>M</v>
      </c>
      <c r="C411" s="243">
        <f ca="1"/>
        <v>305.29999999999995</v>
      </c>
      <c r="D411" s="243">
        <f ca="1"/>
        <v>83</v>
      </c>
      <c r="E411" s="243">
        <f ca="1"/>
        <v>423.1</v>
      </c>
      <c r="F411" s="243">
        <f ca="1"/>
        <v>1317.8</v>
      </c>
      <c r="G411" s="243" t="str">
        <f ca="1"/>
        <v/>
      </c>
      <c r="H411" s="243">
        <f ca="1"/>
        <v>2129.1999999999998</v>
      </c>
      <c r="I411" s="244" t="str">
        <f ca="1"/>
        <v/>
      </c>
      <c r="J411" s="244" t="str">
        <f ca="1"/>
        <v/>
      </c>
      <c r="K411" s="243" t="str">
        <f ca="1"/>
        <v/>
      </c>
      <c r="L411" s="243" t="str">
        <f ca="1"/>
        <v/>
      </c>
      <c r="M411" s="243" t="str">
        <f ca="1"/>
        <v/>
      </c>
      <c r="N411" s="243" t="str">
        <f ca="1"/>
        <v/>
      </c>
      <c r="O411" s="243" t="str">
        <f ca="1"/>
        <v/>
      </c>
      <c r="P411" s="244" t="str">
        <f ca="1"/>
        <v/>
      </c>
      <c r="R411" s="245"/>
      <c r="S411" s="347"/>
      <c r="T411" s="347"/>
      <c r="U411" s="347"/>
      <c r="V411" s="348"/>
      <c r="W411" s="347"/>
      <c r="X411" s="347"/>
      <c r="Y411" s="347"/>
      <c r="BA411">
        <f ca="1"/>
        <v>46227</v>
      </c>
      <c r="BB411" t="str">
        <f ca="1"/>
        <v>M</v>
      </c>
      <c r="BC411">
        <f ca="1"/>
        <v>257.2</v>
      </c>
      <c r="BD411">
        <f ca="1"/>
        <v>5844.3</v>
      </c>
      <c r="BE411">
        <f ca="1"/>
        <v>345.2</v>
      </c>
      <c r="BF411">
        <f ca="1"/>
        <v>441.10000000000008</v>
      </c>
      <c r="BG411" t="str">
        <f ca="1"/>
        <v/>
      </c>
      <c r="BH411">
        <f ca="1"/>
        <v>6887.8</v>
      </c>
      <c r="BI411" t="str">
        <f ca="1"/>
        <v/>
      </c>
      <c r="BJ411" t="str">
        <f ca="1"/>
        <v/>
      </c>
      <c r="BK411" t="str">
        <f ca="1"/>
        <v/>
      </c>
      <c r="BL411" t="str">
        <f ca="1"/>
        <v/>
      </c>
      <c r="BM411" t="str">
        <f ca="1"/>
        <v/>
      </c>
      <c r="BN411" t="str">
        <f ca="1"/>
        <v/>
      </c>
      <c r="BO411" t="str">
        <f ca="1"/>
        <v/>
      </c>
      <c r="BP411" t="str">
        <f ca="1"/>
        <v/>
      </c>
      <c r="BR411">
        <f ca="1"/>
        <v>46227</v>
      </c>
      <c r="BS411" t="str">
        <f ca="1"/>
        <v>M</v>
      </c>
      <c r="BT411">
        <f ca="1"/>
        <v>257.2</v>
      </c>
      <c r="BU411">
        <f ca="1"/>
        <v>5844.3</v>
      </c>
      <c r="BV411">
        <f ca="1"/>
        <v>345.2</v>
      </c>
      <c r="BW411">
        <f ca="1"/>
        <v>441.10000000000008</v>
      </c>
      <c r="BX411" t="str">
        <f ca="1"/>
        <v/>
      </c>
      <c r="BY411">
        <f ca="1"/>
        <v>6887.8</v>
      </c>
      <c r="BZ411" t="str">
        <f ca="1"/>
        <v/>
      </c>
      <c r="CA411" t="str">
        <f ca="1"/>
        <v/>
      </c>
      <c r="CB411" t="str">
        <f ca="1"/>
        <v/>
      </c>
      <c r="CC411" t="str">
        <f ca="1"/>
        <v/>
      </c>
      <c r="CD411" t="str">
        <f ca="1"/>
        <v/>
      </c>
      <c r="CE411" t="str">
        <f ca="1"/>
        <v/>
      </c>
      <c r="CF411" t="str">
        <f ca="1"/>
        <v/>
      </c>
      <c r="CG411" t="str">
        <f ca="1"/>
        <v/>
      </c>
    </row>
    <row r="412" spans="1:85" ht="13.5">
      <c r="A412" s="242">
        <f ca="1"/>
        <v>46198</v>
      </c>
      <c r="B412" s="240" t="str">
        <f ca="1"/>
        <v>E</v>
      </c>
      <c r="C412" s="243">
        <f ca="1"/>
        <v>278.39999999999998</v>
      </c>
      <c r="D412" s="243">
        <f ca="1"/>
        <v>4086.1</v>
      </c>
      <c r="E412" s="243">
        <f ca="1"/>
        <v>418.29999999999995</v>
      </c>
      <c r="F412" s="243">
        <f ca="1"/>
        <v>2314.3000000000002</v>
      </c>
      <c r="G412" s="243" t="str">
        <f ca="1"/>
        <v/>
      </c>
      <c r="H412" s="243">
        <f ca="1"/>
        <v>7097.1</v>
      </c>
      <c r="I412" s="244" t="str">
        <f ca="1"/>
        <v/>
      </c>
      <c r="J412" s="244" t="str">
        <f ca="1"/>
        <v/>
      </c>
      <c r="K412" s="243">
        <f ca="1"/>
        <v>15</v>
      </c>
      <c r="L412" s="243" t="str">
        <f ca="1"/>
        <v/>
      </c>
      <c r="M412" s="243" t="str">
        <f ca="1"/>
        <v/>
      </c>
      <c r="N412" s="243">
        <f ca="1"/>
        <v>9246.2000000000007</v>
      </c>
      <c r="O412" s="243">
        <f ca="1"/>
        <v>358.76</v>
      </c>
      <c r="P412" s="244">
        <f ca="1"/>
        <v>25.772661389229572</v>
      </c>
      <c r="R412" s="245"/>
      <c r="S412" s="347"/>
      <c r="T412" s="347"/>
      <c r="U412" s="347"/>
      <c r="V412" s="348"/>
      <c r="W412" s="347"/>
      <c r="X412" s="347"/>
      <c r="Y412" s="347"/>
      <c r="BA412">
        <f ca="1"/>
        <v>46227</v>
      </c>
      <c r="BB412" t="str">
        <f ca="1"/>
        <v>E</v>
      </c>
      <c r="BC412">
        <f ca="1"/>
        <v>236.10000000000002</v>
      </c>
      <c r="BD412">
        <f ca="1"/>
        <v>3399.1</v>
      </c>
      <c r="BE412">
        <f ca="1"/>
        <v>334.1</v>
      </c>
      <c r="BF412">
        <f ca="1"/>
        <v>352.3</v>
      </c>
      <c r="BG412" t="str">
        <f ca="1"/>
        <v/>
      </c>
      <c r="BH412">
        <f ca="1"/>
        <v>4321.5999999999995</v>
      </c>
      <c r="BI412" t="str">
        <f ca="1"/>
        <v/>
      </c>
      <c r="BJ412" t="str">
        <f ca="1"/>
        <v/>
      </c>
      <c r="BK412">
        <f ca="1"/>
        <v>20</v>
      </c>
      <c r="BL412" t="str">
        <f ca="1"/>
        <v/>
      </c>
      <c r="BM412" t="str">
        <f ca="1"/>
        <v/>
      </c>
      <c r="BN412">
        <f ca="1"/>
        <v>5307.1999999999989</v>
      </c>
      <c r="BO412">
        <f ca="1"/>
        <v>228.15</v>
      </c>
      <c r="BP412">
        <f ca="1"/>
        <v>23.261889108042947</v>
      </c>
      <c r="BR412">
        <f ca="1"/>
        <v>46227</v>
      </c>
      <c r="BS412" t="str">
        <f ca="1"/>
        <v>E</v>
      </c>
      <c r="BT412">
        <f ca="1"/>
        <v>236.10000000000002</v>
      </c>
      <c r="BU412">
        <f ca="1"/>
        <v>3399.1</v>
      </c>
      <c r="BV412">
        <f ca="1"/>
        <v>334.1</v>
      </c>
      <c r="BW412">
        <f ca="1"/>
        <v>352.3</v>
      </c>
      <c r="BX412" t="str">
        <f ca="1"/>
        <v/>
      </c>
      <c r="BY412">
        <f ca="1"/>
        <v>4321.5999999999995</v>
      </c>
      <c r="BZ412" t="str">
        <f ca="1"/>
        <v/>
      </c>
      <c r="CA412" t="str">
        <f ca="1"/>
        <v/>
      </c>
      <c r="CB412">
        <f ca="1"/>
        <v>20</v>
      </c>
      <c r="CC412" t="str">
        <f ca="1"/>
        <v/>
      </c>
      <c r="CD412" t="str">
        <f ca="1"/>
        <v/>
      </c>
      <c r="CE412">
        <f ca="1"/>
        <v>5307.1999999999989</v>
      </c>
      <c r="CF412">
        <f ca="1"/>
        <v>228.15</v>
      </c>
      <c r="CG412">
        <f ca="1"/>
        <v>23.261889108042947</v>
      </c>
    </row>
    <row r="413" spans="1:85" ht="13.5">
      <c r="A413" s="242">
        <f ca="1"/>
        <v>46199</v>
      </c>
      <c r="B413" s="240" t="str">
        <f ca="1"/>
        <v>M</v>
      </c>
      <c r="C413" s="243">
        <f ca="1"/>
        <v>306.89999999999998</v>
      </c>
      <c r="D413" s="243">
        <f ca="1"/>
        <v>84.8</v>
      </c>
      <c r="E413" s="243">
        <f ca="1"/>
        <v>421.2</v>
      </c>
      <c r="F413" s="243">
        <f ca="1"/>
        <v>1351.2</v>
      </c>
      <c r="G413" s="243" t="str">
        <f ca="1"/>
        <v/>
      </c>
      <c r="H413" s="243">
        <f ca="1"/>
        <v>2164.1</v>
      </c>
      <c r="I413" s="244" t="str">
        <f ca="1"/>
        <v/>
      </c>
      <c r="J413" s="244" t="str">
        <f ca="1"/>
        <v/>
      </c>
      <c r="K413" s="243" t="str">
        <f ca="1"/>
        <v/>
      </c>
      <c r="L413" s="243" t="str">
        <f ca="1"/>
        <v/>
      </c>
      <c r="M413" s="243" t="str">
        <f ca="1"/>
        <v/>
      </c>
      <c r="N413" s="243" t="str">
        <f ca="1"/>
        <v/>
      </c>
      <c r="O413" s="243" t="str">
        <f ca="1"/>
        <v/>
      </c>
      <c r="P413" s="244" t="str">
        <f ca="1"/>
        <v/>
      </c>
      <c r="R413" s="245"/>
      <c r="S413" s="347"/>
      <c r="T413" s="347"/>
      <c r="U413" s="347"/>
      <c r="V413" s="348"/>
      <c r="W413" s="347"/>
      <c r="X413" s="347"/>
      <c r="Y413" s="347"/>
      <c r="BA413">
        <f ca="1"/>
        <v>46228</v>
      </c>
      <c r="BB413" t="str">
        <f ca="1"/>
        <v>M</v>
      </c>
      <c r="BC413">
        <f ca="1"/>
        <v>248.20000000000005</v>
      </c>
      <c r="BD413">
        <f ca="1"/>
        <v>8.4</v>
      </c>
      <c r="BE413">
        <f ca="1"/>
        <v>300.5</v>
      </c>
      <c r="BF413">
        <f ca="1"/>
        <v>448.49999999999994</v>
      </c>
      <c r="BG413" t="str">
        <f ca="1"/>
        <v/>
      </c>
      <c r="BH413">
        <f ca="1"/>
        <v>1005.5999999999999</v>
      </c>
      <c r="BI413" t="str">
        <f ca="1"/>
        <v/>
      </c>
      <c r="BJ413" t="str">
        <f ca="1"/>
        <v/>
      </c>
      <c r="BK413" t="str">
        <f ca="1"/>
        <v/>
      </c>
      <c r="BL413" t="str">
        <f ca="1"/>
        <v/>
      </c>
      <c r="BM413" t="str">
        <f ca="1"/>
        <v/>
      </c>
      <c r="BN413" t="str">
        <f ca="1"/>
        <v/>
      </c>
      <c r="BO413" t="str">
        <f ca="1"/>
        <v/>
      </c>
      <c r="BP413" t="str">
        <f ca="1"/>
        <v/>
      </c>
      <c r="BR413">
        <f ca="1"/>
        <v>46228</v>
      </c>
      <c r="BS413" t="str">
        <f ca="1"/>
        <v>M</v>
      </c>
      <c r="BT413">
        <f ca="1"/>
        <v>248.20000000000005</v>
      </c>
      <c r="BU413">
        <f ca="1"/>
        <v>8.4</v>
      </c>
      <c r="BV413">
        <f ca="1"/>
        <v>300.5</v>
      </c>
      <c r="BW413">
        <f ca="1"/>
        <v>448.49999999999994</v>
      </c>
      <c r="BX413" t="str">
        <f ca="1"/>
        <v/>
      </c>
      <c r="BY413">
        <f ca="1"/>
        <v>1005.5999999999999</v>
      </c>
      <c r="BZ413" t="str">
        <f ca="1"/>
        <v/>
      </c>
      <c r="CA413" t="str">
        <f ca="1"/>
        <v/>
      </c>
      <c r="CB413" t="str">
        <f ca="1"/>
        <v/>
      </c>
      <c r="CC413" t="str">
        <f ca="1"/>
        <v/>
      </c>
      <c r="CD413" t="str">
        <f ca="1"/>
        <v/>
      </c>
      <c r="CE413" t="str">
        <f ca="1"/>
        <v/>
      </c>
      <c r="CF413" t="str">
        <f ca="1"/>
        <v/>
      </c>
      <c r="CG413" t="str">
        <f ca="1"/>
        <v/>
      </c>
    </row>
    <row r="414" spans="1:85" ht="13.5">
      <c r="A414" s="242">
        <f ca="1"/>
        <v>46199</v>
      </c>
      <c r="B414" s="240" t="str">
        <f ca="1"/>
        <v>E</v>
      </c>
      <c r="C414" s="243">
        <f ca="1"/>
        <v>283.8</v>
      </c>
      <c r="D414" s="243">
        <f ca="1"/>
        <v>3729.3</v>
      </c>
      <c r="E414" s="243">
        <f ca="1"/>
        <v>405.2</v>
      </c>
      <c r="F414" s="243">
        <f ca="1"/>
        <v>2359.8999999999996</v>
      </c>
      <c r="G414" s="243" t="str">
        <f ca="1"/>
        <v/>
      </c>
      <c r="H414" s="243">
        <f ca="1"/>
        <v>6778.2</v>
      </c>
      <c r="I414" s="244" t="str">
        <f ca="1"/>
        <v/>
      </c>
      <c r="J414" s="244" t="str">
        <f ca="1"/>
        <v/>
      </c>
      <c r="K414" s="243">
        <f ca="1"/>
        <v>15</v>
      </c>
      <c r="L414" s="243" t="str">
        <f ca="1"/>
        <v/>
      </c>
      <c r="M414" s="243" t="str">
        <f ca="1"/>
        <v/>
      </c>
      <c r="N414" s="243">
        <f ca="1"/>
        <v>8908.2999999999993</v>
      </c>
      <c r="O414" s="243">
        <f ca="1"/>
        <v>347.29</v>
      </c>
      <c r="P414" s="244">
        <f ca="1"/>
        <v>25.650896944916347</v>
      </c>
      <c r="R414" s="245"/>
      <c r="S414" s="347"/>
      <c r="T414" s="347"/>
      <c r="U414" s="347"/>
      <c r="V414" s="348"/>
      <c r="W414" s="347"/>
      <c r="X414" s="347"/>
      <c r="Y414" s="347"/>
      <c r="BA414">
        <f ca="1"/>
        <v>46228</v>
      </c>
      <c r="BB414" t="str">
        <f ca="1"/>
        <v>E</v>
      </c>
      <c r="BC414">
        <f ca="1"/>
        <v>219.3</v>
      </c>
      <c r="BD414">
        <f ca="1"/>
        <v>3212.2</v>
      </c>
      <c r="BE414">
        <f ca="1"/>
        <v>332.7</v>
      </c>
      <c r="BF414">
        <f ca="1"/>
        <v>351.90000000000003</v>
      </c>
      <c r="BG414" t="str">
        <f ca="1"/>
        <v/>
      </c>
      <c r="BH414">
        <f ca="1"/>
        <v>4116.0999999999995</v>
      </c>
      <c r="BI414" t="str">
        <f ca="1"/>
        <v/>
      </c>
      <c r="BJ414" t="str">
        <f ca="1"/>
        <v/>
      </c>
      <c r="BK414">
        <f ca="1"/>
        <v>20</v>
      </c>
      <c r="BL414" t="str">
        <f ca="1"/>
        <v/>
      </c>
      <c r="BM414" t="str">
        <f ca="1"/>
        <v/>
      </c>
      <c r="BN414">
        <f ca="1"/>
        <v>10628.5</v>
      </c>
      <c r="BO414">
        <f ca="1"/>
        <v>451.48</v>
      </c>
      <c r="BP414">
        <f ca="1"/>
        <v>23.541463630725612</v>
      </c>
      <c r="BR414">
        <f ca="1"/>
        <v>46228</v>
      </c>
      <c r="BS414" t="str">
        <f ca="1"/>
        <v>E</v>
      </c>
      <c r="BT414">
        <f ca="1"/>
        <v>219.3</v>
      </c>
      <c r="BU414">
        <f ca="1"/>
        <v>3212.2</v>
      </c>
      <c r="BV414">
        <f ca="1"/>
        <v>332.7</v>
      </c>
      <c r="BW414">
        <f ca="1"/>
        <v>351.90000000000003</v>
      </c>
      <c r="BX414" t="str">
        <f ca="1"/>
        <v/>
      </c>
      <c r="BY414">
        <f ca="1"/>
        <v>4116.0999999999995</v>
      </c>
      <c r="BZ414" t="str">
        <f ca="1"/>
        <v/>
      </c>
      <c r="CA414" t="str">
        <f ca="1"/>
        <v/>
      </c>
      <c r="CB414">
        <f ca="1"/>
        <v>20</v>
      </c>
      <c r="CC414" t="str">
        <f ca="1"/>
        <v/>
      </c>
      <c r="CD414" t="str">
        <f ca="1"/>
        <v/>
      </c>
      <c r="CE414">
        <f ca="1"/>
        <v>10628.5</v>
      </c>
      <c r="CF414">
        <f ca="1"/>
        <v>451.48</v>
      </c>
      <c r="CG414">
        <f ca="1"/>
        <v>23.541463630725612</v>
      </c>
    </row>
    <row r="415" spans="1:85" ht="13.5">
      <c r="A415" s="242">
        <f ca="1"/>
        <v>46200</v>
      </c>
      <c r="B415" s="240" t="str">
        <f ca="1"/>
        <v>M</v>
      </c>
      <c r="C415" s="243">
        <f ca="1"/>
        <v>280.5</v>
      </c>
      <c r="D415" s="243">
        <f ca="1"/>
        <v>79.099999999999994</v>
      </c>
      <c r="E415" s="243">
        <f ca="1"/>
        <v>424.4</v>
      </c>
      <c r="F415" s="243">
        <f ca="1"/>
        <v>1361.1</v>
      </c>
      <c r="G415" s="243" t="str">
        <f ca="1"/>
        <v/>
      </c>
      <c r="H415" s="243">
        <f ca="1"/>
        <v>2145.1</v>
      </c>
      <c r="I415" s="244" t="str">
        <f ca="1"/>
        <v/>
      </c>
      <c r="J415" s="244" t="str">
        <f ca="1"/>
        <v/>
      </c>
      <c r="K415" s="243" t="str">
        <f ca="1"/>
        <v/>
      </c>
      <c r="L415" s="243" t="str">
        <f ca="1"/>
        <v/>
      </c>
      <c r="M415" s="243" t="str">
        <f ca="1"/>
        <v/>
      </c>
      <c r="N415" s="243" t="str">
        <f ca="1"/>
        <v/>
      </c>
      <c r="O415" s="243" t="str">
        <f ca="1"/>
        <v/>
      </c>
      <c r="P415" s="244" t="str">
        <f ca="1"/>
        <v/>
      </c>
      <c r="R415" s="245"/>
      <c r="S415" s="347"/>
      <c r="T415" s="347"/>
      <c r="U415" s="347"/>
      <c r="V415" s="348"/>
      <c r="W415" s="347"/>
      <c r="X415" s="347"/>
      <c r="Y415" s="347"/>
      <c r="BA415">
        <f ca="1"/>
        <v>46229</v>
      </c>
      <c r="BB415" t="str">
        <f ca="1"/>
        <v>M</v>
      </c>
      <c r="BC415">
        <f ca="1"/>
        <v>236.50000000000003</v>
      </c>
      <c r="BD415">
        <f ca="1"/>
        <v>5473.5</v>
      </c>
      <c r="BE415">
        <f ca="1"/>
        <v>367.6</v>
      </c>
      <c r="BF415">
        <f ca="1"/>
        <v>454.8</v>
      </c>
      <c r="BG415" t="str">
        <f ca="1"/>
        <v/>
      </c>
      <c r="BH415">
        <f ca="1"/>
        <v>6532.4000000000005</v>
      </c>
      <c r="BI415" t="str">
        <f ca="1"/>
        <v/>
      </c>
      <c r="BJ415" t="str">
        <f ca="1"/>
        <v/>
      </c>
      <c r="BK415" t="str">
        <f ca="1"/>
        <v/>
      </c>
      <c r="BL415" t="str">
        <f ca="1"/>
        <v/>
      </c>
      <c r="BM415" t="str">
        <f ca="1"/>
        <v/>
      </c>
      <c r="BN415" t="str">
        <f ca="1"/>
        <v/>
      </c>
      <c r="BO415" t="str">
        <f ca="1"/>
        <v/>
      </c>
      <c r="BP415" t="str">
        <f ca="1"/>
        <v/>
      </c>
      <c r="BR415">
        <f ca="1"/>
        <v>46229</v>
      </c>
      <c r="BS415" t="str">
        <f ca="1"/>
        <v>M</v>
      </c>
      <c r="BT415">
        <f ca="1"/>
        <v>236.50000000000003</v>
      </c>
      <c r="BU415">
        <f ca="1"/>
        <v>5473.5</v>
      </c>
      <c r="BV415">
        <f ca="1"/>
        <v>367.6</v>
      </c>
      <c r="BW415">
        <f ca="1"/>
        <v>454.8</v>
      </c>
      <c r="BX415" t="str">
        <f ca="1"/>
        <v/>
      </c>
      <c r="BY415">
        <f ca="1"/>
        <v>6532.4000000000005</v>
      </c>
      <c r="BZ415" t="str">
        <f ca="1"/>
        <v/>
      </c>
      <c r="CA415" t="str">
        <f ca="1"/>
        <v/>
      </c>
      <c r="CB415" t="str">
        <f ca="1"/>
        <v/>
      </c>
      <c r="CC415" t="str">
        <f ca="1"/>
        <v/>
      </c>
      <c r="CD415" t="str">
        <f ca="1"/>
        <v/>
      </c>
      <c r="CE415" t="str">
        <f ca="1"/>
        <v/>
      </c>
      <c r="CF415" t="str">
        <f ca="1"/>
        <v/>
      </c>
      <c r="CG415" t="str">
        <f ca="1"/>
        <v/>
      </c>
    </row>
    <row r="416" spans="1:85" ht="13.5">
      <c r="A416" s="242">
        <f ca="1"/>
        <v>46200</v>
      </c>
      <c r="B416" s="240" t="str">
        <f ca="1"/>
        <v>E</v>
      </c>
      <c r="C416" s="243">
        <f ca="1"/>
        <v>249.29999999999998</v>
      </c>
      <c r="D416" s="243">
        <f ca="1"/>
        <v>3964.8</v>
      </c>
      <c r="E416" s="243">
        <f ca="1"/>
        <v>410.79999999999995</v>
      </c>
      <c r="F416" s="243">
        <f ca="1"/>
        <v>2358.9</v>
      </c>
      <c r="G416" s="243" t="str">
        <f ca="1"/>
        <v/>
      </c>
      <c r="H416" s="243">
        <f ca="1"/>
        <v>6983.8000000000011</v>
      </c>
      <c r="I416" s="244" t="str">
        <f ca="1"/>
        <v/>
      </c>
      <c r="J416" s="244" t="str">
        <f ca="1"/>
        <v/>
      </c>
      <c r="K416" s="243">
        <f ca="1"/>
        <v>15</v>
      </c>
      <c r="L416" s="243" t="str">
        <f ca="1"/>
        <v/>
      </c>
      <c r="M416" s="243" t="str">
        <f ca="1"/>
        <v/>
      </c>
      <c r="N416" s="243">
        <f ca="1"/>
        <v>9130.6000000000022</v>
      </c>
      <c r="O416" s="243">
        <f ca="1"/>
        <v>356.22</v>
      </c>
      <c r="P416" s="244">
        <f ca="1"/>
        <v>25.631912862837577</v>
      </c>
      <c r="R416" s="245"/>
      <c r="S416" s="347"/>
      <c r="T416" s="347"/>
      <c r="U416" s="347"/>
      <c r="V416" s="348"/>
      <c r="W416" s="347"/>
      <c r="X416" s="347"/>
      <c r="Y416" s="347"/>
      <c r="BA416">
        <f ca="1"/>
        <v>46229</v>
      </c>
      <c r="BB416" t="str">
        <f ca="1"/>
        <v>E</v>
      </c>
      <c r="BC416">
        <f ca="1"/>
        <v>244.6</v>
      </c>
      <c r="BD416">
        <f ca="1"/>
        <v>2910.6</v>
      </c>
      <c r="BE416">
        <f ca="1"/>
        <v>364.6</v>
      </c>
      <c r="BF416">
        <f ca="1"/>
        <v>351.4</v>
      </c>
      <c r="BG416" t="str">
        <f ca="1"/>
        <v/>
      </c>
      <c r="BH416">
        <f ca="1"/>
        <v>3871.2</v>
      </c>
      <c r="BI416" t="str">
        <f ca="1"/>
        <v/>
      </c>
      <c r="BJ416" t="str">
        <f ca="1"/>
        <v/>
      </c>
      <c r="BK416">
        <f ca="1"/>
        <v>20</v>
      </c>
      <c r="BL416" t="str">
        <f ca="1"/>
        <v/>
      </c>
      <c r="BM416" t="str">
        <f ca="1"/>
        <v/>
      </c>
      <c r="BN416">
        <f ca="1"/>
        <v>4919.2</v>
      </c>
      <c r="BO416">
        <f ca="1"/>
        <v>211.89</v>
      </c>
      <c r="BP416">
        <f ca="1"/>
        <v>23.215819529000896</v>
      </c>
      <c r="BR416">
        <f ca="1"/>
        <v>46229</v>
      </c>
      <c r="BS416" t="str">
        <f ca="1"/>
        <v>E</v>
      </c>
      <c r="BT416">
        <f ca="1"/>
        <v>244.6</v>
      </c>
      <c r="BU416">
        <f ca="1"/>
        <v>2910.6</v>
      </c>
      <c r="BV416">
        <f ca="1"/>
        <v>364.6</v>
      </c>
      <c r="BW416">
        <f ca="1"/>
        <v>351.4</v>
      </c>
      <c r="BX416" t="str">
        <f ca="1"/>
        <v/>
      </c>
      <c r="BY416">
        <f ca="1"/>
        <v>3871.2</v>
      </c>
      <c r="BZ416" t="str">
        <f ca="1"/>
        <v/>
      </c>
      <c r="CA416" t="str">
        <f ca="1"/>
        <v/>
      </c>
      <c r="CB416">
        <f ca="1"/>
        <v>20</v>
      </c>
      <c r="CC416" t="str">
        <f ca="1"/>
        <v/>
      </c>
      <c r="CD416" t="str">
        <f ca="1"/>
        <v/>
      </c>
      <c r="CE416">
        <f ca="1"/>
        <v>4919.2</v>
      </c>
      <c r="CF416">
        <f ca="1"/>
        <v>211.89</v>
      </c>
      <c r="CG416">
        <f ca="1"/>
        <v>23.215819529000896</v>
      </c>
    </row>
    <row r="417" spans="1:85" ht="13.5">
      <c r="A417" s="242">
        <f ca="1"/>
        <v>46201</v>
      </c>
      <c r="B417" s="240" t="str">
        <f ca="1"/>
        <v>M</v>
      </c>
      <c r="C417" s="243">
        <f ca="1"/>
        <v>272.8</v>
      </c>
      <c r="D417" s="243">
        <f ca="1"/>
        <v>85.7</v>
      </c>
      <c r="E417" s="243">
        <f ca="1"/>
        <v>420.7</v>
      </c>
      <c r="F417" s="243">
        <f ca="1"/>
        <v>1382.6000000000001</v>
      </c>
      <c r="G417" s="243" t="str">
        <f ca="1"/>
        <v/>
      </c>
      <c r="H417" s="243">
        <f ca="1"/>
        <v>2161.8000000000002</v>
      </c>
      <c r="I417" s="244" t="str">
        <f ca="1"/>
        <v/>
      </c>
      <c r="J417" s="244" t="str">
        <f ca="1"/>
        <v/>
      </c>
      <c r="K417" s="243" t="str">
        <f ca="1"/>
        <v/>
      </c>
      <c r="L417" s="243" t="str">
        <f ca="1"/>
        <v/>
      </c>
      <c r="M417" s="243" t="str">
        <f ca="1"/>
        <v/>
      </c>
      <c r="N417" s="243" t="str">
        <f ca="1"/>
        <v/>
      </c>
      <c r="O417" s="243" t="str">
        <f ca="1"/>
        <v/>
      </c>
      <c r="P417" s="244" t="str">
        <f ca="1"/>
        <v/>
      </c>
      <c r="R417" s="245"/>
      <c r="S417" s="347"/>
      <c r="T417" s="347"/>
      <c r="U417" s="347"/>
      <c r="V417" s="348"/>
      <c r="W417" s="347"/>
      <c r="X417" s="347"/>
      <c r="Y417" s="347"/>
      <c r="BA417">
        <f ca="1"/>
        <v>46230</v>
      </c>
      <c r="BB417" t="str">
        <f ca="1"/>
        <v>M</v>
      </c>
      <c r="BC417">
        <f ca="1"/>
        <v>243.1</v>
      </c>
      <c r="BD417">
        <f ca="1"/>
        <v>12.7</v>
      </c>
      <c r="BE417">
        <f ca="1"/>
        <v>374.6</v>
      </c>
      <c r="BF417">
        <f ca="1"/>
        <v>437.60000000000008</v>
      </c>
      <c r="BG417" t="str">
        <f ca="1"/>
        <v/>
      </c>
      <c r="BH417">
        <f ca="1"/>
        <v>1068</v>
      </c>
      <c r="BI417" t="str">
        <f ca="1"/>
        <v/>
      </c>
      <c r="BJ417" t="str">
        <f ca="1"/>
        <v/>
      </c>
      <c r="BK417" t="str">
        <f ca="1"/>
        <v/>
      </c>
      <c r="BL417" t="str">
        <f ca="1"/>
        <v/>
      </c>
      <c r="BM417" t="str">
        <f ca="1"/>
        <v/>
      </c>
      <c r="BN417" t="str">
        <f ca="1"/>
        <v/>
      </c>
      <c r="BO417" t="str">
        <f ca="1"/>
        <v/>
      </c>
      <c r="BP417" t="str">
        <f ca="1"/>
        <v/>
      </c>
      <c r="BR417">
        <f ca="1"/>
        <v>46230</v>
      </c>
      <c r="BS417" t="str">
        <f ca="1"/>
        <v>M</v>
      </c>
      <c r="BT417">
        <f ca="1"/>
        <v>243.1</v>
      </c>
      <c r="BU417">
        <f ca="1"/>
        <v>12.7</v>
      </c>
      <c r="BV417">
        <f ca="1"/>
        <v>374.6</v>
      </c>
      <c r="BW417">
        <f ca="1"/>
        <v>437.60000000000008</v>
      </c>
      <c r="BX417" t="str">
        <f ca="1"/>
        <v/>
      </c>
      <c r="BY417">
        <f ca="1"/>
        <v>1068</v>
      </c>
      <c r="BZ417" t="str">
        <f ca="1"/>
        <v/>
      </c>
      <c r="CA417" t="str">
        <f ca="1"/>
        <v/>
      </c>
      <c r="CB417" t="str">
        <f ca="1"/>
        <v/>
      </c>
      <c r="CC417" t="str">
        <f ca="1"/>
        <v/>
      </c>
      <c r="CD417" t="str">
        <f ca="1"/>
        <v/>
      </c>
      <c r="CE417" t="str">
        <f ca="1"/>
        <v/>
      </c>
      <c r="CF417" t="str">
        <f ca="1"/>
        <v/>
      </c>
      <c r="CG417" t="str">
        <f ca="1"/>
        <v/>
      </c>
    </row>
    <row r="418" spans="1:85" ht="13.5">
      <c r="A418" s="242">
        <f ca="1"/>
        <v>46201</v>
      </c>
      <c r="B418" s="240" t="str">
        <f ca="1"/>
        <v>E</v>
      </c>
      <c r="C418" s="243">
        <f ca="1"/>
        <v>274.8</v>
      </c>
      <c r="D418" s="243">
        <f ca="1"/>
        <v>3981.8</v>
      </c>
      <c r="E418" s="243">
        <f ca="1"/>
        <v>403.70000000000005</v>
      </c>
      <c r="F418" s="243">
        <f ca="1"/>
        <v>2335.9</v>
      </c>
      <c r="G418" s="243" t="str">
        <f ca="1"/>
        <v/>
      </c>
      <c r="H418" s="243">
        <f ca="1"/>
        <v>6996.2000000000007</v>
      </c>
      <c r="I418" s="244" t="str">
        <f ca="1"/>
        <v/>
      </c>
      <c r="J418" s="244" t="str">
        <f ca="1"/>
        <v/>
      </c>
      <c r="K418" s="243">
        <f ca="1"/>
        <v>15</v>
      </c>
      <c r="L418" s="243" t="str">
        <f ca="1"/>
        <v/>
      </c>
      <c r="M418" s="243" t="str">
        <f ca="1"/>
        <v/>
      </c>
      <c r="N418" s="243">
        <f ca="1"/>
        <v>9116.6</v>
      </c>
      <c r="O418" s="243">
        <f ca="1"/>
        <v>355.81</v>
      </c>
      <c r="P418" s="244">
        <f ca="1"/>
        <v>25.622101683482757</v>
      </c>
      <c r="R418" s="245"/>
      <c r="S418" s="347"/>
      <c r="T418" s="347"/>
      <c r="U418" s="347"/>
      <c r="V418" s="348"/>
      <c r="W418" s="347"/>
      <c r="X418" s="347"/>
      <c r="Y418" s="347"/>
      <c r="BA418">
        <f ca="1"/>
        <v>46230</v>
      </c>
      <c r="BB418" t="str">
        <f ca="1"/>
        <v>E</v>
      </c>
      <c r="BC418">
        <f ca="1"/>
        <v>243.80000000000004</v>
      </c>
      <c r="BD418">
        <f ca="1"/>
        <v>17</v>
      </c>
      <c r="BE418">
        <f ca="1"/>
        <v>357.4</v>
      </c>
      <c r="BF418">
        <f ca="1"/>
        <v>331.5</v>
      </c>
      <c r="BG418" t="str">
        <f ca="1"/>
        <v/>
      </c>
      <c r="BH418">
        <f ca="1"/>
        <v>949.7</v>
      </c>
      <c r="BI418" t="str">
        <f ca="1"/>
        <v/>
      </c>
      <c r="BJ418" t="str">
        <f ca="1"/>
        <v/>
      </c>
      <c r="BK418">
        <f ca="1"/>
        <v>92</v>
      </c>
      <c r="BL418" t="str">
        <f ca="1"/>
        <v/>
      </c>
      <c r="BM418" t="str">
        <f ca="1"/>
        <v/>
      </c>
      <c r="BN418">
        <f ca="1"/>
        <v>7823.8</v>
      </c>
      <c r="BO418">
        <f ca="1"/>
        <v>343.72</v>
      </c>
      <c r="BP418">
        <f ca="1"/>
        <v>22.762131967880833</v>
      </c>
      <c r="BR418">
        <f ca="1"/>
        <v>46230</v>
      </c>
      <c r="BS418" t="str">
        <f ca="1"/>
        <v>E</v>
      </c>
      <c r="BT418">
        <f ca="1"/>
        <v>243.80000000000004</v>
      </c>
      <c r="BU418">
        <f ca="1"/>
        <v>17</v>
      </c>
      <c r="BV418">
        <f ca="1"/>
        <v>357.4</v>
      </c>
      <c r="BW418">
        <f ca="1"/>
        <v>331.5</v>
      </c>
      <c r="BX418" t="str">
        <f ca="1"/>
        <v/>
      </c>
      <c r="BY418">
        <f ca="1"/>
        <v>949.7</v>
      </c>
      <c r="BZ418" t="str">
        <f ca="1"/>
        <v/>
      </c>
      <c r="CA418" t="str">
        <f ca="1"/>
        <v/>
      </c>
      <c r="CB418">
        <f ca="1"/>
        <v>92</v>
      </c>
      <c r="CC418" t="str">
        <f ca="1"/>
        <v/>
      </c>
      <c r="CD418" t="str">
        <f ca="1"/>
        <v/>
      </c>
      <c r="CE418">
        <f ca="1"/>
        <v>7823.8</v>
      </c>
      <c r="CF418">
        <f ca="1"/>
        <v>343.72</v>
      </c>
      <c r="CG418">
        <f ca="1"/>
        <v>22.762131967880833</v>
      </c>
    </row>
    <row r="419" spans="1:85" ht="13.5">
      <c r="A419" s="242">
        <f ca="1"/>
        <v>46202</v>
      </c>
      <c r="B419" s="240" t="str">
        <f ca="1"/>
        <v>M</v>
      </c>
      <c r="C419" s="243">
        <f ca="1"/>
        <v>284.39999999999998</v>
      </c>
      <c r="D419" s="243">
        <f ca="1"/>
        <v>85.5</v>
      </c>
      <c r="E419" s="243">
        <f ca="1"/>
        <v>413</v>
      </c>
      <c r="F419" s="243">
        <f ca="1"/>
        <v>1352.5</v>
      </c>
      <c r="G419" s="243" t="str">
        <f ca="1"/>
        <v/>
      </c>
      <c r="H419" s="243">
        <f ca="1"/>
        <v>2135.4</v>
      </c>
      <c r="I419" s="244" t="str">
        <f ca="1"/>
        <v/>
      </c>
      <c r="J419" s="244" t="str">
        <f ca="1"/>
        <v/>
      </c>
      <c r="K419" s="243" t="str">
        <f ca="1"/>
        <v/>
      </c>
      <c r="L419" s="243" t="str">
        <f ca="1"/>
        <v/>
      </c>
      <c r="M419" s="243" t="str">
        <f ca="1"/>
        <v/>
      </c>
      <c r="N419" s="243" t="str">
        <f ca="1"/>
        <v/>
      </c>
      <c r="O419" s="243" t="str">
        <f ca="1"/>
        <v/>
      </c>
      <c r="P419" s="244" t="str">
        <f ca="1"/>
        <v/>
      </c>
      <c r="R419" s="245"/>
      <c r="S419" s="347"/>
      <c r="T419" s="347"/>
      <c r="U419" s="347"/>
      <c r="V419" s="348"/>
      <c r="W419" s="347"/>
      <c r="X419" s="347"/>
      <c r="Y419" s="347"/>
      <c r="BA419">
        <f ca="1"/>
        <v>46231</v>
      </c>
      <c r="BB419" t="str">
        <f ca="1"/>
        <v>M</v>
      </c>
      <c r="BC419">
        <f ca="1"/>
        <v>239.8</v>
      </c>
      <c r="BD419">
        <f ca="1"/>
        <v>5894.2</v>
      </c>
      <c r="BE419">
        <f ca="1"/>
        <v>377.59999999999997</v>
      </c>
      <c r="BF419">
        <f ca="1"/>
        <v>454.50000000000006</v>
      </c>
      <c r="BG419" t="str">
        <f ca="1"/>
        <v/>
      </c>
      <c r="BH419">
        <f ca="1"/>
        <v>6966.1</v>
      </c>
      <c r="BI419" t="str">
        <f ca="1"/>
        <v/>
      </c>
      <c r="BJ419" t="str">
        <f ca="1"/>
        <v/>
      </c>
      <c r="BK419" t="str">
        <f ca="1"/>
        <v/>
      </c>
      <c r="BL419" t="str">
        <f ca="1"/>
        <v/>
      </c>
      <c r="BM419" t="str">
        <f ca="1"/>
        <v/>
      </c>
      <c r="BN419" t="str">
        <f ca="1"/>
        <v/>
      </c>
      <c r="BO419" t="str">
        <f ca="1"/>
        <v/>
      </c>
      <c r="BP419" t="str">
        <f ca="1"/>
        <v/>
      </c>
      <c r="BR419">
        <f ca="1"/>
        <v>46231</v>
      </c>
      <c r="BS419" t="str">
        <f ca="1"/>
        <v>M</v>
      </c>
      <c r="BT419">
        <f ca="1"/>
        <v>239.8</v>
      </c>
      <c r="BU419">
        <f ca="1"/>
        <v>5894.2</v>
      </c>
      <c r="BV419">
        <f ca="1"/>
        <v>377.59999999999997</v>
      </c>
      <c r="BW419">
        <f ca="1"/>
        <v>454.50000000000006</v>
      </c>
      <c r="BX419" t="str">
        <f ca="1"/>
        <v/>
      </c>
      <c r="BY419">
        <f ca="1"/>
        <v>6966.1</v>
      </c>
      <c r="BZ419" t="str">
        <f ca="1"/>
        <v/>
      </c>
      <c r="CA419" t="str">
        <f ca="1"/>
        <v/>
      </c>
      <c r="CB419" t="str">
        <f ca="1"/>
        <v/>
      </c>
      <c r="CC419" t="str">
        <f ca="1"/>
        <v/>
      </c>
      <c r="CD419" t="str">
        <f ca="1"/>
        <v/>
      </c>
      <c r="CE419" t="str">
        <f ca="1"/>
        <v/>
      </c>
      <c r="CF419" t="str">
        <f ca="1"/>
        <v/>
      </c>
      <c r="CG419" t="str">
        <f ca="1"/>
        <v/>
      </c>
    </row>
    <row r="420" spans="1:85" ht="13.5">
      <c r="A420" s="242">
        <f ca="1"/>
        <v>46202</v>
      </c>
      <c r="B420" s="240" t="str">
        <f ca="1"/>
        <v>E</v>
      </c>
      <c r="C420" s="243">
        <f ca="1"/>
        <v>250.8</v>
      </c>
      <c r="D420" s="243">
        <f ca="1"/>
        <v>4032.4</v>
      </c>
      <c r="E420" s="243">
        <f ca="1"/>
        <v>402.9</v>
      </c>
      <c r="F420" s="243">
        <f ca="1"/>
        <v>2333.4</v>
      </c>
      <c r="G420" s="243" t="str">
        <f ca="1"/>
        <v/>
      </c>
      <c r="H420" s="243">
        <f ca="1"/>
        <v>7019.5</v>
      </c>
      <c r="I420" s="244" t="str">
        <f ca="1"/>
        <v/>
      </c>
      <c r="J420" s="244" t="str">
        <f ca="1"/>
        <v/>
      </c>
      <c r="K420" s="243">
        <f ca="1"/>
        <v>127</v>
      </c>
      <c r="L420" s="243" t="str">
        <f ca="1"/>
        <v/>
      </c>
      <c r="M420" s="243" t="str">
        <f ca="1"/>
        <v/>
      </c>
      <c r="N420" s="243">
        <f ca="1"/>
        <v>9006.5</v>
      </c>
      <c r="O420" s="243">
        <f ca="1"/>
        <v>351.65</v>
      </c>
      <c r="P420" s="244">
        <f ca="1"/>
        <v>25.612114318214136</v>
      </c>
      <c r="R420" s="245"/>
      <c r="S420" s="347"/>
      <c r="T420" s="347"/>
      <c r="U420" s="347"/>
      <c r="V420" s="348"/>
      <c r="W420" s="347"/>
      <c r="X420" s="347"/>
      <c r="Y420" s="347"/>
      <c r="BA420">
        <f ca="1"/>
        <v>46231</v>
      </c>
      <c r="BB420" t="str">
        <f ca="1"/>
        <v>E</v>
      </c>
      <c r="BC420">
        <f ca="1"/>
        <v>224.2</v>
      </c>
      <c r="BD420">
        <f ca="1"/>
        <v>1103.7</v>
      </c>
      <c r="BE420">
        <f ca="1"/>
        <v>381.1</v>
      </c>
      <c r="BF420">
        <f ca="1"/>
        <v>332.7</v>
      </c>
      <c r="BG420" t="str">
        <f ca="1"/>
        <v/>
      </c>
      <c r="BH420">
        <f ca="1"/>
        <v>2041.7</v>
      </c>
      <c r="BI420" t="str">
        <f ca="1"/>
        <v/>
      </c>
      <c r="BJ420" t="str">
        <f ca="1"/>
        <v/>
      </c>
      <c r="BK420">
        <f ca="1"/>
        <v>20</v>
      </c>
      <c r="BL420" t="str">
        <f ca="1"/>
        <v/>
      </c>
      <c r="BM420" t="str">
        <f ca="1"/>
        <v/>
      </c>
      <c r="BN420">
        <f ca="1"/>
        <v>3074.2</v>
      </c>
      <c r="BO420">
        <f ca="1"/>
        <v>131.13999999999999</v>
      </c>
      <c r="BP420">
        <f ca="1"/>
        <v>23.44212292206802</v>
      </c>
      <c r="BR420">
        <f ca="1"/>
        <v>46231</v>
      </c>
      <c r="BS420" t="str">
        <f ca="1"/>
        <v>E</v>
      </c>
      <c r="BT420">
        <f ca="1"/>
        <v>224.2</v>
      </c>
      <c r="BU420">
        <f ca="1"/>
        <v>1103.7</v>
      </c>
      <c r="BV420">
        <f ca="1"/>
        <v>381.1</v>
      </c>
      <c r="BW420">
        <f ca="1"/>
        <v>332.7</v>
      </c>
      <c r="BX420" t="str">
        <f ca="1"/>
        <v/>
      </c>
      <c r="BY420">
        <f ca="1"/>
        <v>2041.7</v>
      </c>
      <c r="BZ420" t="str">
        <f ca="1"/>
        <v/>
      </c>
      <c r="CA420" t="str">
        <f ca="1"/>
        <v/>
      </c>
      <c r="CB420">
        <f ca="1"/>
        <v>20</v>
      </c>
      <c r="CC420" t="str">
        <f ca="1"/>
        <v/>
      </c>
      <c r="CD420" t="str">
        <f ca="1"/>
        <v/>
      </c>
      <c r="CE420">
        <f ca="1"/>
        <v>3074.2</v>
      </c>
      <c r="CF420">
        <f ca="1"/>
        <v>131.13999999999999</v>
      </c>
      <c r="CG420">
        <f ca="1"/>
        <v>23.44212292206802</v>
      </c>
    </row>
    <row r="421" spans="1:85" ht="13.5">
      <c r="A421" s="242">
        <f ca="1"/>
        <v>46203</v>
      </c>
      <c r="B421" s="240" t="str">
        <f ca="1"/>
        <v>M</v>
      </c>
      <c r="C421" s="243">
        <f ca="1"/>
        <v>276.2</v>
      </c>
      <c r="D421" s="243">
        <f ca="1"/>
        <v>80.7</v>
      </c>
      <c r="E421" s="243">
        <f ca="1"/>
        <v>401.29999999999995</v>
      </c>
      <c r="F421" s="243">
        <f ca="1"/>
        <v>1355.8000000000002</v>
      </c>
      <c r="G421" s="243" t="str">
        <f ca="1"/>
        <v/>
      </c>
      <c r="H421" s="243">
        <f ca="1"/>
        <v>2114</v>
      </c>
      <c r="I421" s="244" t="str">
        <f ca="1"/>
        <v/>
      </c>
      <c r="J421" s="244" t="str">
        <f ca="1"/>
        <v/>
      </c>
      <c r="K421" s="243" t="str">
        <f ca="1"/>
        <v/>
      </c>
      <c r="L421" s="243" t="str">
        <f ca="1"/>
        <v/>
      </c>
      <c r="M421" s="243" t="str">
        <f ca="1"/>
        <v/>
      </c>
      <c r="N421" s="243" t="str">
        <f ca="1"/>
        <v/>
      </c>
      <c r="O421" s="243" t="str">
        <f ca="1"/>
        <v/>
      </c>
      <c r="P421" s="244" t="str">
        <f ca="1"/>
        <v/>
      </c>
      <c r="R421" s="245"/>
      <c r="S421" s="347"/>
      <c r="T421" s="347"/>
      <c r="U421" s="347"/>
      <c r="V421" s="348"/>
      <c r="W421" s="347"/>
      <c r="X421" s="347"/>
      <c r="Y421" s="347"/>
      <c r="BA421">
        <f ca="1"/>
        <v>46232</v>
      </c>
      <c r="BB421" t="str">
        <f ca="1"/>
        <v>M</v>
      </c>
      <c r="BC421">
        <f ca="1"/>
        <v>244.90000000000003</v>
      </c>
      <c r="BD421">
        <f ca="1"/>
        <v>10</v>
      </c>
      <c r="BE421">
        <f ca="1"/>
        <v>389.09999999999997</v>
      </c>
      <c r="BF421">
        <f ca="1"/>
        <v>408.49999999999994</v>
      </c>
      <c r="BG421" t="str">
        <f ca="1"/>
        <v/>
      </c>
      <c r="BH421">
        <f ca="1"/>
        <v>1052.5</v>
      </c>
      <c r="BI421" t="str">
        <f ca="1"/>
        <v/>
      </c>
      <c r="BJ421" t="str">
        <f ca="1"/>
        <v/>
      </c>
      <c r="BK421" t="str">
        <f ca="1"/>
        <v/>
      </c>
      <c r="BL421" t="str">
        <f ca="1"/>
        <v/>
      </c>
      <c r="BM421" t="str">
        <f ca="1"/>
        <v/>
      </c>
      <c r="BN421" t="str">
        <f ca="1"/>
        <v/>
      </c>
      <c r="BO421" t="str">
        <f ca="1"/>
        <v/>
      </c>
      <c r="BP421" t="str">
        <f ca="1"/>
        <v/>
      </c>
      <c r="BR421">
        <f ca="1"/>
        <v>46232</v>
      </c>
      <c r="BS421" t="str">
        <f ca="1"/>
        <v>M</v>
      </c>
      <c r="BT421">
        <f ca="1"/>
        <v>244.90000000000003</v>
      </c>
      <c r="BU421">
        <f ca="1"/>
        <v>10</v>
      </c>
      <c r="BV421">
        <f ca="1"/>
        <v>389.09999999999997</v>
      </c>
      <c r="BW421">
        <f ca="1"/>
        <v>408.49999999999994</v>
      </c>
      <c r="BX421" t="str">
        <f ca="1"/>
        <v/>
      </c>
      <c r="BY421">
        <f ca="1"/>
        <v>1052.5</v>
      </c>
      <c r="BZ421" t="str">
        <f ca="1"/>
        <v/>
      </c>
      <c r="CA421" t="str">
        <f ca="1"/>
        <v/>
      </c>
      <c r="CB421" t="str">
        <f ca="1"/>
        <v/>
      </c>
      <c r="CC421" t="str">
        <f ca="1"/>
        <v/>
      </c>
      <c r="CD421" t="str">
        <f ca="1"/>
        <v/>
      </c>
      <c r="CE421" t="str">
        <f ca="1"/>
        <v/>
      </c>
      <c r="CF421" t="str">
        <f ca="1"/>
        <v/>
      </c>
      <c r="CG421" t="str">
        <f ca="1"/>
        <v/>
      </c>
    </row>
    <row r="422" spans="1:85" ht="13.5">
      <c r="A422" s="242">
        <f ca="1"/>
        <v>46203</v>
      </c>
      <c r="B422" s="240" t="str">
        <f ca="1"/>
        <v>E</v>
      </c>
      <c r="C422" s="243">
        <f ca="1"/>
        <v>250.9</v>
      </c>
      <c r="D422" s="243">
        <f ca="1"/>
        <v>3963.8</v>
      </c>
      <c r="E422" s="243">
        <f ca="1"/>
        <v>385.2</v>
      </c>
      <c r="F422" s="243">
        <f ca="1"/>
        <v>2356.7999999999997</v>
      </c>
      <c r="G422" s="243" t="str">
        <f ca="1"/>
        <v/>
      </c>
      <c r="H422" s="243">
        <f ca="1"/>
        <v>6956.6999999999989</v>
      </c>
      <c r="I422" s="244" t="str">
        <f ca="1"/>
        <v/>
      </c>
      <c r="J422" s="244" t="str">
        <f ca="1"/>
        <v/>
      </c>
      <c r="K422" s="243">
        <f ca="1"/>
        <v>15</v>
      </c>
      <c r="L422" s="243" t="str">
        <f ca="1"/>
        <v/>
      </c>
      <c r="M422" s="243" t="str">
        <f ca="1"/>
        <v/>
      </c>
      <c r="N422" s="243">
        <f ca="1"/>
        <v>9005.8999999999978</v>
      </c>
      <c r="O422" s="243">
        <f ca="1"/>
        <v>352.23</v>
      </c>
      <c r="P422" s="244">
        <f ca="1"/>
        <v>25.568236663543701</v>
      </c>
      <c r="R422" s="245"/>
      <c r="S422" s="347"/>
      <c r="T422" s="347"/>
      <c r="U422" s="347"/>
      <c r="V422" s="348"/>
      <c r="W422" s="347"/>
      <c r="X422" s="347"/>
      <c r="Y422" s="347"/>
      <c r="BA422">
        <f ca="1"/>
        <v>46232</v>
      </c>
      <c r="BB422" t="str">
        <f ca="1"/>
        <v>E</v>
      </c>
      <c r="BC422">
        <f ca="1"/>
        <v>192.60000000000002</v>
      </c>
      <c r="BD422">
        <f ca="1"/>
        <v>9005.2999999999993</v>
      </c>
      <c r="BE422">
        <f ca="1"/>
        <v>388.6</v>
      </c>
      <c r="BF422">
        <f ca="1"/>
        <v>313.3</v>
      </c>
      <c r="BG422" t="str">
        <f ca="1"/>
        <v/>
      </c>
      <c r="BH422">
        <f ca="1"/>
        <v>9899.7999999999993</v>
      </c>
      <c r="BI422" t="str">
        <f ca="1"/>
        <v/>
      </c>
      <c r="BJ422" t="str">
        <f ca="1"/>
        <v/>
      </c>
      <c r="BK422">
        <f ca="1"/>
        <v>20</v>
      </c>
      <c r="BL422" t="str">
        <f ca="1"/>
        <v/>
      </c>
      <c r="BM422" t="str">
        <f ca="1"/>
        <v/>
      </c>
      <c r="BN422">
        <f ca="1"/>
        <v>10718.8</v>
      </c>
      <c r="BO422">
        <f ca="1"/>
        <v>469.46</v>
      </c>
      <c r="BP422">
        <f ca="1"/>
        <v>22.832190175946831</v>
      </c>
      <c r="BR422">
        <f ca="1"/>
        <v>46232</v>
      </c>
      <c r="BS422" t="str">
        <f ca="1"/>
        <v>E</v>
      </c>
      <c r="BT422">
        <f ca="1"/>
        <v>192.60000000000002</v>
      </c>
      <c r="BU422">
        <f ca="1"/>
        <v>9005.2999999999993</v>
      </c>
      <c r="BV422">
        <f ca="1"/>
        <v>388.6</v>
      </c>
      <c r="BW422">
        <f ca="1"/>
        <v>313.3</v>
      </c>
      <c r="BX422" t="str">
        <f ca="1"/>
        <v/>
      </c>
      <c r="BY422">
        <f ca="1"/>
        <v>9899.7999999999993</v>
      </c>
      <c r="BZ422" t="str">
        <f ca="1"/>
        <v/>
      </c>
      <c r="CA422" t="str">
        <f ca="1"/>
        <v/>
      </c>
      <c r="CB422">
        <f ca="1"/>
        <v>20</v>
      </c>
      <c r="CC422" t="str">
        <f ca="1"/>
        <v/>
      </c>
      <c r="CD422" t="str">
        <f ca="1"/>
        <v/>
      </c>
      <c r="CE422">
        <f ca="1"/>
        <v>10718.8</v>
      </c>
      <c r="CF422">
        <f ca="1"/>
        <v>469.46</v>
      </c>
      <c r="CG422">
        <f ca="1"/>
        <v>22.832190175946831</v>
      </c>
    </row>
    <row r="423" spans="1:85" ht="13.5">
      <c r="A423" s="242">
        <f ca="1"/>
        <v>46204</v>
      </c>
      <c r="B423" s="240" t="str">
        <f ca="1"/>
        <v>M</v>
      </c>
      <c r="C423" s="243">
        <f ca="1"/>
        <v>265.3</v>
      </c>
      <c r="D423" s="243">
        <f ca="1"/>
        <v>70.8</v>
      </c>
      <c r="E423" s="243">
        <f ca="1"/>
        <v>405.8</v>
      </c>
      <c r="F423" s="243">
        <f ca="1"/>
        <v>1322.3</v>
      </c>
      <c r="G423" s="243" t="str">
        <f ca="1"/>
        <v/>
      </c>
      <c r="H423" s="243">
        <f ca="1"/>
        <v>2064.1999999999998</v>
      </c>
      <c r="I423" s="244" t="str">
        <f ca="1"/>
        <v/>
      </c>
      <c r="J423" s="244" t="str">
        <f ca="1"/>
        <v/>
      </c>
      <c r="K423" s="243" t="str">
        <f ca="1"/>
        <v/>
      </c>
      <c r="L423" s="243" t="str">
        <f ca="1"/>
        <v/>
      </c>
      <c r="M423" s="243" t="str">
        <f ca="1"/>
        <v/>
      </c>
      <c r="N423" s="243" t="str">
        <f ca="1"/>
        <v/>
      </c>
      <c r="O423" s="243" t="str">
        <f ca="1"/>
        <v/>
      </c>
      <c r="P423" s="244" t="str">
        <f ca="1"/>
        <v/>
      </c>
      <c r="R423" s="245"/>
      <c r="S423" s="347"/>
      <c r="T423" s="347"/>
      <c r="U423" s="347"/>
      <c r="V423" s="348"/>
      <c r="W423" s="347"/>
      <c r="X423" s="347"/>
      <c r="Y423" s="347"/>
      <c r="BA423">
        <f ca="1"/>
        <v>46233</v>
      </c>
      <c r="BB423" t="str">
        <f ca="1"/>
        <v>M</v>
      </c>
      <c r="BC423">
        <f ca="1"/>
        <v>217.70000000000002</v>
      </c>
      <c r="BD423">
        <f ca="1"/>
        <v>10.199999999999999</v>
      </c>
      <c r="BE423">
        <f ca="1"/>
        <v>486.5</v>
      </c>
      <c r="BF423">
        <f ca="1"/>
        <v>124.60000000000001</v>
      </c>
      <c r="BG423" t="str">
        <f ca="1"/>
        <v/>
      </c>
      <c r="BH423">
        <f ca="1"/>
        <v>839</v>
      </c>
      <c r="BI423" t="str">
        <f ca="1"/>
        <v/>
      </c>
      <c r="BJ423" t="str">
        <f ca="1"/>
        <v/>
      </c>
      <c r="BK423" t="str">
        <f ca="1"/>
        <v/>
      </c>
      <c r="BL423" t="str">
        <f ca="1"/>
        <v/>
      </c>
      <c r="BM423" t="str">
        <f ca="1"/>
        <v/>
      </c>
      <c r="BN423" t="str">
        <f ca="1"/>
        <v/>
      </c>
      <c r="BO423" t="str">
        <f ca="1"/>
        <v/>
      </c>
      <c r="BP423" t="str">
        <f ca="1"/>
        <v/>
      </c>
      <c r="BR423">
        <f ca="1"/>
        <v>46233</v>
      </c>
      <c r="BS423" t="str">
        <f ca="1"/>
        <v>M</v>
      </c>
      <c r="BT423">
        <f ca="1"/>
        <v>217.70000000000002</v>
      </c>
      <c r="BU423">
        <f ca="1"/>
        <v>10.199999999999999</v>
      </c>
      <c r="BV423">
        <f ca="1"/>
        <v>486.5</v>
      </c>
      <c r="BW423">
        <f ca="1"/>
        <v>124.60000000000001</v>
      </c>
      <c r="BX423" t="str">
        <f ca="1"/>
        <v/>
      </c>
      <c r="BY423">
        <f ca="1"/>
        <v>839</v>
      </c>
      <c r="BZ423" t="str">
        <f ca="1"/>
        <v/>
      </c>
      <c r="CA423" t="str">
        <f ca="1"/>
        <v/>
      </c>
      <c r="CB423" t="str">
        <f ca="1"/>
        <v/>
      </c>
      <c r="CC423" t="str">
        <f ca="1"/>
        <v/>
      </c>
      <c r="CD423" t="str">
        <f ca="1"/>
        <v/>
      </c>
      <c r="CE423" t="str">
        <f ca="1"/>
        <v/>
      </c>
      <c r="CF423" t="str">
        <f ca="1"/>
        <v/>
      </c>
      <c r="CG423" t="str">
        <f ca="1"/>
        <v/>
      </c>
    </row>
    <row r="424" spans="1:85" ht="13.5">
      <c r="A424" s="242">
        <f ca="1"/>
        <v>46204</v>
      </c>
      <c r="B424" s="240" t="str">
        <f ca="1"/>
        <v>E</v>
      </c>
      <c r="C424" s="243">
        <f ca="1"/>
        <v>238.60000000000002</v>
      </c>
      <c r="D424" s="243">
        <f ca="1"/>
        <v>4054.8</v>
      </c>
      <c r="E424" s="243">
        <f ca="1"/>
        <v>403.9</v>
      </c>
      <c r="F424" s="243">
        <f ca="1"/>
        <v>2332.0000000000005</v>
      </c>
      <c r="G424" s="243" t="str">
        <f ca="1"/>
        <v/>
      </c>
      <c r="H424" s="243">
        <f ca="1"/>
        <v>7029.3000000000011</v>
      </c>
      <c r="I424" s="244" t="str">
        <f ca="1"/>
        <v/>
      </c>
      <c r="J424" s="244" t="str">
        <f ca="1"/>
        <v/>
      </c>
      <c r="K424" s="243">
        <f ca="1"/>
        <v>15</v>
      </c>
      <c r="L424" s="243" t="str">
        <f ca="1"/>
        <v/>
      </c>
      <c r="M424" s="243" t="str">
        <f ca="1"/>
        <v/>
      </c>
      <c r="N424" s="243">
        <f ca="1"/>
        <v>9109.5</v>
      </c>
      <c r="O424" s="243">
        <f ca="1"/>
        <v>356.39</v>
      </c>
      <c r="P424" s="244">
        <f ca="1"/>
        <v>25.560481494991443</v>
      </c>
      <c r="R424" s="245"/>
      <c r="S424" s="347"/>
      <c r="T424" s="347"/>
      <c r="U424" s="347"/>
      <c r="V424" s="348"/>
      <c r="W424" s="347"/>
      <c r="X424" s="347"/>
      <c r="Y424" s="347"/>
      <c r="BA424">
        <f ca="1"/>
        <v>46233</v>
      </c>
      <c r="BB424" t="str">
        <f ca="1"/>
        <v>E</v>
      </c>
      <c r="BC424">
        <f ca="1"/>
        <v>238.79999999999998</v>
      </c>
      <c r="BD424">
        <f ca="1"/>
        <v>13.9</v>
      </c>
      <c r="BE424">
        <f ca="1"/>
        <v>380.09999999999997</v>
      </c>
      <c r="BF424">
        <f ca="1"/>
        <v>341.99999999999994</v>
      </c>
      <c r="BG424" t="str">
        <f ca="1"/>
        <v/>
      </c>
      <c r="BH424">
        <f ca="1"/>
        <v>974.8</v>
      </c>
      <c r="BI424" t="str">
        <f ca="1"/>
        <v/>
      </c>
      <c r="BJ424" t="str">
        <f ca="1"/>
        <v/>
      </c>
      <c r="BK424">
        <f ca="1"/>
        <v>20</v>
      </c>
      <c r="BL424" t="str">
        <f ca="1"/>
        <v/>
      </c>
      <c r="BM424" t="str">
        <f ca="1"/>
        <v/>
      </c>
      <c r="BN424">
        <f ca="1"/>
        <v>10083.299999999999</v>
      </c>
      <c r="BO424">
        <f ca="1"/>
        <v>443.59</v>
      </c>
      <c r="BP424">
        <f ca="1"/>
        <v>22.731125588944746</v>
      </c>
      <c r="BR424">
        <f ca="1"/>
        <v>46233</v>
      </c>
      <c r="BS424" t="str">
        <f ca="1"/>
        <v>E</v>
      </c>
      <c r="BT424">
        <f ca="1"/>
        <v>238.79999999999998</v>
      </c>
      <c r="BU424">
        <f ca="1"/>
        <v>13.9</v>
      </c>
      <c r="BV424">
        <f ca="1"/>
        <v>380.09999999999997</v>
      </c>
      <c r="BW424">
        <f ca="1"/>
        <v>341.99999999999994</v>
      </c>
      <c r="BX424" t="str">
        <f ca="1"/>
        <v/>
      </c>
      <c r="BY424">
        <f ca="1"/>
        <v>974.8</v>
      </c>
      <c r="BZ424" t="str">
        <f ca="1"/>
        <v/>
      </c>
      <c r="CA424" t="str">
        <f ca="1"/>
        <v/>
      </c>
      <c r="CB424">
        <f ca="1"/>
        <v>20</v>
      </c>
      <c r="CC424" t="str">
        <f ca="1"/>
        <v/>
      </c>
      <c r="CD424" t="str">
        <f ca="1"/>
        <v/>
      </c>
      <c r="CE424">
        <f ca="1"/>
        <v>10083.299999999999</v>
      </c>
      <c r="CF424">
        <f ca="1"/>
        <v>443.59</v>
      </c>
      <c r="CG424">
        <f ca="1"/>
        <v>22.731125588944746</v>
      </c>
    </row>
    <row r="425" spans="1:85" ht="13.5">
      <c r="A425" s="242">
        <f ca="1"/>
        <v>46205</v>
      </c>
      <c r="B425" s="240" t="str">
        <f ca="1"/>
        <v>M</v>
      </c>
      <c r="C425" s="243">
        <f ca="1"/>
        <v>262.5</v>
      </c>
      <c r="D425" s="243">
        <f ca="1"/>
        <v>66.900000000000006</v>
      </c>
      <c r="E425" s="243">
        <f ca="1"/>
        <v>439.1</v>
      </c>
      <c r="F425" s="243">
        <f ca="1"/>
        <v>1326.7</v>
      </c>
      <c r="G425" s="243" t="str">
        <f ca="1"/>
        <v/>
      </c>
      <c r="H425" s="243">
        <f ca="1"/>
        <v>2095.1999999999998</v>
      </c>
      <c r="I425" s="244" t="str">
        <f ca="1"/>
        <v/>
      </c>
      <c r="J425" s="244" t="str">
        <f ca="1"/>
        <v/>
      </c>
      <c r="K425" s="243" t="str">
        <f ca="1"/>
        <v/>
      </c>
      <c r="L425" s="243" t="str">
        <f ca="1"/>
        <v/>
      </c>
      <c r="M425" s="243" t="str">
        <f ca="1"/>
        <v/>
      </c>
      <c r="N425" s="243" t="str">
        <f ca="1"/>
        <v/>
      </c>
      <c r="O425" s="243" t="str">
        <f ca="1"/>
        <v/>
      </c>
      <c r="P425" s="244" t="str">
        <f ca="1"/>
        <v/>
      </c>
      <c r="R425" s="245"/>
      <c r="S425" s="347"/>
      <c r="T425" s="347"/>
      <c r="U425" s="347"/>
      <c r="V425" s="348"/>
      <c r="W425" s="347"/>
      <c r="X425" s="347"/>
      <c r="Y425" s="347"/>
      <c r="BA425">
        <f ca="1"/>
        <v>46234</v>
      </c>
      <c r="BB425" t="str">
        <f ca="1"/>
        <v>M</v>
      </c>
      <c r="BC425">
        <f ca="1"/>
        <v>252.70000000000002</v>
      </c>
      <c r="BD425">
        <f ca="1"/>
        <v>8027.7999999999993</v>
      </c>
      <c r="BE425">
        <f ca="1"/>
        <v>397.4</v>
      </c>
      <c r="BF425">
        <f ca="1"/>
        <v>450.6</v>
      </c>
      <c r="BG425" t="str">
        <f ca="1"/>
        <v/>
      </c>
      <c r="BH425">
        <f ca="1"/>
        <v>9128.5</v>
      </c>
      <c r="BI425" t="str">
        <f ca="1"/>
        <v/>
      </c>
      <c r="BJ425" t="str">
        <f ca="1"/>
        <v/>
      </c>
      <c r="BK425" t="str">
        <f ca="1"/>
        <v/>
      </c>
      <c r="BL425" t="str">
        <f ca="1"/>
        <v/>
      </c>
      <c r="BM425" t="str">
        <f ca="1"/>
        <v/>
      </c>
      <c r="BN425" t="str">
        <f ca="1"/>
        <v/>
      </c>
      <c r="BO425" t="str">
        <f ca="1"/>
        <v/>
      </c>
      <c r="BP425" t="str">
        <f ca="1"/>
        <v/>
      </c>
      <c r="BR425">
        <f ca="1"/>
        <v>46234</v>
      </c>
      <c r="BS425" t="str">
        <f ca="1"/>
        <v>M</v>
      </c>
      <c r="BT425">
        <f ca="1"/>
        <v>252.70000000000002</v>
      </c>
      <c r="BU425">
        <f ca="1"/>
        <v>8027.7999999999993</v>
      </c>
      <c r="BV425">
        <f ca="1"/>
        <v>397.4</v>
      </c>
      <c r="BW425">
        <f ca="1"/>
        <v>450.6</v>
      </c>
      <c r="BX425" t="str">
        <f ca="1"/>
        <v/>
      </c>
      <c r="BY425">
        <f ca="1"/>
        <v>9128.5</v>
      </c>
      <c r="BZ425" t="str">
        <f ca="1"/>
        <v/>
      </c>
      <c r="CA425" t="str">
        <f ca="1"/>
        <v/>
      </c>
      <c r="CB425" t="str">
        <f ca="1"/>
        <v/>
      </c>
      <c r="CC425" t="str">
        <f ca="1"/>
        <v/>
      </c>
      <c r="CD425" t="str">
        <f ca="1"/>
        <v/>
      </c>
      <c r="CE425" t="str">
        <f ca="1"/>
        <v/>
      </c>
      <c r="CF425" t="str">
        <f ca="1"/>
        <v/>
      </c>
      <c r="CG425" t="str">
        <f ca="1"/>
        <v/>
      </c>
    </row>
    <row r="426" spans="1:85" ht="13.5">
      <c r="A426" s="242">
        <f ca="1"/>
        <v>46205</v>
      </c>
      <c r="B426" s="240" t="str">
        <f ca="1"/>
        <v>E</v>
      </c>
      <c r="C426" s="243">
        <f ca="1"/>
        <v>186.49999999999997</v>
      </c>
      <c r="D426" s="243">
        <f ca="1"/>
        <v>4210.7</v>
      </c>
      <c r="E426" s="243">
        <f ca="1"/>
        <v>391.6</v>
      </c>
      <c r="F426" s="243">
        <f ca="1"/>
        <v>2305.6</v>
      </c>
      <c r="G426" s="243" t="str">
        <f ca="1"/>
        <v/>
      </c>
      <c r="H426" s="243">
        <f ca="1"/>
        <v>7094.4</v>
      </c>
      <c r="I426" s="244" t="str">
        <f ca="1"/>
        <v/>
      </c>
      <c r="J426" s="244" t="str">
        <f ca="1"/>
        <v/>
      </c>
      <c r="K426" s="243">
        <f ca="1"/>
        <v>15</v>
      </c>
      <c r="L426" s="243" t="str">
        <f ca="1"/>
        <v/>
      </c>
      <c r="M426" s="243" t="str">
        <f ca="1"/>
        <v/>
      </c>
      <c r="N426" s="243">
        <f ca="1"/>
        <v>8845.5</v>
      </c>
      <c r="O426" s="243">
        <f ca="1"/>
        <v>344.83</v>
      </c>
      <c r="P426" s="244">
        <f ca="1"/>
        <v>25.651770437606938</v>
      </c>
      <c r="R426" s="245"/>
      <c r="S426" s="347"/>
      <c r="T426" s="347"/>
      <c r="U426" s="347"/>
      <c r="V426" s="348"/>
      <c r="W426" s="347"/>
      <c r="X426" s="347"/>
      <c r="Y426" s="347"/>
      <c r="BA426">
        <f ca="1"/>
        <v>46234</v>
      </c>
      <c r="BB426" t="str">
        <f ca="1"/>
        <v>E</v>
      </c>
      <c r="BC426">
        <f ca="1"/>
        <v>210.4</v>
      </c>
      <c r="BD426">
        <f ca="1"/>
        <v>3356.3999999999996</v>
      </c>
      <c r="BE426">
        <f ca="1"/>
        <v>339.5</v>
      </c>
      <c r="BF426">
        <f ca="1"/>
        <v>324.2</v>
      </c>
      <c r="BG426" t="str">
        <f ca="1"/>
        <v/>
      </c>
      <c r="BH426">
        <f ca="1"/>
        <v>4230.5</v>
      </c>
      <c r="BI426" t="str">
        <f ca="1"/>
        <v/>
      </c>
      <c r="BJ426" t="str">
        <f ca="1"/>
        <v/>
      </c>
      <c r="BK426">
        <f ca="1"/>
        <v>20</v>
      </c>
      <c r="BL426" t="str">
        <f ca="1"/>
        <v/>
      </c>
      <c r="BM426" t="str">
        <f ca="1"/>
        <v/>
      </c>
      <c r="BN426">
        <f ca="1"/>
        <v>5256.3</v>
      </c>
      <c r="BO426">
        <f ca="1"/>
        <v>224.47</v>
      </c>
      <c r="BP426">
        <f ca="1"/>
        <v>23.416492181583287</v>
      </c>
      <c r="BR426">
        <f ca="1"/>
        <v>46234</v>
      </c>
      <c r="BS426" t="str">
        <f ca="1"/>
        <v>E</v>
      </c>
      <c r="BT426">
        <f ca="1"/>
        <v>210.4</v>
      </c>
      <c r="BU426">
        <f ca="1"/>
        <v>3356.3999999999996</v>
      </c>
      <c r="BV426">
        <f ca="1"/>
        <v>339.5</v>
      </c>
      <c r="BW426">
        <f ca="1"/>
        <v>324.2</v>
      </c>
      <c r="BX426" t="str">
        <f ca="1"/>
        <v/>
      </c>
      <c r="BY426">
        <f ca="1"/>
        <v>4230.5</v>
      </c>
      <c r="BZ426" t="str">
        <f ca="1"/>
        <v/>
      </c>
      <c r="CA426" t="str">
        <f ca="1"/>
        <v/>
      </c>
      <c r="CB426">
        <f ca="1"/>
        <v>20</v>
      </c>
      <c r="CC426" t="str">
        <f ca="1"/>
        <v/>
      </c>
      <c r="CD426" t="str">
        <f ca="1"/>
        <v/>
      </c>
      <c r="CE426">
        <f ca="1"/>
        <v>5256.3</v>
      </c>
      <c r="CF426">
        <f ca="1"/>
        <v>224.47</v>
      </c>
      <c r="CG426">
        <f ca="1"/>
        <v>23.416492181583287</v>
      </c>
    </row>
    <row r="427" spans="1:85" ht="13.5">
      <c r="A427" s="242">
        <f ca="1"/>
        <v>46206</v>
      </c>
      <c r="B427" s="240" t="str">
        <f ca="1"/>
        <v>M</v>
      </c>
      <c r="C427" s="243">
        <f ca="1"/>
        <v>39.5</v>
      </c>
      <c r="D427" s="243">
        <f ca="1"/>
        <v>72</v>
      </c>
      <c r="E427" s="243">
        <f ca="1"/>
        <v>322.7</v>
      </c>
      <c r="F427" s="243">
        <f ca="1"/>
        <v>1331.9</v>
      </c>
      <c r="G427" s="243" t="str">
        <f ca="1"/>
        <v/>
      </c>
      <c r="H427" s="243">
        <f ca="1"/>
        <v>1766.1000000000001</v>
      </c>
      <c r="I427" s="244" t="str">
        <f ca="1"/>
        <v/>
      </c>
      <c r="J427" s="244" t="str">
        <f ca="1"/>
        <v/>
      </c>
      <c r="K427" s="243" t="str">
        <f ca="1"/>
        <v/>
      </c>
      <c r="L427" s="243" t="str">
        <f ca="1"/>
        <v/>
      </c>
      <c r="M427" s="243" t="str">
        <f ca="1"/>
        <v/>
      </c>
      <c r="N427" s="243" t="str">
        <f ca="1"/>
        <v/>
      </c>
      <c r="O427" s="243" t="str">
        <f ca="1"/>
        <v/>
      </c>
      <c r="P427" s="244" t="str">
        <f ca="1"/>
        <v/>
      </c>
      <c r="R427" s="245"/>
      <c r="S427" s="347"/>
      <c r="T427" s="347"/>
      <c r="U427" s="347"/>
      <c r="V427" s="348"/>
      <c r="W427" s="347"/>
      <c r="X427" s="347"/>
      <c r="Y427" s="347"/>
      <c r="BA427">
        <f ca="1"/>
        <v>46235</v>
      </c>
      <c r="BB427" t="str">
        <f ca="1"/>
        <v>M</v>
      </c>
      <c r="BC427">
        <f ca="1"/>
        <v>232.39999999999998</v>
      </c>
      <c r="BD427">
        <f ca="1"/>
        <v>9</v>
      </c>
      <c r="BE427">
        <f ca="1"/>
        <v>383.7</v>
      </c>
      <c r="BF427">
        <f ca="1"/>
        <v>420.70000000000005</v>
      </c>
      <c r="BG427" t="str">
        <f ca="1"/>
        <v/>
      </c>
      <c r="BH427">
        <f ca="1"/>
        <v>1045.8</v>
      </c>
      <c r="BI427" t="str">
        <f ca="1"/>
        <v/>
      </c>
      <c r="BJ427" t="str">
        <f ca="1"/>
        <v/>
      </c>
      <c r="BK427" t="str">
        <f ca="1"/>
        <v/>
      </c>
      <c r="BL427" t="str">
        <f ca="1"/>
        <v/>
      </c>
      <c r="BM427" t="str">
        <f ca="1"/>
        <v/>
      </c>
      <c r="BN427" t="str">
        <f ca="1"/>
        <v/>
      </c>
      <c r="BO427" t="str">
        <f ca="1"/>
        <v/>
      </c>
      <c r="BP427" t="str">
        <f ca="1"/>
        <v/>
      </c>
      <c r="BR427">
        <f ca="1"/>
        <v>46235</v>
      </c>
      <c r="BS427" t="str">
        <f ca="1"/>
        <v>M</v>
      </c>
      <c r="BT427">
        <f ca="1"/>
        <v>232.39999999999998</v>
      </c>
      <c r="BU427">
        <f ca="1"/>
        <v>9</v>
      </c>
      <c r="BV427">
        <f ca="1"/>
        <v>383.7</v>
      </c>
      <c r="BW427">
        <f ca="1"/>
        <v>420.70000000000005</v>
      </c>
      <c r="BX427" t="str">
        <f ca="1"/>
        <v/>
      </c>
      <c r="BY427">
        <f ca="1"/>
        <v>1045.8</v>
      </c>
      <c r="BZ427" t="str">
        <f ca="1"/>
        <v/>
      </c>
      <c r="CA427" t="str">
        <f ca="1"/>
        <v/>
      </c>
      <c r="CB427" t="str">
        <f ca="1"/>
        <v/>
      </c>
      <c r="CC427" t="str">
        <f ca="1"/>
        <v/>
      </c>
      <c r="CD427" t="str">
        <f ca="1"/>
        <v/>
      </c>
      <c r="CE427" t="str">
        <f ca="1"/>
        <v/>
      </c>
      <c r="CF427" t="str">
        <f ca="1"/>
        <v/>
      </c>
      <c r="CG427" t="str">
        <f ca="1"/>
        <v/>
      </c>
    </row>
    <row r="428" spans="1:85" ht="13.5">
      <c r="A428" s="242">
        <f ca="1"/>
        <v>46206</v>
      </c>
      <c r="B428" s="240" t="str">
        <f ca="1"/>
        <v>E</v>
      </c>
      <c r="C428" s="243">
        <f ca="1"/>
        <v>0</v>
      </c>
      <c r="D428" s="243">
        <f ca="1"/>
        <v>4010</v>
      </c>
      <c r="E428" s="243">
        <f ca="1"/>
        <v>328</v>
      </c>
      <c r="F428" s="243">
        <f ca="1"/>
        <v>2308.2999999999997</v>
      </c>
      <c r="G428" s="243" t="str">
        <f ca="1"/>
        <v/>
      </c>
      <c r="H428" s="243">
        <f ca="1"/>
        <v>6646.2999999999993</v>
      </c>
      <c r="I428" s="244" t="str">
        <f ca="1"/>
        <v/>
      </c>
      <c r="J428" s="244" t="str">
        <f ca="1"/>
        <v/>
      </c>
      <c r="K428" s="243">
        <f ca="1"/>
        <v>15</v>
      </c>
      <c r="L428" s="243" t="str">
        <f ca="1"/>
        <v/>
      </c>
      <c r="M428" s="243" t="str">
        <f ca="1"/>
        <v/>
      </c>
      <c r="N428" s="243">
        <f ca="1"/>
        <v>8394.4</v>
      </c>
      <c r="O428" s="243">
        <f ca="1"/>
        <v>328.66</v>
      </c>
      <c r="P428" s="244">
        <f ca="1"/>
        <v>25.541288869956791</v>
      </c>
      <c r="R428" s="245"/>
      <c r="S428" s="347"/>
      <c r="T428" s="347"/>
      <c r="U428" s="347"/>
      <c r="V428" s="348"/>
      <c r="W428" s="347"/>
      <c r="X428" s="347"/>
      <c r="Y428" s="347"/>
      <c r="BA428">
        <f ca="1"/>
        <v>46235</v>
      </c>
      <c r="BB428" t="str">
        <f ca="1"/>
        <v>E</v>
      </c>
      <c r="BC428">
        <f ca="1"/>
        <v>221.39999999999998</v>
      </c>
      <c r="BD428">
        <f ca="1"/>
        <v>1716.8</v>
      </c>
      <c r="BE428">
        <f ca="1"/>
        <v>375.9</v>
      </c>
      <c r="BF428">
        <f ca="1"/>
        <v>321.10000000000002</v>
      </c>
      <c r="BG428" t="str">
        <f ca="1"/>
        <v/>
      </c>
      <c r="BH428">
        <f ca="1"/>
        <v>2635.2</v>
      </c>
      <c r="BI428">
        <f ca="1"/>
        <v>4.24</v>
      </c>
      <c r="BJ428">
        <f ca="1"/>
        <v>8.25</v>
      </c>
      <c r="BK428">
        <f ca="1"/>
        <v>20</v>
      </c>
      <c r="BL428" t="str">
        <f ca="1"/>
        <v/>
      </c>
      <c r="BM428" t="str">
        <f ca="1"/>
        <v/>
      </c>
      <c r="BN428">
        <f ca="1"/>
        <v>15122.2</v>
      </c>
      <c r="BO428">
        <f ca="1"/>
        <v>653.78</v>
      </c>
      <c r="BP428">
        <f ca="1"/>
        <v>23.130410841567503</v>
      </c>
      <c r="BR428">
        <f ca="1"/>
        <v>46235</v>
      </c>
      <c r="BS428" t="str">
        <f ca="1"/>
        <v>E</v>
      </c>
      <c r="BT428">
        <f ca="1"/>
        <v>221.39999999999998</v>
      </c>
      <c r="BU428">
        <f ca="1"/>
        <v>1716.8</v>
      </c>
      <c r="BV428">
        <f ca="1"/>
        <v>375.9</v>
      </c>
      <c r="BW428">
        <f ca="1"/>
        <v>321.10000000000002</v>
      </c>
      <c r="BX428" t="str">
        <f ca="1"/>
        <v/>
      </c>
      <c r="BY428">
        <f ca="1"/>
        <v>2635.2</v>
      </c>
      <c r="BZ428">
        <f ca="1"/>
        <v>4.24</v>
      </c>
      <c r="CA428">
        <f ca="1"/>
        <v>8.25</v>
      </c>
      <c r="CB428">
        <f ca="1"/>
        <v>20</v>
      </c>
      <c r="CC428" t="str">
        <f ca="1"/>
        <v/>
      </c>
      <c r="CD428" t="str">
        <f ca="1"/>
        <v/>
      </c>
      <c r="CE428">
        <f ca="1"/>
        <v>15122.2</v>
      </c>
      <c r="CF428">
        <f ca="1"/>
        <v>653.78</v>
      </c>
      <c r="CG428">
        <f ca="1"/>
        <v>23.130410841567503</v>
      </c>
    </row>
    <row r="429" spans="1:85" ht="13.5">
      <c r="A429" s="242">
        <f ca="1"/>
        <v>46207</v>
      </c>
      <c r="B429" s="240" t="str">
        <f ca="1"/>
        <v>M</v>
      </c>
      <c r="C429" s="243">
        <f ca="1"/>
        <v>0</v>
      </c>
      <c r="D429" s="243">
        <f ca="1"/>
        <v>0</v>
      </c>
      <c r="E429" s="243">
        <f ca="1"/>
        <v>378.9</v>
      </c>
      <c r="F429" s="243">
        <f ca="1"/>
        <v>1384.1999999999998</v>
      </c>
      <c r="G429" s="243" t="str">
        <f ca="1"/>
        <v/>
      </c>
      <c r="H429" s="243">
        <f ca="1"/>
        <v>1763.1</v>
      </c>
      <c r="I429" s="244" t="str">
        <f ca="1"/>
        <v/>
      </c>
      <c r="J429" s="244" t="str">
        <f ca="1"/>
        <v/>
      </c>
      <c r="K429" s="243" t="str">
        <f ca="1"/>
        <v/>
      </c>
      <c r="L429" s="243" t="str">
        <f ca="1"/>
        <v/>
      </c>
      <c r="M429" s="243" t="str">
        <f ca="1"/>
        <v/>
      </c>
      <c r="N429" s="243" t="str">
        <f ca="1"/>
        <v/>
      </c>
      <c r="O429" s="243" t="str">
        <f ca="1"/>
        <v/>
      </c>
      <c r="P429" s="244" t="str">
        <f ca="1"/>
        <v/>
      </c>
      <c r="R429" s="245"/>
      <c r="S429" s="347"/>
      <c r="T429" s="347"/>
      <c r="U429" s="347"/>
      <c r="V429" s="348"/>
      <c r="W429" s="347"/>
      <c r="X429" s="347"/>
      <c r="Y429" s="347"/>
      <c r="BA429">
        <f ca="1"/>
        <v>46236</v>
      </c>
      <c r="BB429" t="str">
        <f ca="1"/>
        <v>M</v>
      </c>
      <c r="BC429">
        <f ca="1"/>
        <v>231.2</v>
      </c>
      <c r="BD429">
        <f ca="1"/>
        <v>11441.2</v>
      </c>
      <c r="BE429">
        <f ca="1"/>
        <v>401.70000000000005</v>
      </c>
      <c r="BF429">
        <f ca="1"/>
        <v>432.9</v>
      </c>
      <c r="BG429" t="str">
        <f ca="1"/>
        <v/>
      </c>
      <c r="BH429">
        <f ca="1"/>
        <v>12507.000000000002</v>
      </c>
      <c r="BI429" t="str">
        <f ca="1"/>
        <v/>
      </c>
      <c r="BJ429" t="str">
        <f ca="1"/>
        <v/>
      </c>
      <c r="BK429" t="str">
        <f ca="1"/>
        <v/>
      </c>
      <c r="BL429" t="str">
        <f ca="1"/>
        <v/>
      </c>
      <c r="BM429" t="str">
        <f ca="1"/>
        <v/>
      </c>
      <c r="BN429" t="str">
        <f ca="1"/>
        <v/>
      </c>
      <c r="BO429" t="str">
        <f ca="1"/>
        <v/>
      </c>
      <c r="BP429" t="str">
        <f ca="1"/>
        <v/>
      </c>
      <c r="BR429">
        <f ca="1"/>
        <v>46236</v>
      </c>
      <c r="BS429" t="str">
        <f ca="1"/>
        <v>M</v>
      </c>
      <c r="BT429">
        <f ca="1"/>
        <v>231.2</v>
      </c>
      <c r="BU429">
        <f ca="1"/>
        <v>11441.2</v>
      </c>
      <c r="BV429">
        <f ca="1"/>
        <v>401.70000000000005</v>
      </c>
      <c r="BW429">
        <f ca="1"/>
        <v>432.9</v>
      </c>
      <c r="BX429" t="str">
        <f ca="1"/>
        <v/>
      </c>
      <c r="BY429">
        <f ca="1"/>
        <v>12507.000000000002</v>
      </c>
      <c r="BZ429" t="str">
        <f ca="1"/>
        <v/>
      </c>
      <c r="CA429" t="str">
        <f ca="1"/>
        <v/>
      </c>
      <c r="CB429" t="str">
        <f ca="1"/>
        <v/>
      </c>
      <c r="CC429" t="str">
        <f ca="1"/>
        <v/>
      </c>
      <c r="CD429" t="str">
        <f ca="1"/>
        <v/>
      </c>
      <c r="CE429" t="str">
        <f ca="1"/>
        <v/>
      </c>
      <c r="CF429" t="str">
        <f ca="1"/>
        <v/>
      </c>
      <c r="CG429" t="str">
        <f ca="1"/>
        <v/>
      </c>
    </row>
    <row r="430" spans="1:85" ht="13.5">
      <c r="A430" s="242">
        <f ca="1"/>
        <v>46207</v>
      </c>
      <c r="B430" s="240" t="str">
        <f ca="1"/>
        <v>E</v>
      </c>
      <c r="C430" s="243">
        <f ca="1"/>
        <v>0</v>
      </c>
      <c r="D430" s="243">
        <f ca="1"/>
        <v>3915.3</v>
      </c>
      <c r="E430" s="243">
        <f ca="1"/>
        <v>288.5</v>
      </c>
      <c r="F430" s="243">
        <f ca="1"/>
        <v>2246.3000000000002</v>
      </c>
      <c r="G430" s="243" t="str">
        <f ca="1"/>
        <v/>
      </c>
      <c r="H430" s="243">
        <f ca="1"/>
        <v>6450.1</v>
      </c>
      <c r="I430" s="244" t="str">
        <f ca="1"/>
        <v/>
      </c>
      <c r="J430" s="244" t="str">
        <f ca="1"/>
        <v/>
      </c>
      <c r="K430" s="243">
        <f ca="1"/>
        <v>10</v>
      </c>
      <c r="L430" s="243" t="str">
        <f ca="1"/>
        <v/>
      </c>
      <c r="M430" s="243" t="str">
        <f ca="1"/>
        <v/>
      </c>
      <c r="N430" s="243">
        <f ca="1"/>
        <v>8052.5</v>
      </c>
      <c r="O430" s="243">
        <f ca="1"/>
        <v>315.64</v>
      </c>
      <c r="P430" s="244">
        <f ca="1"/>
        <v>25.511658851856545</v>
      </c>
      <c r="R430" s="245"/>
      <c r="S430" s="347"/>
      <c r="T430" s="347"/>
      <c r="U430" s="347"/>
      <c r="V430" s="348"/>
      <c r="W430" s="347"/>
      <c r="X430" s="347"/>
      <c r="Y430" s="347"/>
      <c r="BA430">
        <f ca="1"/>
        <v>46236</v>
      </c>
      <c r="BB430" t="str">
        <f ca="1"/>
        <v>E</v>
      </c>
      <c r="BC430">
        <f ca="1"/>
        <v>218.39999999999998</v>
      </c>
      <c r="BD430">
        <f ca="1"/>
        <v>1219.5999999999999</v>
      </c>
      <c r="BE430">
        <f ca="1"/>
        <v>375.5</v>
      </c>
      <c r="BF430">
        <f ca="1"/>
        <v>337.5</v>
      </c>
      <c r="BG430" t="str">
        <f ca="1"/>
        <v/>
      </c>
      <c r="BH430">
        <f ca="1"/>
        <v>2151</v>
      </c>
      <c r="BI430">
        <f ca="1"/>
        <v>4.17</v>
      </c>
      <c r="BJ430">
        <f ca="1"/>
        <v>8.34</v>
      </c>
      <c r="BK430">
        <f ca="1"/>
        <v>20</v>
      </c>
      <c r="BL430" t="str">
        <f ca="1"/>
        <v/>
      </c>
      <c r="BM430" t="str">
        <f ca="1"/>
        <v/>
      </c>
      <c r="BN430">
        <f ca="1"/>
        <v>3195.3999999999996</v>
      </c>
      <c r="BO430">
        <f ca="1"/>
        <v>139.33000000000001</v>
      </c>
      <c r="BP430">
        <f ca="1"/>
        <v>22.934041484246031</v>
      </c>
      <c r="BR430">
        <f ca="1"/>
        <v>46236</v>
      </c>
      <c r="BS430" t="str">
        <f ca="1"/>
        <v>E</v>
      </c>
      <c r="BT430">
        <f ca="1"/>
        <v>218.39999999999998</v>
      </c>
      <c r="BU430">
        <f ca="1"/>
        <v>1219.5999999999999</v>
      </c>
      <c r="BV430">
        <f ca="1"/>
        <v>375.5</v>
      </c>
      <c r="BW430">
        <f ca="1"/>
        <v>337.5</v>
      </c>
      <c r="BX430" t="str">
        <f ca="1"/>
        <v/>
      </c>
      <c r="BY430">
        <f ca="1"/>
        <v>2151</v>
      </c>
      <c r="BZ430">
        <f ca="1"/>
        <v>4.17</v>
      </c>
      <c r="CA430">
        <f ca="1"/>
        <v>8.34</v>
      </c>
      <c r="CB430">
        <f ca="1"/>
        <v>20</v>
      </c>
      <c r="CC430" t="str">
        <f ca="1"/>
        <v/>
      </c>
      <c r="CD430" t="str">
        <f ca="1"/>
        <v/>
      </c>
      <c r="CE430">
        <f ca="1"/>
        <v>3195.3999999999996</v>
      </c>
      <c r="CF430">
        <f ca="1"/>
        <v>139.33000000000001</v>
      </c>
      <c r="CG430">
        <f ca="1"/>
        <v>22.934041484246031</v>
      </c>
    </row>
    <row r="431" spans="1:85" ht="13.5">
      <c r="A431" s="242">
        <f ca="1"/>
        <v>46208</v>
      </c>
      <c r="B431" s="240" t="str">
        <f ca="1"/>
        <v>M</v>
      </c>
      <c r="C431" s="243">
        <f ca="1"/>
        <v>0</v>
      </c>
      <c r="D431" s="243">
        <f ca="1"/>
        <v>3.2</v>
      </c>
      <c r="E431" s="243">
        <f ca="1"/>
        <v>261.8</v>
      </c>
      <c r="F431" s="243">
        <f ca="1"/>
        <v>1347.4</v>
      </c>
      <c r="G431" s="243" t="str">
        <f ca="1"/>
        <v/>
      </c>
      <c r="H431" s="243">
        <f ca="1"/>
        <v>1612.4</v>
      </c>
      <c r="I431" s="244" t="str">
        <f ca="1"/>
        <v/>
      </c>
      <c r="J431" s="244" t="str">
        <f ca="1"/>
        <v/>
      </c>
      <c r="K431" s="243" t="str">
        <f ca="1"/>
        <v/>
      </c>
      <c r="L431" s="243" t="str">
        <f ca="1"/>
        <v/>
      </c>
      <c r="M431" s="243" t="str">
        <f ca="1"/>
        <v/>
      </c>
      <c r="N431" s="243" t="str">
        <f ca="1"/>
        <v/>
      </c>
      <c r="O431" s="243" t="str">
        <f ca="1"/>
        <v/>
      </c>
      <c r="P431" s="244" t="str">
        <f ca="1"/>
        <v/>
      </c>
      <c r="R431" s="245"/>
      <c r="S431" s="347"/>
      <c r="T431" s="347"/>
      <c r="U431" s="347"/>
      <c r="V431" s="348"/>
      <c r="W431" s="347"/>
      <c r="X431" s="347"/>
      <c r="Y431" s="347"/>
      <c r="BA431">
        <f ca="1"/>
        <v>46237</v>
      </c>
      <c r="BB431" t="str">
        <f ca="1"/>
        <v>M</v>
      </c>
      <c r="BC431">
        <f ca="1"/>
        <v>233.1</v>
      </c>
      <c r="BD431">
        <f ca="1"/>
        <v>7.8</v>
      </c>
      <c r="BE431">
        <f ca="1"/>
        <v>387.4</v>
      </c>
      <c r="BF431">
        <f ca="1"/>
        <v>436.09999999999997</v>
      </c>
      <c r="BG431" t="str">
        <f ca="1"/>
        <v/>
      </c>
      <c r="BH431">
        <f ca="1"/>
        <v>1064.3999999999999</v>
      </c>
      <c r="BI431" t="str">
        <f ca="1"/>
        <v/>
      </c>
      <c r="BJ431" t="str">
        <f ca="1"/>
        <v/>
      </c>
      <c r="BK431" t="str">
        <f ca="1"/>
        <v/>
      </c>
      <c r="BL431" t="str">
        <f ca="1"/>
        <v/>
      </c>
      <c r="BM431" t="str">
        <f ca="1"/>
        <v/>
      </c>
      <c r="BN431" t="str">
        <f ca="1"/>
        <v/>
      </c>
      <c r="BO431" t="str">
        <f ca="1"/>
        <v/>
      </c>
      <c r="BP431" t="str">
        <f ca="1"/>
        <v/>
      </c>
      <c r="BR431">
        <f ca="1"/>
        <v>46237</v>
      </c>
      <c r="BS431" t="str">
        <f ca="1"/>
        <v>M</v>
      </c>
      <c r="BT431">
        <f ca="1"/>
        <v>233.1</v>
      </c>
      <c r="BU431">
        <f ca="1"/>
        <v>7.8</v>
      </c>
      <c r="BV431">
        <f ca="1"/>
        <v>387.4</v>
      </c>
      <c r="BW431">
        <f ca="1"/>
        <v>436.09999999999997</v>
      </c>
      <c r="BX431" t="str">
        <f ca="1"/>
        <v/>
      </c>
      <c r="BY431">
        <f ca="1"/>
        <v>1064.3999999999999</v>
      </c>
      <c r="BZ431" t="str">
        <f ca="1"/>
        <v/>
      </c>
      <c r="CA431" t="str">
        <f ca="1"/>
        <v/>
      </c>
      <c r="CB431" t="str">
        <f ca="1"/>
        <v/>
      </c>
      <c r="CC431" t="str">
        <f ca="1"/>
        <v/>
      </c>
      <c r="CD431" t="str">
        <f ca="1"/>
        <v/>
      </c>
      <c r="CE431" t="str">
        <f ca="1"/>
        <v/>
      </c>
      <c r="CF431" t="str">
        <f ca="1"/>
        <v/>
      </c>
      <c r="CG431" t="str">
        <f ca="1"/>
        <v/>
      </c>
    </row>
    <row r="432" spans="1:85" ht="13.5">
      <c r="A432" s="242">
        <f ca="1"/>
        <v>46208</v>
      </c>
      <c r="B432" s="240" t="str">
        <f ca="1"/>
        <v>E</v>
      </c>
      <c r="C432" s="243">
        <f ca="1"/>
        <v>0</v>
      </c>
      <c r="D432" s="243">
        <f ca="1"/>
        <v>3941</v>
      </c>
      <c r="E432" s="243">
        <f ca="1"/>
        <v>278</v>
      </c>
      <c r="F432" s="243">
        <f ca="1"/>
        <v>2218.4</v>
      </c>
      <c r="G432" s="243" t="str">
        <f ca="1"/>
        <v/>
      </c>
      <c r="H432" s="243">
        <f ca="1"/>
        <v>6437.4</v>
      </c>
      <c r="I432" s="244" t="str">
        <f ca="1"/>
        <v/>
      </c>
      <c r="J432" s="244" t="str">
        <f ca="1"/>
        <v/>
      </c>
      <c r="K432" s="243">
        <f ca="1"/>
        <v>15</v>
      </c>
      <c r="L432" s="243" t="str">
        <f ca="1"/>
        <v/>
      </c>
      <c r="M432" s="243" t="str">
        <f ca="1"/>
        <v/>
      </c>
      <c r="N432" s="243">
        <f ca="1"/>
        <v>8204.1999999999989</v>
      </c>
      <c r="O432" s="243">
        <f ca="1"/>
        <v>322.48</v>
      </c>
      <c r="P432" s="244">
        <f ca="1"/>
        <v>25.440957578764571</v>
      </c>
      <c r="R432" s="245"/>
      <c r="S432" s="347"/>
      <c r="T432" s="347"/>
      <c r="U432" s="347"/>
      <c r="V432" s="348"/>
      <c r="W432" s="347"/>
      <c r="X432" s="347"/>
      <c r="Y432" s="347"/>
      <c r="BA432">
        <f ca="1"/>
        <v>46237</v>
      </c>
      <c r="BB432" t="str">
        <f ca="1"/>
        <v>E</v>
      </c>
      <c r="BC432">
        <f ca="1"/>
        <v>213.29999999999998</v>
      </c>
      <c r="BD432">
        <f ca="1"/>
        <v>1761.1</v>
      </c>
      <c r="BE432">
        <f ca="1"/>
        <v>377.29999999999995</v>
      </c>
      <c r="BF432">
        <f ca="1"/>
        <v>339.99999999999994</v>
      </c>
      <c r="BG432" t="str">
        <f ca="1"/>
        <v/>
      </c>
      <c r="BH432">
        <f ca="1"/>
        <v>2691.7</v>
      </c>
      <c r="BI432">
        <f ca="1"/>
        <v>4.13</v>
      </c>
      <c r="BJ432">
        <f ca="1"/>
        <v>8.11</v>
      </c>
      <c r="BK432">
        <f ca="1"/>
        <v>145</v>
      </c>
      <c r="BL432" t="str">
        <f ca="1"/>
        <v/>
      </c>
      <c r="BM432" t="str">
        <f ca="1"/>
        <v/>
      </c>
      <c r="BN432">
        <f ca="1"/>
        <v>11498.2</v>
      </c>
      <c r="BO432">
        <f ca="1"/>
        <v>496.23</v>
      </c>
      <c r="BP432">
        <f ca="1"/>
        <v>23.17111017068698</v>
      </c>
      <c r="BR432">
        <f ca="1"/>
        <v>46237</v>
      </c>
      <c r="BS432" t="str">
        <f ca="1"/>
        <v>E</v>
      </c>
      <c r="BT432">
        <f ca="1"/>
        <v>213.29999999999998</v>
      </c>
      <c r="BU432">
        <f ca="1"/>
        <v>1761.1</v>
      </c>
      <c r="BV432">
        <f ca="1"/>
        <v>377.29999999999995</v>
      </c>
      <c r="BW432">
        <f ca="1"/>
        <v>339.99999999999994</v>
      </c>
      <c r="BX432" t="str">
        <f ca="1"/>
        <v/>
      </c>
      <c r="BY432">
        <f ca="1"/>
        <v>2691.7</v>
      </c>
      <c r="BZ432">
        <f ca="1"/>
        <v>4.13</v>
      </c>
      <c r="CA432">
        <f ca="1"/>
        <v>8.11</v>
      </c>
      <c r="CB432">
        <f ca="1"/>
        <v>145</v>
      </c>
      <c r="CC432" t="str">
        <f ca="1"/>
        <v/>
      </c>
      <c r="CD432" t="str">
        <f ca="1"/>
        <v/>
      </c>
      <c r="CE432">
        <f ca="1"/>
        <v>11498.2</v>
      </c>
      <c r="CF432">
        <f ca="1"/>
        <v>496.23</v>
      </c>
      <c r="CG432">
        <f ca="1"/>
        <v>23.17111017068698</v>
      </c>
    </row>
    <row r="433" spans="1:85" ht="13.5">
      <c r="A433" s="242">
        <f ca="1"/>
        <v>46209</v>
      </c>
      <c r="B433" s="240" t="str">
        <f ca="1"/>
        <v>M</v>
      </c>
      <c r="C433" s="243">
        <f ca="1"/>
        <v>0</v>
      </c>
      <c r="D433" s="243">
        <f ca="1"/>
        <v>0</v>
      </c>
      <c r="E433" s="243">
        <f ca="1"/>
        <v>415.3</v>
      </c>
      <c r="F433" s="243">
        <f ca="1"/>
        <v>1366.5</v>
      </c>
      <c r="G433" s="243" t="str">
        <f ca="1"/>
        <v/>
      </c>
      <c r="H433" s="243">
        <f ca="1"/>
        <v>1781.8</v>
      </c>
      <c r="I433" s="244" t="str">
        <f ca="1"/>
        <v/>
      </c>
      <c r="J433" s="244" t="str">
        <f ca="1"/>
        <v/>
      </c>
      <c r="K433" s="243" t="str">
        <f ca="1"/>
        <v/>
      </c>
      <c r="L433" s="243" t="str">
        <f ca="1"/>
        <v/>
      </c>
      <c r="M433" s="243" t="str">
        <f ca="1"/>
        <v/>
      </c>
      <c r="N433" s="243" t="str">
        <f ca="1"/>
        <v/>
      </c>
      <c r="O433" s="243" t="str">
        <f ca="1"/>
        <v/>
      </c>
      <c r="P433" s="244" t="str">
        <f ca="1"/>
        <v/>
      </c>
      <c r="R433" s="245"/>
      <c r="S433" s="347"/>
      <c r="T433" s="347"/>
      <c r="U433" s="347"/>
      <c r="V433" s="348"/>
      <c r="W433" s="347"/>
      <c r="X433" s="347"/>
      <c r="Y433" s="347"/>
      <c r="BA433">
        <f ca="1"/>
        <v>46238</v>
      </c>
      <c r="BB433" t="str">
        <f ca="1"/>
        <v>M</v>
      </c>
      <c r="BC433">
        <f ca="1"/>
        <v>234.5</v>
      </c>
      <c r="BD433">
        <f ca="1"/>
        <v>7900.4</v>
      </c>
      <c r="BE433">
        <f ca="1"/>
        <v>399.2</v>
      </c>
      <c r="BF433">
        <f ca="1"/>
        <v>417.4</v>
      </c>
      <c r="BG433" t="str">
        <f ca="1"/>
        <v/>
      </c>
      <c r="BH433">
        <f ca="1"/>
        <v>8951.5</v>
      </c>
      <c r="BI433" t="str">
        <f ca="1"/>
        <v/>
      </c>
      <c r="BJ433" t="str">
        <f ca="1"/>
        <v/>
      </c>
      <c r="BK433" t="str">
        <f ca="1"/>
        <v/>
      </c>
      <c r="BL433" t="str">
        <f ca="1"/>
        <v/>
      </c>
      <c r="BM433" t="str">
        <f ca="1"/>
        <v/>
      </c>
      <c r="BN433" t="str">
        <f ca="1"/>
        <v/>
      </c>
      <c r="BO433" t="str">
        <f ca="1"/>
        <v/>
      </c>
      <c r="BP433" t="str">
        <f ca="1"/>
        <v/>
      </c>
      <c r="BR433">
        <f ca="1"/>
        <v>46238</v>
      </c>
      <c r="BS433" t="str">
        <f ca="1"/>
        <v>M</v>
      </c>
      <c r="BT433">
        <f ca="1"/>
        <v>234.5</v>
      </c>
      <c r="BU433">
        <f ca="1"/>
        <v>7900.4</v>
      </c>
      <c r="BV433">
        <f ca="1"/>
        <v>399.2</v>
      </c>
      <c r="BW433">
        <f ca="1"/>
        <v>417.4</v>
      </c>
      <c r="BX433" t="str">
        <f ca="1"/>
        <v/>
      </c>
      <c r="BY433">
        <f ca="1"/>
        <v>8951.5</v>
      </c>
      <c r="BZ433" t="str">
        <f ca="1"/>
        <v/>
      </c>
      <c r="CA433" t="str">
        <f ca="1"/>
        <v/>
      </c>
      <c r="CB433" t="str">
        <f ca="1"/>
        <v/>
      </c>
      <c r="CC433" t="str">
        <f ca="1"/>
        <v/>
      </c>
      <c r="CD433" t="str">
        <f ca="1"/>
        <v/>
      </c>
      <c r="CE433" t="str">
        <f ca="1"/>
        <v/>
      </c>
      <c r="CF433" t="str">
        <f ca="1"/>
        <v/>
      </c>
      <c r="CG433" t="str">
        <f ca="1"/>
        <v/>
      </c>
    </row>
    <row r="434" spans="1:85" ht="13.5">
      <c r="A434" s="242">
        <f ca="1"/>
        <v>46209</v>
      </c>
      <c r="B434" s="240" t="str">
        <f ca="1"/>
        <v>E</v>
      </c>
      <c r="C434" s="243">
        <f ca="1"/>
        <v>0</v>
      </c>
      <c r="D434" s="243">
        <f ca="1"/>
        <v>3963.8</v>
      </c>
      <c r="E434" s="243">
        <f ca="1"/>
        <v>392</v>
      </c>
      <c r="F434" s="243">
        <f ca="1"/>
        <v>2204.0999999999995</v>
      </c>
      <c r="G434" s="243" t="str">
        <f ca="1"/>
        <v/>
      </c>
      <c r="H434" s="243">
        <f ca="1"/>
        <v>6559.9</v>
      </c>
      <c r="I434" s="244" t="str">
        <f ca="1"/>
        <v/>
      </c>
      <c r="J434" s="244" t="str">
        <f ca="1"/>
        <v/>
      </c>
      <c r="K434" s="243">
        <f ca="1"/>
        <v>127</v>
      </c>
      <c r="L434" s="243" t="str">
        <f ca="1"/>
        <v/>
      </c>
      <c r="M434" s="243" t="str">
        <f ca="1"/>
        <v/>
      </c>
      <c r="N434" s="243">
        <f ca="1"/>
        <v>8240.9</v>
      </c>
      <c r="O434" s="243">
        <f ca="1"/>
        <v>325.56</v>
      </c>
      <c r="P434" s="244">
        <f ca="1"/>
        <v>25.312999139943482</v>
      </c>
      <c r="R434" s="245"/>
      <c r="S434" s="347"/>
      <c r="T434" s="347"/>
      <c r="U434" s="347"/>
      <c r="V434" s="348"/>
      <c r="W434" s="347"/>
      <c r="X434" s="347"/>
      <c r="Y434" s="347"/>
      <c r="BA434">
        <f ca="1"/>
        <v>46238</v>
      </c>
      <c r="BB434" t="str">
        <f ca="1"/>
        <v>E</v>
      </c>
      <c r="BC434">
        <f ca="1"/>
        <v>208</v>
      </c>
      <c r="BD434">
        <f ca="1"/>
        <v>1286.7</v>
      </c>
      <c r="BE434">
        <f ca="1"/>
        <v>363.59999999999997</v>
      </c>
      <c r="BF434">
        <f ca="1"/>
        <v>301.60000000000002</v>
      </c>
      <c r="BG434" t="str">
        <f ca="1"/>
        <v/>
      </c>
      <c r="BH434">
        <f ca="1"/>
        <v>2159.9</v>
      </c>
      <c r="BI434">
        <f ca="1"/>
        <v>4.3499999999999996</v>
      </c>
      <c r="BJ434">
        <f ca="1"/>
        <v>8.3000000000000007</v>
      </c>
      <c r="BK434">
        <f ca="1"/>
        <v>20</v>
      </c>
      <c r="BL434" t="str">
        <f ca="1"/>
        <v/>
      </c>
      <c r="BM434" t="str">
        <f ca="1"/>
        <v/>
      </c>
      <c r="BN434">
        <f ca="1"/>
        <v>12929.6</v>
      </c>
      <c r="BO434">
        <f ca="1"/>
        <v>567.32000000000005</v>
      </c>
      <c r="BP434">
        <f ca="1"/>
        <v>22.790664880490727</v>
      </c>
      <c r="BR434">
        <f ca="1"/>
        <v>46238</v>
      </c>
      <c r="BS434" t="str">
        <f ca="1"/>
        <v>E</v>
      </c>
      <c r="BT434">
        <f ca="1"/>
        <v>208</v>
      </c>
      <c r="BU434">
        <f ca="1"/>
        <v>1286.7</v>
      </c>
      <c r="BV434">
        <f ca="1"/>
        <v>363.59999999999997</v>
      </c>
      <c r="BW434">
        <f ca="1"/>
        <v>301.60000000000002</v>
      </c>
      <c r="BX434" t="str">
        <f ca="1"/>
        <v/>
      </c>
      <c r="BY434">
        <f ca="1"/>
        <v>2159.9</v>
      </c>
      <c r="BZ434">
        <f ca="1"/>
        <v>4.3499999999999996</v>
      </c>
      <c r="CA434">
        <f ca="1"/>
        <v>8.3000000000000007</v>
      </c>
      <c r="CB434">
        <f ca="1"/>
        <v>20</v>
      </c>
      <c r="CC434" t="str">
        <f ca="1"/>
        <v/>
      </c>
      <c r="CD434" t="str">
        <f ca="1"/>
        <v/>
      </c>
      <c r="CE434">
        <f ca="1"/>
        <v>12929.6</v>
      </c>
      <c r="CF434">
        <f ca="1"/>
        <v>567.32000000000005</v>
      </c>
      <c r="CG434">
        <f ca="1"/>
        <v>22.790664880490727</v>
      </c>
    </row>
    <row r="435" spans="1:85" ht="13.5">
      <c r="A435" s="242">
        <f ca="1"/>
        <v>46210</v>
      </c>
      <c r="B435" s="240" t="str">
        <f ca="1"/>
        <v>M</v>
      </c>
      <c r="C435" s="243">
        <f ca="1"/>
        <v>0</v>
      </c>
      <c r="D435" s="243">
        <f ca="1"/>
        <v>7.2</v>
      </c>
      <c r="E435" s="243">
        <f ca="1"/>
        <v>423.3</v>
      </c>
      <c r="F435" s="243">
        <f ca="1"/>
        <v>1377.5</v>
      </c>
      <c r="G435" s="243" t="str">
        <f ca="1"/>
        <v/>
      </c>
      <c r="H435" s="243">
        <f ca="1"/>
        <v>1808</v>
      </c>
      <c r="I435" s="244" t="str">
        <f ca="1"/>
        <v/>
      </c>
      <c r="J435" s="244" t="str">
        <f ca="1"/>
        <v/>
      </c>
      <c r="K435" s="243" t="str">
        <f ca="1"/>
        <v/>
      </c>
      <c r="L435" s="243" t="str">
        <f ca="1"/>
        <v/>
      </c>
      <c r="M435" s="243" t="str">
        <f ca="1"/>
        <v/>
      </c>
      <c r="N435" s="243" t="str">
        <f ca="1"/>
        <v/>
      </c>
      <c r="O435" s="243" t="str">
        <f ca="1"/>
        <v/>
      </c>
      <c r="P435" s="244" t="str">
        <f ca="1"/>
        <v/>
      </c>
      <c r="R435" s="245"/>
      <c r="S435" s="347"/>
      <c r="T435" s="347"/>
      <c r="U435" s="347"/>
      <c r="V435" s="348"/>
      <c r="W435" s="347"/>
      <c r="X435" s="347"/>
      <c r="Y435" s="347"/>
      <c r="BA435">
        <f ca="1"/>
        <v>46239</v>
      </c>
      <c r="BB435" t="str">
        <f ca="1"/>
        <v>M</v>
      </c>
      <c r="BC435">
        <f ca="1"/>
        <v>176.60000000000002</v>
      </c>
      <c r="BD435">
        <f ca="1"/>
        <v>9795.5</v>
      </c>
      <c r="BE435">
        <f ca="1"/>
        <v>392.59999999999997</v>
      </c>
      <c r="BF435">
        <f ca="1"/>
        <v>424.99999999999994</v>
      </c>
      <c r="BG435" t="str">
        <f ca="1"/>
        <v/>
      </c>
      <c r="BH435">
        <f ca="1"/>
        <v>10789.7</v>
      </c>
      <c r="BI435" t="str">
        <f ca="1"/>
        <v/>
      </c>
      <c r="BJ435" t="str">
        <f ca="1"/>
        <v/>
      </c>
      <c r="BK435" t="str">
        <f ca="1"/>
        <v/>
      </c>
      <c r="BL435" t="str">
        <f ca="1"/>
        <v/>
      </c>
      <c r="BM435" t="str">
        <f ca="1"/>
        <v/>
      </c>
      <c r="BN435" t="str">
        <f ca="1"/>
        <v/>
      </c>
      <c r="BO435" t="str">
        <f ca="1"/>
        <v/>
      </c>
      <c r="BP435" t="str">
        <f ca="1"/>
        <v/>
      </c>
      <c r="BR435">
        <f ca="1"/>
        <v>46239</v>
      </c>
      <c r="BS435" t="str">
        <f ca="1"/>
        <v>M</v>
      </c>
      <c r="BT435">
        <f ca="1"/>
        <v>176.60000000000002</v>
      </c>
      <c r="BU435">
        <f ca="1"/>
        <v>9795.5</v>
      </c>
      <c r="BV435">
        <f ca="1"/>
        <v>392.59999999999997</v>
      </c>
      <c r="BW435">
        <f ca="1"/>
        <v>424.99999999999994</v>
      </c>
      <c r="BX435" t="str">
        <f ca="1"/>
        <v/>
      </c>
      <c r="BY435">
        <f ca="1"/>
        <v>10789.7</v>
      </c>
      <c r="BZ435" t="str">
        <f ca="1"/>
        <v/>
      </c>
      <c r="CA435" t="str">
        <f ca="1"/>
        <v/>
      </c>
      <c r="CB435" t="str">
        <f ca="1"/>
        <v/>
      </c>
      <c r="CC435" t="str">
        <f ca="1"/>
        <v/>
      </c>
      <c r="CD435" t="str">
        <f ca="1"/>
        <v/>
      </c>
      <c r="CE435" t="str">
        <f ca="1"/>
        <v/>
      </c>
      <c r="CF435" t="str">
        <f ca="1"/>
        <v/>
      </c>
      <c r="CG435" t="str">
        <f ca="1"/>
        <v/>
      </c>
    </row>
    <row r="436" spans="1:85" ht="13.5">
      <c r="A436" s="242">
        <f ca="1"/>
        <v>46210</v>
      </c>
      <c r="B436" s="240" t="str">
        <f ca="1"/>
        <v>E</v>
      </c>
      <c r="C436" s="243">
        <f ca="1"/>
        <v>0</v>
      </c>
      <c r="D436" s="243">
        <f ca="1"/>
        <v>3638.2</v>
      </c>
      <c r="E436" s="243">
        <f ca="1"/>
        <v>388.4</v>
      </c>
      <c r="F436" s="243">
        <f ca="1"/>
        <v>2210.6000000000004</v>
      </c>
      <c r="G436" s="243" t="str">
        <f ca="1"/>
        <v/>
      </c>
      <c r="H436" s="243">
        <f ca="1"/>
        <v>6237.2000000000007</v>
      </c>
      <c r="I436" s="244" t="str">
        <f ca="1"/>
        <v/>
      </c>
      <c r="J436" s="244" t="str">
        <f ca="1"/>
        <v/>
      </c>
      <c r="K436" s="243">
        <f ca="1"/>
        <v>15</v>
      </c>
      <c r="L436" s="243" t="str">
        <f ca="1"/>
        <v/>
      </c>
      <c r="M436" s="243" t="str">
        <f ca="1"/>
        <v/>
      </c>
      <c r="N436" s="243">
        <f ca="1"/>
        <v>8044.3000000000011</v>
      </c>
      <c r="O436" s="243">
        <f ca="1"/>
        <v>318.89</v>
      </c>
      <c r="P436" s="244">
        <f ca="1"/>
        <v>25.225939979303213</v>
      </c>
      <c r="R436" s="245"/>
      <c r="S436" s="347"/>
      <c r="T436" s="347"/>
      <c r="U436" s="347"/>
      <c r="V436" s="348"/>
      <c r="W436" s="347"/>
      <c r="X436" s="347"/>
      <c r="Y436" s="347"/>
      <c r="BA436">
        <f ca="1"/>
        <v>46239</v>
      </c>
      <c r="BB436" t="str">
        <f ca="1"/>
        <v>E</v>
      </c>
      <c r="BC436">
        <f ca="1"/>
        <v>157.9</v>
      </c>
      <c r="BD436">
        <f ca="1"/>
        <v>1179.5999999999999</v>
      </c>
      <c r="BE436">
        <f ca="1"/>
        <v>363.8</v>
      </c>
      <c r="BF436">
        <f ca="1"/>
        <v>303.59999999999997</v>
      </c>
      <c r="BG436" t="str">
        <f ca="1"/>
        <v/>
      </c>
      <c r="BH436">
        <f ca="1"/>
        <v>2004.8999999999999</v>
      </c>
      <c r="BI436">
        <f ca="1"/>
        <v>4.16</v>
      </c>
      <c r="BJ436">
        <f ca="1"/>
        <v>8.32</v>
      </c>
      <c r="BK436">
        <f ca="1"/>
        <v>20</v>
      </c>
      <c r="BL436" t="str">
        <f ca="1"/>
        <v/>
      </c>
      <c r="BM436" t="str">
        <f ca="1"/>
        <v/>
      </c>
      <c r="BN436">
        <f ca="1"/>
        <v>10989.8</v>
      </c>
      <c r="BO436">
        <f ca="1"/>
        <v>471.42</v>
      </c>
      <c r="BP436">
        <f ca="1"/>
        <v>23.312120826439266</v>
      </c>
      <c r="BR436">
        <f ca="1"/>
        <v>46239</v>
      </c>
      <c r="BS436" t="str">
        <f ca="1"/>
        <v>E</v>
      </c>
      <c r="BT436">
        <f ca="1"/>
        <v>157.9</v>
      </c>
      <c r="BU436">
        <f ca="1"/>
        <v>1179.5999999999999</v>
      </c>
      <c r="BV436">
        <f ca="1"/>
        <v>363.8</v>
      </c>
      <c r="BW436">
        <f ca="1"/>
        <v>303.59999999999997</v>
      </c>
      <c r="BX436" t="str">
        <f ca="1"/>
        <v/>
      </c>
      <c r="BY436">
        <f ca="1"/>
        <v>2004.8999999999999</v>
      </c>
      <c r="BZ436">
        <f ca="1"/>
        <v>4.16</v>
      </c>
      <c r="CA436">
        <f ca="1"/>
        <v>8.32</v>
      </c>
      <c r="CB436">
        <f ca="1"/>
        <v>20</v>
      </c>
      <c r="CC436" t="str">
        <f ca="1"/>
        <v/>
      </c>
      <c r="CD436" t="str">
        <f ca="1"/>
        <v/>
      </c>
      <c r="CE436">
        <f ca="1"/>
        <v>10989.8</v>
      </c>
      <c r="CF436">
        <f ca="1"/>
        <v>471.42</v>
      </c>
      <c r="CG436">
        <f ca="1"/>
        <v>23.312120826439266</v>
      </c>
    </row>
    <row r="437" spans="1:85" ht="13.5">
      <c r="A437" s="242">
        <f ca="1"/>
        <v>46211</v>
      </c>
      <c r="B437" s="240" t="str">
        <f ca="1"/>
        <v>M</v>
      </c>
      <c r="C437" s="243">
        <f ca="1"/>
        <v>0</v>
      </c>
      <c r="D437" s="243">
        <f ca="1"/>
        <v>4.4000000000000004</v>
      </c>
      <c r="E437" s="243">
        <f ca="1"/>
        <v>422.2</v>
      </c>
      <c r="F437" s="243">
        <f ca="1"/>
        <v>1395.5</v>
      </c>
      <c r="G437" s="243" t="str">
        <f ca="1"/>
        <v/>
      </c>
      <c r="H437" s="243">
        <f ca="1"/>
        <v>1822.1</v>
      </c>
      <c r="I437" s="244" t="str">
        <f ca="1"/>
        <v/>
      </c>
      <c r="J437" s="244" t="str">
        <f ca="1"/>
        <v/>
      </c>
      <c r="K437" s="243" t="str">
        <f ca="1"/>
        <v/>
      </c>
      <c r="L437" s="243" t="str">
        <f ca="1"/>
        <v/>
      </c>
      <c r="M437" s="243" t="str">
        <f ca="1"/>
        <v/>
      </c>
      <c r="N437" s="243" t="str">
        <f ca="1"/>
        <v/>
      </c>
      <c r="O437" s="243" t="str">
        <f ca="1"/>
        <v/>
      </c>
      <c r="P437" s="244" t="str">
        <f ca="1"/>
        <v/>
      </c>
      <c r="R437" s="245"/>
      <c r="S437" s="347"/>
      <c r="T437" s="347"/>
      <c r="U437" s="347"/>
      <c r="V437" s="348"/>
      <c r="W437" s="347"/>
      <c r="X437" s="347"/>
      <c r="Y437" s="347"/>
      <c r="BA437">
        <f ca="1"/>
        <v>46240</v>
      </c>
      <c r="BB437" t="str">
        <f ca="1"/>
        <v>M</v>
      </c>
      <c r="BC437">
        <f ca="1"/>
        <v>212.9</v>
      </c>
      <c r="BD437">
        <f ca="1"/>
        <v>7970.2</v>
      </c>
      <c r="BE437">
        <f ca="1"/>
        <v>389.79999999999995</v>
      </c>
      <c r="BF437">
        <f ca="1"/>
        <v>432.00000000000006</v>
      </c>
      <c r="BG437" t="str">
        <f ca="1"/>
        <v/>
      </c>
      <c r="BH437">
        <f ca="1"/>
        <v>9004.9</v>
      </c>
      <c r="BI437" t="str">
        <f ca="1"/>
        <v/>
      </c>
      <c r="BJ437" t="str">
        <f ca="1"/>
        <v/>
      </c>
      <c r="BK437" t="str">
        <f ca="1"/>
        <v/>
      </c>
      <c r="BL437" t="str">
        <f ca="1"/>
        <v/>
      </c>
      <c r="BM437" t="str">
        <f ca="1"/>
        <v/>
      </c>
      <c r="BN437" t="str">
        <f ca="1"/>
        <v/>
      </c>
      <c r="BO437" t="str">
        <f ca="1"/>
        <v/>
      </c>
      <c r="BP437" t="str">
        <f ca="1"/>
        <v/>
      </c>
      <c r="BR437">
        <f ca="1"/>
        <v>46240</v>
      </c>
      <c r="BS437" t="str">
        <f ca="1"/>
        <v>M</v>
      </c>
      <c r="BT437">
        <f ca="1"/>
        <v>212.9</v>
      </c>
      <c r="BU437">
        <f ca="1"/>
        <v>7970.2</v>
      </c>
      <c r="BV437">
        <f ca="1"/>
        <v>389.79999999999995</v>
      </c>
      <c r="BW437">
        <f ca="1"/>
        <v>432.00000000000006</v>
      </c>
      <c r="BX437" t="str">
        <f ca="1"/>
        <v/>
      </c>
      <c r="BY437">
        <f ca="1"/>
        <v>9004.9</v>
      </c>
      <c r="BZ437" t="str">
        <f ca="1"/>
        <v/>
      </c>
      <c r="CA437" t="str">
        <f ca="1"/>
        <v/>
      </c>
      <c r="CB437" t="str">
        <f ca="1"/>
        <v/>
      </c>
      <c r="CC437" t="str">
        <f ca="1"/>
        <v/>
      </c>
      <c r="CD437" t="str">
        <f ca="1"/>
        <v/>
      </c>
      <c r="CE437" t="str">
        <f ca="1"/>
        <v/>
      </c>
      <c r="CF437" t="str">
        <f ca="1"/>
        <v/>
      </c>
      <c r="CG437" t="str">
        <f ca="1"/>
        <v/>
      </c>
    </row>
    <row r="438" spans="1:85" ht="13.5">
      <c r="A438" s="242">
        <f ca="1"/>
        <v>46211</v>
      </c>
      <c r="B438" s="240" t="str">
        <f ca="1"/>
        <v>E</v>
      </c>
      <c r="C438" s="243">
        <f ca="1"/>
        <v>0</v>
      </c>
      <c r="D438" s="243">
        <f ca="1"/>
        <v>3544.8</v>
      </c>
      <c r="E438" s="243">
        <f ca="1"/>
        <v>397.7</v>
      </c>
      <c r="F438" s="243">
        <f ca="1"/>
        <v>2194</v>
      </c>
      <c r="G438" s="243" t="str">
        <f ca="1"/>
        <v/>
      </c>
      <c r="H438" s="243">
        <f ca="1"/>
        <v>6136.5</v>
      </c>
      <c r="I438" s="244" t="str">
        <f ca="1"/>
        <v/>
      </c>
      <c r="J438" s="244" t="str">
        <f ca="1"/>
        <v/>
      </c>
      <c r="K438" s="243">
        <f ca="1"/>
        <v>15</v>
      </c>
      <c r="L438" s="243" t="str">
        <f ca="1"/>
        <v/>
      </c>
      <c r="M438" s="243" t="str">
        <f ca="1"/>
        <v/>
      </c>
      <c r="N438" s="243">
        <f ca="1"/>
        <v>7900.2</v>
      </c>
      <c r="O438" s="243">
        <f ca="1"/>
        <v>319.74</v>
      </c>
      <c r="P438" s="244">
        <f ca="1"/>
        <v>24.708200412835428</v>
      </c>
      <c r="R438" s="245"/>
      <c r="S438" s="347"/>
      <c r="T438" s="347"/>
      <c r="U438" s="347"/>
      <c r="V438" s="348"/>
      <c r="W438" s="347"/>
      <c r="X438" s="347"/>
      <c r="Y438" s="347"/>
      <c r="BA438">
        <f ca="1"/>
        <v>46240</v>
      </c>
      <c r="BB438" t="str">
        <f ca="1"/>
        <v>E</v>
      </c>
      <c r="BC438">
        <f ca="1"/>
        <v>159.5</v>
      </c>
      <c r="BD438">
        <f ca="1"/>
        <v>1352.1</v>
      </c>
      <c r="BE438">
        <f ca="1"/>
        <v>350.4</v>
      </c>
      <c r="BF438">
        <f ca="1"/>
        <v>123.69999999999999</v>
      </c>
      <c r="BG438" t="str">
        <f ca="1"/>
        <v/>
      </c>
      <c r="BH438">
        <f ca="1"/>
        <v>1985.7</v>
      </c>
      <c r="BI438">
        <f ca="1"/>
        <v>4.3</v>
      </c>
      <c r="BJ438">
        <f ca="1"/>
        <v>8.2100000000000009</v>
      </c>
      <c r="BK438">
        <f ca="1"/>
        <v>20</v>
      </c>
      <c r="BL438" t="str">
        <f ca="1"/>
        <v/>
      </c>
      <c r="BM438" t="str">
        <f ca="1"/>
        <v/>
      </c>
      <c r="BN438">
        <f ca="1"/>
        <v>2971.6000000000004</v>
      </c>
      <c r="BO438">
        <f ca="1"/>
        <v>131.28</v>
      </c>
      <c r="BP438">
        <f ca="1"/>
        <v>22.63558805606338</v>
      </c>
      <c r="BR438">
        <f ca="1"/>
        <v>46240</v>
      </c>
      <c r="BS438" t="str">
        <f ca="1"/>
        <v>E</v>
      </c>
      <c r="BT438">
        <f ca="1"/>
        <v>159.5</v>
      </c>
      <c r="BU438">
        <f ca="1"/>
        <v>1352.1</v>
      </c>
      <c r="BV438">
        <f ca="1"/>
        <v>350.4</v>
      </c>
      <c r="BW438">
        <f ca="1"/>
        <v>123.69999999999999</v>
      </c>
      <c r="BX438" t="str">
        <f ca="1"/>
        <v/>
      </c>
      <c r="BY438">
        <f ca="1"/>
        <v>1985.7</v>
      </c>
      <c r="BZ438">
        <f ca="1"/>
        <v>4.3</v>
      </c>
      <c r="CA438">
        <f ca="1"/>
        <v>8.2100000000000009</v>
      </c>
      <c r="CB438">
        <f ca="1"/>
        <v>20</v>
      </c>
      <c r="CC438" t="str">
        <f ca="1"/>
        <v/>
      </c>
      <c r="CD438" t="str">
        <f ca="1"/>
        <v/>
      </c>
      <c r="CE438">
        <f ca="1"/>
        <v>2971.6000000000004</v>
      </c>
      <c r="CF438">
        <f ca="1"/>
        <v>131.28</v>
      </c>
      <c r="CG438">
        <f ca="1"/>
        <v>22.63558805606338</v>
      </c>
    </row>
    <row r="439" spans="1:85" ht="13.5">
      <c r="A439" s="242">
        <f ca="1"/>
        <v>46212</v>
      </c>
      <c r="B439" s="240" t="str">
        <f ca="1"/>
        <v>M</v>
      </c>
      <c r="C439" s="243">
        <f ca="1"/>
        <v>0</v>
      </c>
      <c r="D439" s="243">
        <f ca="1"/>
        <v>7</v>
      </c>
      <c r="E439" s="243">
        <f ca="1"/>
        <v>401.9</v>
      </c>
      <c r="F439" s="243">
        <f ca="1"/>
        <v>1369.8</v>
      </c>
      <c r="G439" s="243" t="str">
        <f ca="1"/>
        <v/>
      </c>
      <c r="H439" s="243">
        <f ca="1"/>
        <v>1778.6999999999998</v>
      </c>
      <c r="I439" s="244" t="str">
        <f ca="1"/>
        <v/>
      </c>
      <c r="J439" s="244" t="str">
        <f ca="1"/>
        <v/>
      </c>
      <c r="K439" s="243" t="str">
        <f ca="1"/>
        <v/>
      </c>
      <c r="L439" s="243" t="str">
        <f ca="1"/>
        <v/>
      </c>
      <c r="M439" s="243" t="str">
        <f ca="1"/>
        <v/>
      </c>
      <c r="N439" s="243" t="str">
        <f ca="1"/>
        <v/>
      </c>
      <c r="O439" s="243" t="str">
        <f ca="1"/>
        <v/>
      </c>
      <c r="P439" s="244" t="str">
        <f ca="1"/>
        <v/>
      </c>
      <c r="R439" s="245"/>
      <c r="BA439">
        <f ca="1"/>
        <v>46241</v>
      </c>
      <c r="BB439" t="str">
        <f ca="1"/>
        <v>M</v>
      </c>
      <c r="BC439">
        <f ca="1"/>
        <v>175.1</v>
      </c>
      <c r="BD439">
        <f ca="1"/>
        <v>9</v>
      </c>
      <c r="BE439">
        <f ca="1"/>
        <v>376.5</v>
      </c>
      <c r="BF439">
        <f ca="1"/>
        <v>445.3</v>
      </c>
      <c r="BG439" t="str">
        <f ca="1"/>
        <v/>
      </c>
      <c r="BH439">
        <f ca="1"/>
        <v>1005.9000000000001</v>
      </c>
      <c r="BI439" t="str">
        <f ca="1"/>
        <v/>
      </c>
      <c r="BJ439" t="str">
        <f ca="1"/>
        <v/>
      </c>
      <c r="BK439" t="str">
        <f ca="1"/>
        <v/>
      </c>
      <c r="BL439" t="str">
        <f ca="1"/>
        <v/>
      </c>
      <c r="BM439" t="str">
        <f ca="1"/>
        <v/>
      </c>
      <c r="BN439" t="str">
        <f ca="1"/>
        <v/>
      </c>
      <c r="BO439" t="str">
        <f ca="1"/>
        <v/>
      </c>
      <c r="BP439" t="str">
        <f ca="1"/>
        <v/>
      </c>
      <c r="BR439">
        <f ca="1"/>
        <v>46241</v>
      </c>
      <c r="BS439" t="str">
        <f ca="1"/>
        <v>M</v>
      </c>
      <c r="BT439">
        <f ca="1"/>
        <v>175.1</v>
      </c>
      <c r="BU439">
        <f ca="1"/>
        <v>9</v>
      </c>
      <c r="BV439">
        <f ca="1"/>
        <v>376.5</v>
      </c>
      <c r="BW439">
        <f ca="1"/>
        <v>445.3</v>
      </c>
      <c r="BX439" t="str">
        <f ca="1"/>
        <v/>
      </c>
      <c r="BY439">
        <f ca="1"/>
        <v>1005.9000000000001</v>
      </c>
      <c r="BZ439" t="str">
        <f ca="1"/>
        <v/>
      </c>
      <c r="CA439" t="str">
        <f ca="1"/>
        <v/>
      </c>
      <c r="CB439" t="str">
        <f ca="1"/>
        <v/>
      </c>
      <c r="CC439" t="str">
        <f ca="1"/>
        <v/>
      </c>
      <c r="CD439" t="str">
        <f ca="1"/>
        <v/>
      </c>
      <c r="CE439" t="str">
        <f ca="1"/>
        <v/>
      </c>
      <c r="CF439" t="str">
        <f ca="1"/>
        <v/>
      </c>
      <c r="CG439" t="str">
        <f ca="1"/>
        <v/>
      </c>
    </row>
    <row r="440" spans="1:85" ht="13.5">
      <c r="A440" s="242">
        <f ca="1"/>
        <v>46212</v>
      </c>
      <c r="B440" s="240" t="str">
        <f ca="1"/>
        <v>E</v>
      </c>
      <c r="C440" s="243">
        <f ca="1"/>
        <v>0</v>
      </c>
      <c r="D440" s="243">
        <f ca="1"/>
        <v>3258</v>
      </c>
      <c r="E440" s="243">
        <f ca="1"/>
        <v>389.90000000000003</v>
      </c>
      <c r="F440" s="243">
        <f ca="1"/>
        <v>2261.6</v>
      </c>
      <c r="G440" s="243" t="str">
        <f ca="1"/>
        <v/>
      </c>
      <c r="H440" s="243">
        <f ca="1"/>
        <v>5909.5</v>
      </c>
      <c r="I440" s="244" t="str">
        <f ca="1"/>
        <v/>
      </c>
      <c r="J440" s="244" t="str">
        <f ca="1"/>
        <v/>
      </c>
      <c r="K440" s="243">
        <f ca="1"/>
        <v>15</v>
      </c>
      <c r="L440" s="243" t="str">
        <f ca="1"/>
        <v/>
      </c>
      <c r="M440" s="243" t="str">
        <f ca="1"/>
        <v/>
      </c>
      <c r="N440" s="243">
        <f ca="1"/>
        <v>7663.4</v>
      </c>
      <c r="O440" s="243">
        <f ca="1"/>
        <v>314.18</v>
      </c>
      <c r="P440" s="244">
        <f ca="1"/>
        <v>24.391749952256667</v>
      </c>
      <c r="R440" s="245"/>
      <c r="BA440">
        <f ca="1"/>
        <v>46241</v>
      </c>
      <c r="BB440" t="str">
        <f ca="1"/>
        <v>E</v>
      </c>
      <c r="BC440">
        <f ca="1"/>
        <v>168.4</v>
      </c>
      <c r="BD440">
        <f ca="1"/>
        <v>1285.5</v>
      </c>
      <c r="BE440">
        <f ca="1"/>
        <v>372.7</v>
      </c>
      <c r="BF440">
        <f ca="1"/>
        <v>128.1</v>
      </c>
      <c r="BG440" t="str">
        <f ca="1"/>
        <v/>
      </c>
      <c r="BH440">
        <f ca="1"/>
        <v>1954.7</v>
      </c>
      <c r="BI440">
        <f ca="1"/>
        <v>4.28</v>
      </c>
      <c r="BJ440">
        <f ca="1"/>
        <v>8.18</v>
      </c>
      <c r="BK440">
        <f ca="1"/>
        <v>20</v>
      </c>
      <c r="BL440" t="str">
        <f ca="1"/>
        <v/>
      </c>
      <c r="BM440" t="str">
        <f ca="1"/>
        <v/>
      </c>
      <c r="BN440">
        <f ca="1"/>
        <v>12216.600000000002</v>
      </c>
      <c r="BO440">
        <f ca="1"/>
        <v>529.13</v>
      </c>
      <c r="BP440">
        <f ca="1"/>
        <v>23.088087993498768</v>
      </c>
      <c r="BR440">
        <f ca="1"/>
        <v>46241</v>
      </c>
      <c r="BS440" t="str">
        <f ca="1"/>
        <v>E</v>
      </c>
      <c r="BT440">
        <f ca="1"/>
        <v>168.4</v>
      </c>
      <c r="BU440">
        <f ca="1"/>
        <v>1285.5</v>
      </c>
      <c r="BV440">
        <f ca="1"/>
        <v>372.7</v>
      </c>
      <c r="BW440">
        <f ca="1"/>
        <v>128.1</v>
      </c>
      <c r="BX440" t="str">
        <f ca="1"/>
        <v/>
      </c>
      <c r="BY440">
        <f ca="1"/>
        <v>1954.7</v>
      </c>
      <c r="BZ440">
        <f ca="1"/>
        <v>4.28</v>
      </c>
      <c r="CA440">
        <f ca="1"/>
        <v>8.18</v>
      </c>
      <c r="CB440">
        <f ca="1"/>
        <v>20</v>
      </c>
      <c r="CC440" t="str">
        <f ca="1"/>
        <v/>
      </c>
      <c r="CD440" t="str">
        <f ca="1"/>
        <v/>
      </c>
      <c r="CE440">
        <f ca="1"/>
        <v>12216.600000000002</v>
      </c>
      <c r="CF440">
        <f ca="1"/>
        <v>529.13</v>
      </c>
      <c r="CG440">
        <f ca="1"/>
        <v>23.088087993498768</v>
      </c>
    </row>
    <row r="441" spans="1:85" ht="13.5">
      <c r="A441" s="242">
        <f ca="1"/>
        <v>46213</v>
      </c>
      <c r="B441" s="240" t="str">
        <f ca="1"/>
        <v>M</v>
      </c>
      <c r="C441" s="243">
        <f ca="1"/>
        <v>0</v>
      </c>
      <c r="D441" s="243">
        <f ca="1"/>
        <v>10.3</v>
      </c>
      <c r="E441" s="243">
        <f ca="1"/>
        <v>399.3</v>
      </c>
      <c r="F441" s="243">
        <f ca="1"/>
        <v>1359.3</v>
      </c>
      <c r="G441" s="243" t="str">
        <f ca="1"/>
        <v/>
      </c>
      <c r="H441" s="243">
        <f ca="1"/>
        <v>1768.9</v>
      </c>
      <c r="I441" s="244" t="str">
        <f ca="1"/>
        <v/>
      </c>
      <c r="J441" s="244" t="str">
        <f ca="1"/>
        <v/>
      </c>
      <c r="K441" s="243" t="str">
        <f ca="1"/>
        <v/>
      </c>
      <c r="L441" s="243" t="str">
        <f ca="1"/>
        <v/>
      </c>
      <c r="M441" s="243" t="str">
        <f ca="1"/>
        <v/>
      </c>
      <c r="N441" s="243" t="str">
        <f ca="1"/>
        <v/>
      </c>
      <c r="O441" s="243" t="str">
        <f ca="1"/>
        <v/>
      </c>
      <c r="P441" s="244" t="str">
        <f ca="1"/>
        <v/>
      </c>
      <c r="R441" s="245"/>
      <c r="BA441">
        <f ca="1"/>
        <v>46242</v>
      </c>
      <c r="BB441" t="str">
        <f ca="1"/>
        <v>M</v>
      </c>
      <c r="BC441">
        <f ca="1"/>
        <v>181.7</v>
      </c>
      <c r="BD441">
        <f ca="1"/>
        <v>9252.2000000000007</v>
      </c>
      <c r="BE441">
        <f ca="1"/>
        <v>403.6</v>
      </c>
      <c r="BF441">
        <f ca="1"/>
        <v>444.4</v>
      </c>
      <c r="BG441" t="str">
        <f ca="1"/>
        <v/>
      </c>
      <c r="BH441">
        <f ca="1"/>
        <v>10281.900000000001</v>
      </c>
      <c r="BI441" t="str">
        <f ca="1"/>
        <v/>
      </c>
      <c r="BJ441" t="str">
        <f ca="1"/>
        <v/>
      </c>
      <c r="BK441" t="str">
        <f ca="1"/>
        <v/>
      </c>
      <c r="BL441" t="str">
        <f ca="1"/>
        <v/>
      </c>
      <c r="BM441" t="str">
        <f ca="1"/>
        <v/>
      </c>
      <c r="BN441" t="str">
        <f ca="1"/>
        <v/>
      </c>
      <c r="BO441" t="str">
        <f ca="1"/>
        <v/>
      </c>
      <c r="BP441" t="str">
        <f ca="1"/>
        <v/>
      </c>
      <c r="BR441">
        <f ca="1"/>
        <v>46242</v>
      </c>
      <c r="BS441" t="str">
        <f ca="1"/>
        <v>M</v>
      </c>
      <c r="BT441">
        <f ca="1"/>
        <v>181.7</v>
      </c>
      <c r="BU441">
        <f ca="1"/>
        <v>9252.2000000000007</v>
      </c>
      <c r="BV441">
        <f ca="1"/>
        <v>403.6</v>
      </c>
      <c r="BW441">
        <f ca="1"/>
        <v>444.4</v>
      </c>
      <c r="BX441" t="str">
        <f ca="1"/>
        <v/>
      </c>
      <c r="BY441">
        <f ca="1"/>
        <v>10281.900000000001</v>
      </c>
      <c r="BZ441" t="str">
        <f ca="1"/>
        <v/>
      </c>
      <c r="CA441" t="str">
        <f ca="1"/>
        <v/>
      </c>
      <c r="CB441" t="str">
        <f ca="1"/>
        <v/>
      </c>
      <c r="CC441" t="str">
        <f ca="1"/>
        <v/>
      </c>
      <c r="CD441" t="str">
        <f ca="1"/>
        <v/>
      </c>
      <c r="CE441" t="str">
        <f ca="1"/>
        <v/>
      </c>
      <c r="CF441" t="str">
        <f ca="1"/>
        <v/>
      </c>
      <c r="CG441" t="str">
        <f ca="1"/>
        <v/>
      </c>
    </row>
    <row r="442" spans="1:85" ht="13.5">
      <c r="A442" s="242">
        <f ca="1"/>
        <v>46213</v>
      </c>
      <c r="B442" s="240" t="str">
        <f ca="1"/>
        <v>E</v>
      </c>
      <c r="C442" s="243">
        <f ca="1"/>
        <v>0</v>
      </c>
      <c r="D442" s="243">
        <f ca="1"/>
        <v>3431.4</v>
      </c>
      <c r="E442" s="243">
        <f ca="1"/>
        <v>377.4</v>
      </c>
      <c r="F442" s="243">
        <f ca="1"/>
        <v>2190</v>
      </c>
      <c r="G442" s="243" t="str">
        <f ca="1"/>
        <v/>
      </c>
      <c r="H442" s="243">
        <f ca="1"/>
        <v>5998.8</v>
      </c>
      <c r="I442" s="244" t="str">
        <f ca="1"/>
        <v/>
      </c>
      <c r="J442" s="244" t="str">
        <f ca="1"/>
        <v/>
      </c>
      <c r="K442" s="243">
        <f ca="1"/>
        <v>15</v>
      </c>
      <c r="L442" s="243" t="str">
        <f ca="1"/>
        <v/>
      </c>
      <c r="M442" s="243" t="str">
        <f ca="1"/>
        <v/>
      </c>
      <c r="N442" s="243">
        <f ca="1"/>
        <v>7793.2000000000007</v>
      </c>
      <c r="O442" s="243">
        <f ca="1"/>
        <v>320.57</v>
      </c>
      <c r="P442" s="244">
        <f ca="1"/>
        <v>24.310447016252304</v>
      </c>
      <c r="R442" s="245"/>
      <c r="BA442">
        <f ca="1"/>
        <v>46242</v>
      </c>
      <c r="BB442" t="str">
        <f ca="1"/>
        <v>E</v>
      </c>
      <c r="BC442">
        <f ca="1"/>
        <v>171.2</v>
      </c>
      <c r="BD442">
        <f ca="1"/>
        <v>1597.8</v>
      </c>
      <c r="BE442">
        <f ca="1"/>
        <v>392.7</v>
      </c>
      <c r="BF442">
        <f ca="1"/>
        <v>305.59999999999997</v>
      </c>
      <c r="BG442" t="str">
        <f ca="1"/>
        <v/>
      </c>
      <c r="BH442">
        <f ca="1"/>
        <v>2467.2999999999997</v>
      </c>
      <c r="BI442">
        <f ca="1"/>
        <v>4.25</v>
      </c>
      <c r="BJ442">
        <f ca="1"/>
        <v>8.36</v>
      </c>
      <c r="BK442">
        <f ca="1"/>
        <v>20</v>
      </c>
      <c r="BL442" t="str">
        <f ca="1"/>
        <v/>
      </c>
      <c r="BM442" t="str">
        <f ca="1"/>
        <v/>
      </c>
      <c r="BN442">
        <f ca="1"/>
        <v>3467.2</v>
      </c>
      <c r="BO442">
        <f ca="1"/>
        <v>152.41</v>
      </c>
      <c r="BP442">
        <f ca="1"/>
        <v>22.749163440719112</v>
      </c>
      <c r="BR442">
        <f ca="1"/>
        <v>46242</v>
      </c>
      <c r="BS442" t="str">
        <f ca="1"/>
        <v>E</v>
      </c>
      <c r="BT442">
        <f ca="1"/>
        <v>171.2</v>
      </c>
      <c r="BU442">
        <f ca="1"/>
        <v>1597.8</v>
      </c>
      <c r="BV442">
        <f ca="1"/>
        <v>392.7</v>
      </c>
      <c r="BW442">
        <f ca="1"/>
        <v>305.59999999999997</v>
      </c>
      <c r="BX442" t="str">
        <f ca="1"/>
        <v/>
      </c>
      <c r="BY442">
        <f ca="1"/>
        <v>2467.2999999999997</v>
      </c>
      <c r="BZ442">
        <f ca="1"/>
        <v>4.25</v>
      </c>
      <c r="CA442">
        <f ca="1"/>
        <v>8.36</v>
      </c>
      <c r="CB442">
        <f ca="1"/>
        <v>20</v>
      </c>
      <c r="CC442" t="str">
        <f ca="1"/>
        <v/>
      </c>
      <c r="CD442" t="str">
        <f ca="1"/>
        <v/>
      </c>
      <c r="CE442">
        <f ca="1"/>
        <v>3467.2</v>
      </c>
      <c r="CF442">
        <f ca="1"/>
        <v>152.41</v>
      </c>
      <c r="CG442">
        <f ca="1"/>
        <v>22.749163440719112</v>
      </c>
    </row>
    <row r="443" spans="1:85" ht="13.5">
      <c r="A443" s="242">
        <f ca="1"/>
        <v>46214</v>
      </c>
      <c r="B443" s="240" t="str">
        <f ca="1"/>
        <v>M</v>
      </c>
      <c r="C443" s="243">
        <f ca="1"/>
        <v>245.60000000000002</v>
      </c>
      <c r="D443" s="243">
        <f ca="1"/>
        <v>14</v>
      </c>
      <c r="E443" s="243">
        <f ca="1"/>
        <v>327.60000000000002</v>
      </c>
      <c r="F443" s="243">
        <f ca="1"/>
        <v>1222.2</v>
      </c>
      <c r="G443" s="243" t="str">
        <f ca="1"/>
        <v/>
      </c>
      <c r="H443" s="243">
        <f ca="1"/>
        <v>1809.4</v>
      </c>
      <c r="I443" s="244" t="str">
        <f ca="1"/>
        <v/>
      </c>
      <c r="J443" s="244" t="str">
        <f ca="1"/>
        <v/>
      </c>
      <c r="K443" s="243" t="str">
        <f ca="1"/>
        <v/>
      </c>
      <c r="L443" s="243" t="str">
        <f ca="1"/>
        <v/>
      </c>
      <c r="M443" s="243" t="str">
        <f ca="1"/>
        <v/>
      </c>
      <c r="N443" s="243" t="str">
        <f ca="1"/>
        <v/>
      </c>
      <c r="O443" s="243" t="str">
        <f ca="1"/>
        <v/>
      </c>
      <c r="P443" s="244" t="str">
        <f ca="1"/>
        <v/>
      </c>
      <c r="R443" s="245"/>
      <c r="BA443">
        <f ca="1"/>
        <v>46243</v>
      </c>
      <c r="BB443" t="str">
        <f ca="1"/>
        <v>M</v>
      </c>
      <c r="BC443">
        <f ca="1"/>
        <v>185.10000000000002</v>
      </c>
      <c r="BD443">
        <f ca="1"/>
        <v>14.2</v>
      </c>
      <c r="BE443">
        <f ca="1"/>
        <v>378.5</v>
      </c>
      <c r="BF443">
        <f ca="1"/>
        <v>442.09999999999997</v>
      </c>
      <c r="BG443" t="str">
        <f ca="1"/>
        <v/>
      </c>
      <c r="BH443">
        <f ca="1"/>
        <v>1019.8999999999999</v>
      </c>
      <c r="BI443" t="str">
        <f ca="1"/>
        <v/>
      </c>
      <c r="BJ443" t="str">
        <f ca="1"/>
        <v/>
      </c>
      <c r="BK443" t="str">
        <f ca="1"/>
        <v/>
      </c>
      <c r="BL443" t="str">
        <f ca="1"/>
        <v/>
      </c>
      <c r="BM443" t="str">
        <f ca="1"/>
        <v/>
      </c>
      <c r="BN443" t="str">
        <f ca="1"/>
        <v/>
      </c>
      <c r="BO443" t="str">
        <f ca="1"/>
        <v/>
      </c>
      <c r="BP443" t="str">
        <f ca="1"/>
        <v/>
      </c>
      <c r="BR443">
        <f ca="1"/>
        <v>46243</v>
      </c>
      <c r="BS443" t="str">
        <f ca="1"/>
        <v>M</v>
      </c>
      <c r="BT443">
        <f ca="1"/>
        <v>185.10000000000002</v>
      </c>
      <c r="BU443">
        <f ca="1"/>
        <v>14.2</v>
      </c>
      <c r="BV443">
        <f ca="1"/>
        <v>378.5</v>
      </c>
      <c r="BW443">
        <f ca="1"/>
        <v>442.09999999999997</v>
      </c>
      <c r="BX443" t="str">
        <f ca="1"/>
        <v/>
      </c>
      <c r="BY443">
        <f ca="1"/>
        <v>1019.8999999999999</v>
      </c>
      <c r="BZ443" t="str">
        <f ca="1"/>
        <v/>
      </c>
      <c r="CA443" t="str">
        <f ca="1"/>
        <v/>
      </c>
      <c r="CB443" t="str">
        <f ca="1"/>
        <v/>
      </c>
      <c r="CC443" t="str">
        <f ca="1"/>
        <v/>
      </c>
      <c r="CD443" t="str">
        <f ca="1"/>
        <v/>
      </c>
      <c r="CE443" t="str">
        <f ca="1"/>
        <v/>
      </c>
      <c r="CF443" t="str">
        <f ca="1"/>
        <v/>
      </c>
      <c r="CG443" t="str">
        <f ca="1"/>
        <v/>
      </c>
    </row>
    <row r="444" spans="1:85" ht="13.5">
      <c r="A444" s="242">
        <f ca="1"/>
        <v>46214</v>
      </c>
      <c r="B444" s="240" t="str">
        <f ca="1"/>
        <v>E</v>
      </c>
      <c r="C444" s="243">
        <f ca="1"/>
        <v>230.8</v>
      </c>
      <c r="D444" s="243">
        <f ca="1"/>
        <v>3409</v>
      </c>
      <c r="E444" s="243">
        <f ca="1"/>
        <v>362.40000000000003</v>
      </c>
      <c r="F444" s="243">
        <f ca="1"/>
        <v>2318.4</v>
      </c>
      <c r="G444" s="243" t="str">
        <f ca="1"/>
        <v/>
      </c>
      <c r="H444" s="243">
        <f ca="1"/>
        <v>6320.6</v>
      </c>
      <c r="I444" s="244" t="str">
        <f ca="1"/>
        <v/>
      </c>
      <c r="J444" s="244" t="str">
        <f ca="1"/>
        <v/>
      </c>
      <c r="K444" s="243">
        <f ca="1"/>
        <v>15</v>
      </c>
      <c r="L444" s="243" t="str">
        <f ca="1"/>
        <v/>
      </c>
      <c r="M444" s="243" t="str">
        <f ca="1"/>
        <v/>
      </c>
      <c r="N444" s="243">
        <f ca="1"/>
        <v>8416.3000000000011</v>
      </c>
      <c r="O444" s="243">
        <f ca="1"/>
        <v>346.76</v>
      </c>
      <c r="P444" s="244">
        <f ca="1"/>
        <v>24.271253893182607</v>
      </c>
      <c r="R444" s="245"/>
      <c r="BA444">
        <f ca="1"/>
        <v>46243</v>
      </c>
      <c r="BB444" t="str">
        <f ca="1"/>
        <v>E</v>
      </c>
      <c r="BC444">
        <f ca="1"/>
        <v>175.5</v>
      </c>
      <c r="BD444">
        <f ca="1"/>
        <v>1547.9</v>
      </c>
      <c r="BE444">
        <f ca="1"/>
        <v>367.79999999999995</v>
      </c>
      <c r="BF444">
        <f ca="1"/>
        <v>401.6</v>
      </c>
      <c r="BG444" t="str">
        <f ca="1"/>
        <v/>
      </c>
      <c r="BH444">
        <f ca="1"/>
        <v>2492.7999999999997</v>
      </c>
      <c r="BI444">
        <f ca="1"/>
        <v>4.18</v>
      </c>
      <c r="BJ444">
        <f ca="1"/>
        <v>8.26</v>
      </c>
      <c r="BK444">
        <f ca="1"/>
        <v>20</v>
      </c>
      <c r="BL444" t="str">
        <f ca="1"/>
        <v/>
      </c>
      <c r="BM444" t="str">
        <f ca="1"/>
        <v/>
      </c>
      <c r="BN444">
        <f ca="1"/>
        <v>3506.0999999999995</v>
      </c>
      <c r="BO444">
        <f ca="1"/>
        <v>152.16</v>
      </c>
      <c r="BP444">
        <f ca="1"/>
        <v>23.04219242902208</v>
      </c>
      <c r="BR444">
        <f ca="1"/>
        <v>46243</v>
      </c>
      <c r="BS444" t="str">
        <f ca="1"/>
        <v>E</v>
      </c>
      <c r="BT444">
        <f ca="1"/>
        <v>175.5</v>
      </c>
      <c r="BU444">
        <f ca="1"/>
        <v>1547.9</v>
      </c>
      <c r="BV444">
        <f ca="1"/>
        <v>367.79999999999995</v>
      </c>
      <c r="BW444">
        <f ca="1"/>
        <v>401.6</v>
      </c>
      <c r="BX444" t="str">
        <f ca="1"/>
        <v/>
      </c>
      <c r="BY444">
        <f ca="1"/>
        <v>2492.7999999999997</v>
      </c>
      <c r="BZ444">
        <f ca="1"/>
        <v>4.18</v>
      </c>
      <c r="CA444">
        <f ca="1"/>
        <v>8.26</v>
      </c>
      <c r="CB444">
        <f ca="1"/>
        <v>20</v>
      </c>
      <c r="CC444" t="str">
        <f ca="1"/>
        <v/>
      </c>
      <c r="CD444" t="str">
        <f ca="1"/>
        <v/>
      </c>
      <c r="CE444">
        <f ca="1"/>
        <v>3506.0999999999995</v>
      </c>
      <c r="CF444">
        <f ca="1"/>
        <v>152.16</v>
      </c>
      <c r="CG444">
        <f ca="1"/>
        <v>23.04219242902208</v>
      </c>
    </row>
    <row r="445" spans="1:85" ht="13.5">
      <c r="A445" s="242">
        <f ca="1"/>
        <v>46215</v>
      </c>
      <c r="B445" s="240" t="str">
        <f ca="1"/>
        <v>M</v>
      </c>
      <c r="C445" s="243">
        <f ca="1"/>
        <v>262.59999999999997</v>
      </c>
      <c r="D445" s="243">
        <f ca="1"/>
        <v>19.5</v>
      </c>
      <c r="E445" s="243">
        <f ca="1"/>
        <v>427.30000000000007</v>
      </c>
      <c r="F445" s="243">
        <f ca="1"/>
        <v>1401.3000000000002</v>
      </c>
      <c r="G445" s="243" t="str">
        <f ca="1"/>
        <v/>
      </c>
      <c r="H445" s="243">
        <f ca="1"/>
        <v>2110.7000000000003</v>
      </c>
      <c r="I445" s="244" t="str">
        <f ca="1"/>
        <v/>
      </c>
      <c r="J445" s="244" t="str">
        <f ca="1"/>
        <v/>
      </c>
      <c r="K445" s="243" t="str">
        <f ca="1"/>
        <v/>
      </c>
      <c r="L445" s="243" t="str">
        <f ca="1"/>
        <v/>
      </c>
      <c r="M445" s="243" t="str">
        <f ca="1"/>
        <v/>
      </c>
      <c r="N445" s="243" t="str">
        <f ca="1"/>
        <v/>
      </c>
      <c r="O445" s="243" t="str">
        <f ca="1"/>
        <v/>
      </c>
      <c r="P445" s="244" t="str">
        <f ca="1"/>
        <v/>
      </c>
      <c r="R445" s="245"/>
      <c r="BA445">
        <f ca="1"/>
        <v>46244</v>
      </c>
      <c r="BB445" t="str">
        <f ca="1"/>
        <v>M</v>
      </c>
      <c r="BC445">
        <f ca="1"/>
        <v>178.3</v>
      </c>
      <c r="BD445">
        <f ca="1"/>
        <v>8.9</v>
      </c>
      <c r="BE445">
        <f ca="1"/>
        <v>392.59999999999997</v>
      </c>
      <c r="BF445">
        <f ca="1"/>
        <v>453.5</v>
      </c>
      <c r="BG445" t="str">
        <f ca="1"/>
        <v/>
      </c>
      <c r="BH445">
        <f ca="1"/>
        <v>1033.3</v>
      </c>
      <c r="BI445" t="str">
        <f ca="1"/>
        <v/>
      </c>
      <c r="BJ445" t="str">
        <f ca="1"/>
        <v/>
      </c>
      <c r="BK445" t="str">
        <f ca="1"/>
        <v/>
      </c>
      <c r="BL445" t="str">
        <f ca="1"/>
        <v/>
      </c>
      <c r="BM445" t="str">
        <f ca="1"/>
        <v/>
      </c>
      <c r="BN445" t="str">
        <f ca="1"/>
        <v/>
      </c>
      <c r="BO445" t="str">
        <f ca="1"/>
        <v/>
      </c>
      <c r="BP445" t="str">
        <f ca="1"/>
        <v/>
      </c>
      <c r="BR445">
        <f ca="1"/>
        <v>46244</v>
      </c>
      <c r="BS445" t="str">
        <f ca="1"/>
        <v>M</v>
      </c>
      <c r="BT445">
        <f ca="1"/>
        <v>178.3</v>
      </c>
      <c r="BU445">
        <f ca="1"/>
        <v>8.9</v>
      </c>
      <c r="BV445">
        <f ca="1"/>
        <v>392.59999999999997</v>
      </c>
      <c r="BW445">
        <f ca="1"/>
        <v>453.5</v>
      </c>
      <c r="BX445" t="str">
        <f ca="1"/>
        <v/>
      </c>
      <c r="BY445">
        <f ca="1"/>
        <v>1033.3</v>
      </c>
      <c r="BZ445" t="str">
        <f ca="1"/>
        <v/>
      </c>
      <c r="CA445" t="str">
        <f ca="1"/>
        <v/>
      </c>
      <c r="CB445" t="str">
        <f ca="1"/>
        <v/>
      </c>
      <c r="CC445" t="str">
        <f ca="1"/>
        <v/>
      </c>
      <c r="CD445" t="str">
        <f ca="1"/>
        <v/>
      </c>
      <c r="CE445" t="str">
        <f ca="1"/>
        <v/>
      </c>
      <c r="CF445" t="str">
        <f ca="1"/>
        <v/>
      </c>
      <c r="CG445" t="str">
        <f ca="1"/>
        <v/>
      </c>
    </row>
    <row r="446" spans="1:85" ht="13.5">
      <c r="A446" s="242">
        <f ca="1"/>
        <v>46215</v>
      </c>
      <c r="B446" s="240" t="str">
        <f ca="1"/>
        <v>E</v>
      </c>
      <c r="C446" s="243">
        <f ca="1"/>
        <v>241.9</v>
      </c>
      <c r="D446" s="243">
        <f ca="1"/>
        <v>3431.4</v>
      </c>
      <c r="E446" s="243">
        <f ca="1"/>
        <v>383.5</v>
      </c>
      <c r="F446" s="243">
        <f ca="1"/>
        <v>2461.7000000000003</v>
      </c>
      <c r="G446" s="243" t="str">
        <f ca="1"/>
        <v/>
      </c>
      <c r="H446" s="243">
        <f ca="1"/>
        <v>6518.5</v>
      </c>
      <c r="I446" s="244" t="str">
        <f ca="1"/>
        <v/>
      </c>
      <c r="J446" s="244" t="str">
        <f ca="1"/>
        <v/>
      </c>
      <c r="K446" s="243">
        <f ca="1"/>
        <v>20</v>
      </c>
      <c r="L446" s="243" t="str">
        <f ca="1"/>
        <v/>
      </c>
      <c r="M446" s="243" t="str">
        <f ca="1"/>
        <v/>
      </c>
      <c r="N446" s="243">
        <f ca="1"/>
        <v>8585.4</v>
      </c>
      <c r="O446" s="243">
        <f ca="1"/>
        <v>351.26</v>
      </c>
      <c r="P446" s="244">
        <f ca="1"/>
        <v>24.441724079029779</v>
      </c>
      <c r="R446" s="245"/>
      <c r="BA446">
        <f ca="1"/>
        <v>46244</v>
      </c>
      <c r="BB446" t="str">
        <f ca="1"/>
        <v>E</v>
      </c>
      <c r="BC446">
        <f ca="1"/>
        <v>161.20000000000002</v>
      </c>
      <c r="BD446">
        <f ca="1"/>
        <v>1644</v>
      </c>
      <c r="BE446">
        <f ca="1"/>
        <v>301.10000000000002</v>
      </c>
      <c r="BF446">
        <f ca="1"/>
        <v>409.09999999999997</v>
      </c>
      <c r="BG446" t="str">
        <f ca="1"/>
        <v/>
      </c>
      <c r="BH446">
        <f ca="1"/>
        <v>2515.4</v>
      </c>
      <c r="BI446">
        <f ca="1"/>
        <v>4.16</v>
      </c>
      <c r="BJ446">
        <f ca="1"/>
        <v>8.1999999999999993</v>
      </c>
      <c r="BK446">
        <f ca="1"/>
        <v>152</v>
      </c>
      <c r="BL446" t="str">
        <f ca="1"/>
        <v/>
      </c>
      <c r="BM446" t="str">
        <f ca="1"/>
        <v/>
      </c>
      <c r="BN446">
        <f ca="1"/>
        <v>3329.8</v>
      </c>
      <c r="BO446">
        <f ca="1"/>
        <v>143.38</v>
      </c>
      <c r="BP446">
        <f ca="1"/>
        <v>23.223601618077836</v>
      </c>
      <c r="BR446">
        <f ca="1"/>
        <v>46244</v>
      </c>
      <c r="BS446" t="str">
        <f ca="1"/>
        <v>E</v>
      </c>
      <c r="BT446">
        <f ca="1"/>
        <v>161.20000000000002</v>
      </c>
      <c r="BU446">
        <f ca="1"/>
        <v>1644</v>
      </c>
      <c r="BV446">
        <f ca="1"/>
        <v>301.10000000000002</v>
      </c>
      <c r="BW446">
        <f ca="1"/>
        <v>409.09999999999997</v>
      </c>
      <c r="BX446" t="str">
        <f ca="1"/>
        <v/>
      </c>
      <c r="BY446">
        <f ca="1"/>
        <v>2515.4</v>
      </c>
      <c r="BZ446">
        <f ca="1"/>
        <v>4.16</v>
      </c>
      <c r="CA446">
        <f ca="1"/>
        <v>8.1999999999999993</v>
      </c>
      <c r="CB446">
        <f ca="1"/>
        <v>152</v>
      </c>
      <c r="CC446" t="str">
        <f ca="1"/>
        <v/>
      </c>
      <c r="CD446" t="str">
        <f ca="1"/>
        <v/>
      </c>
      <c r="CE446">
        <f ca="1"/>
        <v>3329.8</v>
      </c>
      <c r="CF446">
        <f ca="1"/>
        <v>143.38</v>
      </c>
      <c r="CG446">
        <f ca="1"/>
        <v>23.223601618077836</v>
      </c>
    </row>
    <row r="447" spans="1:85" ht="13.5">
      <c r="A447" s="242">
        <f ca="1"/>
        <v>46216</v>
      </c>
      <c r="B447" s="240" t="str">
        <f ca="1"/>
        <v>M</v>
      </c>
      <c r="C447" s="243">
        <f ca="1"/>
        <v>272.39999999999998</v>
      </c>
      <c r="D447" s="243">
        <f ca="1"/>
        <v>14.8</v>
      </c>
      <c r="E447" s="243">
        <f ca="1"/>
        <v>382.2</v>
      </c>
      <c r="F447" s="243">
        <f ca="1"/>
        <v>1417.5</v>
      </c>
      <c r="G447" s="243" t="str">
        <f ca="1"/>
        <v/>
      </c>
      <c r="H447" s="243">
        <f ca="1"/>
        <v>2086.9</v>
      </c>
      <c r="I447" s="244" t="str">
        <f ca="1"/>
        <v/>
      </c>
      <c r="J447" s="244" t="str">
        <f ca="1"/>
        <v/>
      </c>
      <c r="K447" s="243" t="str">
        <f ca="1"/>
        <v/>
      </c>
      <c r="L447" s="243" t="str">
        <f ca="1"/>
        <v/>
      </c>
      <c r="M447" s="243" t="str">
        <f ca="1"/>
        <v/>
      </c>
      <c r="N447" s="243" t="str">
        <f ca="1"/>
        <v/>
      </c>
      <c r="O447" s="243" t="str">
        <f ca="1"/>
        <v/>
      </c>
      <c r="P447" s="244" t="str">
        <f ca="1"/>
        <v/>
      </c>
      <c r="R447" s="245"/>
      <c r="BA447">
        <f ca="1"/>
        <v>46245</v>
      </c>
      <c r="BB447" t="str">
        <f ca="1"/>
        <v>M</v>
      </c>
      <c r="BC447">
        <f ca="1"/>
        <v>176.6</v>
      </c>
      <c r="BD447">
        <f ca="1"/>
        <v>8.4</v>
      </c>
      <c r="BE447">
        <f ca="1"/>
        <v>301.5</v>
      </c>
      <c r="BF447">
        <f ca="1"/>
        <v>479.9</v>
      </c>
      <c r="BG447" t="str">
        <f ca="1"/>
        <v/>
      </c>
      <c r="BH447">
        <f ca="1"/>
        <v>966.4</v>
      </c>
      <c r="BI447" t="str">
        <f ca="1"/>
        <v/>
      </c>
      <c r="BJ447" t="str">
        <f ca="1"/>
        <v/>
      </c>
      <c r="BK447" t="str">
        <f ca="1"/>
        <v/>
      </c>
      <c r="BL447" t="str">
        <f ca="1"/>
        <v/>
      </c>
      <c r="BM447" t="str">
        <f ca="1"/>
        <v/>
      </c>
      <c r="BN447" t="str">
        <f ca="1"/>
        <v/>
      </c>
      <c r="BO447" t="str">
        <f ca="1"/>
        <v/>
      </c>
      <c r="BP447" t="str">
        <f ca="1"/>
        <v/>
      </c>
      <c r="BR447">
        <f ca="1"/>
        <v>46245</v>
      </c>
      <c r="BS447" t="str">
        <f ca="1"/>
        <v>M</v>
      </c>
      <c r="BT447">
        <f ca="1"/>
        <v>176.6</v>
      </c>
      <c r="BU447">
        <f ca="1"/>
        <v>8.4</v>
      </c>
      <c r="BV447">
        <f ca="1"/>
        <v>301.5</v>
      </c>
      <c r="BW447">
        <f ca="1"/>
        <v>479.9</v>
      </c>
      <c r="BX447" t="str">
        <f ca="1"/>
        <v/>
      </c>
      <c r="BY447">
        <f ca="1"/>
        <v>966.4</v>
      </c>
      <c r="BZ447" t="str">
        <f ca="1"/>
        <v/>
      </c>
      <c r="CA447" t="str">
        <f ca="1"/>
        <v/>
      </c>
      <c r="CB447" t="str">
        <f ca="1"/>
        <v/>
      </c>
      <c r="CC447" t="str">
        <f ca="1"/>
        <v/>
      </c>
      <c r="CD447" t="str">
        <f ca="1"/>
        <v/>
      </c>
      <c r="CE447" t="str">
        <f ca="1"/>
        <v/>
      </c>
      <c r="CF447" t="str">
        <f ca="1"/>
        <v/>
      </c>
      <c r="CG447" t="str">
        <f ca="1"/>
        <v/>
      </c>
    </row>
    <row r="448" spans="1:85" ht="13.5">
      <c r="A448" s="242">
        <f ca="1"/>
        <v>46216</v>
      </c>
      <c r="B448" s="240" t="str">
        <f ca="1"/>
        <v>E</v>
      </c>
      <c r="C448" s="243">
        <f ca="1"/>
        <v>264.70000000000005</v>
      </c>
      <c r="D448" s="243">
        <f ca="1"/>
        <v>3703.5</v>
      </c>
      <c r="E448" s="243">
        <f ca="1"/>
        <v>378.70000000000005</v>
      </c>
      <c r="F448" s="243">
        <f ca="1"/>
        <v>2349.6</v>
      </c>
      <c r="G448" s="243" t="str">
        <f ca="1"/>
        <v/>
      </c>
      <c r="H448" s="243">
        <f ca="1"/>
        <v>6696.5</v>
      </c>
      <c r="I448" s="244" t="str">
        <f ca="1"/>
        <v/>
      </c>
      <c r="J448" s="244" t="str">
        <f ca="1"/>
        <v/>
      </c>
      <c r="K448" s="243">
        <f ca="1"/>
        <v>160</v>
      </c>
      <c r="L448" s="243" t="str">
        <f ca="1"/>
        <v/>
      </c>
      <c r="M448" s="243" t="str">
        <f ca="1"/>
        <v/>
      </c>
      <c r="N448" s="243">
        <f ca="1"/>
        <v>8458.4</v>
      </c>
      <c r="O448" s="243">
        <f ca="1"/>
        <v>346.92</v>
      </c>
      <c r="P448" s="244">
        <f ca="1"/>
        <v>24.381413582382102</v>
      </c>
      <c r="R448" s="245"/>
      <c r="BA448">
        <f ca="1"/>
        <v>46245</v>
      </c>
      <c r="BB448" t="str">
        <f ca="1"/>
        <v>E</v>
      </c>
      <c r="BC448">
        <f ca="1"/>
        <v>173</v>
      </c>
      <c r="BD448">
        <f ca="1"/>
        <v>1548.7</v>
      </c>
      <c r="BE448">
        <f ca="1"/>
        <v>386.79999999999995</v>
      </c>
      <c r="BF448">
        <f ca="1"/>
        <v>369.7</v>
      </c>
      <c r="BG448" t="str">
        <f ca="1"/>
        <v/>
      </c>
      <c r="BH448">
        <f ca="1"/>
        <v>2478.1999999999998</v>
      </c>
      <c r="BI448">
        <f ca="1"/>
        <v>4.2699999999999996</v>
      </c>
      <c r="BJ448">
        <f ca="1"/>
        <v>8.2100000000000009</v>
      </c>
      <c r="BK448">
        <f ca="1"/>
        <v>20</v>
      </c>
      <c r="BL448" t="str">
        <f ca="1"/>
        <v/>
      </c>
      <c r="BM448" t="str">
        <f ca="1"/>
        <v/>
      </c>
      <c r="BN448">
        <f ca="1"/>
        <v>12203.5</v>
      </c>
      <c r="BO448">
        <f ca="1"/>
        <v>539.55999999999995</v>
      </c>
      <c r="BP448">
        <f ca="1"/>
        <v>22.6175031507154</v>
      </c>
      <c r="BR448">
        <f ca="1"/>
        <v>46245</v>
      </c>
      <c r="BS448" t="str">
        <f ca="1"/>
        <v>E</v>
      </c>
      <c r="BT448">
        <f ca="1"/>
        <v>173</v>
      </c>
      <c r="BU448">
        <f ca="1"/>
        <v>1548.7</v>
      </c>
      <c r="BV448">
        <f ca="1"/>
        <v>386.79999999999995</v>
      </c>
      <c r="BW448">
        <f ca="1"/>
        <v>369.7</v>
      </c>
      <c r="BX448" t="str">
        <f ca="1"/>
        <v/>
      </c>
      <c r="BY448">
        <f ca="1"/>
        <v>2478.1999999999998</v>
      </c>
      <c r="BZ448">
        <f ca="1"/>
        <v>4.2699999999999996</v>
      </c>
      <c r="CA448">
        <f ca="1"/>
        <v>8.2100000000000009</v>
      </c>
      <c r="CB448">
        <f ca="1"/>
        <v>20</v>
      </c>
      <c r="CC448" t="str">
        <f ca="1"/>
        <v/>
      </c>
      <c r="CD448" t="str">
        <f ca="1"/>
        <v/>
      </c>
      <c r="CE448">
        <f ca="1"/>
        <v>12203.5</v>
      </c>
      <c r="CF448">
        <f ca="1"/>
        <v>539.55999999999995</v>
      </c>
      <c r="CG448">
        <f ca="1"/>
        <v>22.6175031507154</v>
      </c>
    </row>
    <row r="449" spans="1:85" ht="13.5">
      <c r="A449" s="242">
        <f ca="1"/>
        <v>46217</v>
      </c>
      <c r="B449" s="240" t="str">
        <f ca="1"/>
        <v>M</v>
      </c>
      <c r="C449" s="243">
        <f ca="1"/>
        <v>269.3</v>
      </c>
      <c r="D449" s="243">
        <f ca="1"/>
        <v>16</v>
      </c>
      <c r="E449" s="243">
        <f ca="1"/>
        <v>400.3</v>
      </c>
      <c r="F449" s="243">
        <f ca="1"/>
        <v>1236.3</v>
      </c>
      <c r="G449" s="243" t="str">
        <f ca="1"/>
        <v/>
      </c>
      <c r="H449" s="243">
        <f ca="1"/>
        <v>1921.9</v>
      </c>
      <c r="I449" s="244" t="str">
        <f ca="1"/>
        <v/>
      </c>
      <c r="J449" s="244" t="str">
        <f ca="1"/>
        <v/>
      </c>
      <c r="K449" s="243" t="str">
        <f ca="1"/>
        <v/>
      </c>
      <c r="L449" s="243" t="str">
        <f ca="1"/>
        <v/>
      </c>
      <c r="M449" s="243" t="str">
        <f ca="1"/>
        <v/>
      </c>
      <c r="N449" s="243" t="str">
        <f ca="1"/>
        <v/>
      </c>
      <c r="O449" s="243" t="str">
        <f ca="1"/>
        <v/>
      </c>
      <c r="P449" s="244" t="str">
        <f ca="1"/>
        <v/>
      </c>
      <c r="R449" s="245"/>
      <c r="BA449">
        <f ca="1"/>
        <v>46246</v>
      </c>
      <c r="BB449" t="str">
        <f ca="1"/>
        <v>M</v>
      </c>
      <c r="BC449">
        <f ca="1"/>
        <v>182.1</v>
      </c>
      <c r="BD449">
        <f ca="1"/>
        <v>8718.7000000000007</v>
      </c>
      <c r="BE449">
        <f ca="1"/>
        <v>378.5</v>
      </c>
      <c r="BF449">
        <f ca="1"/>
        <v>466.00000000000006</v>
      </c>
      <c r="BG449" t="str">
        <f ca="1"/>
        <v/>
      </c>
      <c r="BH449">
        <f ca="1"/>
        <v>9745.3000000000011</v>
      </c>
      <c r="BI449" t="str">
        <f ca="1"/>
        <v/>
      </c>
      <c r="BJ449" t="str">
        <f ca="1"/>
        <v/>
      </c>
      <c r="BK449" t="str">
        <f ca="1"/>
        <v/>
      </c>
      <c r="BL449" t="str">
        <f ca="1"/>
        <v/>
      </c>
      <c r="BM449" t="str">
        <f ca="1"/>
        <v/>
      </c>
      <c r="BN449" t="str">
        <f ca="1"/>
        <v/>
      </c>
      <c r="BO449" t="str">
        <f ca="1"/>
        <v/>
      </c>
      <c r="BP449" t="str">
        <f ca="1"/>
        <v/>
      </c>
      <c r="BR449">
        <f ca="1"/>
        <v>46246</v>
      </c>
      <c r="BS449" t="str">
        <f ca="1"/>
        <v>M</v>
      </c>
      <c r="BT449">
        <f ca="1"/>
        <v>182.1</v>
      </c>
      <c r="BU449">
        <f ca="1"/>
        <v>8718.7000000000007</v>
      </c>
      <c r="BV449">
        <f ca="1"/>
        <v>378.5</v>
      </c>
      <c r="BW449">
        <f ca="1"/>
        <v>466.00000000000006</v>
      </c>
      <c r="BX449" t="str">
        <f ca="1"/>
        <v/>
      </c>
      <c r="BY449">
        <f ca="1"/>
        <v>9745.3000000000011</v>
      </c>
      <c r="BZ449" t="str">
        <f ca="1"/>
        <v/>
      </c>
      <c r="CA449" t="str">
        <f ca="1"/>
        <v/>
      </c>
      <c r="CB449" t="str">
        <f ca="1"/>
        <v/>
      </c>
      <c r="CC449" t="str">
        <f ca="1"/>
        <v/>
      </c>
      <c r="CD449" t="str">
        <f ca="1"/>
        <v/>
      </c>
      <c r="CE449" t="str">
        <f ca="1"/>
        <v/>
      </c>
      <c r="CF449" t="str">
        <f ca="1"/>
        <v/>
      </c>
      <c r="CG449" t="str">
        <f ca="1"/>
        <v/>
      </c>
    </row>
    <row r="450" spans="1:85" ht="13.5">
      <c r="A450" s="242">
        <f ca="1"/>
        <v>46217</v>
      </c>
      <c r="B450" s="240" t="str">
        <f ca="1"/>
        <v>E</v>
      </c>
      <c r="C450" s="243">
        <f ca="1"/>
        <v>242.2</v>
      </c>
      <c r="D450" s="243">
        <f ca="1"/>
        <v>3674</v>
      </c>
      <c r="E450" s="243">
        <f ca="1"/>
        <v>380.70000000000005</v>
      </c>
      <c r="F450" s="243">
        <f ca="1"/>
        <v>2299.6999999999998</v>
      </c>
      <c r="G450" s="243" t="str">
        <f ca="1"/>
        <v/>
      </c>
      <c r="H450" s="243">
        <f ca="1"/>
        <v>6596.5999999999995</v>
      </c>
      <c r="I450" s="244" t="str">
        <f ca="1"/>
        <v/>
      </c>
      <c r="J450" s="244" t="str">
        <f ca="1"/>
        <v/>
      </c>
      <c r="K450" s="243">
        <f ca="1"/>
        <v>20</v>
      </c>
      <c r="L450" s="243" t="str">
        <f ca="1"/>
        <v/>
      </c>
      <c r="M450" s="243" t="str">
        <f ca="1"/>
        <v/>
      </c>
      <c r="N450" s="243">
        <f ca="1"/>
        <v>8707.1999999999989</v>
      </c>
      <c r="O450" s="243">
        <f ca="1"/>
        <v>357.87</v>
      </c>
      <c r="P450" s="244">
        <f ca="1"/>
        <v>24.330622851873581</v>
      </c>
      <c r="R450" s="245"/>
      <c r="BA450">
        <f ca="1"/>
        <v>46246</v>
      </c>
      <c r="BB450" t="str">
        <f ca="1"/>
        <v>E</v>
      </c>
      <c r="BC450">
        <f ca="1"/>
        <v>157.19999999999999</v>
      </c>
      <c r="BD450">
        <f ca="1"/>
        <v>1449.3999999999999</v>
      </c>
      <c r="BE450">
        <f ca="1"/>
        <v>369.20000000000005</v>
      </c>
      <c r="BF450">
        <f ca="1"/>
        <v>329.8</v>
      </c>
      <c r="BG450" t="str">
        <f ca="1"/>
        <v/>
      </c>
      <c r="BH450">
        <f ca="1"/>
        <v>2305.6</v>
      </c>
      <c r="BI450">
        <f ca="1"/>
        <v>4.1900000000000004</v>
      </c>
      <c r="BJ450">
        <f ca="1"/>
        <v>8.2100000000000009</v>
      </c>
      <c r="BK450">
        <f ca="1"/>
        <v>20</v>
      </c>
      <c r="BL450" t="str">
        <f ca="1"/>
        <v/>
      </c>
      <c r="BM450" t="str">
        <f ca="1"/>
        <v/>
      </c>
      <c r="BN450">
        <f ca="1"/>
        <v>3303.8999999999996</v>
      </c>
      <c r="BO450">
        <f ca="1"/>
        <v>145.34</v>
      </c>
      <c r="BP450">
        <f ca="1"/>
        <v>22.732214118618408</v>
      </c>
      <c r="BR450">
        <f ca="1"/>
        <v>46246</v>
      </c>
      <c r="BS450" t="str">
        <f ca="1"/>
        <v>E</v>
      </c>
      <c r="BT450">
        <f ca="1"/>
        <v>157.19999999999999</v>
      </c>
      <c r="BU450">
        <f ca="1"/>
        <v>1449.3999999999999</v>
      </c>
      <c r="BV450">
        <f ca="1"/>
        <v>369.20000000000005</v>
      </c>
      <c r="BW450">
        <f ca="1"/>
        <v>329.8</v>
      </c>
      <c r="BX450" t="str">
        <f ca="1"/>
        <v/>
      </c>
      <c r="BY450">
        <f ca="1"/>
        <v>2305.6</v>
      </c>
      <c r="BZ450">
        <f ca="1"/>
        <v>4.1900000000000004</v>
      </c>
      <c r="CA450">
        <f ca="1"/>
        <v>8.2100000000000009</v>
      </c>
      <c r="CB450">
        <f ca="1"/>
        <v>20</v>
      </c>
      <c r="CC450" t="str">
        <f ca="1"/>
        <v/>
      </c>
      <c r="CD450" t="str">
        <f ca="1"/>
        <v/>
      </c>
      <c r="CE450">
        <f ca="1"/>
        <v>3303.8999999999996</v>
      </c>
      <c r="CF450">
        <f ca="1"/>
        <v>145.34</v>
      </c>
      <c r="CG450">
        <f ca="1"/>
        <v>22.732214118618408</v>
      </c>
    </row>
    <row r="451" spans="1:85" ht="13.5">
      <c r="A451" s="242">
        <f ca="1"/>
        <v>46218</v>
      </c>
      <c r="B451" s="240" t="str">
        <f ca="1"/>
        <v>M</v>
      </c>
      <c r="C451" s="243">
        <f ca="1"/>
        <v>271.10000000000002</v>
      </c>
      <c r="D451" s="243">
        <f ca="1"/>
        <v>17</v>
      </c>
      <c r="E451" s="243">
        <f ca="1"/>
        <v>407.09999999999997</v>
      </c>
      <c r="F451" s="243">
        <f ca="1"/>
        <v>1435.3999999999999</v>
      </c>
      <c r="G451" s="243" t="str">
        <f ca="1"/>
        <v/>
      </c>
      <c r="H451" s="243">
        <f ca="1"/>
        <v>2130.6</v>
      </c>
      <c r="I451" s="244" t="str">
        <f ca="1"/>
        <v/>
      </c>
      <c r="J451" s="244" t="str">
        <f ca="1"/>
        <v/>
      </c>
      <c r="K451" s="243" t="str">
        <f ca="1"/>
        <v/>
      </c>
      <c r="L451" s="243" t="str">
        <f ca="1"/>
        <v/>
      </c>
      <c r="M451" s="243" t="str">
        <f ca="1"/>
        <v/>
      </c>
      <c r="N451" s="243" t="str">
        <f ca="1"/>
        <v/>
      </c>
      <c r="O451" s="243" t="str">
        <f ca="1"/>
        <v/>
      </c>
      <c r="P451" s="244" t="str">
        <f ca="1"/>
        <v/>
      </c>
      <c r="R451" s="245"/>
      <c r="BA451">
        <f ca="1"/>
        <v>46247</v>
      </c>
      <c r="BB451" t="str">
        <f ca="1"/>
        <v>M</v>
      </c>
      <c r="BC451">
        <f ca="1"/>
        <v>184.79999999999998</v>
      </c>
      <c r="BD451">
        <f ca="1"/>
        <v>10</v>
      </c>
      <c r="BE451">
        <f ca="1"/>
        <v>372.5</v>
      </c>
      <c r="BF451">
        <f ca="1"/>
        <v>451.00000000000006</v>
      </c>
      <c r="BG451" t="str">
        <f ca="1"/>
        <v/>
      </c>
      <c r="BH451">
        <f ca="1"/>
        <v>1018.3</v>
      </c>
      <c r="BI451" t="str">
        <f ca="1"/>
        <v/>
      </c>
      <c r="BJ451" t="str">
        <f ca="1"/>
        <v/>
      </c>
      <c r="BK451" t="str">
        <f ca="1"/>
        <v/>
      </c>
      <c r="BL451" t="str">
        <f ca="1"/>
        <v/>
      </c>
      <c r="BM451" t="str">
        <f ca="1"/>
        <v/>
      </c>
      <c r="BN451" t="str">
        <f ca="1"/>
        <v/>
      </c>
      <c r="BO451" t="str">
        <f ca="1"/>
        <v/>
      </c>
      <c r="BP451" t="str">
        <f ca="1"/>
        <v/>
      </c>
      <c r="BR451">
        <f ca="1"/>
        <v>46247</v>
      </c>
      <c r="BS451" t="str">
        <f ca="1"/>
        <v>M</v>
      </c>
      <c r="BT451">
        <f ca="1"/>
        <v>184.79999999999998</v>
      </c>
      <c r="BU451">
        <f ca="1"/>
        <v>10</v>
      </c>
      <c r="BV451">
        <f ca="1"/>
        <v>372.5</v>
      </c>
      <c r="BW451">
        <f ca="1"/>
        <v>451.00000000000006</v>
      </c>
      <c r="BX451" t="str">
        <f ca="1"/>
        <v/>
      </c>
      <c r="BY451">
        <f ca="1"/>
        <v>1018.3</v>
      </c>
      <c r="BZ451" t="str">
        <f ca="1"/>
        <v/>
      </c>
      <c r="CA451" t="str">
        <f ca="1"/>
        <v/>
      </c>
      <c r="CB451" t="str">
        <f ca="1"/>
        <v/>
      </c>
      <c r="CC451" t="str">
        <f ca="1"/>
        <v/>
      </c>
      <c r="CD451" t="str">
        <f ca="1"/>
        <v/>
      </c>
      <c r="CE451" t="str">
        <f ca="1"/>
        <v/>
      </c>
      <c r="CF451" t="str">
        <f ca="1"/>
        <v/>
      </c>
      <c r="CG451" t="str">
        <f ca="1"/>
        <v/>
      </c>
    </row>
    <row r="452" spans="1:85" ht="13.5">
      <c r="A452" s="242">
        <f ca="1"/>
        <v>46218</v>
      </c>
      <c r="B452" s="240" t="str">
        <f ca="1"/>
        <v>E</v>
      </c>
      <c r="C452" s="243">
        <f ca="1"/>
        <v>260.59999999999997</v>
      </c>
      <c r="D452" s="243">
        <f ca="1"/>
        <v>3466.7</v>
      </c>
      <c r="E452" s="243">
        <f ca="1"/>
        <v>391.5</v>
      </c>
      <c r="F452" s="243">
        <f ca="1"/>
        <v>2287.2999999999997</v>
      </c>
      <c r="G452" s="243" t="str">
        <f ca="1"/>
        <v/>
      </c>
      <c r="H452" s="243">
        <f ca="1"/>
        <v>6406.0999999999985</v>
      </c>
      <c r="I452" s="244" t="str">
        <f ca="1"/>
        <v/>
      </c>
      <c r="J452" s="244" t="str">
        <f ca="1"/>
        <v/>
      </c>
      <c r="K452" s="243">
        <f ca="1"/>
        <v>20</v>
      </c>
      <c r="L452" s="243" t="str">
        <f ca="1"/>
        <v/>
      </c>
      <c r="M452" s="243" t="str">
        <f ca="1"/>
        <v/>
      </c>
      <c r="N452" s="243">
        <f ca="1"/>
        <v>14396.699999999997</v>
      </c>
      <c r="O452" s="243">
        <f ca="1"/>
        <v>594.63</v>
      </c>
      <c r="P452" s="244">
        <f ca="1"/>
        <v>24.211190151859135</v>
      </c>
      <c r="R452" s="245"/>
      <c r="BA452">
        <f ca="1"/>
        <v>46247</v>
      </c>
      <c r="BB452" t="str">
        <f ca="1"/>
        <v>E</v>
      </c>
      <c r="BC452">
        <f ca="1"/>
        <v>156.80000000000001</v>
      </c>
      <c r="BD452">
        <f ca="1"/>
        <v>1517</v>
      </c>
      <c r="BE452">
        <f ca="1"/>
        <v>304.3</v>
      </c>
      <c r="BF452">
        <f ca="1"/>
        <v>341.59999999999997</v>
      </c>
      <c r="BG452" t="str">
        <f ca="1"/>
        <v/>
      </c>
      <c r="BH452">
        <f ca="1"/>
        <v>2319.6999999999998</v>
      </c>
      <c r="BI452">
        <f ca="1"/>
        <v>4.1100000000000003</v>
      </c>
      <c r="BJ452">
        <f ca="1"/>
        <v>8.2899999999999991</v>
      </c>
      <c r="BK452">
        <f ca="1"/>
        <v>20</v>
      </c>
      <c r="BL452" t="str">
        <f ca="1"/>
        <v/>
      </c>
      <c r="BM452" t="str">
        <f ca="1"/>
        <v/>
      </c>
      <c r="BN452">
        <f ca="1"/>
        <v>11640.599999999999</v>
      </c>
      <c r="BO452">
        <f ca="1"/>
        <v>502.86</v>
      </c>
      <c r="BP452">
        <f ca="1"/>
        <v>23.148788927335637</v>
      </c>
      <c r="BR452">
        <f ca="1"/>
        <v>46247</v>
      </c>
      <c r="BS452" t="str">
        <f ca="1"/>
        <v>E</v>
      </c>
      <c r="BT452">
        <f ca="1"/>
        <v>156.80000000000001</v>
      </c>
      <c r="BU452">
        <f ca="1"/>
        <v>1517</v>
      </c>
      <c r="BV452">
        <f ca="1"/>
        <v>304.3</v>
      </c>
      <c r="BW452">
        <f ca="1"/>
        <v>341.59999999999997</v>
      </c>
      <c r="BX452" t="str">
        <f ca="1"/>
        <v/>
      </c>
      <c r="BY452">
        <f ca="1"/>
        <v>2319.6999999999998</v>
      </c>
      <c r="BZ452">
        <f ca="1"/>
        <v>4.1100000000000003</v>
      </c>
      <c r="CA452">
        <f ca="1"/>
        <v>8.2899999999999991</v>
      </c>
      <c r="CB452">
        <f ca="1"/>
        <v>20</v>
      </c>
      <c r="CC452" t="str">
        <f ca="1"/>
        <v/>
      </c>
      <c r="CD452" t="str">
        <f ca="1"/>
        <v/>
      </c>
      <c r="CE452">
        <f ca="1"/>
        <v>11640.599999999999</v>
      </c>
      <c r="CF452">
        <f ca="1"/>
        <v>502.86</v>
      </c>
      <c r="CG452">
        <f ca="1"/>
        <v>23.148788927335637</v>
      </c>
    </row>
    <row r="453" spans="1:85" ht="13.5">
      <c r="A453" s="242">
        <f ca="1"/>
        <v>46219</v>
      </c>
      <c r="B453" s="240" t="str">
        <f ca="1"/>
        <v>M</v>
      </c>
      <c r="C453" s="243">
        <f ca="1"/>
        <v>271.3</v>
      </c>
      <c r="D453" s="243">
        <f ca="1"/>
        <v>5934.4</v>
      </c>
      <c r="E453" s="243">
        <f ca="1"/>
        <v>389.5</v>
      </c>
      <c r="F453" s="243">
        <f ca="1"/>
        <v>1415.3999999999999</v>
      </c>
      <c r="G453" s="243" t="str">
        <f ca="1"/>
        <v/>
      </c>
      <c r="H453" s="243">
        <f ca="1"/>
        <v>8010.5999999999995</v>
      </c>
      <c r="I453" s="244" t="str">
        <f ca="1"/>
        <v/>
      </c>
      <c r="J453" s="244" t="str">
        <f ca="1"/>
        <v/>
      </c>
      <c r="K453" s="243" t="str">
        <f ca="1"/>
        <v/>
      </c>
      <c r="L453" s="243" t="str">
        <f ca="1"/>
        <v/>
      </c>
      <c r="M453" s="243" t="str">
        <f ca="1"/>
        <v/>
      </c>
      <c r="N453" s="243" t="str">
        <f ca="1"/>
        <v/>
      </c>
      <c r="O453" s="243" t="str">
        <f ca="1"/>
        <v/>
      </c>
      <c r="P453" s="244" t="str">
        <f ca="1"/>
        <v/>
      </c>
      <c r="R453" s="245"/>
      <c r="BA453">
        <f ca="1"/>
        <v>46248</v>
      </c>
      <c r="BB453" t="str">
        <f ca="1"/>
        <v>M</v>
      </c>
      <c r="BC453">
        <f ca="1"/>
        <v>174.8</v>
      </c>
      <c r="BD453">
        <f ca="1"/>
        <v>8368.7000000000007</v>
      </c>
      <c r="BE453">
        <f ca="1"/>
        <v>373.6</v>
      </c>
      <c r="BF453">
        <f ca="1"/>
        <v>423.79999999999995</v>
      </c>
      <c r="BG453" t="str">
        <f ca="1"/>
        <v/>
      </c>
      <c r="BH453">
        <f ca="1"/>
        <v>9340.9</v>
      </c>
      <c r="BI453" t="str">
        <f ca="1"/>
        <v/>
      </c>
      <c r="BJ453" t="str">
        <f ca="1"/>
        <v/>
      </c>
      <c r="BK453" t="str">
        <f ca="1"/>
        <v/>
      </c>
      <c r="BL453" t="str">
        <f ca="1"/>
        <v/>
      </c>
      <c r="BM453" t="str">
        <f ca="1"/>
        <v/>
      </c>
      <c r="BN453" t="str">
        <f ca="1"/>
        <v/>
      </c>
      <c r="BO453" t="str">
        <f ca="1"/>
        <v/>
      </c>
      <c r="BP453" t="str">
        <f ca="1"/>
        <v/>
      </c>
      <c r="BR453">
        <f ca="1"/>
        <v>46248</v>
      </c>
      <c r="BS453" t="str">
        <f ca="1"/>
        <v>M</v>
      </c>
      <c r="BT453">
        <f ca="1"/>
        <v>174.8</v>
      </c>
      <c r="BU453">
        <f ca="1"/>
        <v>8368.7000000000007</v>
      </c>
      <c r="BV453">
        <f ca="1"/>
        <v>373.6</v>
      </c>
      <c r="BW453">
        <f ca="1"/>
        <v>423.79999999999995</v>
      </c>
      <c r="BX453" t="str">
        <f ca="1"/>
        <v/>
      </c>
      <c r="BY453">
        <f ca="1"/>
        <v>9340.9</v>
      </c>
      <c r="BZ453" t="str">
        <f ca="1"/>
        <v/>
      </c>
      <c r="CA453" t="str">
        <f ca="1"/>
        <v/>
      </c>
      <c r="CB453" t="str">
        <f ca="1"/>
        <v/>
      </c>
      <c r="CC453" t="str">
        <f ca="1"/>
        <v/>
      </c>
      <c r="CD453" t="str">
        <f ca="1"/>
        <v/>
      </c>
      <c r="CE453" t="str">
        <f ca="1"/>
        <v/>
      </c>
      <c r="CF453" t="str">
        <f ca="1"/>
        <v/>
      </c>
      <c r="CG453" t="str">
        <f ca="1"/>
        <v/>
      </c>
    </row>
    <row r="454" spans="1:85" ht="13.5">
      <c r="A454" s="242">
        <f ca="1"/>
        <v>46219</v>
      </c>
      <c r="B454" s="240" t="str">
        <f ca="1"/>
        <v>E</v>
      </c>
      <c r="C454" s="243">
        <f ca="1"/>
        <v>0</v>
      </c>
      <c r="D454" s="243">
        <f ca="1"/>
        <v>3606</v>
      </c>
      <c r="E454" s="243">
        <f ca="1"/>
        <v>171.7</v>
      </c>
      <c r="F454" s="243">
        <f ca="1"/>
        <v>0</v>
      </c>
      <c r="G454" s="243" t="str">
        <f ca="1"/>
        <v/>
      </c>
      <c r="H454" s="243">
        <f ca="1"/>
        <v>3777.7</v>
      </c>
      <c r="I454" s="244" t="str">
        <f ca="1"/>
        <v/>
      </c>
      <c r="J454" s="244" t="str">
        <f ca="1"/>
        <v/>
      </c>
      <c r="K454" s="243">
        <f ca="1"/>
        <v>20</v>
      </c>
      <c r="L454" s="243" t="str">
        <f ca="1"/>
        <v/>
      </c>
      <c r="M454" s="243" t="str">
        <f ca="1"/>
        <v/>
      </c>
      <c r="N454" s="243">
        <f ca="1"/>
        <v>5849.7999999999993</v>
      </c>
      <c r="O454" s="243">
        <f ca="1"/>
        <v>243.15</v>
      </c>
      <c r="P454" s="244">
        <f ca="1"/>
        <v>24.058400164507503</v>
      </c>
      <c r="R454" s="245"/>
      <c r="BA454">
        <f ca="1"/>
        <v>46248</v>
      </c>
      <c r="BB454" t="str">
        <f ca="1"/>
        <v>E</v>
      </c>
      <c r="BC454">
        <f ca="1"/>
        <v>0</v>
      </c>
      <c r="BD454">
        <f ca="1"/>
        <v>1470.6</v>
      </c>
      <c r="BE454">
        <f ca="1"/>
        <v>179.29999999999998</v>
      </c>
      <c r="BF454">
        <f ca="1"/>
        <v>0</v>
      </c>
      <c r="BG454" t="str">
        <f ca="1"/>
        <v/>
      </c>
      <c r="BH454">
        <f ca="1"/>
        <v>1649.8999999999999</v>
      </c>
      <c r="BI454">
        <f ca="1"/>
        <v>4.1500000000000004</v>
      </c>
      <c r="BJ454">
        <f ca="1"/>
        <v>8.15</v>
      </c>
      <c r="BK454">
        <f ca="1"/>
        <v>10</v>
      </c>
      <c r="BL454" t="str">
        <f ca="1"/>
        <v/>
      </c>
      <c r="BM454" t="str">
        <f ca="1"/>
        <v/>
      </c>
      <c r="BN454">
        <f ca="1"/>
        <v>2663</v>
      </c>
      <c r="BO454">
        <f ca="1"/>
        <v>115.63</v>
      </c>
      <c r="BP454">
        <f ca="1"/>
        <v>23.030355444088904</v>
      </c>
      <c r="BR454">
        <f ca="1"/>
        <v>46248</v>
      </c>
      <c r="BS454" t="str">
        <f ca="1"/>
        <v>E</v>
      </c>
      <c r="BT454">
        <f ca="1"/>
        <v>0</v>
      </c>
      <c r="BU454">
        <f ca="1"/>
        <v>1470.6</v>
      </c>
      <c r="BV454">
        <f ca="1"/>
        <v>179.29999999999998</v>
      </c>
      <c r="BW454">
        <f ca="1"/>
        <v>0</v>
      </c>
      <c r="BX454" t="str">
        <f ca="1"/>
        <v/>
      </c>
      <c r="BY454">
        <f ca="1"/>
        <v>1649.8999999999999</v>
      </c>
      <c r="BZ454">
        <f ca="1"/>
        <v>4.1500000000000004</v>
      </c>
      <c r="CA454">
        <f ca="1"/>
        <v>8.15</v>
      </c>
      <c r="CB454">
        <f ca="1"/>
        <v>10</v>
      </c>
      <c r="CC454" t="str">
        <f ca="1"/>
        <v/>
      </c>
      <c r="CD454" t="str">
        <f ca="1"/>
        <v/>
      </c>
      <c r="CE454">
        <f ca="1"/>
        <v>2663</v>
      </c>
      <c r="CF454">
        <f ca="1"/>
        <v>115.63</v>
      </c>
      <c r="CG454">
        <f ca="1"/>
        <v>23.030355444088904</v>
      </c>
    </row>
    <row r="455" spans="1:85" ht="13.5">
      <c r="A455" s="242">
        <f ca="1"/>
        <v>46220</v>
      </c>
      <c r="B455" s="240" t="str">
        <f ca="1"/>
        <v>M</v>
      </c>
      <c r="C455" s="243">
        <f ca="1"/>
        <v>264.89999999999998</v>
      </c>
      <c r="D455" s="243">
        <f ca="1"/>
        <v>6.7</v>
      </c>
      <c r="E455" s="243">
        <f ca="1"/>
        <v>397.29999999999995</v>
      </c>
      <c r="F455" s="243">
        <f ca="1"/>
        <v>1423.2</v>
      </c>
      <c r="G455" s="243" t="str">
        <f ca="1"/>
        <v/>
      </c>
      <c r="H455" s="243">
        <f ca="1"/>
        <v>2092.1</v>
      </c>
      <c r="I455" s="244" t="str">
        <f ca="1"/>
        <v/>
      </c>
      <c r="J455" s="244" t="str">
        <f ca="1"/>
        <v/>
      </c>
      <c r="K455" s="243" t="str">
        <f ca="1"/>
        <v/>
      </c>
      <c r="L455" s="243" t="str">
        <f ca="1"/>
        <v/>
      </c>
      <c r="M455" s="243" t="str">
        <f ca="1"/>
        <v/>
      </c>
      <c r="N455" s="243" t="str">
        <f ca="1"/>
        <v/>
      </c>
      <c r="O455" s="243" t="str">
        <f ca="1"/>
        <v/>
      </c>
      <c r="P455" s="244" t="str">
        <f ca="1"/>
        <v/>
      </c>
      <c r="R455" s="245"/>
      <c r="BA455">
        <f ca="1"/>
        <v>46249</v>
      </c>
      <c r="BB455" t="str">
        <f ca="1"/>
        <v>M</v>
      </c>
      <c r="BC455">
        <f ca="1"/>
        <v>180.39999999999998</v>
      </c>
      <c r="BD455">
        <f ca="1"/>
        <v>15.8</v>
      </c>
      <c r="BE455">
        <f ca="1"/>
        <v>402.2</v>
      </c>
      <c r="BF455">
        <f ca="1"/>
        <v>424.7000000000001</v>
      </c>
      <c r="BG455" t="str">
        <f ca="1"/>
        <v/>
      </c>
      <c r="BH455">
        <f ca="1"/>
        <v>1023.1000000000001</v>
      </c>
      <c r="BI455" t="str">
        <f ca="1"/>
        <v/>
      </c>
      <c r="BJ455" t="str">
        <f ca="1"/>
        <v/>
      </c>
      <c r="BK455" t="str">
        <f ca="1"/>
        <v/>
      </c>
      <c r="BL455" t="str">
        <f ca="1"/>
        <v/>
      </c>
      <c r="BM455" t="str">
        <f ca="1"/>
        <v/>
      </c>
      <c r="BN455" t="str">
        <f ca="1"/>
        <v/>
      </c>
      <c r="BO455" t="str">
        <f ca="1"/>
        <v/>
      </c>
      <c r="BP455" t="str">
        <f ca="1"/>
        <v/>
      </c>
      <c r="BR455">
        <f ca="1"/>
        <v>46249</v>
      </c>
      <c r="BS455" t="str">
        <f ca="1"/>
        <v>M</v>
      </c>
      <c r="BT455">
        <f ca="1"/>
        <v>180.39999999999998</v>
      </c>
      <c r="BU455">
        <f ca="1"/>
        <v>15.8</v>
      </c>
      <c r="BV455">
        <f ca="1"/>
        <v>402.2</v>
      </c>
      <c r="BW455">
        <f ca="1"/>
        <v>424.7000000000001</v>
      </c>
      <c r="BX455" t="str">
        <f ca="1"/>
        <v/>
      </c>
      <c r="BY455">
        <f ca="1"/>
        <v>1023.1000000000001</v>
      </c>
      <c r="BZ455" t="str">
        <f ca="1"/>
        <v/>
      </c>
      <c r="CA455" t="str">
        <f ca="1"/>
        <v/>
      </c>
      <c r="CB455" t="str">
        <f ca="1"/>
        <v/>
      </c>
      <c r="CC455" t="str">
        <f ca="1"/>
        <v/>
      </c>
      <c r="CD455" t="str">
        <f ca="1"/>
        <v/>
      </c>
      <c r="CE455" t="str">
        <f ca="1"/>
        <v/>
      </c>
      <c r="CF455" t="str">
        <f ca="1"/>
        <v/>
      </c>
      <c r="CG455" t="str">
        <f ca="1"/>
        <v/>
      </c>
    </row>
    <row r="456" spans="1:85" ht="13.5">
      <c r="A456" s="242">
        <f ca="1"/>
        <v>46220</v>
      </c>
      <c r="B456" s="240" t="str">
        <f ca="1"/>
        <v>E</v>
      </c>
      <c r="C456" s="243">
        <f ca="1"/>
        <v>208.5</v>
      </c>
      <c r="D456" s="243">
        <f ca="1"/>
        <v>3441.6</v>
      </c>
      <c r="E456" s="243">
        <f ca="1"/>
        <v>335.4</v>
      </c>
      <c r="F456" s="243">
        <f ca="1"/>
        <v>325.00000000000006</v>
      </c>
      <c r="G456" s="243" t="str">
        <f ca="1"/>
        <v/>
      </c>
      <c r="H456" s="243">
        <f ca="1"/>
        <v>4310.5</v>
      </c>
      <c r="I456" s="244" t="str">
        <f ca="1"/>
        <v/>
      </c>
      <c r="J456" s="244" t="str">
        <f ca="1"/>
        <v/>
      </c>
      <c r="K456" s="243">
        <f ca="1"/>
        <v>20</v>
      </c>
      <c r="L456" s="243" t="str">
        <f ca="1"/>
        <v/>
      </c>
      <c r="M456" s="243" t="str">
        <f ca="1"/>
        <v/>
      </c>
      <c r="N456" s="243">
        <f ca="1"/>
        <v>5345.2</v>
      </c>
      <c r="O456" s="243">
        <f ca="1"/>
        <v>221.51</v>
      </c>
      <c r="P456" s="244">
        <f ca="1"/>
        <v>24.130739018554468</v>
      </c>
      <c r="R456" s="245"/>
      <c r="BA456">
        <f ca="1"/>
        <v>46249</v>
      </c>
      <c r="BB456" t="str">
        <f ca="1"/>
        <v>E</v>
      </c>
      <c r="BC456">
        <f ca="1"/>
        <v>170.20000000000002</v>
      </c>
      <c r="BD456">
        <f ca="1"/>
        <v>9632.1</v>
      </c>
      <c r="BE456">
        <f ca="1"/>
        <v>369.9</v>
      </c>
      <c r="BF456">
        <f ca="1"/>
        <v>298.5</v>
      </c>
      <c r="BG456" t="str">
        <f ca="1"/>
        <v/>
      </c>
      <c r="BH456">
        <f ca="1"/>
        <v>10470.700000000001</v>
      </c>
      <c r="BI456">
        <f ca="1"/>
        <v>4.32</v>
      </c>
      <c r="BJ456">
        <f ca="1"/>
        <v>8.19</v>
      </c>
      <c r="BK456">
        <f ca="1"/>
        <v>10</v>
      </c>
      <c r="BL456" t="str">
        <f ca="1"/>
        <v/>
      </c>
      <c r="BM456" t="str">
        <f ca="1"/>
        <v/>
      </c>
      <c r="BN456">
        <f ca="1"/>
        <v>11440.1</v>
      </c>
      <c r="BO456">
        <f ca="1"/>
        <v>491.19</v>
      </c>
      <c r="BP456">
        <f ca="1"/>
        <v>23.290580019951548</v>
      </c>
      <c r="BR456">
        <f ca="1"/>
        <v>46249</v>
      </c>
      <c r="BS456" t="str">
        <f ca="1"/>
        <v>E</v>
      </c>
      <c r="BT456">
        <f ca="1"/>
        <v>170.20000000000002</v>
      </c>
      <c r="BU456">
        <f ca="1"/>
        <v>9632.1</v>
      </c>
      <c r="BV456">
        <f ca="1"/>
        <v>369.9</v>
      </c>
      <c r="BW456">
        <f ca="1"/>
        <v>298.5</v>
      </c>
      <c r="BX456" t="str">
        <f ca="1"/>
        <v/>
      </c>
      <c r="BY456">
        <f ca="1"/>
        <v>10470.700000000001</v>
      </c>
      <c r="BZ456">
        <f ca="1"/>
        <v>4.32</v>
      </c>
      <c r="CA456">
        <f ca="1"/>
        <v>8.19</v>
      </c>
      <c r="CB456">
        <f ca="1"/>
        <v>10</v>
      </c>
      <c r="CC456" t="str">
        <f ca="1"/>
        <v/>
      </c>
      <c r="CD456" t="str">
        <f ca="1"/>
        <v/>
      </c>
      <c r="CE456">
        <f ca="1"/>
        <v>11440.1</v>
      </c>
      <c r="CF456">
        <f ca="1"/>
        <v>491.19</v>
      </c>
      <c r="CG456">
        <f ca="1"/>
        <v>23.290580019951548</v>
      </c>
    </row>
    <row r="457" spans="1:85" ht="13.5">
      <c r="A457" s="242">
        <f ca="1"/>
        <v>46221</v>
      </c>
      <c r="B457" s="240" t="str">
        <f ca="1"/>
        <v>M</v>
      </c>
      <c r="C457" s="243">
        <f ca="1"/>
        <v>262.8</v>
      </c>
      <c r="D457" s="243">
        <f ca="1"/>
        <v>5.0999999999999996</v>
      </c>
      <c r="E457" s="243">
        <f ca="1"/>
        <v>396</v>
      </c>
      <c r="F457" s="243">
        <f ca="1"/>
        <v>390.8</v>
      </c>
      <c r="G457" s="243" t="str">
        <f ca="1"/>
        <v/>
      </c>
      <c r="H457" s="243">
        <f ca="1"/>
        <v>1054.7</v>
      </c>
      <c r="I457" s="244" t="str">
        <f ca="1"/>
        <v/>
      </c>
      <c r="J457" s="244" t="str">
        <f ca="1"/>
        <v/>
      </c>
      <c r="K457" s="243" t="str">
        <f ca="1"/>
        <v/>
      </c>
      <c r="L457" s="243" t="str">
        <f ca="1"/>
        <v/>
      </c>
      <c r="M457" s="243" t="str">
        <f ca="1"/>
        <v/>
      </c>
      <c r="N457" s="243" t="str">
        <f ca="1"/>
        <v/>
      </c>
      <c r="O457" s="243" t="str">
        <f ca="1"/>
        <v/>
      </c>
      <c r="P457" s="244" t="str">
        <f ca="1"/>
        <v/>
      </c>
      <c r="R457" s="245"/>
      <c r="BA457">
        <f ca="1"/>
        <v>46250</v>
      </c>
      <c r="BB457" t="str">
        <f ca="1"/>
        <v>M</v>
      </c>
      <c r="BC457">
        <f ca="1"/>
        <v>165.3</v>
      </c>
      <c r="BD457">
        <f ca="1"/>
        <v>9.1999999999999993</v>
      </c>
      <c r="BE457">
        <f ca="1"/>
        <v>392.7</v>
      </c>
      <c r="BF457">
        <f ca="1"/>
        <v>412.20000000000005</v>
      </c>
      <c r="BG457" t="str">
        <f ca="1"/>
        <v/>
      </c>
      <c r="BH457">
        <f ca="1"/>
        <v>979.40000000000009</v>
      </c>
      <c r="BI457" t="str">
        <f ca="1"/>
        <v/>
      </c>
      <c r="BJ457" t="str">
        <f ca="1"/>
        <v/>
      </c>
      <c r="BK457" t="str">
        <f ca="1"/>
        <v/>
      </c>
      <c r="BL457" t="str">
        <f ca="1"/>
        <v/>
      </c>
      <c r="BM457" t="str">
        <f ca="1"/>
        <v/>
      </c>
      <c r="BN457" t="str">
        <f ca="1"/>
        <v/>
      </c>
      <c r="BO457" t="str">
        <f ca="1"/>
        <v/>
      </c>
      <c r="BP457" t="str">
        <f ca="1"/>
        <v/>
      </c>
      <c r="BR457">
        <f ca="1"/>
        <v>46250</v>
      </c>
      <c r="BS457" t="str">
        <f ca="1"/>
        <v>M</v>
      </c>
      <c r="BT457">
        <f ca="1"/>
        <v>165.3</v>
      </c>
      <c r="BU457">
        <f ca="1"/>
        <v>9.1999999999999993</v>
      </c>
      <c r="BV457">
        <f ca="1"/>
        <v>392.7</v>
      </c>
      <c r="BW457">
        <f ca="1"/>
        <v>412.20000000000005</v>
      </c>
      <c r="BX457" t="str">
        <f ca="1"/>
        <v/>
      </c>
      <c r="BY457">
        <f ca="1"/>
        <v>979.40000000000009</v>
      </c>
      <c r="BZ457" t="str">
        <f ca="1"/>
        <v/>
      </c>
      <c r="CA457" t="str">
        <f ca="1"/>
        <v/>
      </c>
      <c r="CB457" t="str">
        <f ca="1"/>
        <v/>
      </c>
      <c r="CC457" t="str">
        <f ca="1"/>
        <v/>
      </c>
      <c r="CD457" t="str">
        <f ca="1"/>
        <v/>
      </c>
      <c r="CE457" t="str">
        <f ca="1"/>
        <v/>
      </c>
      <c r="CF457" t="str">
        <f ca="1"/>
        <v/>
      </c>
      <c r="CG457" t="str">
        <f ca="1"/>
        <v/>
      </c>
    </row>
    <row r="458" spans="1:85" ht="13.5">
      <c r="A458" s="242">
        <f ca="1"/>
        <v>46221</v>
      </c>
      <c r="B458" s="240" t="str">
        <f ca="1"/>
        <v>E</v>
      </c>
      <c r="C458" s="243">
        <f ca="1"/>
        <v>252.8</v>
      </c>
      <c r="D458" s="243">
        <f ca="1"/>
        <v>3394.8</v>
      </c>
      <c r="E458" s="243">
        <f ca="1"/>
        <v>385.5</v>
      </c>
      <c r="F458" s="243">
        <f ca="1"/>
        <v>302</v>
      </c>
      <c r="G458" s="243" t="str">
        <f ca="1"/>
        <v/>
      </c>
      <c r="H458" s="243">
        <f ca="1"/>
        <v>4335.1000000000004</v>
      </c>
      <c r="I458" s="244" t="str">
        <f ca="1"/>
        <v/>
      </c>
      <c r="J458" s="244" t="str">
        <f ca="1"/>
        <v/>
      </c>
      <c r="K458" s="243">
        <f ca="1"/>
        <v>20</v>
      </c>
      <c r="L458" s="243" t="str">
        <f ca="1"/>
        <v/>
      </c>
      <c r="M458" s="243" t="str">
        <f ca="1"/>
        <v/>
      </c>
      <c r="N458" s="243">
        <f ca="1"/>
        <v>11229.2</v>
      </c>
      <c r="O458" s="243">
        <f ca="1"/>
        <v>474.19</v>
      </c>
      <c r="P458" s="244">
        <f ca="1"/>
        <v>23.680803053628296</v>
      </c>
      <c r="R458" s="245"/>
      <c r="BA458">
        <f ca="1"/>
        <v>46250</v>
      </c>
      <c r="BB458" t="str">
        <f ca="1"/>
        <v>E</v>
      </c>
      <c r="BC458">
        <f ca="1"/>
        <v>153.60000000000002</v>
      </c>
      <c r="BD458">
        <f ca="1"/>
        <v>1915.9</v>
      </c>
      <c r="BE458">
        <f ca="1"/>
        <v>360.2</v>
      </c>
      <c r="BF458">
        <f ca="1"/>
        <v>306.8</v>
      </c>
      <c r="BG458" t="str">
        <f ca="1"/>
        <v/>
      </c>
      <c r="BH458">
        <f ca="1"/>
        <v>2736.5</v>
      </c>
      <c r="BI458">
        <f ca="1"/>
        <v>4.0999999999999996</v>
      </c>
      <c r="BJ458">
        <f ca="1"/>
        <v>8.11</v>
      </c>
      <c r="BK458">
        <f ca="1"/>
        <v>20</v>
      </c>
      <c r="BL458" t="str">
        <f ca="1"/>
        <v/>
      </c>
      <c r="BM458" t="str">
        <f ca="1"/>
        <v/>
      </c>
      <c r="BN458">
        <f ca="1"/>
        <v>11637.300000000001</v>
      </c>
      <c r="BO458">
        <f ca="1"/>
        <v>495.68</v>
      </c>
      <c r="BP458">
        <f ca="1"/>
        <v>23.477445125887673</v>
      </c>
      <c r="BR458">
        <f ca="1"/>
        <v>46250</v>
      </c>
      <c r="BS458" t="str">
        <f ca="1"/>
        <v>E</v>
      </c>
      <c r="BT458">
        <f ca="1"/>
        <v>153.60000000000002</v>
      </c>
      <c r="BU458">
        <f ca="1"/>
        <v>1915.9</v>
      </c>
      <c r="BV458">
        <f ca="1"/>
        <v>360.2</v>
      </c>
      <c r="BW458">
        <f ca="1"/>
        <v>306.8</v>
      </c>
      <c r="BX458" t="str">
        <f ca="1"/>
        <v/>
      </c>
      <c r="BY458">
        <f ca="1"/>
        <v>2736.5</v>
      </c>
      <c r="BZ458">
        <f ca="1"/>
        <v>4.0999999999999996</v>
      </c>
      <c r="CA458">
        <f ca="1"/>
        <v>8.11</v>
      </c>
      <c r="CB458">
        <f ca="1"/>
        <v>20</v>
      </c>
      <c r="CC458" t="str">
        <f ca="1"/>
        <v/>
      </c>
      <c r="CD458" t="str">
        <f ca="1"/>
        <v/>
      </c>
      <c r="CE458">
        <f ca="1"/>
        <v>11637.300000000001</v>
      </c>
      <c r="CF458">
        <f ca="1"/>
        <v>495.68</v>
      </c>
      <c r="CG458">
        <f ca="1"/>
        <v>23.477445125887673</v>
      </c>
    </row>
    <row r="459" spans="1:85" ht="13.5">
      <c r="A459" s="242">
        <f ca="1"/>
        <v>46222</v>
      </c>
      <c r="B459" s="240" t="str">
        <f ca="1"/>
        <v>M</v>
      </c>
      <c r="C459" s="243">
        <f ca="1"/>
        <v>235.70000000000002</v>
      </c>
      <c r="D459" s="243">
        <f ca="1"/>
        <v>5864.6</v>
      </c>
      <c r="E459" s="243">
        <f ca="1"/>
        <v>402.7</v>
      </c>
      <c r="F459" s="243">
        <f ca="1"/>
        <v>411.09999999999997</v>
      </c>
      <c r="G459" s="243" t="str">
        <f ca="1"/>
        <v/>
      </c>
      <c r="H459" s="243">
        <f ca="1"/>
        <v>6914.1</v>
      </c>
      <c r="I459" s="244" t="str">
        <f ca="1"/>
        <v/>
      </c>
      <c r="J459" s="244" t="str">
        <f ca="1"/>
        <v/>
      </c>
      <c r="K459" s="243" t="str">
        <f ca="1"/>
        <v/>
      </c>
      <c r="L459" s="243" t="str">
        <f ca="1"/>
        <v/>
      </c>
      <c r="M459" s="243" t="str">
        <f ca="1"/>
        <v/>
      </c>
      <c r="N459" s="243" t="str">
        <f ca="1"/>
        <v/>
      </c>
      <c r="O459" s="243" t="str">
        <f ca="1"/>
        <v/>
      </c>
      <c r="P459" s="244" t="str">
        <f ca="1"/>
        <v/>
      </c>
      <c r="R459" s="245"/>
      <c r="BA459">
        <f ca="1"/>
        <v>46251</v>
      </c>
      <c r="BB459" t="str">
        <f ca="1"/>
        <v>M</v>
      </c>
      <c r="BC459">
        <f ca="1"/>
        <v>175.59999999999997</v>
      </c>
      <c r="BD459">
        <f ca="1"/>
        <v>7951</v>
      </c>
      <c r="BE459">
        <f ca="1"/>
        <v>379.5</v>
      </c>
      <c r="BF459">
        <f ca="1"/>
        <v>414.70000000000005</v>
      </c>
      <c r="BG459" t="str">
        <f ca="1"/>
        <v/>
      </c>
      <c r="BH459">
        <f ca="1"/>
        <v>8920.8000000000011</v>
      </c>
      <c r="BI459" t="str">
        <f ca="1"/>
        <v/>
      </c>
      <c r="BJ459" t="str">
        <f ca="1"/>
        <v/>
      </c>
      <c r="BK459" t="str">
        <f ca="1"/>
        <v/>
      </c>
      <c r="BL459" t="str">
        <f ca="1"/>
        <v/>
      </c>
      <c r="BM459" t="str">
        <f ca="1"/>
        <v/>
      </c>
      <c r="BN459" t="str">
        <f ca="1"/>
        <v/>
      </c>
      <c r="BO459" t="str">
        <f ca="1"/>
        <v/>
      </c>
      <c r="BP459" t="str">
        <f ca="1"/>
        <v/>
      </c>
      <c r="BR459">
        <f ca="1"/>
        <v>46251</v>
      </c>
      <c r="BS459" t="str">
        <f ca="1"/>
        <v>M</v>
      </c>
      <c r="BT459">
        <f ca="1"/>
        <v>175.59999999999997</v>
      </c>
      <c r="BU459">
        <f ca="1"/>
        <v>7951</v>
      </c>
      <c r="BV459">
        <f ca="1"/>
        <v>379.5</v>
      </c>
      <c r="BW459">
        <f ca="1"/>
        <v>414.70000000000005</v>
      </c>
      <c r="BX459" t="str">
        <f ca="1"/>
        <v/>
      </c>
      <c r="BY459">
        <f ca="1"/>
        <v>8920.8000000000011</v>
      </c>
      <c r="BZ459" t="str">
        <f ca="1"/>
        <v/>
      </c>
      <c r="CA459" t="str">
        <f ca="1"/>
        <v/>
      </c>
      <c r="CB459" t="str">
        <f ca="1"/>
        <v/>
      </c>
      <c r="CC459" t="str">
        <f ca="1"/>
        <v/>
      </c>
      <c r="CD459" t="str">
        <f ca="1"/>
        <v/>
      </c>
      <c r="CE459" t="str">
        <f ca="1"/>
        <v/>
      </c>
      <c r="CF459" t="str">
        <f ca="1"/>
        <v/>
      </c>
      <c r="CG459" t="str">
        <f ca="1"/>
        <v/>
      </c>
    </row>
    <row r="460" spans="1:85" ht="13.5">
      <c r="A460" s="242">
        <f ca="1"/>
        <v>46222</v>
      </c>
      <c r="B460" s="240" t="str">
        <f ca="1"/>
        <v>E</v>
      </c>
      <c r="C460" s="243">
        <f ca="1"/>
        <v>246.2</v>
      </c>
      <c r="D460" s="243">
        <f ca="1"/>
        <v>3423.2</v>
      </c>
      <c r="E460" s="243">
        <f ca="1"/>
        <v>345.29999999999995</v>
      </c>
      <c r="F460" s="243">
        <f ca="1"/>
        <v>304.5</v>
      </c>
      <c r="G460" s="243" t="str">
        <f ca="1"/>
        <v/>
      </c>
      <c r="H460" s="243">
        <f ca="1"/>
        <v>4319.2</v>
      </c>
      <c r="I460" s="244" t="str">
        <f ca="1"/>
        <v/>
      </c>
      <c r="J460" s="244" t="str">
        <f ca="1"/>
        <v/>
      </c>
      <c r="K460" s="243">
        <f ca="1"/>
        <v>20</v>
      </c>
      <c r="L460" s="243" t="str">
        <f ca="1"/>
        <v/>
      </c>
      <c r="M460" s="243" t="str">
        <f ca="1"/>
        <v/>
      </c>
      <c r="N460" s="243">
        <f ca="1"/>
        <v>5310.5</v>
      </c>
      <c r="O460" s="243">
        <f ca="1"/>
        <v>221.12</v>
      </c>
      <c r="P460" s="244">
        <f ca="1"/>
        <v>24.016371201157742</v>
      </c>
      <c r="R460" s="245"/>
      <c r="BA460">
        <f ca="1"/>
        <v>46251</v>
      </c>
      <c r="BB460" t="str">
        <f ca="1"/>
        <v>E</v>
      </c>
      <c r="BC460">
        <f ca="1"/>
        <v>149.19999999999999</v>
      </c>
      <c r="BD460">
        <f ca="1"/>
        <v>1848.6000000000001</v>
      </c>
      <c r="BE460">
        <f ca="1"/>
        <v>328.3</v>
      </c>
      <c r="BF460">
        <f ca="1"/>
        <v>330.2</v>
      </c>
      <c r="BG460" t="str">
        <f ca="1"/>
        <v/>
      </c>
      <c r="BH460">
        <f ca="1"/>
        <v>2656.3</v>
      </c>
      <c r="BI460">
        <f ca="1"/>
        <v>4.03</v>
      </c>
      <c r="BJ460">
        <f ca="1"/>
        <v>8.2200000000000006</v>
      </c>
      <c r="BK460">
        <f ca="1"/>
        <v>20</v>
      </c>
      <c r="BL460" t="str">
        <f ca="1"/>
        <v/>
      </c>
      <c r="BM460" t="str">
        <f ca="1"/>
        <v/>
      </c>
      <c r="BN460">
        <f ca="1"/>
        <v>3679.5</v>
      </c>
      <c r="BO460">
        <f ca="1"/>
        <v>158.78</v>
      </c>
      <c r="BP460">
        <f ca="1"/>
        <v>23.173573497921652</v>
      </c>
      <c r="BR460">
        <f ca="1"/>
        <v>46251</v>
      </c>
      <c r="BS460" t="str">
        <f ca="1"/>
        <v>E</v>
      </c>
      <c r="BT460">
        <f ca="1"/>
        <v>149.19999999999999</v>
      </c>
      <c r="BU460">
        <f ca="1"/>
        <v>1848.6000000000001</v>
      </c>
      <c r="BV460">
        <f ca="1"/>
        <v>328.3</v>
      </c>
      <c r="BW460">
        <f ca="1"/>
        <v>330.2</v>
      </c>
      <c r="BX460" t="str">
        <f ca="1"/>
        <v/>
      </c>
      <c r="BY460">
        <f ca="1"/>
        <v>2656.3</v>
      </c>
      <c r="BZ460">
        <f ca="1"/>
        <v>4.03</v>
      </c>
      <c r="CA460">
        <f ca="1"/>
        <v>8.2200000000000006</v>
      </c>
      <c r="CB460">
        <f ca="1"/>
        <v>20</v>
      </c>
      <c r="CC460" t="str">
        <f ca="1"/>
        <v/>
      </c>
      <c r="CD460" t="str">
        <f ca="1"/>
        <v/>
      </c>
      <c r="CE460">
        <f ca="1"/>
        <v>3679.5</v>
      </c>
      <c r="CF460">
        <f ca="1"/>
        <v>158.78</v>
      </c>
      <c r="CG460">
        <f ca="1"/>
        <v>23.173573497921652</v>
      </c>
    </row>
    <row r="461" spans="1:85" ht="13.5">
      <c r="A461" s="242">
        <f ca="1"/>
        <v>46223</v>
      </c>
      <c r="B461" s="240" t="str">
        <f ca="1"/>
        <v>M</v>
      </c>
      <c r="C461" s="243">
        <f ca="1"/>
        <v>197.4</v>
      </c>
      <c r="D461" s="243">
        <f ca="1"/>
        <v>12</v>
      </c>
      <c r="E461" s="243">
        <f ca="1"/>
        <v>363.8</v>
      </c>
      <c r="F461" s="243">
        <f ca="1"/>
        <v>438.09999999999997</v>
      </c>
      <c r="G461" s="243" t="str">
        <f ca="1"/>
        <v/>
      </c>
      <c r="H461" s="243">
        <f ca="1"/>
        <v>1011.3</v>
      </c>
      <c r="I461" s="244" t="str">
        <f ca="1"/>
        <v/>
      </c>
      <c r="J461" s="244" t="str">
        <f ca="1"/>
        <v/>
      </c>
      <c r="K461" s="243" t="str">
        <f ca="1"/>
        <v/>
      </c>
      <c r="L461" s="243" t="str">
        <f ca="1"/>
        <v/>
      </c>
      <c r="M461" s="243" t="str">
        <f ca="1"/>
        <v/>
      </c>
      <c r="N461" s="243" t="str">
        <f ca="1"/>
        <v/>
      </c>
      <c r="O461" s="243" t="str">
        <f ca="1"/>
        <v/>
      </c>
      <c r="P461" s="244" t="str">
        <f ca="1"/>
        <v/>
      </c>
      <c r="R461" s="245"/>
      <c r="BA461">
        <f ca="1"/>
        <v>46252</v>
      </c>
      <c r="BB461" t="str">
        <f ca="1"/>
        <v>M</v>
      </c>
      <c r="BC461">
        <f ca="1"/>
        <v>183.29999999999998</v>
      </c>
      <c r="BD461">
        <f ca="1"/>
        <v>8.3000000000000007</v>
      </c>
      <c r="BE461">
        <f ca="1"/>
        <v>410.3</v>
      </c>
      <c r="BF461">
        <f ca="1"/>
        <v>441.3</v>
      </c>
      <c r="BG461" t="str">
        <f ca="1"/>
        <v/>
      </c>
      <c r="BH461">
        <f ca="1"/>
        <v>1043.2</v>
      </c>
      <c r="BI461" t="str">
        <f ca="1"/>
        <v/>
      </c>
      <c r="BJ461" t="str">
        <f ca="1"/>
        <v/>
      </c>
      <c r="BK461" t="str">
        <f ca="1"/>
        <v/>
      </c>
      <c r="BL461" t="str">
        <f ca="1"/>
        <v/>
      </c>
      <c r="BM461" t="str">
        <f ca="1"/>
        <v/>
      </c>
      <c r="BN461" t="str">
        <f ca="1"/>
        <v/>
      </c>
      <c r="BO461" t="str">
        <f ca="1"/>
        <v/>
      </c>
      <c r="BP461" t="str">
        <f ca="1"/>
        <v/>
      </c>
      <c r="BR461">
        <f ca="1"/>
        <v>46252</v>
      </c>
      <c r="BS461" t="str">
        <f ca="1"/>
        <v>M</v>
      </c>
      <c r="BT461">
        <f ca="1"/>
        <v>183.29999999999998</v>
      </c>
      <c r="BU461">
        <f ca="1"/>
        <v>8.3000000000000007</v>
      </c>
      <c r="BV461">
        <f ca="1"/>
        <v>410.3</v>
      </c>
      <c r="BW461">
        <f ca="1"/>
        <v>441.3</v>
      </c>
      <c r="BX461" t="str">
        <f ca="1"/>
        <v/>
      </c>
      <c r="BY461">
        <f ca="1"/>
        <v>1043.2</v>
      </c>
      <c r="BZ461" t="str">
        <f ca="1"/>
        <v/>
      </c>
      <c r="CA461" t="str">
        <f ca="1"/>
        <v/>
      </c>
      <c r="CB461" t="str">
        <f ca="1"/>
        <v/>
      </c>
      <c r="CC461" t="str">
        <f ca="1"/>
        <v/>
      </c>
      <c r="CD461" t="str">
        <f ca="1"/>
        <v/>
      </c>
      <c r="CE461" t="str">
        <f ca="1"/>
        <v/>
      </c>
      <c r="CF461" t="str">
        <f ca="1"/>
        <v/>
      </c>
      <c r="CG461" t="str">
        <f ca="1"/>
        <v/>
      </c>
    </row>
    <row r="462" spans="1:85" ht="13.5">
      <c r="A462" s="242">
        <f ca="1"/>
        <v>46223</v>
      </c>
      <c r="B462" s="240" t="str">
        <f ca="1"/>
        <v>E</v>
      </c>
      <c r="C462" s="243">
        <f ca="1"/>
        <v>224.4</v>
      </c>
      <c r="D462" s="243">
        <f ca="1"/>
        <v>9359.7999999999993</v>
      </c>
      <c r="E462" s="243">
        <f ca="1"/>
        <v>366</v>
      </c>
      <c r="F462" s="243">
        <f ca="1"/>
        <v>329.3</v>
      </c>
      <c r="G462" s="243" t="str">
        <f ca="1"/>
        <v/>
      </c>
      <c r="H462" s="243">
        <f ca="1"/>
        <v>10279.499999999998</v>
      </c>
      <c r="I462" s="244" t="str">
        <f ca="1"/>
        <v/>
      </c>
      <c r="J462" s="244" t="str">
        <f ca="1"/>
        <v/>
      </c>
      <c r="K462" s="243">
        <f ca="1"/>
        <v>132</v>
      </c>
      <c r="L462" s="243" t="str">
        <f ca="1"/>
        <v/>
      </c>
      <c r="M462" s="243" t="str">
        <f ca="1"/>
        <v/>
      </c>
      <c r="N462" s="243">
        <f ca="1"/>
        <v>11211.499999999998</v>
      </c>
      <c r="O462" s="243">
        <f ca="1"/>
        <v>479.51</v>
      </c>
      <c r="P462" s="244">
        <f ca="1"/>
        <v>23.38115993409939</v>
      </c>
      <c r="R462" s="245"/>
      <c r="BA462">
        <f ca="1"/>
        <v>46252</v>
      </c>
      <c r="BB462" t="str">
        <f ca="1"/>
        <v>E</v>
      </c>
      <c r="BC462">
        <f ca="1"/>
        <v>164</v>
      </c>
      <c r="BD462">
        <f ca="1"/>
        <v>9574.2999999999993</v>
      </c>
      <c r="BE462">
        <f ca="1"/>
        <v>362.8</v>
      </c>
      <c r="BF462">
        <f ca="1"/>
        <v>321.59999999999997</v>
      </c>
      <c r="BG462" t="str">
        <f ca="1"/>
        <v/>
      </c>
      <c r="BH462">
        <f ca="1"/>
        <v>10422.699999999999</v>
      </c>
      <c r="BI462">
        <f ca="1"/>
        <v>4.07</v>
      </c>
      <c r="BJ462">
        <f ca="1"/>
        <v>8.1999999999999993</v>
      </c>
      <c r="BK462">
        <f ca="1"/>
        <v>20</v>
      </c>
      <c r="BL462" t="str">
        <f ca="1"/>
        <v/>
      </c>
      <c r="BM462" t="str">
        <f ca="1"/>
        <v/>
      </c>
      <c r="BN462">
        <f ca="1"/>
        <v>11434.8</v>
      </c>
      <c r="BO462">
        <f ca="1"/>
        <v>483.67</v>
      </c>
      <c r="BP462">
        <f ca="1"/>
        <v>23.641739202348706</v>
      </c>
      <c r="BR462">
        <f ca="1"/>
        <v>46252</v>
      </c>
      <c r="BS462" t="str">
        <f ca="1"/>
        <v>E</v>
      </c>
      <c r="BT462">
        <f ca="1"/>
        <v>164</v>
      </c>
      <c r="BU462">
        <f ca="1"/>
        <v>9574.2999999999993</v>
      </c>
      <c r="BV462">
        <f ca="1"/>
        <v>362.8</v>
      </c>
      <c r="BW462">
        <f ca="1"/>
        <v>321.59999999999997</v>
      </c>
      <c r="BX462" t="str">
        <f ca="1"/>
        <v/>
      </c>
      <c r="BY462">
        <f ca="1"/>
        <v>10422.699999999999</v>
      </c>
      <c r="BZ462">
        <f ca="1"/>
        <v>4.07</v>
      </c>
      <c r="CA462">
        <f ca="1"/>
        <v>8.1999999999999993</v>
      </c>
      <c r="CB462">
        <f ca="1"/>
        <v>20</v>
      </c>
      <c r="CC462" t="str">
        <f ca="1"/>
        <v/>
      </c>
      <c r="CD462" t="str">
        <f ca="1"/>
        <v/>
      </c>
      <c r="CE462">
        <f ca="1"/>
        <v>11434.8</v>
      </c>
      <c r="CF462">
        <f ca="1"/>
        <v>483.67</v>
      </c>
      <c r="CG462">
        <f ca="1"/>
        <v>23.641739202348706</v>
      </c>
    </row>
    <row r="463" spans="1:85" ht="13.5">
      <c r="A463" s="242">
        <f ca="1"/>
        <v>46224</v>
      </c>
      <c r="B463" s="240" t="str">
        <f ca="1"/>
        <v>M</v>
      </c>
      <c r="C463" s="243">
        <f ca="1"/>
        <v>262.69999999999993</v>
      </c>
      <c r="D463" s="243">
        <f ca="1"/>
        <v>16</v>
      </c>
      <c r="E463" s="243">
        <f ca="1"/>
        <v>402.3</v>
      </c>
      <c r="F463" s="243">
        <f ca="1"/>
        <v>382.99999999999994</v>
      </c>
      <c r="G463" s="243" t="str">
        <f ca="1"/>
        <v/>
      </c>
      <c r="H463" s="243">
        <f ca="1"/>
        <v>1064</v>
      </c>
      <c r="I463" s="244" t="str">
        <f ca="1"/>
        <v/>
      </c>
      <c r="J463" s="244" t="str">
        <f ca="1"/>
        <v/>
      </c>
      <c r="K463" s="243" t="str">
        <f ca="1"/>
        <v/>
      </c>
      <c r="L463" s="243" t="str">
        <f ca="1"/>
        <v/>
      </c>
      <c r="M463" s="243" t="str">
        <f ca="1"/>
        <v/>
      </c>
      <c r="N463" s="243" t="str">
        <f ca="1"/>
        <v/>
      </c>
      <c r="O463" s="243" t="str">
        <f ca="1"/>
        <v/>
      </c>
      <c r="P463" s="244" t="str">
        <f ca="1"/>
        <v/>
      </c>
      <c r="R463" s="245"/>
      <c r="BA463">
        <f ca="1"/>
        <v>46253</v>
      </c>
      <c r="BB463" t="str">
        <f ca="1"/>
        <v>M</v>
      </c>
      <c r="BC463">
        <f ca="1"/>
        <v>183.1</v>
      </c>
      <c r="BD463">
        <f ca="1"/>
        <v>8.6999999999999993</v>
      </c>
      <c r="BE463">
        <f ca="1"/>
        <v>402.1</v>
      </c>
      <c r="BF463">
        <f ca="1"/>
        <v>438.2</v>
      </c>
      <c r="BG463" t="str">
        <f ca="1"/>
        <v/>
      </c>
      <c r="BH463">
        <f ca="1"/>
        <v>1032.0999999999999</v>
      </c>
      <c r="BI463" t="str">
        <f ca="1"/>
        <v/>
      </c>
      <c r="BJ463" t="str">
        <f ca="1"/>
        <v/>
      </c>
      <c r="BK463" t="str">
        <f ca="1"/>
        <v/>
      </c>
      <c r="BL463" t="str">
        <f ca="1"/>
        <v/>
      </c>
      <c r="BM463" t="str">
        <f ca="1"/>
        <v/>
      </c>
      <c r="BN463" t="str">
        <f ca="1"/>
        <v/>
      </c>
      <c r="BO463" t="str">
        <f ca="1"/>
        <v/>
      </c>
      <c r="BP463" t="str">
        <f ca="1"/>
        <v/>
      </c>
      <c r="BR463">
        <f ca="1"/>
        <v>46253</v>
      </c>
      <c r="BS463" t="str">
        <f ca="1"/>
        <v>M</v>
      </c>
      <c r="BT463">
        <f ca="1"/>
        <v>183.1</v>
      </c>
      <c r="BU463">
        <f ca="1"/>
        <v>8.6999999999999993</v>
      </c>
      <c r="BV463">
        <f ca="1"/>
        <v>402.1</v>
      </c>
      <c r="BW463">
        <f ca="1"/>
        <v>438.2</v>
      </c>
      <c r="BX463" t="str">
        <f ca="1"/>
        <v/>
      </c>
      <c r="BY463">
        <f ca="1"/>
        <v>1032.0999999999999</v>
      </c>
      <c r="BZ463" t="str">
        <f ca="1"/>
        <v/>
      </c>
      <c r="CA463" t="str">
        <f ca="1"/>
        <v/>
      </c>
      <c r="CB463" t="str">
        <f ca="1"/>
        <v/>
      </c>
      <c r="CC463" t="str">
        <f ca="1"/>
        <v/>
      </c>
      <c r="CD463" t="str">
        <f ca="1"/>
        <v/>
      </c>
      <c r="CE463" t="str">
        <f ca="1"/>
        <v/>
      </c>
      <c r="CF463" t="str">
        <f ca="1"/>
        <v/>
      </c>
      <c r="CG463" t="str">
        <f ca="1"/>
        <v/>
      </c>
    </row>
    <row r="464" spans="1:85" ht="13.5">
      <c r="A464" s="242">
        <f ca="1"/>
        <v>46224</v>
      </c>
      <c r="B464" s="240" t="str">
        <f ca="1"/>
        <v>E</v>
      </c>
      <c r="C464" s="243">
        <f ca="1"/>
        <v>247.39999999999998</v>
      </c>
      <c r="D464" s="243">
        <f ca="1"/>
        <v>3417</v>
      </c>
      <c r="E464" s="243">
        <f ca="1"/>
        <v>343.6</v>
      </c>
      <c r="F464" s="243">
        <f ca="1"/>
        <v>322.40000000000003</v>
      </c>
      <c r="G464" s="243" t="str">
        <f ca="1"/>
        <v/>
      </c>
      <c r="H464" s="243">
        <f ca="1"/>
        <v>4330.3999999999996</v>
      </c>
      <c r="I464" s="244" t="str">
        <f ca="1"/>
        <v/>
      </c>
      <c r="J464" s="244" t="str">
        <f ca="1"/>
        <v/>
      </c>
      <c r="K464" s="243">
        <f ca="1"/>
        <v>20</v>
      </c>
      <c r="L464" s="243" t="str">
        <f ca="1"/>
        <v/>
      </c>
      <c r="M464" s="243" t="str">
        <f ca="1"/>
        <v/>
      </c>
      <c r="N464" s="243">
        <f ca="1"/>
        <v>5413.5999999999995</v>
      </c>
      <c r="O464" s="243">
        <f ca="1"/>
        <v>224.32</v>
      </c>
      <c r="P464" s="244">
        <f ca="1"/>
        <v>24.133380884450784</v>
      </c>
      <c r="R464" s="245"/>
      <c r="BA464">
        <f ca="1"/>
        <v>46253</v>
      </c>
      <c r="BB464" t="str">
        <f ca="1"/>
        <v>E</v>
      </c>
      <c r="BC464">
        <f ca="1"/>
        <v>156.1</v>
      </c>
      <c r="BD464">
        <f ca="1"/>
        <v>10880.4</v>
      </c>
      <c r="BE464">
        <f ca="1"/>
        <v>375</v>
      </c>
      <c r="BF464">
        <f ca="1"/>
        <v>325.5</v>
      </c>
      <c r="BG464" t="str">
        <f ca="1"/>
        <v/>
      </c>
      <c r="BH464">
        <f ca="1"/>
        <v>11737</v>
      </c>
      <c r="BI464">
        <f ca="1"/>
        <v>4.13</v>
      </c>
      <c r="BJ464">
        <f ca="1"/>
        <v>8.17</v>
      </c>
      <c r="BK464">
        <f ca="1"/>
        <v>20</v>
      </c>
      <c r="BL464" t="str">
        <f ca="1"/>
        <v/>
      </c>
      <c r="BM464" t="str">
        <f ca="1"/>
        <v/>
      </c>
      <c r="BN464">
        <f ca="1"/>
        <v>12703.5</v>
      </c>
      <c r="BO464">
        <f ca="1"/>
        <v>532.39</v>
      </c>
      <c r="BP464">
        <f ca="1"/>
        <v>23.861267116211799</v>
      </c>
      <c r="BR464">
        <f ca="1"/>
        <v>46253</v>
      </c>
      <c r="BS464" t="str">
        <f ca="1"/>
        <v>E</v>
      </c>
      <c r="BT464">
        <f ca="1"/>
        <v>156.1</v>
      </c>
      <c r="BU464">
        <f ca="1"/>
        <v>10880.4</v>
      </c>
      <c r="BV464">
        <f ca="1"/>
        <v>375</v>
      </c>
      <c r="BW464">
        <f ca="1"/>
        <v>325.5</v>
      </c>
      <c r="BX464" t="str">
        <f ca="1"/>
        <v/>
      </c>
      <c r="BY464">
        <f ca="1"/>
        <v>11737</v>
      </c>
      <c r="BZ464">
        <f ca="1"/>
        <v>4.13</v>
      </c>
      <c r="CA464">
        <f ca="1"/>
        <v>8.17</v>
      </c>
      <c r="CB464">
        <f ca="1"/>
        <v>20</v>
      </c>
      <c r="CC464" t="str">
        <f ca="1"/>
        <v/>
      </c>
      <c r="CD464" t="str">
        <f ca="1"/>
        <v/>
      </c>
      <c r="CE464">
        <f ca="1"/>
        <v>12703.5</v>
      </c>
      <c r="CF464">
        <f ca="1"/>
        <v>532.39</v>
      </c>
      <c r="CG464">
        <f ca="1"/>
        <v>23.861267116211799</v>
      </c>
    </row>
    <row r="465" spans="1:85" ht="13.5">
      <c r="A465" s="242">
        <f ca="1"/>
        <v>46225</v>
      </c>
      <c r="B465" s="240" t="str">
        <f ca="1"/>
        <v>M</v>
      </c>
      <c r="C465" s="243">
        <f ca="1"/>
        <v>273.09999999999997</v>
      </c>
      <c r="D465" s="243">
        <f ca="1"/>
        <v>13</v>
      </c>
      <c r="E465" s="243">
        <f ca="1"/>
        <v>388.6</v>
      </c>
      <c r="F465" s="243">
        <f ca="1"/>
        <v>428.5</v>
      </c>
      <c r="G465" s="243" t="str">
        <f ca="1"/>
        <v/>
      </c>
      <c r="H465" s="243">
        <f ca="1"/>
        <v>1103.2</v>
      </c>
      <c r="I465" s="244" t="str">
        <f ca="1"/>
        <v/>
      </c>
      <c r="J465" s="244" t="str">
        <f ca="1"/>
        <v/>
      </c>
      <c r="K465" s="243" t="str">
        <f ca="1"/>
        <v/>
      </c>
      <c r="L465" s="243" t="str">
        <f ca="1"/>
        <v/>
      </c>
      <c r="M465" s="243" t="str">
        <f ca="1"/>
        <v/>
      </c>
      <c r="N465" s="243" t="str">
        <f ca="1"/>
        <v/>
      </c>
      <c r="O465" s="243" t="str">
        <f ca="1"/>
        <v/>
      </c>
      <c r="P465" s="244" t="str">
        <f ca="1"/>
        <v/>
      </c>
      <c r="R465" s="245"/>
      <c r="BA465">
        <f ca="1"/>
        <v>46254</v>
      </c>
      <c r="BB465" t="str">
        <f ca="1"/>
        <v>M</v>
      </c>
      <c r="BC465">
        <f ca="1"/>
        <v>180.7</v>
      </c>
      <c r="BD465">
        <f ca="1"/>
        <v>8</v>
      </c>
      <c r="BE465">
        <f ca="1"/>
        <v>376.59999999999997</v>
      </c>
      <c r="BF465">
        <f ca="1"/>
        <v>421.20000000000005</v>
      </c>
      <c r="BG465" t="str">
        <f ca="1"/>
        <v/>
      </c>
      <c r="BH465">
        <f ca="1"/>
        <v>986.5</v>
      </c>
      <c r="BI465" t="str">
        <f ca="1"/>
        <v/>
      </c>
      <c r="BJ465" t="str">
        <f ca="1"/>
        <v/>
      </c>
      <c r="BK465" t="str">
        <f ca="1"/>
        <v/>
      </c>
      <c r="BL465" t="str">
        <f ca="1"/>
        <v/>
      </c>
      <c r="BM465" t="str">
        <f ca="1"/>
        <v/>
      </c>
      <c r="BN465" t="str">
        <f ca="1"/>
        <v/>
      </c>
      <c r="BO465" t="str">
        <f ca="1"/>
        <v/>
      </c>
      <c r="BP465" t="str">
        <f ca="1"/>
        <v/>
      </c>
      <c r="BR465">
        <f ca="1"/>
        <v>46254</v>
      </c>
      <c r="BS465" t="str">
        <f ca="1"/>
        <v>M</v>
      </c>
      <c r="BT465">
        <f ca="1"/>
        <v>180.7</v>
      </c>
      <c r="BU465">
        <f ca="1"/>
        <v>8</v>
      </c>
      <c r="BV465">
        <f ca="1"/>
        <v>376.59999999999997</v>
      </c>
      <c r="BW465">
        <f ca="1"/>
        <v>421.20000000000005</v>
      </c>
      <c r="BX465" t="str">
        <f ca="1"/>
        <v/>
      </c>
      <c r="BY465">
        <f ca="1"/>
        <v>986.5</v>
      </c>
      <c r="BZ465" t="str">
        <f ca="1"/>
        <v/>
      </c>
      <c r="CA465" t="str">
        <f ca="1"/>
        <v/>
      </c>
      <c r="CB465" t="str">
        <f ca="1"/>
        <v/>
      </c>
      <c r="CC465" t="str">
        <f ca="1"/>
        <v/>
      </c>
      <c r="CD465" t="str">
        <f ca="1"/>
        <v/>
      </c>
      <c r="CE465" t="str">
        <f ca="1"/>
        <v/>
      </c>
      <c r="CF465" t="str">
        <f ca="1"/>
        <v/>
      </c>
      <c r="CG465" t="str">
        <f ca="1"/>
        <v/>
      </c>
    </row>
    <row r="466" spans="1:85" ht="13.5">
      <c r="A466" s="242">
        <f ca="1"/>
        <v>46225</v>
      </c>
      <c r="B466" s="240" t="str">
        <f ca="1"/>
        <v>E</v>
      </c>
      <c r="C466" s="243">
        <f ca="1"/>
        <v>248.4</v>
      </c>
      <c r="D466" s="243">
        <f ca="1"/>
        <v>3553</v>
      </c>
      <c r="E466" s="243">
        <f ca="1"/>
        <v>350.9</v>
      </c>
      <c r="F466" s="243">
        <f ca="1"/>
        <v>335.09999999999991</v>
      </c>
      <c r="G466" s="243" t="str">
        <f ca="1"/>
        <v/>
      </c>
      <c r="H466" s="243">
        <f ca="1"/>
        <v>4487.3999999999996</v>
      </c>
      <c r="I466" s="244" t="str">
        <f ca="1"/>
        <v/>
      </c>
      <c r="J466" s="244" t="str">
        <f ca="1"/>
        <v/>
      </c>
      <c r="K466" s="243">
        <f ca="1"/>
        <v>20</v>
      </c>
      <c r="L466" s="243" t="str">
        <f ca="1"/>
        <v/>
      </c>
      <c r="M466" s="243" t="str">
        <f ca="1"/>
        <v/>
      </c>
      <c r="N466" s="243">
        <f ca="1"/>
        <v>5462.9</v>
      </c>
      <c r="O466" s="243">
        <f ca="1"/>
        <v>228.43</v>
      </c>
      <c r="P466" s="244">
        <f ca="1"/>
        <v>23.914984896904958</v>
      </c>
      <c r="R466" s="245"/>
      <c r="BA466">
        <f ca="1"/>
        <v>46254</v>
      </c>
      <c r="BB466" t="str">
        <f ca="1"/>
        <v>E</v>
      </c>
      <c r="BC466">
        <f ca="1"/>
        <v>156.29999999999998</v>
      </c>
      <c r="BD466">
        <f ca="1"/>
        <v>9809.5</v>
      </c>
      <c r="BE466">
        <f ca="1"/>
        <v>0</v>
      </c>
      <c r="BF466">
        <f ca="1"/>
        <v>298.00000000000006</v>
      </c>
      <c r="BG466" t="str">
        <f ca="1"/>
        <v/>
      </c>
      <c r="BH466">
        <f ca="1"/>
        <v>10263.799999999999</v>
      </c>
      <c r="BI466">
        <f ca="1"/>
        <v>4.28</v>
      </c>
      <c r="BJ466">
        <f ca="1"/>
        <v>8.4</v>
      </c>
      <c r="BK466">
        <f ca="1"/>
        <v>20</v>
      </c>
      <c r="BL466" t="str">
        <f ca="1"/>
        <v/>
      </c>
      <c r="BM466" t="str">
        <f ca="1"/>
        <v/>
      </c>
      <c r="BN466">
        <f ca="1"/>
        <v>11201.8</v>
      </c>
      <c r="BO466">
        <f ca="1"/>
        <v>489.73</v>
      </c>
      <c r="BP466">
        <f ca="1"/>
        <v>22.87342004778143</v>
      </c>
      <c r="BR466">
        <f ca="1"/>
        <v>46254</v>
      </c>
      <c r="BS466" t="str">
        <f ca="1"/>
        <v>E</v>
      </c>
      <c r="BT466">
        <f ca="1"/>
        <v>156.29999999999998</v>
      </c>
      <c r="BU466">
        <f ca="1"/>
        <v>9809.5</v>
      </c>
      <c r="BV466">
        <f ca="1"/>
        <v>0</v>
      </c>
      <c r="BW466">
        <f ca="1"/>
        <v>298.00000000000006</v>
      </c>
      <c r="BX466" t="str">
        <f ca="1"/>
        <v/>
      </c>
      <c r="BY466">
        <f ca="1"/>
        <v>10263.799999999999</v>
      </c>
      <c r="BZ466">
        <f ca="1"/>
        <v>4.28</v>
      </c>
      <c r="CA466">
        <f ca="1"/>
        <v>8.4</v>
      </c>
      <c r="CB466">
        <f ca="1"/>
        <v>20</v>
      </c>
      <c r="CC466" t="str">
        <f ca="1"/>
        <v/>
      </c>
      <c r="CD466" t="str">
        <f ca="1"/>
        <v/>
      </c>
      <c r="CE466">
        <f ca="1"/>
        <v>11201.8</v>
      </c>
      <c r="CF466">
        <f ca="1"/>
        <v>489.73</v>
      </c>
      <c r="CG466">
        <f ca="1"/>
        <v>22.87342004778143</v>
      </c>
    </row>
    <row r="467" spans="1:85" ht="13.5">
      <c r="A467" s="242">
        <f ca="1"/>
        <v>46226</v>
      </c>
      <c r="B467" s="240" t="str">
        <f ca="1"/>
        <v>M</v>
      </c>
      <c r="C467" s="243">
        <f ca="1"/>
        <v>232.89999999999998</v>
      </c>
      <c r="D467" s="243">
        <f ca="1"/>
        <v>11.6</v>
      </c>
      <c r="E467" s="243">
        <f ca="1"/>
        <v>376.5</v>
      </c>
      <c r="F467" s="243">
        <f ca="1"/>
        <v>374.49999999999994</v>
      </c>
      <c r="G467" s="243" t="str">
        <f ca="1"/>
        <v/>
      </c>
      <c r="H467" s="243">
        <f ca="1"/>
        <v>995.5</v>
      </c>
      <c r="I467" s="244" t="str">
        <f ca="1"/>
        <v/>
      </c>
      <c r="J467" s="244" t="str">
        <f ca="1"/>
        <v/>
      </c>
      <c r="K467" s="243" t="str">
        <f ca="1"/>
        <v/>
      </c>
      <c r="L467" s="243" t="str">
        <f ca="1"/>
        <v/>
      </c>
      <c r="M467" s="243" t="str">
        <f ca="1"/>
        <v/>
      </c>
      <c r="N467" s="243" t="str">
        <f ca="1"/>
        <v/>
      </c>
      <c r="O467" s="243" t="str">
        <f ca="1"/>
        <v/>
      </c>
      <c r="P467" s="244" t="str">
        <f ca="1"/>
        <v/>
      </c>
      <c r="R467" s="245"/>
      <c r="BA467">
        <f ca="1"/>
        <v>46255</v>
      </c>
      <c r="BB467" t="str">
        <f ca="1"/>
        <v>M</v>
      </c>
      <c r="BC467">
        <f ca="1"/>
        <v>168.8</v>
      </c>
      <c r="BD467">
        <f ca="1"/>
        <v>10.3</v>
      </c>
      <c r="BE467">
        <f ca="1"/>
        <v>371.40000000000003</v>
      </c>
      <c r="BF467">
        <f ca="1"/>
        <v>407.49999999999994</v>
      </c>
      <c r="BG467" t="str">
        <f ca="1"/>
        <v/>
      </c>
      <c r="BH467">
        <f ca="1"/>
        <v>958</v>
      </c>
      <c r="BI467" t="str">
        <f ca="1"/>
        <v/>
      </c>
      <c r="BJ467" t="str">
        <f ca="1"/>
        <v/>
      </c>
      <c r="BK467" t="str">
        <f ca="1"/>
        <v/>
      </c>
      <c r="BL467" t="str">
        <f ca="1"/>
        <v/>
      </c>
      <c r="BM467" t="str">
        <f ca="1"/>
        <v/>
      </c>
      <c r="BN467" t="str">
        <f ca="1"/>
        <v/>
      </c>
      <c r="BO467" t="str">
        <f ca="1"/>
        <v/>
      </c>
      <c r="BP467" t="str">
        <f ca="1"/>
        <v/>
      </c>
      <c r="BR467">
        <f ca="1"/>
        <v>46255</v>
      </c>
      <c r="BS467" t="str">
        <f ca="1"/>
        <v>M</v>
      </c>
      <c r="BT467">
        <f ca="1"/>
        <v>168.8</v>
      </c>
      <c r="BU467">
        <f ca="1"/>
        <v>10.3</v>
      </c>
      <c r="BV467">
        <f ca="1"/>
        <v>371.40000000000003</v>
      </c>
      <c r="BW467">
        <f ca="1"/>
        <v>407.49999999999994</v>
      </c>
      <c r="BX467" t="str">
        <f ca="1"/>
        <v/>
      </c>
      <c r="BY467">
        <f ca="1"/>
        <v>958</v>
      </c>
      <c r="BZ467" t="str">
        <f ca="1"/>
        <v/>
      </c>
      <c r="CA467" t="str">
        <f ca="1"/>
        <v/>
      </c>
      <c r="CB467" t="str">
        <f ca="1"/>
        <v/>
      </c>
      <c r="CC467" t="str">
        <f ca="1"/>
        <v/>
      </c>
      <c r="CD467" t="str">
        <f ca="1"/>
        <v/>
      </c>
      <c r="CE467" t="str">
        <f ca="1"/>
        <v/>
      </c>
      <c r="CF467" t="str">
        <f ca="1"/>
        <v/>
      </c>
      <c r="CG467" t="str">
        <f ca="1"/>
        <v/>
      </c>
    </row>
    <row r="468" spans="1:85" ht="13.5">
      <c r="A468" s="242">
        <f ca="1"/>
        <v>46226</v>
      </c>
      <c r="B468" s="240" t="str">
        <f ca="1"/>
        <v>E</v>
      </c>
      <c r="C468" s="243">
        <f ca="1"/>
        <v>191.4</v>
      </c>
      <c r="D468" s="243">
        <f ca="1"/>
        <v>3338.3</v>
      </c>
      <c r="E468" s="243">
        <f ca="1"/>
        <v>334.9</v>
      </c>
      <c r="F468" s="243">
        <f ca="1"/>
        <v>353.8</v>
      </c>
      <c r="G468" s="243" t="str">
        <f ca="1"/>
        <v/>
      </c>
      <c r="H468" s="243">
        <f ca="1"/>
        <v>4218.4000000000005</v>
      </c>
      <c r="I468" s="244" t="str">
        <f ca="1"/>
        <v/>
      </c>
      <c r="J468" s="244" t="str">
        <f ca="1"/>
        <v/>
      </c>
      <c r="K468" s="243">
        <f ca="1"/>
        <v>20</v>
      </c>
      <c r="L468" s="243" t="str">
        <f ca="1"/>
        <v/>
      </c>
      <c r="M468" s="243" t="str">
        <f ca="1"/>
        <v/>
      </c>
      <c r="N468" s="243">
        <f ca="1"/>
        <v>11086.2</v>
      </c>
      <c r="O468" s="243">
        <f ca="1"/>
        <v>474.36</v>
      </c>
      <c r="P468" s="244">
        <f ca="1"/>
        <v>23.370857576524159</v>
      </c>
      <c r="R468" s="245"/>
      <c r="BA468">
        <f ca="1"/>
        <v>46255</v>
      </c>
      <c r="BB468" t="str">
        <f ca="1"/>
        <v>E</v>
      </c>
      <c r="BC468">
        <f ca="1"/>
        <v>138.29999999999998</v>
      </c>
      <c r="BD468">
        <f ca="1"/>
        <v>8482</v>
      </c>
      <c r="BE468">
        <f ca="1"/>
        <v>357.3</v>
      </c>
      <c r="BF468">
        <f ca="1"/>
        <v>305.00000000000006</v>
      </c>
      <c r="BG468" t="str">
        <f ca="1"/>
        <v/>
      </c>
      <c r="BH468">
        <f ca="1"/>
        <v>9282.5999999999985</v>
      </c>
      <c r="BI468">
        <f ca="1"/>
        <v>4.1900000000000004</v>
      </c>
      <c r="BJ468">
        <f ca="1"/>
        <v>8.26</v>
      </c>
      <c r="BK468">
        <f ca="1"/>
        <v>20</v>
      </c>
      <c r="BL468" t="str">
        <f ca="1"/>
        <v/>
      </c>
      <c r="BM468" t="str">
        <f ca="1"/>
        <v/>
      </c>
      <c r="BN468">
        <f ca="1"/>
        <v>10272.899999999998</v>
      </c>
      <c r="BO468">
        <f ca="1"/>
        <v>441.23</v>
      </c>
      <c r="BP468">
        <f ca="1"/>
        <v>23.282415066971868</v>
      </c>
      <c r="BR468">
        <f ca="1"/>
        <v>46255</v>
      </c>
      <c r="BS468" t="str">
        <f ca="1"/>
        <v>E</v>
      </c>
      <c r="BT468">
        <f ca="1"/>
        <v>138.29999999999998</v>
      </c>
      <c r="BU468">
        <f ca="1"/>
        <v>8482</v>
      </c>
      <c r="BV468">
        <f ca="1"/>
        <v>357.3</v>
      </c>
      <c r="BW468">
        <f ca="1"/>
        <v>305.00000000000006</v>
      </c>
      <c r="BX468" t="str">
        <f ca="1"/>
        <v/>
      </c>
      <c r="BY468">
        <f ca="1"/>
        <v>9282.5999999999985</v>
      </c>
      <c r="BZ468">
        <f ca="1"/>
        <v>4.1900000000000004</v>
      </c>
      <c r="CA468">
        <f ca="1"/>
        <v>8.26</v>
      </c>
      <c r="CB468">
        <f ca="1"/>
        <v>20</v>
      </c>
      <c r="CC468" t="str">
        <f ca="1"/>
        <v/>
      </c>
      <c r="CD468" t="str">
        <f ca="1"/>
        <v/>
      </c>
      <c r="CE468">
        <f ca="1"/>
        <v>10272.899999999998</v>
      </c>
      <c r="CF468">
        <f ca="1"/>
        <v>441.23</v>
      </c>
      <c r="CG468">
        <f ca="1"/>
        <v>23.282415066971868</v>
      </c>
    </row>
    <row r="469" spans="1:85" ht="13.5">
      <c r="A469" s="242">
        <f ca="1"/>
        <v>46227</v>
      </c>
      <c r="B469" s="240" t="str">
        <f ca="1"/>
        <v>M</v>
      </c>
      <c r="C469" s="243">
        <f ca="1"/>
        <v>257.2</v>
      </c>
      <c r="D469" s="243">
        <f ca="1"/>
        <v>5844.3</v>
      </c>
      <c r="E469" s="243">
        <f ca="1"/>
        <v>345.2</v>
      </c>
      <c r="F469" s="243">
        <f ca="1"/>
        <v>441.10000000000008</v>
      </c>
      <c r="G469" s="243" t="str">
        <f ca="1"/>
        <v/>
      </c>
      <c r="H469" s="243">
        <f ca="1"/>
        <v>6887.8</v>
      </c>
      <c r="I469" s="244" t="str">
        <f ca="1"/>
        <v/>
      </c>
      <c r="J469" s="244" t="str">
        <f ca="1"/>
        <v/>
      </c>
      <c r="K469" s="243" t="str">
        <f ca="1"/>
        <v/>
      </c>
      <c r="L469" s="243" t="str">
        <f ca="1"/>
        <v/>
      </c>
      <c r="M469" s="243" t="str">
        <f ca="1"/>
        <v/>
      </c>
      <c r="N469" s="243" t="str">
        <f ca="1"/>
        <v/>
      </c>
      <c r="O469" s="243" t="str">
        <f ca="1"/>
        <v/>
      </c>
      <c r="P469" s="244" t="str">
        <f ca="1"/>
        <v/>
      </c>
      <c r="R469" s="245"/>
      <c r="BA469">
        <f ca="1"/>
        <v>46256</v>
      </c>
      <c r="BB469" t="str">
        <f ca="1"/>
        <v>M</v>
      </c>
      <c r="BC469">
        <f ca="1"/>
        <v>186.2</v>
      </c>
      <c r="BD469">
        <f ca="1"/>
        <v>10.8</v>
      </c>
      <c r="BE469">
        <f ca="1"/>
        <v>382.8</v>
      </c>
      <c r="BF469">
        <f ca="1"/>
        <v>430.5</v>
      </c>
      <c r="BG469" t="str">
        <f ca="1"/>
        <v/>
      </c>
      <c r="BH469">
        <f ca="1"/>
        <v>1010.3</v>
      </c>
      <c r="BI469" t="str">
        <f ca="1"/>
        <v/>
      </c>
      <c r="BJ469" t="str">
        <f ca="1"/>
        <v/>
      </c>
      <c r="BK469" t="str">
        <f ca="1"/>
        <v/>
      </c>
      <c r="BL469" t="str">
        <f ca="1"/>
        <v/>
      </c>
      <c r="BM469" t="str">
        <f ca="1"/>
        <v/>
      </c>
      <c r="BN469" t="str">
        <f ca="1"/>
        <v/>
      </c>
      <c r="BO469" t="str">
        <f ca="1"/>
        <v/>
      </c>
      <c r="BP469" t="str">
        <f ca="1"/>
        <v/>
      </c>
      <c r="BR469">
        <f ca="1"/>
        <v>46256</v>
      </c>
      <c r="BS469" t="str">
        <f ca="1"/>
        <v>M</v>
      </c>
      <c r="BT469">
        <f ca="1"/>
        <v>186.2</v>
      </c>
      <c r="BU469">
        <f ca="1"/>
        <v>10.8</v>
      </c>
      <c r="BV469">
        <f ca="1"/>
        <v>382.8</v>
      </c>
      <c r="BW469">
        <f ca="1"/>
        <v>430.5</v>
      </c>
      <c r="BX469" t="str">
        <f ca="1"/>
        <v/>
      </c>
      <c r="BY469">
        <f ca="1"/>
        <v>1010.3</v>
      </c>
      <c r="BZ469" t="str">
        <f ca="1"/>
        <v/>
      </c>
      <c r="CA469" t="str">
        <f ca="1"/>
        <v/>
      </c>
      <c r="CB469" t="str">
        <f ca="1"/>
        <v/>
      </c>
      <c r="CC469" t="str">
        <f ca="1"/>
        <v/>
      </c>
      <c r="CD469" t="str">
        <f ca="1"/>
        <v/>
      </c>
      <c r="CE469" t="str">
        <f ca="1"/>
        <v/>
      </c>
      <c r="CF469" t="str">
        <f ca="1"/>
        <v/>
      </c>
      <c r="CG469" t="str">
        <f ca="1"/>
        <v/>
      </c>
    </row>
    <row r="470" spans="1:85" ht="13.5">
      <c r="A470" s="242">
        <f ca="1"/>
        <v>46227</v>
      </c>
      <c r="B470" s="240" t="str">
        <f ca="1"/>
        <v>E</v>
      </c>
      <c r="C470" s="243">
        <f ca="1"/>
        <v>236.10000000000002</v>
      </c>
      <c r="D470" s="243">
        <f ca="1"/>
        <v>3399.1</v>
      </c>
      <c r="E470" s="243">
        <f ca="1"/>
        <v>334.1</v>
      </c>
      <c r="F470" s="243">
        <f ca="1"/>
        <v>352.3</v>
      </c>
      <c r="G470" s="243" t="str">
        <f ca="1"/>
        <v/>
      </c>
      <c r="H470" s="243">
        <f ca="1"/>
        <v>4321.5999999999995</v>
      </c>
      <c r="I470" s="244" t="str">
        <f ca="1"/>
        <v/>
      </c>
      <c r="J470" s="244" t="str">
        <f ca="1"/>
        <v/>
      </c>
      <c r="K470" s="243">
        <f ca="1"/>
        <v>20</v>
      </c>
      <c r="L470" s="243" t="str">
        <f ca="1"/>
        <v/>
      </c>
      <c r="M470" s="243" t="str">
        <f ca="1"/>
        <v/>
      </c>
      <c r="N470" s="243">
        <f ca="1"/>
        <v>5307.1999999999989</v>
      </c>
      <c r="O470" s="243">
        <f ca="1"/>
        <v>228.15</v>
      </c>
      <c r="P470" s="244">
        <f ca="1"/>
        <v>23.261889108042947</v>
      </c>
      <c r="R470" s="245"/>
      <c r="BA470">
        <f ca="1"/>
        <v>46256</v>
      </c>
      <c r="BB470" t="str">
        <f ca="1"/>
        <v>E</v>
      </c>
      <c r="BC470">
        <f ca="1"/>
        <v>138.30000000000001</v>
      </c>
      <c r="BD470">
        <f ca="1"/>
        <v>7992.5</v>
      </c>
      <c r="BE470">
        <f ca="1"/>
        <v>344.8</v>
      </c>
      <c r="BF470">
        <f ca="1"/>
        <v>300.2</v>
      </c>
      <c r="BG470" t="str">
        <f ca="1"/>
        <v/>
      </c>
      <c r="BH470">
        <f ca="1"/>
        <v>8775.8000000000011</v>
      </c>
      <c r="BI470">
        <f ca="1"/>
        <v>4.0999999999999996</v>
      </c>
      <c r="BJ470">
        <f ca="1"/>
        <v>8.16</v>
      </c>
      <c r="BK470">
        <f ca="1"/>
        <v>10</v>
      </c>
      <c r="BL470" t="str">
        <f ca="1"/>
        <v/>
      </c>
      <c r="BM470" t="str">
        <f ca="1"/>
        <v/>
      </c>
      <c r="BN470">
        <f ca="1"/>
        <v>9783.6</v>
      </c>
      <c r="BO470">
        <f ca="1"/>
        <v>415.68</v>
      </c>
      <c r="BP470">
        <f ca="1"/>
        <v>23.536374133949192</v>
      </c>
      <c r="BR470">
        <f ca="1"/>
        <v>46256</v>
      </c>
      <c r="BS470" t="str">
        <f ca="1"/>
        <v>E</v>
      </c>
      <c r="BT470">
        <f ca="1"/>
        <v>138.30000000000001</v>
      </c>
      <c r="BU470">
        <f ca="1"/>
        <v>7992.5</v>
      </c>
      <c r="BV470">
        <f ca="1"/>
        <v>344.8</v>
      </c>
      <c r="BW470">
        <f ca="1"/>
        <v>300.2</v>
      </c>
      <c r="BX470" t="str">
        <f ca="1"/>
        <v/>
      </c>
      <c r="BY470">
        <f ca="1"/>
        <v>8775.8000000000011</v>
      </c>
      <c r="BZ470">
        <f ca="1"/>
        <v>4.0999999999999996</v>
      </c>
      <c r="CA470">
        <f ca="1"/>
        <v>8.16</v>
      </c>
      <c r="CB470">
        <f ca="1"/>
        <v>10</v>
      </c>
      <c r="CC470" t="str">
        <f ca="1"/>
        <v/>
      </c>
      <c r="CD470" t="str">
        <f ca="1"/>
        <v/>
      </c>
      <c r="CE470">
        <f ca="1"/>
        <v>9783.6</v>
      </c>
      <c r="CF470">
        <f ca="1"/>
        <v>415.68</v>
      </c>
      <c r="CG470">
        <f ca="1"/>
        <v>23.536374133949192</v>
      </c>
    </row>
    <row r="471" spans="1:85" ht="13.5">
      <c r="A471" s="242">
        <f ca="1"/>
        <v>46228</v>
      </c>
      <c r="B471" s="240" t="str">
        <f ca="1"/>
        <v>M</v>
      </c>
      <c r="C471" s="243">
        <f ca="1"/>
        <v>248.20000000000005</v>
      </c>
      <c r="D471" s="243">
        <f ca="1"/>
        <v>8.4</v>
      </c>
      <c r="E471" s="243">
        <f ca="1"/>
        <v>300.5</v>
      </c>
      <c r="F471" s="243">
        <f ca="1"/>
        <v>448.49999999999994</v>
      </c>
      <c r="G471" s="243" t="str">
        <f ca="1"/>
        <v/>
      </c>
      <c r="H471" s="243">
        <f ca="1"/>
        <v>1005.5999999999999</v>
      </c>
      <c r="I471" s="244" t="str">
        <f ca="1"/>
        <v/>
      </c>
      <c r="J471" s="244" t="str">
        <f ca="1"/>
        <v/>
      </c>
      <c r="K471" s="243" t="str">
        <f ca="1"/>
        <v/>
      </c>
      <c r="L471" s="243" t="str">
        <f ca="1"/>
        <v/>
      </c>
      <c r="M471" s="243" t="str">
        <f ca="1"/>
        <v/>
      </c>
      <c r="N471" s="243" t="str">
        <f ca="1"/>
        <v/>
      </c>
      <c r="O471" s="243" t="str">
        <f ca="1"/>
        <v/>
      </c>
      <c r="P471" s="244" t="str">
        <f ca="1"/>
        <v/>
      </c>
      <c r="R471" s="245"/>
      <c r="BA471">
        <f ca="1"/>
        <v>46257</v>
      </c>
      <c r="BB471" t="str">
        <f ca="1"/>
        <v>M</v>
      </c>
      <c r="BC471">
        <f ca="1"/>
        <v>166.20000000000002</v>
      </c>
      <c r="BD471">
        <f ca="1"/>
        <v>15</v>
      </c>
      <c r="BE471">
        <f ca="1"/>
        <v>398.59999999999997</v>
      </c>
      <c r="BF471">
        <f ca="1"/>
        <v>438</v>
      </c>
      <c r="BG471" t="str">
        <f ca="1"/>
        <v/>
      </c>
      <c r="BH471">
        <f ca="1"/>
        <v>1017.8</v>
      </c>
      <c r="BI471" t="str">
        <f ca="1"/>
        <v/>
      </c>
      <c r="BJ471" t="str">
        <f ca="1"/>
        <v/>
      </c>
      <c r="BK471" t="str">
        <f ca="1"/>
        <v/>
      </c>
      <c r="BL471" t="str">
        <f ca="1"/>
        <v/>
      </c>
      <c r="BM471" t="str">
        <f ca="1"/>
        <v/>
      </c>
      <c r="BN471" t="str">
        <f ca="1"/>
        <v/>
      </c>
      <c r="BO471" t="str">
        <f ca="1"/>
        <v/>
      </c>
      <c r="BP471" t="str">
        <f ca="1"/>
        <v/>
      </c>
      <c r="BR471">
        <f ca="1"/>
        <v>46257</v>
      </c>
      <c r="BS471" t="str">
        <f ca="1"/>
        <v>M</v>
      </c>
      <c r="BT471">
        <f ca="1"/>
        <v>166.20000000000002</v>
      </c>
      <c r="BU471">
        <f ca="1"/>
        <v>15</v>
      </c>
      <c r="BV471">
        <f ca="1"/>
        <v>398.59999999999997</v>
      </c>
      <c r="BW471">
        <f ca="1"/>
        <v>438</v>
      </c>
      <c r="BX471" t="str">
        <f ca="1"/>
        <v/>
      </c>
      <c r="BY471">
        <f ca="1"/>
        <v>1017.8</v>
      </c>
      <c r="BZ471" t="str">
        <f ca="1"/>
        <v/>
      </c>
      <c r="CA471" t="str">
        <f ca="1"/>
        <v/>
      </c>
      <c r="CB471" t="str">
        <f ca="1"/>
        <v/>
      </c>
      <c r="CC471" t="str">
        <f ca="1"/>
        <v/>
      </c>
      <c r="CD471" t="str">
        <f ca="1"/>
        <v/>
      </c>
      <c r="CE471" t="str">
        <f ca="1"/>
        <v/>
      </c>
      <c r="CF471" t="str">
        <f ca="1"/>
        <v/>
      </c>
      <c r="CG471" t="str">
        <f ca="1"/>
        <v/>
      </c>
    </row>
    <row r="472" spans="1:85" ht="13.5">
      <c r="A472" s="242">
        <f ca="1"/>
        <v>46228</v>
      </c>
      <c r="B472" s="240" t="str">
        <f ca="1"/>
        <v>E</v>
      </c>
      <c r="C472" s="243">
        <f ca="1"/>
        <v>219.3</v>
      </c>
      <c r="D472" s="243">
        <f ca="1"/>
        <v>3212.2</v>
      </c>
      <c r="E472" s="243">
        <f ca="1"/>
        <v>332.7</v>
      </c>
      <c r="F472" s="243">
        <f ca="1"/>
        <v>351.90000000000003</v>
      </c>
      <c r="G472" s="243" t="str">
        <f ca="1"/>
        <v/>
      </c>
      <c r="H472" s="243">
        <f ca="1"/>
        <v>4116.0999999999995</v>
      </c>
      <c r="I472" s="244" t="str">
        <f ca="1"/>
        <v/>
      </c>
      <c r="J472" s="244" t="str">
        <f ca="1"/>
        <v/>
      </c>
      <c r="K472" s="243">
        <f ca="1"/>
        <v>20</v>
      </c>
      <c r="L472" s="243" t="str">
        <f ca="1"/>
        <v/>
      </c>
      <c r="M472" s="243" t="str">
        <f ca="1"/>
        <v/>
      </c>
      <c r="N472" s="243">
        <f ca="1"/>
        <v>10628.5</v>
      </c>
      <c r="O472" s="243">
        <f ca="1"/>
        <v>451.48</v>
      </c>
      <c r="P472" s="244">
        <f ca="1"/>
        <v>23.541463630725612</v>
      </c>
      <c r="R472" s="245"/>
      <c r="BA472">
        <f ca="1"/>
        <v>46257</v>
      </c>
      <c r="BB472" t="str">
        <f ca="1"/>
        <v>E</v>
      </c>
      <c r="BC472">
        <f ca="1"/>
        <v>132.29999999999998</v>
      </c>
      <c r="BD472">
        <f ca="1"/>
        <v>9722.7000000000007</v>
      </c>
      <c r="BE472">
        <f ca="1"/>
        <v>358.5</v>
      </c>
      <c r="BF472">
        <f ca="1"/>
        <v>334.19999999999993</v>
      </c>
      <c r="BG472" t="str">
        <f ca="1"/>
        <v/>
      </c>
      <c r="BH472">
        <f ca="1"/>
        <v>10547.7</v>
      </c>
      <c r="BI472">
        <f ca="1"/>
        <v>4.3899999999999997</v>
      </c>
      <c r="BJ472">
        <f ca="1"/>
        <v>8.14</v>
      </c>
      <c r="BK472">
        <f ca="1"/>
        <v>20</v>
      </c>
      <c r="BL472" t="str">
        <f ca="1"/>
        <v/>
      </c>
      <c r="BM472" t="str">
        <f ca="1"/>
        <v/>
      </c>
      <c r="BN472">
        <f ca="1"/>
        <v>11459.900000000001</v>
      </c>
      <c r="BO472">
        <f ca="1"/>
        <v>497.28</v>
      </c>
      <c r="BP472">
        <f ca="1"/>
        <v>23.045165701415705</v>
      </c>
      <c r="BR472">
        <f ca="1"/>
        <v>46257</v>
      </c>
      <c r="BS472" t="str">
        <f ca="1"/>
        <v>E</v>
      </c>
      <c r="BT472">
        <f ca="1"/>
        <v>132.29999999999998</v>
      </c>
      <c r="BU472">
        <f ca="1"/>
        <v>9722.7000000000007</v>
      </c>
      <c r="BV472">
        <f ca="1"/>
        <v>358.5</v>
      </c>
      <c r="BW472">
        <f ca="1"/>
        <v>334.19999999999993</v>
      </c>
      <c r="BX472" t="str">
        <f ca="1"/>
        <v/>
      </c>
      <c r="BY472">
        <f ca="1"/>
        <v>10547.7</v>
      </c>
      <c r="BZ472">
        <f ca="1"/>
        <v>4.3899999999999997</v>
      </c>
      <c r="CA472">
        <f ca="1"/>
        <v>8.14</v>
      </c>
      <c r="CB472">
        <f ca="1"/>
        <v>20</v>
      </c>
      <c r="CC472" t="str">
        <f ca="1"/>
        <v/>
      </c>
      <c r="CD472" t="str">
        <f ca="1"/>
        <v/>
      </c>
      <c r="CE472">
        <f ca="1"/>
        <v>11459.900000000001</v>
      </c>
      <c r="CF472">
        <f ca="1"/>
        <v>497.28</v>
      </c>
      <c r="CG472">
        <f ca="1"/>
        <v>23.045165701415705</v>
      </c>
    </row>
    <row r="473" spans="1:85" ht="13.5">
      <c r="A473" s="242">
        <f ca="1"/>
        <v>46229</v>
      </c>
      <c r="B473" s="240" t="str">
        <f ca="1"/>
        <v>M</v>
      </c>
      <c r="C473" s="243">
        <f ca="1"/>
        <v>236.50000000000003</v>
      </c>
      <c r="D473" s="243">
        <f ca="1"/>
        <v>5473.5</v>
      </c>
      <c r="E473" s="243">
        <f ca="1"/>
        <v>367.6</v>
      </c>
      <c r="F473" s="243">
        <f ca="1"/>
        <v>454.8</v>
      </c>
      <c r="G473" s="243" t="str">
        <f ca="1"/>
        <v/>
      </c>
      <c r="H473" s="243">
        <f ca="1"/>
        <v>6532.4000000000005</v>
      </c>
      <c r="I473" s="244" t="str">
        <f ca="1"/>
        <v/>
      </c>
      <c r="J473" s="244" t="str">
        <f ca="1"/>
        <v/>
      </c>
      <c r="K473" s="243" t="str">
        <f ca="1"/>
        <v/>
      </c>
      <c r="L473" s="243" t="str">
        <f ca="1"/>
        <v/>
      </c>
      <c r="M473" s="243" t="str">
        <f ca="1"/>
        <v/>
      </c>
      <c r="N473" s="243" t="str">
        <f ca="1"/>
        <v/>
      </c>
      <c r="O473" s="243" t="str">
        <f ca="1"/>
        <v/>
      </c>
      <c r="P473" s="244" t="str">
        <f ca="1"/>
        <v/>
      </c>
      <c r="R473" s="245"/>
      <c r="BA473">
        <f ca="1"/>
        <v>46258</v>
      </c>
      <c r="BB473" t="str">
        <f ca="1"/>
        <v>M</v>
      </c>
      <c r="BC473">
        <f ca="1"/>
        <v>155.4</v>
      </c>
      <c r="BD473">
        <f ca="1"/>
        <v>9.3000000000000007</v>
      </c>
      <c r="BE473">
        <f ca="1"/>
        <v>365.19999999999993</v>
      </c>
      <c r="BF473">
        <f ca="1"/>
        <v>402.29999999999995</v>
      </c>
      <c r="BG473" t="str">
        <f ca="1"/>
        <v/>
      </c>
      <c r="BH473">
        <f ca="1"/>
        <v>932.19999999999993</v>
      </c>
      <c r="BI473" t="str">
        <f ca="1"/>
        <v/>
      </c>
      <c r="BJ473" t="str">
        <f ca="1"/>
        <v/>
      </c>
      <c r="BK473" t="str">
        <f ca="1"/>
        <v/>
      </c>
      <c r="BL473" t="str">
        <f ca="1"/>
        <v/>
      </c>
      <c r="BM473" t="str">
        <f ca="1"/>
        <v/>
      </c>
      <c r="BN473" t="str">
        <f ca="1"/>
        <v/>
      </c>
      <c r="BO473" t="str">
        <f ca="1"/>
        <v/>
      </c>
      <c r="BP473" t="str">
        <f ca="1"/>
        <v/>
      </c>
      <c r="BR473">
        <f ca="1"/>
        <v>46258</v>
      </c>
      <c r="BS473" t="str">
        <f ca="1"/>
        <v>M</v>
      </c>
      <c r="BT473">
        <f ca="1"/>
        <v>155.4</v>
      </c>
      <c r="BU473">
        <f ca="1"/>
        <v>9.3000000000000007</v>
      </c>
      <c r="BV473">
        <f ca="1"/>
        <v>365.19999999999993</v>
      </c>
      <c r="BW473">
        <f ca="1"/>
        <v>402.29999999999995</v>
      </c>
      <c r="BX473" t="str">
        <f ca="1"/>
        <v/>
      </c>
      <c r="BY473">
        <f ca="1"/>
        <v>932.19999999999993</v>
      </c>
      <c r="BZ473" t="str">
        <f ca="1"/>
        <v/>
      </c>
      <c r="CA473" t="str">
        <f ca="1"/>
        <v/>
      </c>
      <c r="CB473" t="str">
        <f ca="1"/>
        <v/>
      </c>
      <c r="CC473" t="str">
        <f ca="1"/>
        <v/>
      </c>
      <c r="CD473" t="str">
        <f ca="1"/>
        <v/>
      </c>
      <c r="CE473" t="str">
        <f ca="1"/>
        <v/>
      </c>
      <c r="CF473" t="str">
        <f ca="1"/>
        <v/>
      </c>
      <c r="CG473" t="str">
        <f ca="1"/>
        <v/>
      </c>
    </row>
    <row r="474" spans="1:85" ht="13.5">
      <c r="A474" s="242">
        <f ca="1"/>
        <v>46229</v>
      </c>
      <c r="B474" s="240" t="str">
        <f ca="1"/>
        <v>E</v>
      </c>
      <c r="C474" s="243">
        <f ca="1"/>
        <v>244.6</v>
      </c>
      <c r="D474" s="243">
        <f ca="1"/>
        <v>2910.6</v>
      </c>
      <c r="E474" s="243">
        <f ca="1"/>
        <v>364.6</v>
      </c>
      <c r="F474" s="243">
        <f ca="1"/>
        <v>351.4</v>
      </c>
      <c r="G474" s="243" t="str">
        <f ca="1"/>
        <v/>
      </c>
      <c r="H474" s="243">
        <f ca="1"/>
        <v>3871.2</v>
      </c>
      <c r="I474" s="244" t="str">
        <f ca="1"/>
        <v/>
      </c>
      <c r="J474" s="244" t="str">
        <f ca="1"/>
        <v/>
      </c>
      <c r="K474" s="243">
        <f ca="1"/>
        <v>20</v>
      </c>
      <c r="L474" s="243" t="str">
        <f ca="1"/>
        <v/>
      </c>
      <c r="M474" s="243" t="str">
        <f ca="1"/>
        <v/>
      </c>
      <c r="N474" s="243">
        <f ca="1"/>
        <v>4919.2</v>
      </c>
      <c r="O474" s="243">
        <f ca="1"/>
        <v>211.89</v>
      </c>
      <c r="P474" s="244">
        <f ca="1"/>
        <v>23.215819529000896</v>
      </c>
      <c r="R474" s="245"/>
      <c r="BA474">
        <f ca="1"/>
        <v>46258</v>
      </c>
      <c r="BB474" t="str">
        <f ca="1"/>
        <v>E</v>
      </c>
      <c r="BC474">
        <f ca="1"/>
        <v>138.1</v>
      </c>
      <c r="BD474">
        <f ca="1"/>
        <v>14.6</v>
      </c>
      <c r="BE474">
        <f ca="1"/>
        <v>361.20000000000005</v>
      </c>
      <c r="BF474">
        <f ca="1"/>
        <v>322.00000000000006</v>
      </c>
      <c r="BG474" t="str">
        <f ca="1"/>
        <v/>
      </c>
      <c r="BH474">
        <f ca="1"/>
        <v>835.90000000000009</v>
      </c>
      <c r="BI474">
        <f ca="1"/>
        <v>4.0999999999999996</v>
      </c>
      <c r="BJ474">
        <f ca="1"/>
        <v>8.27</v>
      </c>
      <c r="BK474">
        <f ca="1"/>
        <v>140</v>
      </c>
      <c r="BL474" t="str">
        <f ca="1"/>
        <v/>
      </c>
      <c r="BM474" t="str">
        <f ca="1"/>
        <v/>
      </c>
      <c r="BN474">
        <f ca="1"/>
        <v>9665.8000000000011</v>
      </c>
      <c r="BO474">
        <f ca="1"/>
        <v>409.36</v>
      </c>
      <c r="BP474">
        <f ca="1"/>
        <v>23.611979675591169</v>
      </c>
      <c r="BR474">
        <f ca="1"/>
        <v>46258</v>
      </c>
      <c r="BS474" t="str">
        <f ca="1"/>
        <v>E</v>
      </c>
      <c r="BT474">
        <f ca="1"/>
        <v>138.1</v>
      </c>
      <c r="BU474">
        <f ca="1"/>
        <v>14.6</v>
      </c>
      <c r="BV474">
        <f ca="1"/>
        <v>361.20000000000005</v>
      </c>
      <c r="BW474">
        <f ca="1"/>
        <v>322.00000000000006</v>
      </c>
      <c r="BX474" t="str">
        <f ca="1"/>
        <v/>
      </c>
      <c r="BY474">
        <f ca="1"/>
        <v>835.90000000000009</v>
      </c>
      <c r="BZ474">
        <f ca="1"/>
        <v>4.0999999999999996</v>
      </c>
      <c r="CA474">
        <f ca="1"/>
        <v>8.27</v>
      </c>
      <c r="CB474">
        <f ca="1"/>
        <v>140</v>
      </c>
      <c r="CC474" t="str">
        <f ca="1"/>
        <v/>
      </c>
      <c r="CD474" t="str">
        <f ca="1"/>
        <v/>
      </c>
      <c r="CE474">
        <f ca="1"/>
        <v>9665.8000000000011</v>
      </c>
      <c r="CF474">
        <f ca="1"/>
        <v>409.36</v>
      </c>
      <c r="CG474">
        <f ca="1"/>
        <v>23.611979675591169</v>
      </c>
    </row>
    <row r="475" spans="1:85" ht="13.5">
      <c r="A475" s="242">
        <f ca="1"/>
        <v>46230</v>
      </c>
      <c r="B475" s="240" t="str">
        <f ca="1"/>
        <v>M</v>
      </c>
      <c r="C475" s="243">
        <f ca="1"/>
        <v>243.1</v>
      </c>
      <c r="D475" s="243">
        <f ca="1"/>
        <v>12.7</v>
      </c>
      <c r="E475" s="243">
        <f ca="1"/>
        <v>374.6</v>
      </c>
      <c r="F475" s="243">
        <f ca="1"/>
        <v>437.60000000000008</v>
      </c>
      <c r="G475" s="243" t="str">
        <f ca="1"/>
        <v/>
      </c>
      <c r="H475" s="243">
        <f ca="1"/>
        <v>1068</v>
      </c>
      <c r="I475" s="244" t="str">
        <f ca="1"/>
        <v/>
      </c>
      <c r="J475" s="244" t="str">
        <f ca="1"/>
        <v/>
      </c>
      <c r="K475" s="243" t="str">
        <f ca="1"/>
        <v/>
      </c>
      <c r="L475" s="243" t="str">
        <f ca="1"/>
        <v/>
      </c>
      <c r="M475" s="243" t="str">
        <f ca="1"/>
        <v/>
      </c>
      <c r="N475" s="243" t="str">
        <f ca="1"/>
        <v/>
      </c>
      <c r="O475" s="243" t="str">
        <f ca="1"/>
        <v/>
      </c>
      <c r="P475" s="244" t="str">
        <f ca="1"/>
        <v/>
      </c>
      <c r="R475" s="245"/>
      <c r="BA475">
        <f ca="1"/>
        <v>46259</v>
      </c>
      <c r="BB475" t="str">
        <f ca="1"/>
        <v>M</v>
      </c>
      <c r="BC475">
        <f ca="1"/>
        <v>164.60000000000002</v>
      </c>
      <c r="BD475">
        <f ca="1"/>
        <v>8025.3</v>
      </c>
      <c r="BE475">
        <f ca="1"/>
        <v>377.79999999999995</v>
      </c>
      <c r="BF475">
        <f ca="1"/>
        <v>402.19999999999993</v>
      </c>
      <c r="BG475" t="str">
        <f ca="1"/>
        <v/>
      </c>
      <c r="BH475">
        <f ca="1"/>
        <v>8969.9000000000015</v>
      </c>
      <c r="BI475" t="str">
        <f ca="1"/>
        <v/>
      </c>
      <c r="BJ475" t="str">
        <f ca="1"/>
        <v/>
      </c>
      <c r="BK475" t="str">
        <f ca="1"/>
        <v/>
      </c>
      <c r="BL475" t="str">
        <f ca="1"/>
        <v/>
      </c>
      <c r="BM475" t="str">
        <f ca="1"/>
        <v/>
      </c>
      <c r="BN475" t="str">
        <f ca="1"/>
        <v/>
      </c>
      <c r="BO475" t="str">
        <f ca="1"/>
        <v/>
      </c>
      <c r="BP475" t="str">
        <f ca="1"/>
        <v/>
      </c>
      <c r="BR475">
        <f ca="1"/>
        <v>46259</v>
      </c>
      <c r="BS475" t="str">
        <f ca="1"/>
        <v>M</v>
      </c>
      <c r="BT475">
        <f ca="1"/>
        <v>164.60000000000002</v>
      </c>
      <c r="BU475">
        <f ca="1"/>
        <v>8025.3</v>
      </c>
      <c r="BV475">
        <f ca="1"/>
        <v>377.79999999999995</v>
      </c>
      <c r="BW475">
        <f ca="1"/>
        <v>402.19999999999993</v>
      </c>
      <c r="BX475" t="str">
        <f ca="1"/>
        <v/>
      </c>
      <c r="BY475">
        <f ca="1"/>
        <v>8969.9000000000015</v>
      </c>
      <c r="BZ475" t="str">
        <f ca="1"/>
        <v/>
      </c>
      <c r="CA475" t="str">
        <f ca="1"/>
        <v/>
      </c>
      <c r="CB475" t="str">
        <f ca="1"/>
        <v/>
      </c>
      <c r="CC475" t="str">
        <f ca="1"/>
        <v/>
      </c>
      <c r="CD475" t="str">
        <f ca="1"/>
        <v/>
      </c>
      <c r="CE475" t="str">
        <f ca="1"/>
        <v/>
      </c>
      <c r="CF475" t="str">
        <f ca="1"/>
        <v/>
      </c>
      <c r="CG475" t="str">
        <f ca="1"/>
        <v/>
      </c>
    </row>
    <row r="476" spans="1:85" ht="13.5">
      <c r="A476" s="242">
        <f ca="1"/>
        <v>46230</v>
      </c>
      <c r="B476" s="240" t="str">
        <f ca="1"/>
        <v>E</v>
      </c>
      <c r="C476" s="243">
        <f ca="1"/>
        <v>243.80000000000004</v>
      </c>
      <c r="D476" s="243">
        <f ca="1"/>
        <v>17</v>
      </c>
      <c r="E476" s="243">
        <f ca="1"/>
        <v>357.4</v>
      </c>
      <c r="F476" s="243">
        <f ca="1"/>
        <v>331.5</v>
      </c>
      <c r="G476" s="243" t="str">
        <f ca="1"/>
        <v/>
      </c>
      <c r="H476" s="243">
        <f ca="1"/>
        <v>949.7</v>
      </c>
      <c r="I476" s="244" t="str">
        <f ca="1"/>
        <v/>
      </c>
      <c r="J476" s="244" t="str">
        <f ca="1"/>
        <v/>
      </c>
      <c r="K476" s="243">
        <f ca="1"/>
        <v>92</v>
      </c>
      <c r="L476" s="243" t="str">
        <f ca="1"/>
        <v/>
      </c>
      <c r="M476" s="243" t="str">
        <f ca="1"/>
        <v/>
      </c>
      <c r="N476" s="243">
        <f ca="1"/>
        <v>7823.8</v>
      </c>
      <c r="O476" s="243">
        <f ca="1"/>
        <v>343.72</v>
      </c>
      <c r="P476" s="244">
        <f ca="1"/>
        <v>22.762131967880833</v>
      </c>
      <c r="R476" s="245"/>
      <c r="BA476">
        <f ca="1"/>
        <v>46259</v>
      </c>
      <c r="BB476" t="str">
        <f ca="1"/>
        <v>E</v>
      </c>
      <c r="BC476">
        <f ca="1"/>
        <v>138.4</v>
      </c>
      <c r="BD476">
        <f ca="1"/>
        <v>9861.2000000000007</v>
      </c>
      <c r="BE476">
        <f ca="1"/>
        <v>349.5</v>
      </c>
      <c r="BF476">
        <f ca="1"/>
        <v>319.8</v>
      </c>
      <c r="BG476" t="str">
        <f ca="1"/>
        <v/>
      </c>
      <c r="BH476">
        <f ca="1"/>
        <v>10668.9</v>
      </c>
      <c r="BI476">
        <f ca="1"/>
        <v>4.04</v>
      </c>
      <c r="BJ476">
        <f ca="1"/>
        <v>8.07</v>
      </c>
      <c r="BK476">
        <f ca="1"/>
        <v>20</v>
      </c>
      <c r="BL476" t="str">
        <f ca="1"/>
        <v/>
      </c>
      <c r="BM476" t="str">
        <f ca="1"/>
        <v/>
      </c>
      <c r="BN476">
        <f ca="1"/>
        <v>11538.6</v>
      </c>
      <c r="BO476">
        <f ca="1"/>
        <v>485.19</v>
      </c>
      <c r="BP476">
        <f ca="1"/>
        <v>23.78161132752118</v>
      </c>
      <c r="BR476">
        <f ca="1"/>
        <v>46259</v>
      </c>
      <c r="BS476" t="str">
        <f ca="1"/>
        <v>E</v>
      </c>
      <c r="BT476">
        <f ca="1"/>
        <v>138.4</v>
      </c>
      <c r="BU476">
        <f ca="1"/>
        <v>9861.2000000000007</v>
      </c>
      <c r="BV476">
        <f ca="1"/>
        <v>349.5</v>
      </c>
      <c r="BW476">
        <f ca="1"/>
        <v>319.8</v>
      </c>
      <c r="BX476" t="str">
        <f ca="1"/>
        <v/>
      </c>
      <c r="BY476">
        <f ca="1"/>
        <v>10668.9</v>
      </c>
      <c r="BZ476">
        <f ca="1"/>
        <v>4.04</v>
      </c>
      <c r="CA476">
        <f ca="1"/>
        <v>8.07</v>
      </c>
      <c r="CB476">
        <f ca="1"/>
        <v>20</v>
      </c>
      <c r="CC476" t="str">
        <f ca="1"/>
        <v/>
      </c>
      <c r="CD476" t="str">
        <f ca="1"/>
        <v/>
      </c>
      <c r="CE476">
        <f ca="1"/>
        <v>11538.6</v>
      </c>
      <c r="CF476">
        <f ca="1"/>
        <v>485.19</v>
      </c>
      <c r="CG476">
        <f ca="1"/>
        <v>23.78161132752118</v>
      </c>
    </row>
    <row r="477" spans="1:85" ht="13.5">
      <c r="A477" s="242">
        <f ca="1"/>
        <v>46231</v>
      </c>
      <c r="B477" s="240" t="str">
        <f ca="1"/>
        <v>M</v>
      </c>
      <c r="C477" s="243">
        <f ca="1"/>
        <v>239.8</v>
      </c>
      <c r="D477" s="243">
        <f ca="1"/>
        <v>5894.2</v>
      </c>
      <c r="E477" s="243">
        <f ca="1"/>
        <v>377.59999999999997</v>
      </c>
      <c r="F477" s="243">
        <f ca="1"/>
        <v>454.50000000000006</v>
      </c>
      <c r="G477" s="243" t="str">
        <f ca="1"/>
        <v/>
      </c>
      <c r="H477" s="243">
        <f ca="1"/>
        <v>6966.1</v>
      </c>
      <c r="I477" s="244" t="str">
        <f ca="1"/>
        <v/>
      </c>
      <c r="J477" s="244" t="str">
        <f ca="1"/>
        <v/>
      </c>
      <c r="K477" s="243" t="str">
        <f ca="1"/>
        <v/>
      </c>
      <c r="L477" s="243" t="str">
        <f ca="1"/>
        <v/>
      </c>
      <c r="M477" s="243" t="str">
        <f ca="1"/>
        <v/>
      </c>
      <c r="N477" s="243" t="str">
        <f ca="1"/>
        <v/>
      </c>
      <c r="O477" s="243" t="str">
        <f ca="1"/>
        <v/>
      </c>
      <c r="P477" s="244" t="str">
        <f ca="1"/>
        <v/>
      </c>
      <c r="R477" s="245"/>
      <c r="BA477">
        <f ca="1"/>
        <v>46260</v>
      </c>
      <c r="BB477" t="str">
        <f ca="1"/>
        <v>M</v>
      </c>
      <c r="BC477">
        <f ca="1"/>
        <v>155.4</v>
      </c>
      <c r="BD477">
        <f ca="1"/>
        <v>9.4</v>
      </c>
      <c r="BE477">
        <f ca="1"/>
        <v>364.2</v>
      </c>
      <c r="BF477">
        <f ca="1"/>
        <v>360.7</v>
      </c>
      <c r="BG477" t="str">
        <f ca="1"/>
        <v/>
      </c>
      <c r="BH477">
        <f ca="1"/>
        <v>889.7</v>
      </c>
      <c r="BI477" t="str">
        <f ca="1"/>
        <v/>
      </c>
      <c r="BJ477" t="str">
        <f ca="1"/>
        <v/>
      </c>
      <c r="BK477" t="str">
        <f ca="1"/>
        <v/>
      </c>
      <c r="BL477" t="str">
        <f ca="1"/>
        <v/>
      </c>
      <c r="BM477" t="str">
        <f ca="1"/>
        <v/>
      </c>
      <c r="BN477" t="str">
        <f ca="1"/>
        <v/>
      </c>
      <c r="BO477" t="str">
        <f ca="1"/>
        <v/>
      </c>
      <c r="BP477" t="str">
        <f ca="1"/>
        <v/>
      </c>
      <c r="BR477">
        <f ca="1"/>
        <v>46260</v>
      </c>
      <c r="BS477" t="str">
        <f ca="1"/>
        <v>M</v>
      </c>
      <c r="BT477">
        <f ca="1"/>
        <v>155.4</v>
      </c>
      <c r="BU477">
        <f ca="1"/>
        <v>9.4</v>
      </c>
      <c r="BV477">
        <f ca="1"/>
        <v>364.2</v>
      </c>
      <c r="BW477">
        <f ca="1"/>
        <v>360.7</v>
      </c>
      <c r="BX477" t="str">
        <f ca="1"/>
        <v/>
      </c>
      <c r="BY477">
        <f ca="1"/>
        <v>889.7</v>
      </c>
      <c r="BZ477" t="str">
        <f ca="1"/>
        <v/>
      </c>
      <c r="CA477" t="str">
        <f ca="1"/>
        <v/>
      </c>
      <c r="CB477" t="str">
        <f ca="1"/>
        <v/>
      </c>
      <c r="CC477" t="str">
        <f ca="1"/>
        <v/>
      </c>
      <c r="CD477" t="str">
        <f ca="1"/>
        <v/>
      </c>
      <c r="CE477" t="str">
        <f ca="1"/>
        <v/>
      </c>
      <c r="CF477" t="str">
        <f ca="1"/>
        <v/>
      </c>
      <c r="CG477" t="str">
        <f ca="1"/>
        <v/>
      </c>
    </row>
    <row r="478" spans="1:85" ht="13.5">
      <c r="A478" s="242">
        <f ca="1"/>
        <v>46231</v>
      </c>
      <c r="B478" s="240" t="str">
        <f ca="1"/>
        <v>E</v>
      </c>
      <c r="C478" s="243">
        <f ca="1"/>
        <v>224.2</v>
      </c>
      <c r="D478" s="243">
        <f ca="1"/>
        <v>1103.7</v>
      </c>
      <c r="E478" s="243">
        <f ca="1"/>
        <v>381.1</v>
      </c>
      <c r="F478" s="243">
        <f ca="1"/>
        <v>332.7</v>
      </c>
      <c r="G478" s="243" t="str">
        <f ca="1"/>
        <v/>
      </c>
      <c r="H478" s="243">
        <f ca="1"/>
        <v>2041.7</v>
      </c>
      <c r="I478" s="244" t="str">
        <f ca="1"/>
        <v/>
      </c>
      <c r="J478" s="244" t="str">
        <f ca="1"/>
        <v/>
      </c>
      <c r="K478" s="243">
        <f ca="1"/>
        <v>20</v>
      </c>
      <c r="L478" s="243" t="str">
        <f ca="1"/>
        <v/>
      </c>
      <c r="M478" s="243" t="str">
        <f ca="1"/>
        <v/>
      </c>
      <c r="N478" s="243">
        <f ca="1"/>
        <v>3074.2</v>
      </c>
      <c r="O478" s="243">
        <f ca="1"/>
        <v>131.13999999999999</v>
      </c>
      <c r="P478" s="244">
        <f ca="1"/>
        <v>23.44212292206802</v>
      </c>
      <c r="R478" s="245"/>
      <c r="BA478">
        <f ca="1"/>
        <v>46260</v>
      </c>
      <c r="BB478" t="str">
        <f ca="1"/>
        <v>E</v>
      </c>
      <c r="BC478">
        <f ca="1"/>
        <v>85.7</v>
      </c>
      <c r="BD478">
        <f ca="1"/>
        <v>8043.4</v>
      </c>
      <c r="BE478">
        <f ca="1"/>
        <v>364</v>
      </c>
      <c r="BF478">
        <f ca="1"/>
        <v>293.3</v>
      </c>
      <c r="BG478" t="str">
        <f ca="1"/>
        <v/>
      </c>
      <c r="BH478">
        <f ca="1"/>
        <v>8786.3999999999978</v>
      </c>
      <c r="BI478">
        <f ca="1"/>
        <v>4.1500000000000004</v>
      </c>
      <c r="BJ478">
        <f ca="1"/>
        <v>8.18</v>
      </c>
      <c r="BK478">
        <f ca="1"/>
        <v>20</v>
      </c>
      <c r="BL478" t="str">
        <f ca="1"/>
        <v/>
      </c>
      <c r="BM478" t="str">
        <f ca="1"/>
        <v/>
      </c>
      <c r="BN478">
        <f ca="1"/>
        <v>9705.1999999999971</v>
      </c>
      <c r="BO478">
        <f ca="1"/>
        <v>407.31</v>
      </c>
      <c r="BP478">
        <f ca="1"/>
        <v>23.827551496403224</v>
      </c>
      <c r="BR478">
        <f ca="1"/>
        <v>46260</v>
      </c>
      <c r="BS478" t="str">
        <f ca="1"/>
        <v>E</v>
      </c>
      <c r="BT478">
        <f ca="1"/>
        <v>85.7</v>
      </c>
      <c r="BU478">
        <f ca="1"/>
        <v>8043.4</v>
      </c>
      <c r="BV478">
        <f ca="1"/>
        <v>364</v>
      </c>
      <c r="BW478">
        <f ca="1"/>
        <v>293.3</v>
      </c>
      <c r="BX478" t="str">
        <f ca="1"/>
        <v/>
      </c>
      <c r="BY478">
        <f ca="1"/>
        <v>8786.3999999999978</v>
      </c>
      <c r="BZ478">
        <f ca="1"/>
        <v>4.1500000000000004</v>
      </c>
      <c r="CA478">
        <f ca="1"/>
        <v>8.18</v>
      </c>
      <c r="CB478">
        <f ca="1"/>
        <v>20</v>
      </c>
      <c r="CC478" t="str">
        <f ca="1"/>
        <v/>
      </c>
      <c r="CD478" t="str">
        <f ca="1"/>
        <v/>
      </c>
      <c r="CE478">
        <f ca="1"/>
        <v>9705.1999999999971</v>
      </c>
      <c r="CF478">
        <f ca="1"/>
        <v>407.31</v>
      </c>
      <c r="CG478">
        <f ca="1"/>
        <v>23.827551496403224</v>
      </c>
    </row>
    <row r="479" spans="1:85" ht="13.5">
      <c r="A479" s="242">
        <f ca="1"/>
        <v>46232</v>
      </c>
      <c r="B479" s="240" t="str">
        <f ca="1"/>
        <v>M</v>
      </c>
      <c r="C479" s="243">
        <f ca="1"/>
        <v>244.90000000000003</v>
      </c>
      <c r="D479" s="243">
        <f ca="1"/>
        <v>10</v>
      </c>
      <c r="E479" s="243">
        <f ca="1"/>
        <v>389.09999999999997</v>
      </c>
      <c r="F479" s="243">
        <f ca="1"/>
        <v>408.49999999999994</v>
      </c>
      <c r="G479" s="243" t="str">
        <f ca="1"/>
        <v/>
      </c>
      <c r="H479" s="243">
        <f ca="1"/>
        <v>1052.5</v>
      </c>
      <c r="I479" s="244" t="str">
        <f ca="1"/>
        <v/>
      </c>
      <c r="J479" s="244" t="str">
        <f ca="1"/>
        <v/>
      </c>
      <c r="K479" s="243" t="str">
        <f ca="1"/>
        <v/>
      </c>
      <c r="L479" s="243" t="str">
        <f ca="1"/>
        <v/>
      </c>
      <c r="M479" s="243" t="str">
        <f ca="1"/>
        <v/>
      </c>
      <c r="N479" s="243" t="str">
        <f ca="1"/>
        <v/>
      </c>
      <c r="O479" s="243" t="str">
        <f ca="1"/>
        <v/>
      </c>
      <c r="P479" s="244" t="str">
        <f ca="1"/>
        <v/>
      </c>
      <c r="R479" s="245"/>
      <c r="BA479">
        <f ca="1"/>
        <v>46261</v>
      </c>
      <c r="BB479" t="str">
        <f ca="1"/>
        <v>M</v>
      </c>
      <c r="BC479">
        <f ca="1"/>
        <v>158</v>
      </c>
      <c r="BD479">
        <f ca="1"/>
        <v>8.4</v>
      </c>
      <c r="BE479">
        <f ca="1"/>
        <v>393.2</v>
      </c>
      <c r="BF479">
        <f ca="1"/>
        <v>379.20000000000005</v>
      </c>
      <c r="BG479" t="str">
        <f ca="1"/>
        <v/>
      </c>
      <c r="BH479">
        <f ca="1"/>
        <v>938.80000000000007</v>
      </c>
      <c r="BI479" t="str">
        <f ca="1"/>
        <v/>
      </c>
      <c r="BJ479" t="str">
        <f ca="1"/>
        <v/>
      </c>
      <c r="BK479" t="str">
        <f ca="1"/>
        <v/>
      </c>
      <c r="BL479" t="str">
        <f ca="1"/>
        <v/>
      </c>
      <c r="BM479" t="str">
        <f ca="1"/>
        <v/>
      </c>
      <c r="BN479" t="str">
        <f ca="1"/>
        <v/>
      </c>
      <c r="BO479" t="str">
        <f ca="1"/>
        <v/>
      </c>
      <c r="BP479" t="str">
        <f ca="1"/>
        <v/>
      </c>
      <c r="BR479">
        <f ca="1"/>
        <v>46261</v>
      </c>
      <c r="BS479" t="str">
        <f ca="1"/>
        <v>M</v>
      </c>
      <c r="BT479">
        <f ca="1"/>
        <v>158</v>
      </c>
      <c r="BU479">
        <f ca="1"/>
        <v>8.4</v>
      </c>
      <c r="BV479">
        <f ca="1"/>
        <v>393.2</v>
      </c>
      <c r="BW479">
        <f ca="1"/>
        <v>379.20000000000005</v>
      </c>
      <c r="BX479" t="str">
        <f ca="1"/>
        <v/>
      </c>
      <c r="BY479">
        <f ca="1"/>
        <v>938.80000000000007</v>
      </c>
      <c r="BZ479" t="str">
        <f ca="1"/>
        <v/>
      </c>
      <c r="CA479" t="str">
        <f ca="1"/>
        <v/>
      </c>
      <c r="CB479" t="str">
        <f ca="1"/>
        <v/>
      </c>
      <c r="CC479" t="str">
        <f ca="1"/>
        <v/>
      </c>
      <c r="CD479" t="str">
        <f ca="1"/>
        <v/>
      </c>
      <c r="CE479" t="str">
        <f ca="1"/>
        <v/>
      </c>
      <c r="CF479" t="str">
        <f ca="1"/>
        <v/>
      </c>
      <c r="CG479" t="str">
        <f ca="1"/>
        <v/>
      </c>
    </row>
    <row r="480" spans="1:85" ht="13.5">
      <c r="A480" s="242">
        <f ca="1"/>
        <v>46232</v>
      </c>
      <c r="B480" s="240" t="str">
        <f ca="1"/>
        <v>E</v>
      </c>
      <c r="C480" s="243">
        <f ca="1"/>
        <v>192.60000000000002</v>
      </c>
      <c r="D480" s="243">
        <f ca="1"/>
        <v>9005.2999999999993</v>
      </c>
      <c r="E480" s="243">
        <f ca="1"/>
        <v>388.6</v>
      </c>
      <c r="F480" s="243">
        <f ca="1"/>
        <v>313.3</v>
      </c>
      <c r="G480" s="243" t="str">
        <f ca="1"/>
        <v/>
      </c>
      <c r="H480" s="243">
        <f ca="1"/>
        <v>9899.7999999999993</v>
      </c>
      <c r="I480" s="244" t="str">
        <f ca="1"/>
        <v/>
      </c>
      <c r="J480" s="244" t="str">
        <f ca="1"/>
        <v/>
      </c>
      <c r="K480" s="243">
        <f ca="1"/>
        <v>20</v>
      </c>
      <c r="L480" s="243" t="str">
        <f ca="1"/>
        <v/>
      </c>
      <c r="M480" s="243" t="str">
        <f ca="1"/>
        <v/>
      </c>
      <c r="N480" s="243">
        <f ca="1"/>
        <v>10718.8</v>
      </c>
      <c r="O480" s="243">
        <f ca="1"/>
        <v>469.46</v>
      </c>
      <c r="P480" s="244">
        <f ca="1"/>
        <v>22.832190175946831</v>
      </c>
      <c r="R480" s="245"/>
      <c r="BA480">
        <f ca="1"/>
        <v>46261</v>
      </c>
      <c r="BB480" t="str">
        <f ca="1"/>
        <v>E</v>
      </c>
      <c r="BC480">
        <f ca="1"/>
        <v>136</v>
      </c>
      <c r="BD480">
        <f ca="1"/>
        <v>12.7</v>
      </c>
      <c r="BE480">
        <f ca="1"/>
        <v>339.9</v>
      </c>
      <c r="BF480">
        <f ca="1"/>
        <v>307.09999999999997</v>
      </c>
      <c r="BG480" t="str">
        <f ca="1"/>
        <v/>
      </c>
      <c r="BH480">
        <f ca="1"/>
        <v>795.69999999999993</v>
      </c>
      <c r="BI480">
        <f ca="1"/>
        <v>4.41</v>
      </c>
      <c r="BJ480">
        <f ca="1"/>
        <v>8.3000000000000007</v>
      </c>
      <c r="BK480">
        <f ca="1"/>
        <v>20</v>
      </c>
      <c r="BL480" t="str">
        <f ca="1"/>
        <v/>
      </c>
      <c r="BM480" t="str">
        <f ca="1"/>
        <v/>
      </c>
      <c r="BN480">
        <f ca="1"/>
        <v>10257.400000000001</v>
      </c>
      <c r="BO480">
        <f ca="1"/>
        <v>463.89</v>
      </c>
      <c r="BP480">
        <f ca="1"/>
        <v>22.111707516868226</v>
      </c>
      <c r="BR480">
        <f ca="1"/>
        <v>46261</v>
      </c>
      <c r="BS480" t="str">
        <f ca="1"/>
        <v>E</v>
      </c>
      <c r="BT480">
        <f ca="1"/>
        <v>136</v>
      </c>
      <c r="BU480">
        <f ca="1"/>
        <v>12.7</v>
      </c>
      <c r="BV480">
        <f ca="1"/>
        <v>339.9</v>
      </c>
      <c r="BW480">
        <f ca="1"/>
        <v>307.09999999999997</v>
      </c>
      <c r="BX480" t="str">
        <f ca="1"/>
        <v/>
      </c>
      <c r="BY480">
        <f ca="1"/>
        <v>795.69999999999993</v>
      </c>
      <c r="BZ480">
        <f ca="1"/>
        <v>4.41</v>
      </c>
      <c r="CA480">
        <f ca="1"/>
        <v>8.3000000000000007</v>
      </c>
      <c r="CB480">
        <f ca="1"/>
        <v>20</v>
      </c>
      <c r="CC480" t="str">
        <f ca="1"/>
        <v/>
      </c>
      <c r="CD480" t="str">
        <f ca="1"/>
        <v/>
      </c>
      <c r="CE480">
        <f ca="1"/>
        <v>10257.400000000001</v>
      </c>
      <c r="CF480">
        <f ca="1"/>
        <v>463.89</v>
      </c>
      <c r="CG480">
        <f ca="1"/>
        <v>22.111707516868226</v>
      </c>
    </row>
    <row r="481" spans="1:85" ht="13.5">
      <c r="A481" s="242">
        <f ca="1"/>
        <v>46233</v>
      </c>
      <c r="B481" s="240" t="str">
        <f ca="1"/>
        <v>M</v>
      </c>
      <c r="C481" s="243">
        <f ca="1"/>
        <v>217.70000000000002</v>
      </c>
      <c r="D481" s="243">
        <f ca="1"/>
        <v>10.199999999999999</v>
      </c>
      <c r="E481" s="243">
        <f ca="1"/>
        <v>486.5</v>
      </c>
      <c r="F481" s="243">
        <f ca="1"/>
        <v>124.60000000000001</v>
      </c>
      <c r="G481" s="243" t="str">
        <f ca="1"/>
        <v/>
      </c>
      <c r="H481" s="243">
        <f ca="1"/>
        <v>839</v>
      </c>
      <c r="I481" s="244" t="str">
        <f ca="1"/>
        <v/>
      </c>
      <c r="J481" s="244" t="str">
        <f ca="1"/>
        <v/>
      </c>
      <c r="K481" s="243" t="str">
        <f ca="1"/>
        <v/>
      </c>
      <c r="L481" s="243" t="str">
        <f ca="1"/>
        <v/>
      </c>
      <c r="M481" s="243" t="str">
        <f ca="1"/>
        <v/>
      </c>
      <c r="N481" s="243" t="str">
        <f ca="1"/>
        <v/>
      </c>
      <c r="O481" s="243" t="str">
        <f ca="1"/>
        <v/>
      </c>
      <c r="P481" s="244" t="str">
        <f ca="1"/>
        <v/>
      </c>
      <c r="R481" s="245"/>
      <c r="BA481">
        <f ca="1"/>
        <v>46262</v>
      </c>
      <c r="BB481" t="str">
        <f ca="1"/>
        <v>M</v>
      </c>
      <c r="BC481">
        <f ca="1"/>
        <v>162.19999999999999</v>
      </c>
      <c r="BD481">
        <f ca="1"/>
        <v>8541</v>
      </c>
      <c r="BE481">
        <f ca="1"/>
        <v>379.3</v>
      </c>
      <c r="BF481">
        <f ca="1"/>
        <v>399.2</v>
      </c>
      <c r="BG481" t="str">
        <f ca="1"/>
        <v/>
      </c>
      <c r="BH481">
        <f ca="1"/>
        <v>9481.7000000000007</v>
      </c>
      <c r="BI481" t="str">
        <f ca="1"/>
        <v/>
      </c>
      <c r="BJ481" t="str">
        <f ca="1"/>
        <v/>
      </c>
      <c r="BK481" t="str">
        <f ca="1"/>
        <v/>
      </c>
      <c r="BL481" t="str">
        <f ca="1"/>
        <v/>
      </c>
      <c r="BM481" t="str">
        <f ca="1"/>
        <v/>
      </c>
      <c r="BN481" t="str">
        <f ca="1"/>
        <v/>
      </c>
      <c r="BO481" t="str">
        <f ca="1"/>
        <v/>
      </c>
      <c r="BP481" t="str">
        <f ca="1"/>
        <v/>
      </c>
      <c r="BR481">
        <f ca="1"/>
        <v>46262</v>
      </c>
      <c r="BS481" t="str">
        <f ca="1"/>
        <v>M</v>
      </c>
      <c r="BT481">
        <f ca="1"/>
        <v>162.19999999999999</v>
      </c>
      <c r="BU481">
        <f ca="1"/>
        <v>8541</v>
      </c>
      <c r="BV481">
        <f ca="1"/>
        <v>379.3</v>
      </c>
      <c r="BW481">
        <f ca="1"/>
        <v>399.2</v>
      </c>
      <c r="BX481" t="str">
        <f ca="1"/>
        <v/>
      </c>
      <c r="BY481">
        <f ca="1"/>
        <v>9481.7000000000007</v>
      </c>
      <c r="BZ481" t="str">
        <f ca="1"/>
        <v/>
      </c>
      <c r="CA481" t="str">
        <f ca="1"/>
        <v/>
      </c>
      <c r="CB481" t="str">
        <f ca="1"/>
        <v/>
      </c>
      <c r="CC481" t="str">
        <f ca="1"/>
        <v/>
      </c>
      <c r="CD481" t="str">
        <f ca="1"/>
        <v/>
      </c>
      <c r="CE481" t="str">
        <f ca="1"/>
        <v/>
      </c>
      <c r="CF481" t="str">
        <f ca="1"/>
        <v/>
      </c>
      <c r="CG481" t="str">
        <f ca="1"/>
        <v/>
      </c>
    </row>
    <row r="482" spans="1:85" ht="13.5">
      <c r="A482" s="242">
        <f ca="1"/>
        <v>46233</v>
      </c>
      <c r="B482" s="240" t="str">
        <f ca="1"/>
        <v>E</v>
      </c>
      <c r="C482" s="243">
        <f ca="1"/>
        <v>238.79999999999998</v>
      </c>
      <c r="D482" s="243">
        <f ca="1"/>
        <v>13.9</v>
      </c>
      <c r="E482" s="243">
        <f ca="1"/>
        <v>380.09999999999997</v>
      </c>
      <c r="F482" s="243">
        <f ca="1"/>
        <v>341.99999999999994</v>
      </c>
      <c r="G482" s="243" t="str">
        <f ca="1"/>
        <v/>
      </c>
      <c r="H482" s="243">
        <f ca="1"/>
        <v>974.8</v>
      </c>
      <c r="I482" s="244" t="str">
        <f ca="1"/>
        <v/>
      </c>
      <c r="J482" s="244" t="str">
        <f ca="1"/>
        <v/>
      </c>
      <c r="K482" s="243">
        <f ca="1"/>
        <v>20</v>
      </c>
      <c r="L482" s="243" t="str">
        <f ca="1"/>
        <v/>
      </c>
      <c r="M482" s="243" t="str">
        <f ca="1"/>
        <v/>
      </c>
      <c r="N482" s="243">
        <f ca="1"/>
        <v>10083.299999999999</v>
      </c>
      <c r="O482" s="243">
        <f ca="1"/>
        <v>443.59</v>
      </c>
      <c r="P482" s="244">
        <f ca="1"/>
        <v>22.731125588944746</v>
      </c>
      <c r="R482" s="245"/>
      <c r="BA482">
        <f ca="1"/>
        <v>46262</v>
      </c>
      <c r="BB482" t="str">
        <f ca="1"/>
        <v>E</v>
      </c>
      <c r="BC482">
        <f ca="1"/>
        <v>140.69999999999999</v>
      </c>
      <c r="BD482">
        <f ca="1"/>
        <v>8001</v>
      </c>
      <c r="BE482">
        <f ca="1"/>
        <v>359.70000000000005</v>
      </c>
      <c r="BF482">
        <f ca="1"/>
        <v>336.7</v>
      </c>
      <c r="BG482" t="str">
        <f ca="1"/>
        <v/>
      </c>
      <c r="BH482">
        <f ca="1"/>
        <v>8838.1</v>
      </c>
      <c r="BI482">
        <f ca="1"/>
        <v>4.2</v>
      </c>
      <c r="BJ482">
        <f ca="1"/>
        <v>8.16</v>
      </c>
      <c r="BK482">
        <f ca="1"/>
        <v>20</v>
      </c>
      <c r="BL482" t="str">
        <f ca="1"/>
        <v/>
      </c>
      <c r="BM482" t="str">
        <f ca="1"/>
        <v/>
      </c>
      <c r="BN482">
        <f ca="1"/>
        <v>9794.7000000000007</v>
      </c>
      <c r="BO482">
        <f ca="1"/>
        <v>426.58</v>
      </c>
      <c r="BP482">
        <f ca="1"/>
        <v>22.960992076515545</v>
      </c>
      <c r="BR482">
        <f ca="1"/>
        <v>46262</v>
      </c>
      <c r="BS482" t="str">
        <f ca="1"/>
        <v>E</v>
      </c>
      <c r="BT482">
        <f ca="1"/>
        <v>140.69999999999999</v>
      </c>
      <c r="BU482">
        <f ca="1"/>
        <v>8001</v>
      </c>
      <c r="BV482">
        <f ca="1"/>
        <v>359.70000000000005</v>
      </c>
      <c r="BW482">
        <f ca="1"/>
        <v>336.7</v>
      </c>
      <c r="BX482" t="str">
        <f ca="1"/>
        <v/>
      </c>
      <c r="BY482">
        <f ca="1"/>
        <v>8838.1</v>
      </c>
      <c r="BZ482">
        <f ca="1"/>
        <v>4.2</v>
      </c>
      <c r="CA482">
        <f ca="1"/>
        <v>8.16</v>
      </c>
      <c r="CB482">
        <f ca="1"/>
        <v>20</v>
      </c>
      <c r="CC482" t="str">
        <f ca="1"/>
        <v/>
      </c>
      <c r="CD482" t="str">
        <f ca="1"/>
        <v/>
      </c>
      <c r="CE482">
        <f ca="1"/>
        <v>9794.7000000000007</v>
      </c>
      <c r="CF482">
        <f ca="1"/>
        <v>426.58</v>
      </c>
      <c r="CG482">
        <f ca="1"/>
        <v>22.960992076515545</v>
      </c>
    </row>
    <row r="483" spans="1:85" ht="13.5">
      <c r="A483" s="242">
        <f ca="1"/>
        <v>46234</v>
      </c>
      <c r="B483" s="240" t="str">
        <f ca="1"/>
        <v>M</v>
      </c>
      <c r="C483" s="243">
        <f ca="1"/>
        <v>252.70000000000002</v>
      </c>
      <c r="D483" s="243">
        <f ca="1"/>
        <v>8027.7999999999993</v>
      </c>
      <c r="E483" s="243">
        <f ca="1"/>
        <v>397.4</v>
      </c>
      <c r="F483" s="243">
        <f ca="1"/>
        <v>450.6</v>
      </c>
      <c r="G483" s="243" t="str">
        <f ca="1"/>
        <v/>
      </c>
      <c r="H483" s="243">
        <f ca="1"/>
        <v>9128.5</v>
      </c>
      <c r="I483" s="244" t="str">
        <f ca="1"/>
        <v/>
      </c>
      <c r="J483" s="244" t="str">
        <f ca="1"/>
        <v/>
      </c>
      <c r="K483" s="243" t="str">
        <f ca="1"/>
        <v/>
      </c>
      <c r="L483" s="243" t="str">
        <f ca="1"/>
        <v/>
      </c>
      <c r="M483" s="243" t="str">
        <f ca="1"/>
        <v/>
      </c>
      <c r="N483" s="243" t="str">
        <f ca="1"/>
        <v/>
      </c>
      <c r="O483" s="243" t="str">
        <f ca="1"/>
        <v/>
      </c>
      <c r="P483" s="244" t="str">
        <f ca="1"/>
        <v/>
      </c>
      <c r="R483" s="245"/>
      <c r="BA483">
        <f ca="1"/>
        <v>46263</v>
      </c>
      <c r="BB483" t="str">
        <f ca="1"/>
        <v>M</v>
      </c>
      <c r="BC483">
        <f ca="1"/>
        <v>160.5</v>
      </c>
      <c r="BD483">
        <f ca="1"/>
        <v>5.7</v>
      </c>
      <c r="BE483">
        <f ca="1"/>
        <v>363.6</v>
      </c>
      <c r="BF483">
        <f ca="1"/>
        <v>446.79999999999995</v>
      </c>
      <c r="BG483" t="str">
        <f ca="1"/>
        <v/>
      </c>
      <c r="BH483">
        <f ca="1"/>
        <v>976.59999999999991</v>
      </c>
      <c r="BI483" t="str">
        <f ca="1"/>
        <v/>
      </c>
      <c r="BJ483" t="str">
        <f ca="1"/>
        <v/>
      </c>
      <c r="BK483" t="str">
        <f ca="1"/>
        <v/>
      </c>
      <c r="BL483" t="str">
        <f ca="1"/>
        <v/>
      </c>
      <c r="BM483" t="str">
        <f ca="1"/>
        <v/>
      </c>
      <c r="BN483" t="str">
        <f ca="1"/>
        <v/>
      </c>
      <c r="BO483" t="str">
        <f ca="1"/>
        <v/>
      </c>
      <c r="BP483" t="str">
        <f ca="1"/>
        <v/>
      </c>
      <c r="BR483">
        <f ca="1"/>
        <v>46263</v>
      </c>
      <c r="BS483" t="str">
        <f ca="1"/>
        <v>M</v>
      </c>
      <c r="BT483">
        <f ca="1"/>
        <v>160.5</v>
      </c>
      <c r="BU483">
        <f ca="1"/>
        <v>5.7</v>
      </c>
      <c r="BV483">
        <f ca="1"/>
        <v>363.6</v>
      </c>
      <c r="BW483">
        <f ca="1"/>
        <v>446.79999999999995</v>
      </c>
      <c r="BX483" t="str">
        <f ca="1"/>
        <v/>
      </c>
      <c r="BY483">
        <f ca="1"/>
        <v>976.59999999999991</v>
      </c>
      <c r="BZ483" t="str">
        <f ca="1"/>
        <v/>
      </c>
      <c r="CA483" t="str">
        <f ca="1"/>
        <v/>
      </c>
      <c r="CB483" t="str">
        <f ca="1"/>
        <v/>
      </c>
      <c r="CC483" t="str">
        <f ca="1"/>
        <v/>
      </c>
      <c r="CD483" t="str">
        <f ca="1"/>
        <v/>
      </c>
      <c r="CE483" t="str">
        <f ca="1"/>
        <v/>
      </c>
      <c r="CF483" t="str">
        <f ca="1"/>
        <v/>
      </c>
      <c r="CG483" t="str">
        <f ca="1"/>
        <v/>
      </c>
    </row>
    <row r="484" spans="1:85" ht="13.5">
      <c r="A484" s="242">
        <f ca="1"/>
        <v>46234</v>
      </c>
      <c r="B484" s="240" t="str">
        <f ca="1"/>
        <v>E</v>
      </c>
      <c r="C484" s="243">
        <f ca="1"/>
        <v>210.4</v>
      </c>
      <c r="D484" s="243">
        <f ca="1"/>
        <v>3356.3999999999996</v>
      </c>
      <c r="E484" s="243">
        <f ca="1"/>
        <v>339.5</v>
      </c>
      <c r="F484" s="243">
        <f ca="1"/>
        <v>324.2</v>
      </c>
      <c r="G484" s="243" t="str">
        <f ca="1"/>
        <v/>
      </c>
      <c r="H484" s="243">
        <f ca="1"/>
        <v>4230.5</v>
      </c>
      <c r="I484" s="244" t="str">
        <f ca="1"/>
        <v/>
      </c>
      <c r="J484" s="244" t="str">
        <f ca="1"/>
        <v/>
      </c>
      <c r="K484" s="243">
        <f ca="1"/>
        <v>20</v>
      </c>
      <c r="L484" s="243" t="str">
        <f ca="1"/>
        <v/>
      </c>
      <c r="M484" s="243" t="str">
        <f ca="1"/>
        <v/>
      </c>
      <c r="N484" s="243">
        <f ca="1"/>
        <v>5256.3</v>
      </c>
      <c r="O484" s="243">
        <f ca="1"/>
        <v>224.47</v>
      </c>
      <c r="P484" s="244">
        <f ca="1"/>
        <v>23.416492181583287</v>
      </c>
      <c r="R484" s="245"/>
      <c r="BA484">
        <f ca="1"/>
        <v>46263</v>
      </c>
      <c r="BB484" t="str">
        <f ca="1"/>
        <v>E</v>
      </c>
      <c r="BC484">
        <f ca="1"/>
        <v>131</v>
      </c>
      <c r="BD484">
        <f ca="1"/>
        <v>8177.8</v>
      </c>
      <c r="BE484">
        <f ca="1"/>
        <v>328</v>
      </c>
      <c r="BF484">
        <f ca="1"/>
        <v>307.5</v>
      </c>
      <c r="BG484" t="str">
        <f ca="1"/>
        <v/>
      </c>
      <c r="BH484">
        <f ca="1"/>
        <v>8944.2999999999993</v>
      </c>
      <c r="BI484">
        <f ca="1"/>
        <v>4.18</v>
      </c>
      <c r="BJ484">
        <f ca="1"/>
        <v>8.2200000000000006</v>
      </c>
      <c r="BK484">
        <f ca="1"/>
        <v>20</v>
      </c>
      <c r="BL484" t="str">
        <f ca="1"/>
        <v/>
      </c>
      <c r="BM484" t="str">
        <f ca="1"/>
        <v/>
      </c>
      <c r="BN484">
        <f ca="1"/>
        <v>9900</v>
      </c>
      <c r="BO484">
        <f ca="1"/>
        <v>424.16</v>
      </c>
      <c r="BP484">
        <f ca="1"/>
        <v>23.3402489626556</v>
      </c>
      <c r="BR484">
        <f ca="1"/>
        <v>46263</v>
      </c>
      <c r="BS484" t="str">
        <f ca="1"/>
        <v>E</v>
      </c>
      <c r="BT484">
        <f ca="1"/>
        <v>131</v>
      </c>
      <c r="BU484">
        <f ca="1"/>
        <v>8177.8</v>
      </c>
      <c r="BV484">
        <f ca="1"/>
        <v>328</v>
      </c>
      <c r="BW484">
        <f ca="1"/>
        <v>307.5</v>
      </c>
      <c r="BX484" t="str">
        <f ca="1"/>
        <v/>
      </c>
      <c r="BY484">
        <f ca="1"/>
        <v>8944.2999999999993</v>
      </c>
      <c r="BZ484">
        <f ca="1"/>
        <v>4.18</v>
      </c>
      <c r="CA484">
        <f ca="1"/>
        <v>8.2200000000000006</v>
      </c>
      <c r="CB484">
        <f ca="1"/>
        <v>20</v>
      </c>
      <c r="CC484" t="str">
        <f ca="1"/>
        <v/>
      </c>
      <c r="CD484" t="str">
        <f ca="1"/>
        <v/>
      </c>
      <c r="CE484">
        <f ca="1"/>
        <v>9900</v>
      </c>
      <c r="CF484">
        <f ca="1"/>
        <v>424.16</v>
      </c>
      <c r="CG484">
        <f ca="1"/>
        <v>23.3402489626556</v>
      </c>
    </row>
    <row r="485" spans="1:85" ht="13.5">
      <c r="A485" s="242">
        <f ca="1"/>
        <v>46235</v>
      </c>
      <c r="B485" s="240" t="str">
        <f ca="1"/>
        <v>M</v>
      </c>
      <c r="C485" s="243">
        <f ca="1"/>
        <v>232.39999999999998</v>
      </c>
      <c r="D485" s="243">
        <f ca="1"/>
        <v>9</v>
      </c>
      <c r="E485" s="243">
        <f ca="1"/>
        <v>383.7</v>
      </c>
      <c r="F485" s="243">
        <f ca="1"/>
        <v>420.70000000000005</v>
      </c>
      <c r="G485" s="243" t="str">
        <f ca="1"/>
        <v/>
      </c>
      <c r="H485" s="243">
        <f ca="1"/>
        <v>1045.8</v>
      </c>
      <c r="I485" s="244" t="str">
        <f ca="1"/>
        <v/>
      </c>
      <c r="J485" s="244" t="str">
        <f ca="1"/>
        <v/>
      </c>
      <c r="K485" s="243" t="str">
        <f ca="1"/>
        <v/>
      </c>
      <c r="L485" s="243" t="str">
        <f ca="1"/>
        <v/>
      </c>
      <c r="M485" s="243" t="str">
        <f ca="1"/>
        <v/>
      </c>
      <c r="N485" s="243" t="str">
        <f ca="1"/>
        <v/>
      </c>
      <c r="O485" s="243" t="str">
        <f ca="1"/>
        <v/>
      </c>
      <c r="P485" s="244" t="str">
        <f ca="1"/>
        <v/>
      </c>
      <c r="R485" s="245"/>
      <c r="BA485">
        <f ca="1"/>
        <v>46264</v>
      </c>
      <c r="BB485" t="str">
        <f ca="1"/>
        <v>M</v>
      </c>
      <c r="BC485">
        <f ca="1"/>
        <v>148.89999999999998</v>
      </c>
      <c r="BD485">
        <f ca="1"/>
        <v>9.1</v>
      </c>
      <c r="BE485">
        <f ca="1"/>
        <v>366.1</v>
      </c>
      <c r="BF485">
        <f ca="1"/>
        <v>451.60000000000008</v>
      </c>
      <c r="BG485" t="str">
        <f ca="1"/>
        <v/>
      </c>
      <c r="BH485">
        <f ca="1"/>
        <v>975.7</v>
      </c>
      <c r="BI485" t="str">
        <f ca="1"/>
        <v/>
      </c>
      <c r="BJ485" t="str">
        <f ca="1"/>
        <v/>
      </c>
      <c r="BK485" t="str">
        <f ca="1"/>
        <v/>
      </c>
      <c r="BL485" t="str">
        <f ca="1"/>
        <v/>
      </c>
      <c r="BM485" t="str">
        <f ca="1"/>
        <v/>
      </c>
      <c r="BN485" t="str">
        <f ca="1"/>
        <v/>
      </c>
      <c r="BO485" t="str">
        <f ca="1"/>
        <v/>
      </c>
      <c r="BP485" t="str">
        <f ca="1"/>
        <v/>
      </c>
      <c r="BR485">
        <f ca="1"/>
        <v>46264</v>
      </c>
      <c r="BS485" t="str">
        <f ca="1"/>
        <v>M</v>
      </c>
      <c r="BT485">
        <f ca="1"/>
        <v>148.89999999999998</v>
      </c>
      <c r="BU485">
        <f ca="1"/>
        <v>9.1</v>
      </c>
      <c r="BV485">
        <f ca="1"/>
        <v>366.1</v>
      </c>
      <c r="BW485">
        <f ca="1"/>
        <v>451.60000000000008</v>
      </c>
      <c r="BX485" t="str">
        <f ca="1"/>
        <v/>
      </c>
      <c r="BY485">
        <f ca="1"/>
        <v>975.7</v>
      </c>
      <c r="BZ485" t="str">
        <f ca="1"/>
        <v/>
      </c>
      <c r="CA485" t="str">
        <f ca="1"/>
        <v/>
      </c>
      <c r="CB485" t="str">
        <f ca="1"/>
        <v/>
      </c>
      <c r="CC485" t="str">
        <f ca="1"/>
        <v/>
      </c>
      <c r="CD485" t="str">
        <f ca="1"/>
        <v/>
      </c>
      <c r="CE485" t="str">
        <f ca="1"/>
        <v/>
      </c>
      <c r="CF485" t="str">
        <f ca="1"/>
        <v/>
      </c>
      <c r="CG485" t="str">
        <f ca="1"/>
        <v/>
      </c>
    </row>
    <row r="486" spans="1:85" ht="13.5">
      <c r="A486" s="242">
        <f ca="1"/>
        <v>46235</v>
      </c>
      <c r="B486" s="240" t="str">
        <f ca="1"/>
        <v>E</v>
      </c>
      <c r="C486" s="243">
        <f ca="1"/>
        <v>221.39999999999998</v>
      </c>
      <c r="D486" s="243">
        <f ca="1"/>
        <v>1716.8</v>
      </c>
      <c r="E486" s="243">
        <f ca="1"/>
        <v>375.9</v>
      </c>
      <c r="F486" s="243">
        <f ca="1"/>
        <v>321.10000000000002</v>
      </c>
      <c r="G486" s="243" t="str">
        <f ca="1"/>
        <v/>
      </c>
      <c r="H486" s="243">
        <f ca="1"/>
        <v>2635.2</v>
      </c>
      <c r="I486" s="244">
        <f ca="1"/>
        <v>4.24</v>
      </c>
      <c r="J486" s="244">
        <f ca="1"/>
        <v>8.25</v>
      </c>
      <c r="K486" s="243">
        <f ca="1"/>
        <v>20</v>
      </c>
      <c r="L486" s="243" t="str">
        <f ca="1"/>
        <v/>
      </c>
      <c r="M486" s="243" t="str">
        <f ca="1"/>
        <v/>
      </c>
      <c r="N486" s="243">
        <f ca="1"/>
        <v>15122.2</v>
      </c>
      <c r="O486" s="243">
        <f ca="1"/>
        <v>653.78</v>
      </c>
      <c r="P486" s="244">
        <f ca="1"/>
        <v>23.130410841567503</v>
      </c>
      <c r="R486" s="245"/>
      <c r="BA486">
        <f ca="1"/>
        <v>46264</v>
      </c>
      <c r="BB486" t="str">
        <f ca="1"/>
        <v>E</v>
      </c>
      <c r="BC486">
        <f ca="1"/>
        <v>130.6</v>
      </c>
      <c r="BD486">
        <f ca="1"/>
        <v>8011.9</v>
      </c>
      <c r="BE486">
        <f ca="1"/>
        <v>337.2</v>
      </c>
      <c r="BF486">
        <f ca="1"/>
        <v>301.2</v>
      </c>
      <c r="BG486" t="str">
        <f ca="1"/>
        <v/>
      </c>
      <c r="BH486">
        <f ca="1"/>
        <v>8780.9000000000015</v>
      </c>
      <c r="BI486">
        <f ca="1"/>
        <v>4.16</v>
      </c>
      <c r="BJ486">
        <f ca="1"/>
        <v>8.06</v>
      </c>
      <c r="BK486">
        <f ca="1"/>
        <v>20</v>
      </c>
      <c r="BL486" t="str">
        <f ca="1"/>
        <v/>
      </c>
      <c r="BM486" t="str">
        <f ca="1"/>
        <v/>
      </c>
      <c r="BN486">
        <f ca="1"/>
        <v>9656.6000000000022</v>
      </c>
      <c r="BO486">
        <f ca="1"/>
        <v>413.37</v>
      </c>
      <c r="BP486">
        <f ca="1"/>
        <v>23.360669618017763</v>
      </c>
      <c r="BR486">
        <f ca="1"/>
        <v>46264</v>
      </c>
      <c r="BS486" t="str">
        <f ca="1"/>
        <v>E</v>
      </c>
      <c r="BT486">
        <f ca="1"/>
        <v>130.6</v>
      </c>
      <c r="BU486">
        <f ca="1"/>
        <v>8011.9</v>
      </c>
      <c r="BV486">
        <f ca="1"/>
        <v>337.2</v>
      </c>
      <c r="BW486">
        <f ca="1"/>
        <v>301.2</v>
      </c>
      <c r="BX486" t="str">
        <f ca="1"/>
        <v/>
      </c>
      <c r="BY486">
        <f ca="1"/>
        <v>8780.9000000000015</v>
      </c>
      <c r="BZ486">
        <f ca="1"/>
        <v>4.16</v>
      </c>
      <c r="CA486">
        <f ca="1"/>
        <v>8.06</v>
      </c>
      <c r="CB486">
        <f ca="1"/>
        <v>20</v>
      </c>
      <c r="CC486" t="str">
        <f ca="1"/>
        <v/>
      </c>
      <c r="CD486" t="str">
        <f ca="1"/>
        <v/>
      </c>
      <c r="CE486">
        <f ca="1"/>
        <v>9656.6000000000022</v>
      </c>
      <c r="CF486">
        <f ca="1"/>
        <v>413.37</v>
      </c>
      <c r="CG486">
        <f ca="1"/>
        <v>23.360669618017763</v>
      </c>
    </row>
    <row r="487" spans="1:85" ht="13.5">
      <c r="A487" s="242">
        <f ca="1"/>
        <v>46236</v>
      </c>
      <c r="B487" s="240" t="str">
        <f ca="1"/>
        <v>M</v>
      </c>
      <c r="C487" s="243">
        <f ca="1"/>
        <v>231.2</v>
      </c>
      <c r="D487" s="243">
        <f ca="1"/>
        <v>11441.2</v>
      </c>
      <c r="E487" s="243">
        <f ca="1"/>
        <v>401.70000000000005</v>
      </c>
      <c r="F487" s="243">
        <f ca="1"/>
        <v>432.9</v>
      </c>
      <c r="G487" s="243" t="str">
        <f ca="1"/>
        <v/>
      </c>
      <c r="H487" s="243">
        <f ca="1"/>
        <v>12507.000000000002</v>
      </c>
      <c r="I487" s="244" t="str">
        <f ca="1"/>
        <v/>
      </c>
      <c r="J487" s="244" t="str">
        <f ca="1"/>
        <v/>
      </c>
      <c r="K487" s="243" t="str">
        <f ca="1"/>
        <v/>
      </c>
      <c r="L487" s="243" t="str">
        <f ca="1"/>
        <v/>
      </c>
      <c r="M487" s="243" t="str">
        <f ca="1"/>
        <v/>
      </c>
      <c r="N487" s="243" t="str">
        <f ca="1"/>
        <v/>
      </c>
      <c r="O487" s="243" t="str">
        <f ca="1"/>
        <v/>
      </c>
      <c r="P487" s="244" t="str">
        <f ca="1"/>
        <v/>
      </c>
      <c r="R487" s="245"/>
      <c r="BA487">
        <f ca="1"/>
        <v>46265</v>
      </c>
      <c r="BB487" t="str">
        <f ca="1"/>
        <v>M</v>
      </c>
      <c r="BC487">
        <f ca="1"/>
        <v>139.30000000000001</v>
      </c>
      <c r="BD487">
        <f ca="1"/>
        <v>4.3</v>
      </c>
      <c r="BE487">
        <f ca="1"/>
        <v>337.2</v>
      </c>
      <c r="BF487">
        <f ca="1"/>
        <v>414.9</v>
      </c>
      <c r="BG487" t="str">
        <f ca="1"/>
        <v/>
      </c>
      <c r="BH487">
        <f ca="1"/>
        <v>895.7</v>
      </c>
      <c r="BI487" t="str">
        <f ca="1"/>
        <v/>
      </c>
      <c r="BJ487" t="str">
        <f ca="1"/>
        <v/>
      </c>
      <c r="BK487" t="str">
        <f ca="1"/>
        <v/>
      </c>
      <c r="BL487" t="str">
        <f ca="1"/>
        <v/>
      </c>
      <c r="BM487" t="str">
        <f ca="1"/>
        <v/>
      </c>
      <c r="BN487" t="str">
        <f ca="1"/>
        <v/>
      </c>
      <c r="BO487" t="str">
        <f ca="1"/>
        <v/>
      </c>
      <c r="BP487" t="str">
        <f ca="1"/>
        <v/>
      </c>
      <c r="BR487">
        <f ca="1"/>
        <v>46265</v>
      </c>
      <c r="BS487" t="str">
        <f ca="1"/>
        <v>M</v>
      </c>
      <c r="BT487">
        <f ca="1"/>
        <v>139.30000000000001</v>
      </c>
      <c r="BU487">
        <f ca="1"/>
        <v>4.3</v>
      </c>
      <c r="BV487">
        <f ca="1"/>
        <v>337.2</v>
      </c>
      <c r="BW487">
        <f ca="1"/>
        <v>414.9</v>
      </c>
      <c r="BX487" t="str">
        <f ca="1"/>
        <v/>
      </c>
      <c r="BY487">
        <f ca="1"/>
        <v>895.7</v>
      </c>
      <c r="BZ487" t="str">
        <f ca="1"/>
        <v/>
      </c>
      <c r="CA487" t="str">
        <f ca="1"/>
        <v/>
      </c>
      <c r="CB487" t="str">
        <f ca="1"/>
        <v/>
      </c>
      <c r="CC487" t="str">
        <f ca="1"/>
        <v/>
      </c>
      <c r="CD487" t="str">
        <f ca="1"/>
        <v/>
      </c>
      <c r="CE487" t="str">
        <f ca="1"/>
        <v/>
      </c>
      <c r="CF487" t="str">
        <f ca="1"/>
        <v/>
      </c>
      <c r="CG487" t="str">
        <f ca="1"/>
        <v/>
      </c>
    </row>
    <row r="488" spans="1:85" ht="13.5">
      <c r="A488" s="242">
        <f ca="1"/>
        <v>46236</v>
      </c>
      <c r="B488" s="240" t="str">
        <f ca="1"/>
        <v>E</v>
      </c>
      <c r="C488" s="243">
        <f ca="1"/>
        <v>218.39999999999998</v>
      </c>
      <c r="D488" s="243">
        <f ca="1"/>
        <v>1219.5999999999999</v>
      </c>
      <c r="E488" s="243">
        <f ca="1"/>
        <v>375.5</v>
      </c>
      <c r="F488" s="243">
        <f ca="1"/>
        <v>337.5</v>
      </c>
      <c r="G488" s="243" t="str">
        <f ca="1"/>
        <v/>
      </c>
      <c r="H488" s="243">
        <f ca="1"/>
        <v>2151</v>
      </c>
      <c r="I488" s="244">
        <f ca="1"/>
        <v>4.17</v>
      </c>
      <c r="J488" s="244">
        <f ca="1"/>
        <v>8.34</v>
      </c>
      <c r="K488" s="243">
        <f ca="1"/>
        <v>20</v>
      </c>
      <c r="L488" s="243" t="str">
        <f ca="1"/>
        <v/>
      </c>
      <c r="M488" s="243" t="str">
        <f ca="1"/>
        <v/>
      </c>
      <c r="N488" s="243">
        <f ca="1"/>
        <v>3195.3999999999996</v>
      </c>
      <c r="O488" s="243">
        <f ca="1"/>
        <v>139.33000000000001</v>
      </c>
      <c r="P488" s="244">
        <f ca="1"/>
        <v>22.934041484246031</v>
      </c>
      <c r="R488" s="245"/>
      <c r="BA488">
        <f ca="1"/>
        <v>46265</v>
      </c>
      <c r="BB488" t="str">
        <f ca="1"/>
        <v>E</v>
      </c>
      <c r="BC488">
        <f ca="1"/>
        <v>133.30000000000001</v>
      </c>
      <c r="BD488">
        <f ca="1"/>
        <v>7505.1</v>
      </c>
      <c r="BE488">
        <f ca="1"/>
        <v>351.1</v>
      </c>
      <c r="BF488">
        <f ca="1"/>
        <v>318.79999999999995</v>
      </c>
      <c r="BG488" t="str">
        <f ca="1"/>
        <v/>
      </c>
      <c r="BH488">
        <f ca="1"/>
        <v>8308.3000000000011</v>
      </c>
      <c r="BI488">
        <f ca="1"/>
        <v>4.34</v>
      </c>
      <c r="BJ488">
        <f ca="1"/>
        <v>7.91</v>
      </c>
      <c r="BK488">
        <f ca="1"/>
        <v>20</v>
      </c>
      <c r="BL488" t="str">
        <f ca="1"/>
        <v/>
      </c>
      <c r="BM488" t="str">
        <f ca="1"/>
        <v/>
      </c>
      <c r="BN488">
        <f ca="1"/>
        <v>9174.0000000000018</v>
      </c>
      <c r="BO488">
        <f ca="1"/>
        <v>404.94</v>
      </c>
      <c r="BP488">
        <f ca="1"/>
        <v>22.655208178989483</v>
      </c>
      <c r="BR488">
        <f ca="1"/>
        <v>46265</v>
      </c>
      <c r="BS488" t="str">
        <f ca="1"/>
        <v>E</v>
      </c>
      <c r="BT488">
        <f ca="1"/>
        <v>133.30000000000001</v>
      </c>
      <c r="BU488">
        <f ca="1"/>
        <v>7505.1</v>
      </c>
      <c r="BV488">
        <f ca="1"/>
        <v>351.1</v>
      </c>
      <c r="BW488">
        <f ca="1"/>
        <v>318.79999999999995</v>
      </c>
      <c r="BX488" t="str">
        <f ca="1"/>
        <v/>
      </c>
      <c r="BY488">
        <f ca="1"/>
        <v>8308.3000000000011</v>
      </c>
      <c r="BZ488">
        <f ca="1"/>
        <v>4.34</v>
      </c>
      <c r="CA488">
        <f ca="1"/>
        <v>7.91</v>
      </c>
      <c r="CB488">
        <f ca="1"/>
        <v>20</v>
      </c>
      <c r="CC488" t="str">
        <f ca="1"/>
        <v/>
      </c>
      <c r="CD488" t="str">
        <f ca="1"/>
        <v/>
      </c>
      <c r="CE488">
        <f ca="1"/>
        <v>9174.0000000000018</v>
      </c>
      <c r="CF488">
        <f ca="1"/>
        <v>404.94</v>
      </c>
      <c r="CG488">
        <f ca="1"/>
        <v>22.655208178989483</v>
      </c>
    </row>
    <row r="489" spans="1:85" ht="13.5">
      <c r="A489" s="242">
        <f ca="1"/>
        <v>46237</v>
      </c>
      <c r="B489" s="240" t="str">
        <f ca="1"/>
        <v>M</v>
      </c>
      <c r="C489" s="243">
        <f ca="1"/>
        <v>233.1</v>
      </c>
      <c r="D489" s="243">
        <f ca="1"/>
        <v>7.8</v>
      </c>
      <c r="E489" s="243">
        <f ca="1"/>
        <v>387.4</v>
      </c>
      <c r="F489" s="243">
        <f ca="1"/>
        <v>436.09999999999997</v>
      </c>
      <c r="G489" s="243" t="str">
        <f ca="1"/>
        <v/>
      </c>
      <c r="H489" s="243">
        <f ca="1"/>
        <v>1064.3999999999999</v>
      </c>
      <c r="I489" s="244" t="str">
        <f ca="1"/>
        <v/>
      </c>
      <c r="J489" s="244" t="str">
        <f ca="1"/>
        <v/>
      </c>
      <c r="K489" s="243" t="str">
        <f ca="1"/>
        <v/>
      </c>
      <c r="L489" s="243" t="str">
        <f ca="1"/>
        <v/>
      </c>
      <c r="M489" s="243" t="str">
        <f ca="1"/>
        <v/>
      </c>
      <c r="N489" s="243" t="str">
        <f ca="1"/>
        <v/>
      </c>
      <c r="O489" s="243" t="str">
        <f ca="1"/>
        <v/>
      </c>
      <c r="P489" s="244" t="str">
        <f ca="1"/>
        <v/>
      </c>
      <c r="R489" s="245"/>
      <c r="BA489">
        <f ca="1"/>
        <v>46266</v>
      </c>
      <c r="BB489" t="str">
        <f ca="1"/>
        <v>M</v>
      </c>
      <c r="BC489">
        <f ca="1"/>
        <v>111.19999999999999</v>
      </c>
      <c r="BD489">
        <f ca="1"/>
        <v>2.5</v>
      </c>
      <c r="BE489">
        <f ca="1"/>
        <v>361.3</v>
      </c>
      <c r="BF489">
        <f ca="1"/>
        <v>410.69999999999993</v>
      </c>
      <c r="BG489">
        <f ca="1"/>
        <v>0</v>
      </c>
      <c r="BH489">
        <f ca="1"/>
        <v>885.69999999999993</v>
      </c>
      <c r="BI489" t="str">
        <f ca="1"/>
        <v/>
      </c>
      <c r="BJ489" t="str">
        <f ca="1"/>
        <v/>
      </c>
      <c r="BK489" t="str">
        <f ca="1"/>
        <v/>
      </c>
      <c r="BL489" t="str">
        <f ca="1"/>
        <v/>
      </c>
      <c r="BM489" t="str">
        <f ca="1"/>
        <v/>
      </c>
      <c r="BN489" t="str">
        <f ca="1"/>
        <v/>
      </c>
      <c r="BO489" t="str">
        <f ca="1"/>
        <v/>
      </c>
      <c r="BP489" t="str">
        <f ca="1"/>
        <v/>
      </c>
      <c r="BR489">
        <f ca="1"/>
        <v>46266</v>
      </c>
      <c r="BS489" t="str">
        <f ca="1"/>
        <v>M</v>
      </c>
      <c r="BT489">
        <f ca="1"/>
        <v>111.19999999999999</v>
      </c>
      <c r="BU489">
        <f ca="1"/>
        <v>2.5</v>
      </c>
      <c r="BV489">
        <f ca="1"/>
        <v>361.3</v>
      </c>
      <c r="BW489">
        <f ca="1"/>
        <v>410.69999999999993</v>
      </c>
      <c r="BX489">
        <f ca="1"/>
        <v>0</v>
      </c>
      <c r="BY489">
        <f ca="1"/>
        <v>885.69999999999993</v>
      </c>
      <c r="BZ489" t="str">
        <f ca="1"/>
        <v/>
      </c>
      <c r="CA489" t="str">
        <f ca="1"/>
        <v/>
      </c>
      <c r="CB489" t="str">
        <f ca="1"/>
        <v/>
      </c>
      <c r="CC489" t="str">
        <f ca="1"/>
        <v/>
      </c>
      <c r="CD489" t="str">
        <f ca="1"/>
        <v/>
      </c>
      <c r="CE489" t="str">
        <f ca="1"/>
        <v/>
      </c>
      <c r="CF489" t="str">
        <f ca="1"/>
        <v/>
      </c>
      <c r="CG489" t="str">
        <f ca="1"/>
        <v/>
      </c>
    </row>
    <row r="490" spans="1:85" ht="13.5">
      <c r="A490" s="242">
        <f ca="1"/>
        <v>46237</v>
      </c>
      <c r="B490" s="240" t="str">
        <f ca="1"/>
        <v>E</v>
      </c>
      <c r="C490" s="243">
        <f ca="1"/>
        <v>213.29999999999998</v>
      </c>
      <c r="D490" s="243">
        <f ca="1"/>
        <v>1761.1</v>
      </c>
      <c r="E490" s="243">
        <f ca="1"/>
        <v>377.29999999999995</v>
      </c>
      <c r="F490" s="243">
        <f ca="1"/>
        <v>339.99999999999994</v>
      </c>
      <c r="G490" s="243" t="str">
        <f ca="1"/>
        <v/>
      </c>
      <c r="H490" s="243">
        <f ca="1"/>
        <v>2691.7</v>
      </c>
      <c r="I490" s="244">
        <f ca="1"/>
        <v>4.13</v>
      </c>
      <c r="J490" s="244">
        <f ca="1"/>
        <v>8.11</v>
      </c>
      <c r="K490" s="243">
        <f ca="1"/>
        <v>145</v>
      </c>
      <c r="L490" s="243" t="str">
        <f ca="1"/>
        <v/>
      </c>
      <c r="M490" s="243" t="str">
        <f ca="1"/>
        <v/>
      </c>
      <c r="N490" s="243">
        <f ca="1"/>
        <v>11498.2</v>
      </c>
      <c r="O490" s="243">
        <f ca="1"/>
        <v>496.23</v>
      </c>
      <c r="P490" s="244">
        <f ca="1"/>
        <v>23.17111017068698</v>
      </c>
      <c r="R490" s="245"/>
      <c r="BA490">
        <f ca="1"/>
        <v>46266</v>
      </c>
      <c r="BB490" t="str">
        <f ca="1"/>
        <v>E</v>
      </c>
      <c r="BC490">
        <f ca="1"/>
        <v>120.5</v>
      </c>
      <c r="BD490">
        <f ca="1"/>
        <v>8040.4</v>
      </c>
      <c r="BE490">
        <f ca="1"/>
        <v>340.40000000000003</v>
      </c>
      <c r="BF490">
        <f ca="1"/>
        <v>289.5</v>
      </c>
      <c r="BG490">
        <f ca="1"/>
        <v>0</v>
      </c>
      <c r="BH490">
        <f ca="1"/>
        <v>8790.7999999999993</v>
      </c>
      <c r="BI490">
        <f ca="1"/>
        <v>4.1100000000000003</v>
      </c>
      <c r="BJ490">
        <f ca="1"/>
        <v>8.16</v>
      </c>
      <c r="BK490">
        <f ca="1"/>
        <v>169</v>
      </c>
      <c r="BL490" t="str">
        <f ca="1"/>
        <v/>
      </c>
      <c r="BM490" t="str">
        <f ca="1"/>
        <v/>
      </c>
      <c r="BN490">
        <f ca="1"/>
        <v>9519.2999999999993</v>
      </c>
      <c r="BO490">
        <f ca="1"/>
        <v>405.74</v>
      </c>
      <c r="BP490">
        <f ca="1"/>
        <v>23.461576378961894</v>
      </c>
      <c r="BR490">
        <f ca="1"/>
        <v>46266</v>
      </c>
      <c r="BS490" t="str">
        <f ca="1"/>
        <v>E</v>
      </c>
      <c r="BT490">
        <f ca="1"/>
        <v>120.5</v>
      </c>
      <c r="BU490">
        <f ca="1"/>
        <v>8040.4</v>
      </c>
      <c r="BV490">
        <f ca="1"/>
        <v>340.40000000000003</v>
      </c>
      <c r="BW490">
        <f ca="1"/>
        <v>289.5</v>
      </c>
      <c r="BX490">
        <f ca="1"/>
        <v>0</v>
      </c>
      <c r="BY490">
        <f ca="1"/>
        <v>8790.7999999999993</v>
      </c>
      <c r="BZ490">
        <f ca="1"/>
        <v>4.1100000000000003</v>
      </c>
      <c r="CA490">
        <f ca="1"/>
        <v>8.16</v>
      </c>
      <c r="CB490">
        <f ca="1"/>
        <v>169</v>
      </c>
      <c r="CC490" t="str">
        <f ca="1"/>
        <v/>
      </c>
      <c r="CD490" t="str">
        <f ca="1"/>
        <v/>
      </c>
      <c r="CE490">
        <f ca="1"/>
        <v>9519.2999999999993</v>
      </c>
      <c r="CF490">
        <f ca="1"/>
        <v>405.74</v>
      </c>
      <c r="CG490">
        <f ca="1"/>
        <v>23.461576378961894</v>
      </c>
    </row>
    <row r="491" spans="1:85" ht="13.5">
      <c r="A491" s="242">
        <f ca="1"/>
        <v>46238</v>
      </c>
      <c r="B491" s="240" t="str">
        <f ca="1"/>
        <v>M</v>
      </c>
      <c r="C491" s="243">
        <f ca="1"/>
        <v>234.5</v>
      </c>
      <c r="D491" s="243">
        <f ca="1"/>
        <v>7900.4</v>
      </c>
      <c r="E491" s="243">
        <f ca="1"/>
        <v>399.2</v>
      </c>
      <c r="F491" s="243">
        <f ca="1"/>
        <v>417.4</v>
      </c>
      <c r="G491" s="243" t="str">
        <f ca="1"/>
        <v/>
      </c>
      <c r="H491" s="243">
        <f ca="1"/>
        <v>8951.5</v>
      </c>
      <c r="I491" s="244" t="str">
        <f ca="1"/>
        <v/>
      </c>
      <c r="J491" s="244" t="str">
        <f ca="1"/>
        <v/>
      </c>
      <c r="K491" s="243" t="str">
        <f ca="1"/>
        <v/>
      </c>
      <c r="L491" s="243" t="str">
        <f ca="1"/>
        <v/>
      </c>
      <c r="M491" s="243" t="str">
        <f ca="1"/>
        <v/>
      </c>
      <c r="N491" s="243" t="str">
        <f ca="1"/>
        <v/>
      </c>
      <c r="O491" s="243" t="str">
        <f ca="1"/>
        <v/>
      </c>
      <c r="P491" s="244" t="str">
        <f ca="1"/>
        <v/>
      </c>
      <c r="R491" s="245"/>
      <c r="BA491">
        <f ca="1"/>
        <v>46267</v>
      </c>
      <c r="BB491" t="str">
        <f ca="1"/>
        <v>M</v>
      </c>
      <c r="BC491">
        <f ca="1"/>
        <v>136.19999999999999</v>
      </c>
      <c r="BD491">
        <f ca="1"/>
        <v>4.9000000000000004</v>
      </c>
      <c r="BE491">
        <f ca="1"/>
        <v>352.79999999999995</v>
      </c>
      <c r="BF491">
        <f ca="1"/>
        <v>403.59999999999997</v>
      </c>
      <c r="BG491">
        <f ca="1"/>
        <v>0</v>
      </c>
      <c r="BH491">
        <f ca="1"/>
        <v>897.5</v>
      </c>
      <c r="BI491" t="str">
        <f ca="1"/>
        <v/>
      </c>
      <c r="BJ491" t="str">
        <f ca="1"/>
        <v/>
      </c>
      <c r="BK491" t="str">
        <f ca="1"/>
        <v/>
      </c>
      <c r="BL491" t="str">
        <f ca="1"/>
        <v/>
      </c>
      <c r="BM491" t="str">
        <f ca="1"/>
        <v/>
      </c>
      <c r="BN491" t="str">
        <f ca="1"/>
        <v/>
      </c>
      <c r="BO491" t="str">
        <f ca="1"/>
        <v/>
      </c>
      <c r="BP491" t="str">
        <f ca="1"/>
        <v/>
      </c>
      <c r="BR491">
        <f ca="1"/>
        <v>46267</v>
      </c>
      <c r="BS491" t="str">
        <f ca="1"/>
        <v>M</v>
      </c>
      <c r="BT491">
        <f ca="1"/>
        <v>136.19999999999999</v>
      </c>
      <c r="BU491">
        <f ca="1"/>
        <v>4.9000000000000004</v>
      </c>
      <c r="BV491">
        <f ca="1"/>
        <v>352.79999999999995</v>
      </c>
      <c r="BW491">
        <f ca="1"/>
        <v>403.59999999999997</v>
      </c>
      <c r="BX491">
        <f ca="1"/>
        <v>0</v>
      </c>
      <c r="BY491">
        <f ca="1"/>
        <v>897.5</v>
      </c>
      <c r="BZ491" t="str">
        <f ca="1"/>
        <v/>
      </c>
      <c r="CA491" t="str">
        <f ca="1"/>
        <v/>
      </c>
      <c r="CB491" t="str">
        <f ca="1"/>
        <v/>
      </c>
      <c r="CC491" t="str">
        <f ca="1"/>
        <v/>
      </c>
      <c r="CD491" t="str">
        <f ca="1"/>
        <v/>
      </c>
      <c r="CE491" t="str">
        <f ca="1"/>
        <v/>
      </c>
      <c r="CF491" t="str">
        <f ca="1"/>
        <v/>
      </c>
      <c r="CG491" t="str">
        <f ca="1"/>
        <v/>
      </c>
    </row>
    <row r="492" spans="1:85" ht="13.5">
      <c r="A492" s="242">
        <f ca="1"/>
        <v>46238</v>
      </c>
      <c r="B492" s="240" t="str">
        <f ca="1"/>
        <v>E</v>
      </c>
      <c r="C492" s="243">
        <f ca="1"/>
        <v>208</v>
      </c>
      <c r="D492" s="243">
        <f ca="1"/>
        <v>1286.7</v>
      </c>
      <c r="E492" s="243">
        <f ca="1"/>
        <v>363.59999999999997</v>
      </c>
      <c r="F492" s="243">
        <f ca="1"/>
        <v>301.60000000000002</v>
      </c>
      <c r="G492" s="243" t="str">
        <f ca="1"/>
        <v/>
      </c>
      <c r="H492" s="243">
        <f ca="1"/>
        <v>2159.9</v>
      </c>
      <c r="I492" s="244">
        <f ca="1"/>
        <v>4.3499999999999996</v>
      </c>
      <c r="J492" s="244">
        <f ca="1"/>
        <v>8.3000000000000007</v>
      </c>
      <c r="K492" s="243">
        <f ca="1"/>
        <v>20</v>
      </c>
      <c r="L492" s="243" t="str">
        <f ca="1"/>
        <v/>
      </c>
      <c r="M492" s="243" t="str">
        <f ca="1"/>
        <v/>
      </c>
      <c r="N492" s="243">
        <f ca="1"/>
        <v>12929.6</v>
      </c>
      <c r="O492" s="243">
        <f ca="1"/>
        <v>567.32000000000005</v>
      </c>
      <c r="P492" s="244">
        <f ca="1"/>
        <v>22.790664880490727</v>
      </c>
      <c r="R492" s="245"/>
      <c r="BA492">
        <f ca="1"/>
        <v>46267</v>
      </c>
      <c r="BB492" t="str">
        <f ca="1"/>
        <v>E</v>
      </c>
      <c r="BC492">
        <f ca="1"/>
        <v>129.5</v>
      </c>
      <c r="BD492">
        <f ca="1"/>
        <v>7351.5</v>
      </c>
      <c r="BE492">
        <f ca="1"/>
        <v>343.40000000000003</v>
      </c>
      <c r="BF492">
        <f ca="1"/>
        <v>291</v>
      </c>
      <c r="BG492">
        <f ca="1"/>
        <v>0</v>
      </c>
      <c r="BH492">
        <f ca="1"/>
        <v>8115.4</v>
      </c>
      <c r="BI492">
        <f ca="1"/>
        <v>4.38</v>
      </c>
      <c r="BJ492">
        <f ca="1"/>
        <v>8.0299999999999994</v>
      </c>
      <c r="BK492">
        <f ca="1"/>
        <v>20</v>
      </c>
      <c r="BL492" t="str">
        <f ca="1"/>
        <v/>
      </c>
      <c r="BM492" t="str">
        <f ca="1"/>
        <v/>
      </c>
      <c r="BN492">
        <f ca="1"/>
        <v>9004.5</v>
      </c>
      <c r="BO492">
        <f ca="1"/>
        <v>395.25</v>
      </c>
      <c r="BP492">
        <f ca="1"/>
        <v>22.781783681214421</v>
      </c>
      <c r="BR492">
        <f ca="1"/>
        <v>46267</v>
      </c>
      <c r="BS492" t="str">
        <f ca="1"/>
        <v>E</v>
      </c>
      <c r="BT492">
        <f ca="1"/>
        <v>129.5</v>
      </c>
      <c r="BU492">
        <f ca="1"/>
        <v>7351.5</v>
      </c>
      <c r="BV492">
        <f ca="1"/>
        <v>343.40000000000003</v>
      </c>
      <c r="BW492">
        <f ca="1"/>
        <v>291</v>
      </c>
      <c r="BX492">
        <f ca="1"/>
        <v>0</v>
      </c>
      <c r="BY492">
        <f ca="1"/>
        <v>8115.4</v>
      </c>
      <c r="BZ492">
        <f ca="1"/>
        <v>4.38</v>
      </c>
      <c r="CA492">
        <f ca="1"/>
        <v>8.0299999999999994</v>
      </c>
      <c r="CB492">
        <f ca="1"/>
        <v>20</v>
      </c>
      <c r="CC492" t="str">
        <f ca="1"/>
        <v/>
      </c>
      <c r="CD492" t="str">
        <f ca="1"/>
        <v/>
      </c>
      <c r="CE492">
        <f ca="1"/>
        <v>9004.5</v>
      </c>
      <c r="CF492">
        <f ca="1"/>
        <v>395.25</v>
      </c>
      <c r="CG492">
        <f ca="1"/>
        <v>22.781783681214421</v>
      </c>
    </row>
    <row r="493" spans="1:85" ht="13.5">
      <c r="A493" s="242">
        <f ca="1"/>
        <v>46239</v>
      </c>
      <c r="B493" s="240" t="str">
        <f ca="1"/>
        <v>M</v>
      </c>
      <c r="C493" s="243">
        <f ca="1"/>
        <v>176.60000000000002</v>
      </c>
      <c r="D493" s="243">
        <f ca="1"/>
        <v>9795.5</v>
      </c>
      <c r="E493" s="243">
        <f ca="1"/>
        <v>392.59999999999997</v>
      </c>
      <c r="F493" s="243">
        <f ca="1"/>
        <v>424.99999999999994</v>
      </c>
      <c r="G493" s="243" t="str">
        <f ca="1"/>
        <v/>
      </c>
      <c r="H493" s="243">
        <f ca="1"/>
        <v>10789.7</v>
      </c>
      <c r="I493" s="244" t="str">
        <f ca="1"/>
        <v/>
      </c>
      <c r="J493" s="244" t="str">
        <f ca="1"/>
        <v/>
      </c>
      <c r="K493" s="243" t="str">
        <f ca="1"/>
        <v/>
      </c>
      <c r="L493" s="243" t="str">
        <f ca="1"/>
        <v/>
      </c>
      <c r="M493" s="243" t="str">
        <f ca="1"/>
        <v/>
      </c>
      <c r="N493" s="243" t="str">
        <f ca="1"/>
        <v/>
      </c>
      <c r="O493" s="243" t="str">
        <f ca="1"/>
        <v/>
      </c>
      <c r="P493" s="244" t="str">
        <f ca="1"/>
        <v/>
      </c>
      <c r="R493" s="245"/>
      <c r="BA493">
        <f ca="1"/>
        <v>46268</v>
      </c>
      <c r="BB493" t="str">
        <f ca="1"/>
        <v>M</v>
      </c>
      <c r="BC493">
        <f ca="1"/>
        <v>107</v>
      </c>
      <c r="BD493">
        <f ca="1"/>
        <v>3.7</v>
      </c>
      <c r="BE493">
        <f ca="1"/>
        <v>391.30000000000007</v>
      </c>
      <c r="BF493">
        <f ca="1"/>
        <v>407.1</v>
      </c>
      <c r="BG493">
        <f ca="1"/>
        <v>0</v>
      </c>
      <c r="BH493">
        <f ca="1"/>
        <v>909.10000000000014</v>
      </c>
      <c r="BI493" t="str">
        <f ca="1"/>
        <v/>
      </c>
      <c r="BJ493" t="str">
        <f ca="1"/>
        <v/>
      </c>
      <c r="BK493" t="str">
        <f ca="1"/>
        <v/>
      </c>
      <c r="BL493" t="str">
        <f ca="1"/>
        <v/>
      </c>
      <c r="BM493" t="str">
        <f ca="1"/>
        <v/>
      </c>
      <c r="BN493" t="str">
        <f ca="1"/>
        <v/>
      </c>
      <c r="BO493" t="str">
        <f ca="1"/>
        <v/>
      </c>
      <c r="BP493" t="str">
        <f ca="1"/>
        <v/>
      </c>
      <c r="BR493">
        <f ca="1"/>
        <v>46268</v>
      </c>
      <c r="BS493" t="str">
        <f ca="1"/>
        <v>M</v>
      </c>
      <c r="BT493">
        <f ca="1"/>
        <v>107</v>
      </c>
      <c r="BU493">
        <f ca="1"/>
        <v>3.7</v>
      </c>
      <c r="BV493">
        <f ca="1"/>
        <v>391.30000000000007</v>
      </c>
      <c r="BW493">
        <f ca="1"/>
        <v>407.1</v>
      </c>
      <c r="BX493">
        <f ca="1"/>
        <v>0</v>
      </c>
      <c r="BY493">
        <f ca="1"/>
        <v>909.10000000000014</v>
      </c>
      <c r="BZ493" t="str">
        <f ca="1"/>
        <v/>
      </c>
      <c r="CA493" t="str">
        <f ca="1"/>
        <v/>
      </c>
      <c r="CB493" t="str">
        <f ca="1"/>
        <v/>
      </c>
      <c r="CC493" t="str">
        <f ca="1"/>
        <v/>
      </c>
      <c r="CD493" t="str">
        <f ca="1"/>
        <v/>
      </c>
      <c r="CE493" t="str">
        <f ca="1"/>
        <v/>
      </c>
      <c r="CF493" t="str">
        <f ca="1"/>
        <v/>
      </c>
      <c r="CG493" t="str">
        <f ca="1"/>
        <v/>
      </c>
    </row>
    <row r="494" spans="1:85" ht="13.5">
      <c r="A494" s="242">
        <f ca="1"/>
        <v>46239</v>
      </c>
      <c r="B494" s="240" t="str">
        <f ca="1"/>
        <v>E</v>
      </c>
      <c r="C494" s="243">
        <f ca="1"/>
        <v>157.9</v>
      </c>
      <c r="D494" s="243">
        <f ca="1"/>
        <v>1179.5999999999999</v>
      </c>
      <c r="E494" s="243">
        <f ca="1"/>
        <v>363.8</v>
      </c>
      <c r="F494" s="243">
        <f ca="1"/>
        <v>303.59999999999997</v>
      </c>
      <c r="G494" s="243" t="str">
        <f ca="1"/>
        <v/>
      </c>
      <c r="H494" s="243">
        <f ca="1"/>
        <v>2004.8999999999999</v>
      </c>
      <c r="I494" s="244">
        <f ca="1"/>
        <v>4.16</v>
      </c>
      <c r="J494" s="244">
        <f ca="1"/>
        <v>8.32</v>
      </c>
      <c r="K494" s="243">
        <f ca="1"/>
        <v>20</v>
      </c>
      <c r="L494" s="243" t="str">
        <f ca="1"/>
        <v/>
      </c>
      <c r="M494" s="243" t="str">
        <f ca="1"/>
        <v/>
      </c>
      <c r="N494" s="243">
        <f ca="1"/>
        <v>10989.8</v>
      </c>
      <c r="O494" s="243">
        <f ca="1"/>
        <v>471.42</v>
      </c>
      <c r="P494" s="244">
        <f ca="1"/>
        <v>23.312120826439266</v>
      </c>
      <c r="R494" s="245"/>
      <c r="BA494">
        <f ca="1"/>
        <v>46268</v>
      </c>
      <c r="BB494" t="str">
        <f ca="1"/>
        <v>E</v>
      </c>
      <c r="BC494">
        <f ca="1"/>
        <v>121.4</v>
      </c>
      <c r="BD494">
        <f ca="1"/>
        <v>8016.7</v>
      </c>
      <c r="BE494">
        <f ca="1"/>
        <v>356.2</v>
      </c>
      <c r="BF494">
        <f ca="1"/>
        <v>274.70000000000005</v>
      </c>
      <c r="BG494">
        <f ca="1"/>
        <v>0</v>
      </c>
      <c r="BH494">
        <f ca="1"/>
        <v>8769</v>
      </c>
      <c r="BI494">
        <f ca="1"/>
        <v>4.09</v>
      </c>
      <c r="BJ494">
        <f ca="1"/>
        <v>8.14</v>
      </c>
      <c r="BK494">
        <f ca="1"/>
        <v>170</v>
      </c>
      <c r="BL494" t="str">
        <f ca="1"/>
        <v/>
      </c>
      <c r="BM494" t="str">
        <f ca="1"/>
        <v/>
      </c>
      <c r="BN494">
        <f ca="1"/>
        <v>9462.7999999999993</v>
      </c>
      <c r="BO494">
        <f ca="1"/>
        <v>401.36</v>
      </c>
      <c r="BP494">
        <f ca="1"/>
        <v>23.576838748255927</v>
      </c>
      <c r="BR494">
        <f ca="1"/>
        <v>46268</v>
      </c>
      <c r="BS494" t="str">
        <f ca="1"/>
        <v>E</v>
      </c>
      <c r="BT494">
        <f ca="1"/>
        <v>121.4</v>
      </c>
      <c r="BU494">
        <f ca="1"/>
        <v>8016.7</v>
      </c>
      <c r="BV494">
        <f ca="1"/>
        <v>356.2</v>
      </c>
      <c r="BW494">
        <f ca="1"/>
        <v>274.70000000000005</v>
      </c>
      <c r="BX494">
        <f ca="1"/>
        <v>0</v>
      </c>
      <c r="BY494">
        <f ca="1"/>
        <v>8769</v>
      </c>
      <c r="BZ494">
        <f ca="1"/>
        <v>4.09</v>
      </c>
      <c r="CA494">
        <f ca="1"/>
        <v>8.14</v>
      </c>
      <c r="CB494">
        <f ca="1"/>
        <v>170</v>
      </c>
      <c r="CC494" t="str">
        <f ca="1"/>
        <v/>
      </c>
      <c r="CD494" t="str">
        <f ca="1"/>
        <v/>
      </c>
      <c r="CE494">
        <f ca="1"/>
        <v>9462.7999999999993</v>
      </c>
      <c r="CF494">
        <f ca="1"/>
        <v>401.36</v>
      </c>
      <c r="CG494">
        <f ca="1"/>
        <v>23.576838748255927</v>
      </c>
    </row>
    <row r="495" spans="1:85" ht="13.5">
      <c r="A495" s="242">
        <f ca="1"/>
        <v>46240</v>
      </c>
      <c r="B495" s="240" t="str">
        <f ca="1"/>
        <v>M</v>
      </c>
      <c r="C495" s="243">
        <f ca="1"/>
        <v>212.9</v>
      </c>
      <c r="D495" s="243">
        <f ca="1"/>
        <v>7970.2</v>
      </c>
      <c r="E495" s="243">
        <f ca="1"/>
        <v>389.79999999999995</v>
      </c>
      <c r="F495" s="243">
        <f ca="1"/>
        <v>432.00000000000006</v>
      </c>
      <c r="G495" s="243" t="str">
        <f ca="1"/>
        <v/>
      </c>
      <c r="H495" s="243">
        <f ca="1"/>
        <v>9004.9</v>
      </c>
      <c r="I495" s="244" t="str">
        <f ca="1"/>
        <v/>
      </c>
      <c r="J495" s="244" t="str">
        <f ca="1"/>
        <v/>
      </c>
      <c r="K495" s="243" t="str">
        <f ca="1"/>
        <v/>
      </c>
      <c r="L495" s="243" t="str">
        <f ca="1"/>
        <v/>
      </c>
      <c r="M495" s="243" t="str">
        <f ca="1"/>
        <v/>
      </c>
      <c r="N495" s="243" t="str">
        <f ca="1"/>
        <v/>
      </c>
      <c r="O495" s="243" t="str">
        <f ca="1"/>
        <v/>
      </c>
      <c r="P495" s="244" t="str">
        <f ca="1"/>
        <v/>
      </c>
      <c r="R495" s="245"/>
      <c r="BA495">
        <f ca="1"/>
        <v>46269</v>
      </c>
      <c r="BB495" t="str">
        <f ca="1"/>
        <v>M</v>
      </c>
      <c r="BC495">
        <f ca="1"/>
        <v>136.5</v>
      </c>
      <c r="BD495">
        <f ca="1"/>
        <v>0</v>
      </c>
      <c r="BE495">
        <f ca="1"/>
        <v>328.20000000000005</v>
      </c>
      <c r="BF495">
        <f ca="1"/>
        <v>399.1</v>
      </c>
      <c r="BG495">
        <f ca="1"/>
        <v>0</v>
      </c>
      <c r="BH495">
        <f ca="1"/>
        <v>863.80000000000007</v>
      </c>
      <c r="BI495" t="str">
        <f ca="1"/>
        <v/>
      </c>
      <c r="BJ495" t="str">
        <f ca="1"/>
        <v/>
      </c>
      <c r="BK495" t="str">
        <f ca="1"/>
        <v/>
      </c>
      <c r="BL495" t="str">
        <f ca="1"/>
        <v/>
      </c>
      <c r="BM495" t="str">
        <f ca="1"/>
        <v/>
      </c>
      <c r="BN495" t="str">
        <f ca="1"/>
        <v/>
      </c>
      <c r="BO495" t="str">
        <f ca="1"/>
        <v/>
      </c>
      <c r="BP495" t="str">
        <f ca="1"/>
        <v/>
      </c>
      <c r="BR495">
        <f ca="1"/>
        <v>46269</v>
      </c>
      <c r="BS495" t="str">
        <f ca="1"/>
        <v>M</v>
      </c>
      <c r="BT495">
        <f ca="1"/>
        <v>136.5</v>
      </c>
      <c r="BU495">
        <f ca="1"/>
        <v>0</v>
      </c>
      <c r="BV495">
        <f ca="1"/>
        <v>328.20000000000005</v>
      </c>
      <c r="BW495">
        <f ca="1"/>
        <v>399.1</v>
      </c>
      <c r="BX495">
        <f ca="1"/>
        <v>0</v>
      </c>
      <c r="BY495">
        <f ca="1"/>
        <v>863.80000000000007</v>
      </c>
      <c r="BZ495" t="str">
        <f ca="1"/>
        <v/>
      </c>
      <c r="CA495" t="str">
        <f ca="1"/>
        <v/>
      </c>
      <c r="CB495" t="str">
        <f ca="1"/>
        <v/>
      </c>
      <c r="CC495" t="str">
        <f ca="1"/>
        <v/>
      </c>
      <c r="CD495" t="str">
        <f ca="1"/>
        <v/>
      </c>
      <c r="CE495" t="str">
        <f ca="1"/>
        <v/>
      </c>
      <c r="CF495" t="str">
        <f ca="1"/>
        <v/>
      </c>
      <c r="CG495" t="str">
        <f ca="1"/>
        <v/>
      </c>
    </row>
    <row r="496" spans="1:85" ht="13.5">
      <c r="A496" s="242">
        <f ca="1"/>
        <v>46240</v>
      </c>
      <c r="B496" s="240" t="str">
        <f ca="1"/>
        <v>E</v>
      </c>
      <c r="C496" s="243">
        <f ca="1"/>
        <v>159.5</v>
      </c>
      <c r="D496" s="243">
        <f ca="1"/>
        <v>1352.1</v>
      </c>
      <c r="E496" s="243">
        <f ca="1"/>
        <v>350.4</v>
      </c>
      <c r="F496" s="243">
        <f ca="1"/>
        <v>123.69999999999999</v>
      </c>
      <c r="G496" s="243" t="str">
        <f ca="1"/>
        <v/>
      </c>
      <c r="H496" s="243">
        <f ca="1"/>
        <v>1985.7</v>
      </c>
      <c r="I496" s="244">
        <f ca="1"/>
        <v>4.3</v>
      </c>
      <c r="J496" s="244">
        <f ca="1"/>
        <v>8.2100000000000009</v>
      </c>
      <c r="K496" s="243">
        <f ca="1"/>
        <v>20</v>
      </c>
      <c r="L496" s="243" t="str">
        <f ca="1"/>
        <v/>
      </c>
      <c r="M496" s="243" t="str">
        <f ca="1"/>
        <v/>
      </c>
      <c r="N496" s="243">
        <f ca="1"/>
        <v>2971.6000000000004</v>
      </c>
      <c r="O496" s="243">
        <f ca="1"/>
        <v>131.28</v>
      </c>
      <c r="P496" s="244">
        <f ca="1"/>
        <v>22.63558805606338</v>
      </c>
      <c r="R496" s="245"/>
      <c r="BA496">
        <f ca="1"/>
        <v>46269</v>
      </c>
      <c r="BB496" t="str">
        <f ca="1"/>
        <v>E</v>
      </c>
      <c r="BC496">
        <f ca="1"/>
        <v>123.9</v>
      </c>
      <c r="BD496">
        <f ca="1"/>
        <v>7608.6</v>
      </c>
      <c r="BE496">
        <f ca="1"/>
        <v>326</v>
      </c>
      <c r="BF496">
        <f ca="1"/>
        <v>290.49999999999994</v>
      </c>
      <c r="BG496">
        <f ca="1"/>
        <v>0</v>
      </c>
      <c r="BH496">
        <f ca="1"/>
        <v>8349</v>
      </c>
      <c r="BI496">
        <f ca="1"/>
        <v>4.2</v>
      </c>
      <c r="BJ496">
        <f ca="1"/>
        <v>7.92</v>
      </c>
      <c r="BK496">
        <f ca="1"/>
        <v>20</v>
      </c>
      <c r="BL496" t="str">
        <f ca="1"/>
        <v/>
      </c>
      <c r="BM496" t="str">
        <f ca="1"/>
        <v/>
      </c>
      <c r="BN496">
        <f ca="1"/>
        <v>9233.7000000000007</v>
      </c>
      <c r="BO496">
        <f ca="1"/>
        <v>398.14</v>
      </c>
      <c r="BP496">
        <f ca="1"/>
        <v>23.192093233535946</v>
      </c>
      <c r="BR496">
        <f ca="1"/>
        <v>46269</v>
      </c>
      <c r="BS496" t="str">
        <f ca="1"/>
        <v>E</v>
      </c>
      <c r="BT496">
        <f ca="1"/>
        <v>123.9</v>
      </c>
      <c r="BU496">
        <f ca="1"/>
        <v>7608.6</v>
      </c>
      <c r="BV496">
        <f ca="1"/>
        <v>326</v>
      </c>
      <c r="BW496">
        <f ca="1"/>
        <v>290.49999999999994</v>
      </c>
      <c r="BX496">
        <f ca="1"/>
        <v>0</v>
      </c>
      <c r="BY496">
        <f ca="1"/>
        <v>8349</v>
      </c>
      <c r="BZ496">
        <f ca="1"/>
        <v>4.2</v>
      </c>
      <c r="CA496">
        <f ca="1"/>
        <v>7.92</v>
      </c>
      <c r="CB496">
        <f ca="1"/>
        <v>20</v>
      </c>
      <c r="CC496" t="str">
        <f ca="1"/>
        <v/>
      </c>
      <c r="CD496" t="str">
        <f ca="1"/>
        <v/>
      </c>
      <c r="CE496">
        <f ca="1"/>
        <v>9233.7000000000007</v>
      </c>
      <c r="CF496">
        <f ca="1"/>
        <v>398.14</v>
      </c>
      <c r="CG496">
        <f ca="1"/>
        <v>23.192093233535946</v>
      </c>
    </row>
    <row r="497" spans="1:85" ht="13.5">
      <c r="A497" s="242">
        <f ca="1"/>
        <v>46241</v>
      </c>
      <c r="B497" s="240" t="str">
        <f ca="1"/>
        <v>M</v>
      </c>
      <c r="C497" s="243">
        <f ca="1"/>
        <v>175.1</v>
      </c>
      <c r="D497" s="243">
        <f ca="1"/>
        <v>9</v>
      </c>
      <c r="E497" s="243">
        <f ca="1"/>
        <v>376.5</v>
      </c>
      <c r="F497" s="243">
        <f ca="1"/>
        <v>445.3</v>
      </c>
      <c r="G497" s="243" t="str">
        <f ca="1"/>
        <v/>
      </c>
      <c r="H497" s="243">
        <f ca="1"/>
        <v>1005.9000000000001</v>
      </c>
      <c r="I497" s="244" t="str">
        <f ca="1"/>
        <v/>
      </c>
      <c r="J497" s="244" t="str">
        <f ca="1"/>
        <v/>
      </c>
      <c r="K497" s="243" t="str">
        <f ca="1"/>
        <v/>
      </c>
      <c r="L497" s="243" t="str">
        <f ca="1"/>
        <v/>
      </c>
      <c r="M497" s="243" t="str">
        <f ca="1"/>
        <v/>
      </c>
      <c r="N497" s="243" t="str">
        <f ca="1"/>
        <v/>
      </c>
      <c r="O497" s="243" t="str">
        <f ca="1"/>
        <v/>
      </c>
      <c r="P497" s="244" t="str">
        <f ca="1"/>
        <v/>
      </c>
      <c r="R497" s="245"/>
      <c r="BA497">
        <f ca="1"/>
        <v>46270</v>
      </c>
      <c r="BB497" t="str">
        <f ca="1"/>
        <v>M</v>
      </c>
      <c r="BC497">
        <f ca="1"/>
        <v>143.70000000000002</v>
      </c>
      <c r="BD497">
        <f ca="1"/>
        <v>6.7</v>
      </c>
      <c r="BE497">
        <f ca="1"/>
        <v>350.9</v>
      </c>
      <c r="BF497">
        <f ca="1"/>
        <v>403.40000000000003</v>
      </c>
      <c r="BG497">
        <f ca="1"/>
        <v>0</v>
      </c>
      <c r="BH497">
        <f ca="1"/>
        <v>904.7</v>
      </c>
      <c r="BI497" t="str">
        <f ca="1"/>
        <v/>
      </c>
      <c r="BJ497" t="str">
        <f ca="1"/>
        <v/>
      </c>
      <c r="BK497" t="str">
        <f ca="1"/>
        <v/>
      </c>
      <c r="BL497" t="str">
        <f ca="1"/>
        <v/>
      </c>
      <c r="BM497" t="str">
        <f ca="1"/>
        <v/>
      </c>
      <c r="BN497" t="str">
        <f ca="1"/>
        <v/>
      </c>
      <c r="BO497" t="str">
        <f ca="1"/>
        <v/>
      </c>
      <c r="BP497" t="str">
        <f ca="1"/>
        <v/>
      </c>
      <c r="BR497">
        <f ca="1"/>
        <v>46270</v>
      </c>
      <c r="BS497" t="str">
        <f ca="1"/>
        <v>M</v>
      </c>
      <c r="BT497">
        <f ca="1"/>
        <v>143.70000000000002</v>
      </c>
      <c r="BU497">
        <f ca="1"/>
        <v>6.7</v>
      </c>
      <c r="BV497">
        <f ca="1"/>
        <v>350.9</v>
      </c>
      <c r="BW497">
        <f ca="1"/>
        <v>403.40000000000003</v>
      </c>
      <c r="BX497">
        <f ca="1"/>
        <v>0</v>
      </c>
      <c r="BY497">
        <f ca="1"/>
        <v>904.7</v>
      </c>
      <c r="BZ497" t="str">
        <f ca="1"/>
        <v/>
      </c>
      <c r="CA497" t="str">
        <f ca="1"/>
        <v/>
      </c>
      <c r="CB497" t="str">
        <f ca="1"/>
        <v/>
      </c>
      <c r="CC497" t="str">
        <f ca="1"/>
        <v/>
      </c>
      <c r="CD497" t="str">
        <f ca="1"/>
        <v/>
      </c>
      <c r="CE497" t="str">
        <f ca="1"/>
        <v/>
      </c>
      <c r="CF497" t="str">
        <f ca="1"/>
        <v/>
      </c>
      <c r="CG497" t="str">
        <f ca="1"/>
        <v/>
      </c>
    </row>
    <row r="498" spans="1:85" ht="13.5">
      <c r="A498" s="242">
        <f ca="1"/>
        <v>46241</v>
      </c>
      <c r="B498" s="240" t="str">
        <f ca="1"/>
        <v>E</v>
      </c>
      <c r="C498" s="243">
        <f ca="1"/>
        <v>168.4</v>
      </c>
      <c r="D498" s="243">
        <f ca="1"/>
        <v>1285.5</v>
      </c>
      <c r="E498" s="243">
        <f ca="1"/>
        <v>372.7</v>
      </c>
      <c r="F498" s="243">
        <f ca="1"/>
        <v>128.1</v>
      </c>
      <c r="G498" s="243" t="str">
        <f ca="1"/>
        <v/>
      </c>
      <c r="H498" s="243">
        <f ca="1"/>
        <v>1954.7</v>
      </c>
      <c r="I498" s="244">
        <f ca="1"/>
        <v>4.28</v>
      </c>
      <c r="J498" s="244">
        <f ca="1"/>
        <v>8.18</v>
      </c>
      <c r="K498" s="243">
        <f ca="1"/>
        <v>20</v>
      </c>
      <c r="L498" s="243" t="str">
        <f ca="1"/>
        <v/>
      </c>
      <c r="M498" s="243" t="str">
        <f ca="1"/>
        <v/>
      </c>
      <c r="N498" s="243">
        <f ca="1"/>
        <v>12216.600000000002</v>
      </c>
      <c r="O498" s="243">
        <f ca="1"/>
        <v>529.13</v>
      </c>
      <c r="P498" s="244">
        <f ca="1"/>
        <v>23.088087993498768</v>
      </c>
      <c r="R498" s="245"/>
      <c r="BA498">
        <f ca="1"/>
        <v>46270</v>
      </c>
      <c r="BB498" t="str">
        <f ca="1"/>
        <v>E</v>
      </c>
      <c r="BC498">
        <f ca="1"/>
        <v>122.1</v>
      </c>
      <c r="BD498">
        <f ca="1"/>
        <v>8106.1</v>
      </c>
      <c r="BE498">
        <f ca="1"/>
        <v>349.1</v>
      </c>
      <c r="BF498">
        <f ca="1"/>
        <v>272.39999999999998</v>
      </c>
      <c r="BG498">
        <f ca="1"/>
        <v>0</v>
      </c>
      <c r="BH498">
        <f ca="1"/>
        <v>8849.7000000000007</v>
      </c>
      <c r="BI498">
        <f ca="1"/>
        <v>4.22</v>
      </c>
      <c r="BJ498">
        <f ca="1"/>
        <v>8.2899999999999991</v>
      </c>
      <c r="BK498">
        <f ca="1"/>
        <v>10</v>
      </c>
      <c r="BL498" t="str">
        <f ca="1"/>
        <v/>
      </c>
      <c r="BM498" t="str">
        <f ca="1"/>
        <v/>
      </c>
      <c r="BN498">
        <f ca="1"/>
        <v>9763.4000000000015</v>
      </c>
      <c r="BO498">
        <f ca="1"/>
        <v>424.27</v>
      </c>
      <c r="BP498">
        <f ca="1"/>
        <v>23.012232776298116</v>
      </c>
      <c r="BR498">
        <f ca="1"/>
        <v>46270</v>
      </c>
      <c r="BS498" t="str">
        <f ca="1"/>
        <v>E</v>
      </c>
      <c r="BT498">
        <f ca="1"/>
        <v>122.1</v>
      </c>
      <c r="BU498">
        <f ca="1"/>
        <v>8106.1</v>
      </c>
      <c r="BV498">
        <f ca="1"/>
        <v>349.1</v>
      </c>
      <c r="BW498">
        <f ca="1"/>
        <v>272.39999999999998</v>
      </c>
      <c r="BX498">
        <f ca="1"/>
        <v>0</v>
      </c>
      <c r="BY498">
        <f ca="1"/>
        <v>8849.7000000000007</v>
      </c>
      <c r="BZ498">
        <f ca="1"/>
        <v>4.22</v>
      </c>
      <c r="CA498">
        <f ca="1"/>
        <v>8.2899999999999991</v>
      </c>
      <c r="CB498">
        <f ca="1"/>
        <v>10</v>
      </c>
      <c r="CC498" t="str">
        <f ca="1"/>
        <v/>
      </c>
      <c r="CD498" t="str">
        <f ca="1"/>
        <v/>
      </c>
      <c r="CE498">
        <f ca="1"/>
        <v>9763.4000000000015</v>
      </c>
      <c r="CF498">
        <f ca="1"/>
        <v>424.27</v>
      </c>
      <c r="CG498">
        <f ca="1"/>
        <v>23.012232776298116</v>
      </c>
    </row>
    <row r="499" spans="1:85" ht="13.5">
      <c r="A499" s="242">
        <f ca="1"/>
        <v>46242</v>
      </c>
      <c r="B499" s="240" t="str">
        <f ca="1"/>
        <v>M</v>
      </c>
      <c r="C499" s="243">
        <f ca="1"/>
        <v>181.7</v>
      </c>
      <c r="D499" s="243">
        <f ca="1"/>
        <v>9252.2000000000007</v>
      </c>
      <c r="E499" s="243">
        <f ca="1"/>
        <v>403.6</v>
      </c>
      <c r="F499" s="243">
        <f ca="1"/>
        <v>444.4</v>
      </c>
      <c r="G499" s="243" t="str">
        <f ca="1"/>
        <v/>
      </c>
      <c r="H499" s="243">
        <f ca="1"/>
        <v>10281.900000000001</v>
      </c>
      <c r="I499" s="244" t="str">
        <f ca="1"/>
        <v/>
      </c>
      <c r="J499" s="244" t="str">
        <f ca="1"/>
        <v/>
      </c>
      <c r="K499" s="243" t="str">
        <f ca="1"/>
        <v/>
      </c>
      <c r="L499" s="243" t="str">
        <f ca="1"/>
        <v/>
      </c>
      <c r="M499" s="243" t="str">
        <f ca="1"/>
        <v/>
      </c>
      <c r="N499" s="243" t="str">
        <f ca="1"/>
        <v/>
      </c>
      <c r="O499" s="243" t="str">
        <f ca="1"/>
        <v/>
      </c>
      <c r="P499" s="244" t="str">
        <f ca="1"/>
        <v/>
      </c>
      <c r="R499" s="245"/>
      <c r="BA499">
        <f ca="1"/>
        <v>46271</v>
      </c>
      <c r="BB499" t="str">
        <f ca="1"/>
        <v>M</v>
      </c>
      <c r="BC499">
        <f ca="1"/>
        <v>141.69999999999999</v>
      </c>
      <c r="BD499">
        <f ca="1"/>
        <v>9.5</v>
      </c>
      <c r="BE499">
        <f ca="1"/>
        <v>372.6</v>
      </c>
      <c r="BF499">
        <f ca="1"/>
        <v>399.90000000000003</v>
      </c>
      <c r="BG499">
        <f ca="1"/>
        <v>0</v>
      </c>
      <c r="BH499">
        <f ca="1"/>
        <v>923.7</v>
      </c>
      <c r="BI499" t="str">
        <f ca="1"/>
        <v/>
      </c>
      <c r="BJ499" t="str">
        <f ca="1"/>
        <v/>
      </c>
      <c r="BK499" t="str">
        <f ca="1"/>
        <v/>
      </c>
      <c r="BL499" t="str">
        <f ca="1"/>
        <v/>
      </c>
      <c r="BM499" t="str">
        <f ca="1"/>
        <v/>
      </c>
      <c r="BN499" t="str">
        <f ca="1"/>
        <v/>
      </c>
      <c r="BO499" t="str">
        <f ca="1"/>
        <v/>
      </c>
      <c r="BP499" t="str">
        <f ca="1"/>
        <v/>
      </c>
      <c r="BR499">
        <f ca="1"/>
        <v>46271</v>
      </c>
      <c r="BS499" t="str">
        <f ca="1"/>
        <v>M</v>
      </c>
      <c r="BT499">
        <f ca="1"/>
        <v>141.69999999999999</v>
      </c>
      <c r="BU499">
        <f ca="1"/>
        <v>9.5</v>
      </c>
      <c r="BV499">
        <f ca="1"/>
        <v>372.6</v>
      </c>
      <c r="BW499">
        <f ca="1"/>
        <v>399.90000000000003</v>
      </c>
      <c r="BX499">
        <f ca="1"/>
        <v>0</v>
      </c>
      <c r="BY499">
        <f ca="1"/>
        <v>923.7</v>
      </c>
      <c r="BZ499" t="str">
        <f ca="1"/>
        <v/>
      </c>
      <c r="CA499" t="str">
        <f ca="1"/>
        <v/>
      </c>
      <c r="CB499" t="str">
        <f ca="1"/>
        <v/>
      </c>
      <c r="CC499" t="str">
        <f ca="1"/>
        <v/>
      </c>
      <c r="CD499" t="str">
        <f ca="1"/>
        <v/>
      </c>
      <c r="CE499" t="str">
        <f ca="1"/>
        <v/>
      </c>
      <c r="CF499" t="str">
        <f ca="1"/>
        <v/>
      </c>
      <c r="CG499" t="str">
        <f ca="1"/>
        <v/>
      </c>
    </row>
    <row r="500" spans="1:85" ht="13.5">
      <c r="A500" s="242">
        <f ca="1"/>
        <v>46242</v>
      </c>
      <c r="B500" s="240" t="str">
        <f ca="1"/>
        <v>E</v>
      </c>
      <c r="C500" s="243">
        <f ca="1"/>
        <v>171.2</v>
      </c>
      <c r="D500" s="243">
        <f ca="1"/>
        <v>1597.8</v>
      </c>
      <c r="E500" s="243">
        <f ca="1"/>
        <v>392.7</v>
      </c>
      <c r="F500" s="243">
        <f ca="1"/>
        <v>305.59999999999997</v>
      </c>
      <c r="G500" s="243" t="str">
        <f ca="1"/>
        <v/>
      </c>
      <c r="H500" s="243">
        <f ca="1"/>
        <v>2467.2999999999997</v>
      </c>
      <c r="I500" s="244">
        <f ca="1"/>
        <v>4.25</v>
      </c>
      <c r="J500" s="244">
        <f ca="1"/>
        <v>8.36</v>
      </c>
      <c r="K500" s="243">
        <f ca="1"/>
        <v>20</v>
      </c>
      <c r="L500" s="243" t="str">
        <f ca="1"/>
        <v/>
      </c>
      <c r="M500" s="243" t="str">
        <f ca="1"/>
        <v/>
      </c>
      <c r="N500" s="243">
        <f ca="1"/>
        <v>3467.2</v>
      </c>
      <c r="O500" s="243">
        <f ca="1"/>
        <v>152.41</v>
      </c>
      <c r="P500" s="244">
        <f ca="1"/>
        <v>22.749163440719112</v>
      </c>
      <c r="R500" s="245"/>
      <c r="BA500">
        <f ca="1"/>
        <v>46271</v>
      </c>
      <c r="BB500" t="str">
        <f ca="1"/>
        <v>E</v>
      </c>
      <c r="BC500">
        <f ca="1"/>
        <v>136.19999999999999</v>
      </c>
      <c r="BD500">
        <f ca="1"/>
        <v>9080.7999999999993</v>
      </c>
      <c r="BE500">
        <f ca="1"/>
        <v>355.6</v>
      </c>
      <c r="BF500">
        <f ca="1"/>
        <v>279</v>
      </c>
      <c r="BG500">
        <f ca="1"/>
        <v>0</v>
      </c>
      <c r="BH500">
        <f ca="1"/>
        <v>9851.6</v>
      </c>
      <c r="BI500">
        <f ca="1"/>
        <v>4.12</v>
      </c>
      <c r="BJ500">
        <f ca="1"/>
        <v>8.16</v>
      </c>
      <c r="BK500">
        <f ca="1"/>
        <v>20</v>
      </c>
      <c r="BL500" t="str">
        <f ca="1"/>
        <v/>
      </c>
      <c r="BM500" t="str">
        <f ca="1"/>
        <v/>
      </c>
      <c r="BN500">
        <f ca="1"/>
        <v>10726.4</v>
      </c>
      <c r="BO500">
        <f ca="1"/>
        <v>457.78</v>
      </c>
      <c r="BP500">
        <f ca="1"/>
        <v>23.431342566298223</v>
      </c>
      <c r="BR500">
        <f ca="1"/>
        <v>46271</v>
      </c>
      <c r="BS500" t="str">
        <f ca="1"/>
        <v>E</v>
      </c>
      <c r="BT500">
        <f ca="1"/>
        <v>136.19999999999999</v>
      </c>
      <c r="BU500">
        <f ca="1"/>
        <v>9080.7999999999993</v>
      </c>
      <c r="BV500">
        <f ca="1"/>
        <v>355.6</v>
      </c>
      <c r="BW500">
        <f ca="1"/>
        <v>279</v>
      </c>
      <c r="BX500">
        <f ca="1"/>
        <v>0</v>
      </c>
      <c r="BY500">
        <f ca="1"/>
        <v>9851.6</v>
      </c>
      <c r="BZ500">
        <f ca="1"/>
        <v>4.12</v>
      </c>
      <c r="CA500">
        <f ca="1"/>
        <v>8.16</v>
      </c>
      <c r="CB500">
        <f ca="1"/>
        <v>20</v>
      </c>
      <c r="CC500" t="str">
        <f ca="1"/>
        <v/>
      </c>
      <c r="CD500" t="str">
        <f ca="1"/>
        <v/>
      </c>
      <c r="CE500">
        <f ca="1"/>
        <v>10726.4</v>
      </c>
      <c r="CF500">
        <f ca="1"/>
        <v>457.78</v>
      </c>
      <c r="CG500">
        <f ca="1"/>
        <v>23.431342566298223</v>
      </c>
    </row>
    <row r="501" spans="1:85" ht="13.5">
      <c r="A501" s="242">
        <f ca="1"/>
        <v>46243</v>
      </c>
      <c r="B501" s="240" t="str">
        <f ca="1"/>
        <v>M</v>
      </c>
      <c r="C501" s="243">
        <f ca="1"/>
        <v>185.10000000000002</v>
      </c>
      <c r="D501" s="243">
        <f ca="1"/>
        <v>14.2</v>
      </c>
      <c r="E501" s="243">
        <f ca="1"/>
        <v>378.5</v>
      </c>
      <c r="F501" s="243">
        <f ca="1"/>
        <v>442.09999999999997</v>
      </c>
      <c r="G501" s="243" t="str">
        <f ca="1"/>
        <v/>
      </c>
      <c r="H501" s="243">
        <f ca="1"/>
        <v>1019.8999999999999</v>
      </c>
      <c r="I501" s="244" t="str">
        <f ca="1"/>
        <v/>
      </c>
      <c r="J501" s="244" t="str">
        <f ca="1"/>
        <v/>
      </c>
      <c r="K501" s="243" t="str">
        <f ca="1"/>
        <v/>
      </c>
      <c r="L501" s="243" t="str">
        <f ca="1"/>
        <v/>
      </c>
      <c r="M501" s="243" t="str">
        <f ca="1"/>
        <v/>
      </c>
      <c r="N501" s="243" t="str">
        <f ca="1"/>
        <v/>
      </c>
      <c r="O501" s="243" t="str">
        <f ca="1"/>
        <v/>
      </c>
      <c r="P501" s="244" t="str">
        <f ca="1"/>
        <v/>
      </c>
      <c r="R501" s="245"/>
      <c r="BA501">
        <f ca="1"/>
        <v>46272</v>
      </c>
      <c r="BB501" t="str">
        <f ca="1"/>
        <v>M</v>
      </c>
      <c r="BC501">
        <f ca="1"/>
        <v>147.9</v>
      </c>
      <c r="BD501">
        <f ca="1"/>
        <v>14.1</v>
      </c>
      <c r="BE501">
        <f ca="1"/>
        <v>349.09999999999997</v>
      </c>
      <c r="BF501">
        <f ca="1"/>
        <v>383.7</v>
      </c>
      <c r="BG501">
        <f ca="1"/>
        <v>0</v>
      </c>
      <c r="BH501">
        <f ca="1"/>
        <v>894.8</v>
      </c>
      <c r="BI501" t="str">
        <f ca="1"/>
        <v/>
      </c>
      <c r="BJ501" t="str">
        <f ca="1"/>
        <v/>
      </c>
      <c r="BK501" t="str">
        <f ca="1"/>
        <v/>
      </c>
      <c r="BL501" t="str">
        <f ca="1"/>
        <v/>
      </c>
      <c r="BM501" t="str">
        <f ca="1"/>
        <v/>
      </c>
      <c r="BN501" t="str">
        <f ca="1"/>
        <v/>
      </c>
      <c r="BO501" t="str">
        <f ca="1"/>
        <v/>
      </c>
      <c r="BP501" t="str">
        <f ca="1"/>
        <v/>
      </c>
      <c r="BR501">
        <f ca="1"/>
        <v>46272</v>
      </c>
      <c r="BS501" t="str">
        <f ca="1"/>
        <v>M</v>
      </c>
      <c r="BT501">
        <f ca="1"/>
        <v>147.9</v>
      </c>
      <c r="BU501">
        <f ca="1"/>
        <v>14.1</v>
      </c>
      <c r="BV501">
        <f ca="1"/>
        <v>349.09999999999997</v>
      </c>
      <c r="BW501">
        <f ca="1"/>
        <v>383.7</v>
      </c>
      <c r="BX501">
        <f ca="1"/>
        <v>0</v>
      </c>
      <c r="BY501">
        <f ca="1"/>
        <v>894.8</v>
      </c>
      <c r="BZ501" t="str">
        <f ca="1"/>
        <v/>
      </c>
      <c r="CA501" t="str">
        <f ca="1"/>
        <v/>
      </c>
      <c r="CB501" t="str">
        <f ca="1"/>
        <v/>
      </c>
      <c r="CC501" t="str">
        <f ca="1"/>
        <v/>
      </c>
      <c r="CD501" t="str">
        <f ca="1"/>
        <v/>
      </c>
      <c r="CE501" t="str">
        <f ca="1"/>
        <v/>
      </c>
      <c r="CF501" t="str">
        <f ca="1"/>
        <v/>
      </c>
      <c r="CG501" t="str">
        <f ca="1"/>
        <v/>
      </c>
    </row>
    <row r="502" spans="1:85" ht="13.5">
      <c r="A502" s="242">
        <f ca="1"/>
        <v>46243</v>
      </c>
      <c r="B502" s="240" t="str">
        <f ca="1"/>
        <v>E</v>
      </c>
      <c r="C502" s="243">
        <f ca="1"/>
        <v>175.5</v>
      </c>
      <c r="D502" s="243">
        <f ca="1"/>
        <v>1547.9</v>
      </c>
      <c r="E502" s="243">
        <f ca="1"/>
        <v>367.79999999999995</v>
      </c>
      <c r="F502" s="243">
        <f ca="1"/>
        <v>401.6</v>
      </c>
      <c r="G502" s="243" t="str">
        <f ca="1"/>
        <v/>
      </c>
      <c r="H502" s="243">
        <f ca="1"/>
        <v>2492.7999999999997</v>
      </c>
      <c r="I502" s="244">
        <f ca="1"/>
        <v>4.18</v>
      </c>
      <c r="J502" s="244">
        <f ca="1"/>
        <v>8.26</v>
      </c>
      <c r="K502" s="243">
        <f ca="1"/>
        <v>20</v>
      </c>
      <c r="L502" s="243" t="str">
        <f ca="1"/>
        <v/>
      </c>
      <c r="M502" s="243" t="str">
        <f ca="1"/>
        <v/>
      </c>
      <c r="N502" s="243">
        <f ca="1"/>
        <v>3506.0999999999995</v>
      </c>
      <c r="O502" s="243">
        <f ca="1"/>
        <v>152.16</v>
      </c>
      <c r="P502" s="244">
        <f ca="1"/>
        <v>23.04219242902208</v>
      </c>
      <c r="R502" s="245"/>
      <c r="BA502">
        <f ca="1"/>
        <v>46272</v>
      </c>
      <c r="BB502" t="str">
        <f ca="1"/>
        <v>E</v>
      </c>
      <c r="BC502">
        <f ca="1"/>
        <v>137.29999999999998</v>
      </c>
      <c r="BD502">
        <f ca="1"/>
        <v>8061.5</v>
      </c>
      <c r="BE502">
        <f ca="1"/>
        <v>252.7</v>
      </c>
      <c r="BF502">
        <f ca="1"/>
        <v>277.5</v>
      </c>
      <c r="BG502">
        <f ca="1"/>
        <v>0</v>
      </c>
      <c r="BH502">
        <f ca="1"/>
        <v>8729</v>
      </c>
      <c r="BI502">
        <f ca="1"/>
        <v>4.32</v>
      </c>
      <c r="BJ502">
        <f ca="1"/>
        <v>8.49</v>
      </c>
      <c r="BK502">
        <f ca="1"/>
        <v>169</v>
      </c>
      <c r="BL502" t="str">
        <f ca="1"/>
        <v/>
      </c>
      <c r="BM502" t="str">
        <f ca="1"/>
        <v/>
      </c>
      <c r="BN502">
        <f ca="1"/>
        <v>9473.2000000000007</v>
      </c>
      <c r="BO502">
        <f ca="1"/>
        <v>415.27</v>
      </c>
      <c r="BP502">
        <f ca="1"/>
        <v>22.812146314446025</v>
      </c>
      <c r="BR502">
        <f ca="1"/>
        <v>46272</v>
      </c>
      <c r="BS502" t="str">
        <f ca="1"/>
        <v>E</v>
      </c>
      <c r="BT502">
        <f ca="1"/>
        <v>137.29999999999998</v>
      </c>
      <c r="BU502">
        <f ca="1"/>
        <v>8061.5</v>
      </c>
      <c r="BV502">
        <f ca="1"/>
        <v>252.7</v>
      </c>
      <c r="BW502">
        <f ca="1"/>
        <v>277.5</v>
      </c>
      <c r="BX502">
        <f ca="1"/>
        <v>0</v>
      </c>
      <c r="BY502">
        <f ca="1"/>
        <v>8729</v>
      </c>
      <c r="BZ502">
        <f ca="1"/>
        <v>4.32</v>
      </c>
      <c r="CA502">
        <f ca="1"/>
        <v>8.49</v>
      </c>
      <c r="CB502">
        <f ca="1"/>
        <v>169</v>
      </c>
      <c r="CC502" t="str">
        <f ca="1"/>
        <v/>
      </c>
      <c r="CD502" t="str">
        <f ca="1"/>
        <v/>
      </c>
      <c r="CE502">
        <f ca="1"/>
        <v>9473.2000000000007</v>
      </c>
      <c r="CF502">
        <f ca="1"/>
        <v>415.27</v>
      </c>
      <c r="CG502">
        <f ca="1"/>
        <v>22.812146314446025</v>
      </c>
    </row>
    <row r="503" spans="1:85" ht="13.5">
      <c r="A503" s="242">
        <f ca="1"/>
        <v>46244</v>
      </c>
      <c r="B503" s="240" t="str">
        <f ca="1"/>
        <v>M</v>
      </c>
      <c r="C503" s="243">
        <f ca="1"/>
        <v>178.3</v>
      </c>
      <c r="D503" s="243">
        <f ca="1"/>
        <v>8.9</v>
      </c>
      <c r="E503" s="243">
        <f ca="1"/>
        <v>392.59999999999997</v>
      </c>
      <c r="F503" s="243">
        <f ca="1"/>
        <v>453.5</v>
      </c>
      <c r="G503" s="243" t="str">
        <f ca="1"/>
        <v/>
      </c>
      <c r="H503" s="243">
        <f ca="1"/>
        <v>1033.3</v>
      </c>
      <c r="I503" s="244" t="str">
        <f ca="1"/>
        <v/>
      </c>
      <c r="J503" s="244" t="str">
        <f ca="1"/>
        <v/>
      </c>
      <c r="K503" s="243" t="str">
        <f ca="1"/>
        <v/>
      </c>
      <c r="L503" s="243" t="str">
        <f ca="1"/>
        <v/>
      </c>
      <c r="M503" s="243" t="str">
        <f ca="1"/>
        <v/>
      </c>
      <c r="N503" s="243" t="str">
        <f ca="1"/>
        <v/>
      </c>
      <c r="O503" s="243" t="str">
        <f ca="1"/>
        <v/>
      </c>
      <c r="P503" s="244" t="str">
        <f ca="1"/>
        <v/>
      </c>
      <c r="R503" s="245"/>
      <c r="BA503">
        <f ca="1"/>
        <v>46273</v>
      </c>
      <c r="BB503" t="str">
        <f ca="1"/>
        <v>M</v>
      </c>
      <c r="BC503">
        <f ca="1"/>
        <v>147.9</v>
      </c>
      <c r="BD503">
        <f ca="1"/>
        <v>14</v>
      </c>
      <c r="BE503">
        <f ca="1"/>
        <v>361.8</v>
      </c>
      <c r="BF503">
        <f ca="1"/>
        <v>389.5</v>
      </c>
      <c r="BG503">
        <f ca="1"/>
        <v>0</v>
      </c>
      <c r="BH503">
        <f ca="1"/>
        <v>913.2</v>
      </c>
      <c r="BI503" t="str">
        <f ca="1"/>
        <v/>
      </c>
      <c r="BJ503" t="str">
        <f ca="1"/>
        <v/>
      </c>
      <c r="BK503" t="str">
        <f ca="1"/>
        <v/>
      </c>
      <c r="BL503" t="str">
        <f ca="1"/>
        <v/>
      </c>
      <c r="BM503" t="str">
        <f ca="1"/>
        <v/>
      </c>
      <c r="BN503" t="str">
        <f ca="1"/>
        <v/>
      </c>
      <c r="BO503" t="str">
        <f ca="1"/>
        <v/>
      </c>
      <c r="BP503" t="str">
        <f ca="1"/>
        <v/>
      </c>
      <c r="BR503">
        <f ca="1"/>
        <v>46273</v>
      </c>
      <c r="BS503" t="str">
        <f ca="1"/>
        <v>M</v>
      </c>
      <c r="BT503">
        <f ca="1"/>
        <v>147.9</v>
      </c>
      <c r="BU503">
        <f ca="1"/>
        <v>14</v>
      </c>
      <c r="BV503">
        <f ca="1"/>
        <v>361.8</v>
      </c>
      <c r="BW503">
        <f ca="1"/>
        <v>389.5</v>
      </c>
      <c r="BX503">
        <f ca="1"/>
        <v>0</v>
      </c>
      <c r="BY503">
        <f ca="1"/>
        <v>913.2</v>
      </c>
      <c r="BZ503" t="str">
        <f ca="1"/>
        <v/>
      </c>
      <c r="CA503" t="str">
        <f ca="1"/>
        <v/>
      </c>
      <c r="CB503" t="str">
        <f ca="1"/>
        <v/>
      </c>
      <c r="CC503" t="str">
        <f ca="1"/>
        <v/>
      </c>
      <c r="CD503" t="str">
        <f ca="1"/>
        <v/>
      </c>
      <c r="CE503" t="str">
        <f ca="1"/>
        <v/>
      </c>
      <c r="CF503" t="str">
        <f ca="1"/>
        <v/>
      </c>
      <c r="CG503" t="str">
        <f ca="1"/>
        <v/>
      </c>
    </row>
    <row r="504" spans="1:85" ht="13.5">
      <c r="A504" s="242">
        <f ca="1"/>
        <v>46244</v>
      </c>
      <c r="B504" s="240" t="str">
        <f ca="1"/>
        <v>E</v>
      </c>
      <c r="C504" s="243">
        <f ca="1"/>
        <v>161.20000000000002</v>
      </c>
      <c r="D504" s="243">
        <f ca="1"/>
        <v>1644</v>
      </c>
      <c r="E504" s="243">
        <f ca="1"/>
        <v>301.10000000000002</v>
      </c>
      <c r="F504" s="243">
        <f ca="1"/>
        <v>409.09999999999997</v>
      </c>
      <c r="G504" s="243" t="str">
        <f ca="1"/>
        <v/>
      </c>
      <c r="H504" s="243">
        <f ca="1"/>
        <v>2515.4</v>
      </c>
      <c r="I504" s="244">
        <f ca="1"/>
        <v>4.16</v>
      </c>
      <c r="J504" s="244">
        <f ca="1"/>
        <v>8.1999999999999993</v>
      </c>
      <c r="K504" s="243">
        <f ca="1"/>
        <v>152</v>
      </c>
      <c r="L504" s="243" t="str">
        <f ca="1"/>
        <v/>
      </c>
      <c r="M504" s="243" t="str">
        <f ca="1"/>
        <v/>
      </c>
      <c r="N504" s="243">
        <f ca="1"/>
        <v>3329.8</v>
      </c>
      <c r="O504" s="243">
        <f ca="1"/>
        <v>143.38</v>
      </c>
      <c r="P504" s="244">
        <f ca="1"/>
        <v>23.223601618077836</v>
      </c>
      <c r="R504" s="245"/>
      <c r="BA504">
        <f ca="1"/>
        <v>46273</v>
      </c>
      <c r="BB504" t="str">
        <f ca="1"/>
        <v>E</v>
      </c>
      <c r="BC504">
        <f ca="1"/>
        <v>124.80000000000001</v>
      </c>
      <c r="BD504">
        <f ca="1"/>
        <v>9017.4</v>
      </c>
      <c r="BE504">
        <f ca="1"/>
        <v>164</v>
      </c>
      <c r="BF504">
        <f ca="1"/>
        <v>280.60000000000002</v>
      </c>
      <c r="BG504">
        <f ca="1"/>
        <v>0</v>
      </c>
      <c r="BH504">
        <f ca="1"/>
        <v>9586.7999999999993</v>
      </c>
      <c r="BI504">
        <f ca="1"/>
        <v>4.41</v>
      </c>
      <c r="BJ504">
        <f ca="1"/>
        <v>8.43</v>
      </c>
      <c r="BK504">
        <f ca="1"/>
        <v>20</v>
      </c>
      <c r="BL504" t="str">
        <f ca="1"/>
        <v/>
      </c>
      <c r="BM504" t="str">
        <f ca="1"/>
        <v/>
      </c>
      <c r="BN504">
        <f ca="1"/>
        <v>10215.9</v>
      </c>
      <c r="BO504">
        <f ca="1"/>
        <v>449.38</v>
      </c>
      <c r="BP504">
        <f ca="1"/>
        <v>22.733321465129734</v>
      </c>
      <c r="BR504">
        <f ca="1"/>
        <v>46273</v>
      </c>
      <c r="BS504" t="str">
        <f ca="1"/>
        <v>E</v>
      </c>
      <c r="BT504">
        <f ca="1"/>
        <v>124.80000000000001</v>
      </c>
      <c r="BU504">
        <f ca="1"/>
        <v>9017.4</v>
      </c>
      <c r="BV504">
        <f ca="1"/>
        <v>164</v>
      </c>
      <c r="BW504">
        <f ca="1"/>
        <v>280.60000000000002</v>
      </c>
      <c r="BX504">
        <f ca="1"/>
        <v>0</v>
      </c>
      <c r="BY504">
        <f ca="1"/>
        <v>9586.7999999999993</v>
      </c>
      <c r="BZ504">
        <f ca="1"/>
        <v>4.41</v>
      </c>
      <c r="CA504">
        <f ca="1"/>
        <v>8.43</v>
      </c>
      <c r="CB504">
        <f ca="1"/>
        <v>20</v>
      </c>
      <c r="CC504" t="str">
        <f ca="1"/>
        <v/>
      </c>
      <c r="CD504" t="str">
        <f ca="1"/>
        <v/>
      </c>
      <c r="CE504">
        <f ca="1"/>
        <v>10215.9</v>
      </c>
      <c r="CF504">
        <f ca="1"/>
        <v>449.38</v>
      </c>
      <c r="CG504">
        <f ca="1"/>
        <v>22.733321465129734</v>
      </c>
    </row>
    <row r="505" spans="1:85" ht="13.5">
      <c r="A505" s="242">
        <f ca="1"/>
        <v>46245</v>
      </c>
      <c r="B505" s="240" t="str">
        <f ca="1"/>
        <v>M</v>
      </c>
      <c r="C505" s="243">
        <f ca="1"/>
        <v>176.6</v>
      </c>
      <c r="D505" s="243">
        <f ca="1"/>
        <v>8.4</v>
      </c>
      <c r="E505" s="243">
        <f ca="1"/>
        <v>301.5</v>
      </c>
      <c r="F505" s="243">
        <f ca="1"/>
        <v>479.9</v>
      </c>
      <c r="G505" s="243" t="str">
        <f ca="1"/>
        <v/>
      </c>
      <c r="H505" s="243">
        <f ca="1"/>
        <v>966.4</v>
      </c>
      <c r="I505" s="244" t="str">
        <f ca="1"/>
        <v/>
      </c>
      <c r="J505" s="244" t="str">
        <f ca="1"/>
        <v/>
      </c>
      <c r="K505" s="243" t="str">
        <f ca="1"/>
        <v/>
      </c>
      <c r="L505" s="243" t="str">
        <f ca="1"/>
        <v/>
      </c>
      <c r="M505" s="243" t="str">
        <f ca="1"/>
        <v/>
      </c>
      <c r="N505" s="243" t="str">
        <f ca="1"/>
        <v/>
      </c>
      <c r="O505" s="243" t="str">
        <f ca="1"/>
        <v/>
      </c>
      <c r="P505" s="244" t="str">
        <f ca="1"/>
        <v/>
      </c>
      <c r="R505" s="245"/>
      <c r="BA505">
        <f ca="1"/>
        <v>46274</v>
      </c>
      <c r="BB505" t="str">
        <f ca="1"/>
        <v>M</v>
      </c>
      <c r="BC505">
        <f ca="1"/>
        <v>127.6</v>
      </c>
      <c r="BD505">
        <f ca="1"/>
        <v>15.5</v>
      </c>
      <c r="BE505">
        <f ca="1"/>
        <v>133.4</v>
      </c>
      <c r="BF505">
        <f ca="1"/>
        <v>372.59999999999997</v>
      </c>
      <c r="BG505">
        <f ca="1"/>
        <v>0</v>
      </c>
      <c r="BH505">
        <f ca="1"/>
        <v>649.09999999999991</v>
      </c>
      <c r="BI505" t="str">
        <f ca="1"/>
        <v/>
      </c>
      <c r="BJ505" t="str">
        <f ca="1"/>
        <v/>
      </c>
      <c r="BK505" t="str">
        <f ca="1"/>
        <v/>
      </c>
      <c r="BL505" t="str">
        <f ca="1"/>
        <v/>
      </c>
      <c r="BM505" t="str">
        <f ca="1"/>
        <v/>
      </c>
      <c r="BN505" t="str">
        <f ca="1"/>
        <v/>
      </c>
      <c r="BO505" t="str">
        <f ca="1"/>
        <v/>
      </c>
      <c r="BP505" t="str">
        <f ca="1"/>
        <v/>
      </c>
      <c r="BR505">
        <f ca="1"/>
        <v>46274</v>
      </c>
      <c r="BS505" t="str">
        <f ca="1"/>
        <v>M</v>
      </c>
      <c r="BT505">
        <f ca="1"/>
        <v>127.6</v>
      </c>
      <c r="BU505">
        <f ca="1"/>
        <v>15.5</v>
      </c>
      <c r="BV505">
        <f ca="1"/>
        <v>133.4</v>
      </c>
      <c r="BW505">
        <f ca="1"/>
        <v>372.59999999999997</v>
      </c>
      <c r="BX505">
        <f ca="1"/>
        <v>0</v>
      </c>
      <c r="BY505">
        <f ca="1"/>
        <v>649.09999999999991</v>
      </c>
      <c r="BZ505" t="str">
        <f ca="1"/>
        <v/>
      </c>
      <c r="CA505" t="str">
        <f ca="1"/>
        <v/>
      </c>
      <c r="CB505" t="str">
        <f ca="1"/>
        <v/>
      </c>
      <c r="CC505" t="str">
        <f ca="1"/>
        <v/>
      </c>
      <c r="CD505" t="str">
        <f ca="1"/>
        <v/>
      </c>
      <c r="CE505" t="str">
        <f ca="1"/>
        <v/>
      </c>
      <c r="CF505" t="str">
        <f ca="1"/>
        <v/>
      </c>
      <c r="CG505" t="str">
        <f ca="1"/>
        <v/>
      </c>
    </row>
    <row r="506" spans="1:85" ht="13.5">
      <c r="A506" s="242">
        <f ca="1"/>
        <v>46245</v>
      </c>
      <c r="B506" s="240" t="str">
        <f ca="1"/>
        <v>E</v>
      </c>
      <c r="C506" s="243">
        <f ca="1"/>
        <v>173</v>
      </c>
      <c r="D506" s="243">
        <f ca="1"/>
        <v>1548.7</v>
      </c>
      <c r="E506" s="243">
        <f ca="1"/>
        <v>386.79999999999995</v>
      </c>
      <c r="F506" s="243">
        <f ca="1"/>
        <v>369.7</v>
      </c>
      <c r="G506" s="243" t="str">
        <f ca="1"/>
        <v/>
      </c>
      <c r="H506" s="243">
        <f ca="1"/>
        <v>2478.1999999999998</v>
      </c>
      <c r="I506" s="244">
        <f ca="1"/>
        <v>4.2699999999999996</v>
      </c>
      <c r="J506" s="244">
        <f ca="1"/>
        <v>8.2100000000000009</v>
      </c>
      <c r="K506" s="243">
        <f ca="1"/>
        <v>20</v>
      </c>
      <c r="L506" s="243" t="str">
        <f ca="1"/>
        <v/>
      </c>
      <c r="M506" s="243" t="str">
        <f ca="1"/>
        <v/>
      </c>
      <c r="N506" s="243">
        <f ca="1"/>
        <v>12203.5</v>
      </c>
      <c r="O506" s="243">
        <f ca="1"/>
        <v>539.55999999999995</v>
      </c>
      <c r="P506" s="244">
        <f ca="1"/>
        <v>22.6175031507154</v>
      </c>
      <c r="R506" s="245"/>
      <c r="BA506">
        <f ca="1"/>
        <v>46274</v>
      </c>
      <c r="BB506" t="str">
        <f ca="1"/>
        <v>E</v>
      </c>
      <c r="BC506">
        <f ca="1"/>
        <v>136.5</v>
      </c>
      <c r="BD506">
        <f ca="1"/>
        <v>8062.7</v>
      </c>
      <c r="BE506">
        <f ca="1"/>
        <v>170.2</v>
      </c>
      <c r="BF506">
        <f ca="1"/>
        <v>294.09999999999997</v>
      </c>
      <c r="BG506">
        <f ca="1"/>
        <v>0</v>
      </c>
      <c r="BH506">
        <f ca="1"/>
        <v>8663.5000000000018</v>
      </c>
      <c r="BI506">
        <f ca="1"/>
        <v>4.2699999999999996</v>
      </c>
      <c r="BJ506">
        <f ca="1"/>
        <v>8.2200000000000006</v>
      </c>
      <c r="BK506">
        <f ca="1"/>
        <v>20</v>
      </c>
      <c r="BL506" t="str">
        <f ca="1"/>
        <v/>
      </c>
      <c r="BM506" t="str">
        <f ca="1"/>
        <v/>
      </c>
      <c r="BN506">
        <f ca="1"/>
        <v>9350.9000000000015</v>
      </c>
      <c r="BO506">
        <f ca="1"/>
        <v>410.61</v>
      </c>
      <c r="BP506">
        <f ca="1"/>
        <v>22.773191105915593</v>
      </c>
      <c r="BR506">
        <f ca="1"/>
        <v>46274</v>
      </c>
      <c r="BS506" t="str">
        <f ca="1"/>
        <v>E</v>
      </c>
      <c r="BT506">
        <f ca="1"/>
        <v>136.5</v>
      </c>
      <c r="BU506">
        <f ca="1"/>
        <v>8062.7</v>
      </c>
      <c r="BV506">
        <f ca="1"/>
        <v>170.2</v>
      </c>
      <c r="BW506">
        <f ca="1"/>
        <v>294.09999999999997</v>
      </c>
      <c r="BX506">
        <f ca="1"/>
        <v>0</v>
      </c>
      <c r="BY506">
        <f ca="1"/>
        <v>8663.5000000000018</v>
      </c>
      <c r="BZ506">
        <f ca="1"/>
        <v>4.2699999999999996</v>
      </c>
      <c r="CA506">
        <f ca="1"/>
        <v>8.2200000000000006</v>
      </c>
      <c r="CB506">
        <f ca="1"/>
        <v>20</v>
      </c>
      <c r="CC506" t="str">
        <f ca="1"/>
        <v/>
      </c>
      <c r="CD506" t="str">
        <f ca="1"/>
        <v/>
      </c>
      <c r="CE506">
        <f ca="1"/>
        <v>9350.9000000000015</v>
      </c>
      <c r="CF506">
        <f ca="1"/>
        <v>410.61</v>
      </c>
      <c r="CG506">
        <f ca="1"/>
        <v>22.773191105915593</v>
      </c>
    </row>
    <row r="507" spans="1:85" ht="13.5">
      <c r="A507" s="242">
        <f ca="1"/>
        <v>46246</v>
      </c>
      <c r="B507" s="240" t="str">
        <f ca="1"/>
        <v>M</v>
      </c>
      <c r="C507" s="243">
        <f ca="1"/>
        <v>182.1</v>
      </c>
      <c r="D507" s="243">
        <f ca="1"/>
        <v>8718.7000000000007</v>
      </c>
      <c r="E507" s="243">
        <f ca="1"/>
        <v>378.5</v>
      </c>
      <c r="F507" s="243">
        <f ca="1"/>
        <v>466.00000000000006</v>
      </c>
      <c r="G507" s="243" t="str">
        <f ca="1"/>
        <v/>
      </c>
      <c r="H507" s="243">
        <f ca="1"/>
        <v>9745.3000000000011</v>
      </c>
      <c r="I507" s="244" t="str">
        <f ca="1"/>
        <v/>
      </c>
      <c r="J507" s="244" t="str">
        <f ca="1"/>
        <v/>
      </c>
      <c r="K507" s="243" t="str">
        <f ca="1"/>
        <v/>
      </c>
      <c r="L507" s="243" t="str">
        <f ca="1"/>
        <v/>
      </c>
      <c r="M507" s="243" t="str">
        <f ca="1"/>
        <v/>
      </c>
      <c r="N507" s="243" t="str">
        <f ca="1"/>
        <v/>
      </c>
      <c r="O507" s="243" t="str">
        <f ca="1"/>
        <v/>
      </c>
      <c r="P507" s="244" t="str">
        <f ca="1"/>
        <v/>
      </c>
      <c r="R507" s="245"/>
      <c r="BA507">
        <f ca="1"/>
        <v>46275</v>
      </c>
      <c r="BB507" t="str">
        <f ca="1"/>
        <v>M</v>
      </c>
      <c r="BC507">
        <f ca="1"/>
        <v>140.6</v>
      </c>
      <c r="BD507">
        <f ca="1"/>
        <v>16</v>
      </c>
      <c r="BE507">
        <f ca="1"/>
        <v>196.2</v>
      </c>
      <c r="BF507">
        <f ca="1"/>
        <v>354.6</v>
      </c>
      <c r="BG507">
        <f ca="1"/>
        <v>0</v>
      </c>
      <c r="BH507">
        <f ca="1"/>
        <v>707.4</v>
      </c>
      <c r="BI507" t="str">
        <f ca="1"/>
        <v/>
      </c>
      <c r="BJ507" t="str">
        <f ca="1"/>
        <v/>
      </c>
      <c r="BK507" t="str">
        <f ca="1"/>
        <v/>
      </c>
      <c r="BL507" t="str">
        <f ca="1"/>
        <v/>
      </c>
      <c r="BM507" t="str">
        <f ca="1"/>
        <v/>
      </c>
      <c r="BN507" t="str">
        <f ca="1"/>
        <v/>
      </c>
      <c r="BO507" t="str">
        <f ca="1"/>
        <v/>
      </c>
      <c r="BP507" t="str">
        <f ca="1"/>
        <v/>
      </c>
      <c r="BR507">
        <f ca="1"/>
        <v>46275</v>
      </c>
      <c r="BS507" t="str">
        <f ca="1"/>
        <v>M</v>
      </c>
      <c r="BT507">
        <f ca="1"/>
        <v>140.6</v>
      </c>
      <c r="BU507">
        <f ca="1"/>
        <v>16</v>
      </c>
      <c r="BV507">
        <f ca="1"/>
        <v>196.2</v>
      </c>
      <c r="BW507">
        <f ca="1"/>
        <v>354.6</v>
      </c>
      <c r="BX507">
        <f ca="1"/>
        <v>0</v>
      </c>
      <c r="BY507">
        <f ca="1"/>
        <v>707.4</v>
      </c>
      <c r="BZ507" t="str">
        <f ca="1"/>
        <v/>
      </c>
      <c r="CA507" t="str">
        <f ca="1"/>
        <v/>
      </c>
      <c r="CB507" t="str">
        <f ca="1"/>
        <v/>
      </c>
      <c r="CC507" t="str">
        <f ca="1"/>
        <v/>
      </c>
      <c r="CD507" t="str">
        <f ca="1"/>
        <v/>
      </c>
      <c r="CE507" t="str">
        <f ca="1"/>
        <v/>
      </c>
      <c r="CF507" t="str">
        <f ca="1"/>
        <v/>
      </c>
      <c r="CG507" t="str">
        <f ca="1"/>
        <v/>
      </c>
    </row>
    <row r="508" spans="1:85" ht="13.5">
      <c r="A508" s="242">
        <f ca="1"/>
        <v>46246</v>
      </c>
      <c r="B508" s="240" t="str">
        <f ca="1"/>
        <v>E</v>
      </c>
      <c r="C508" s="243">
        <f ca="1"/>
        <v>157.19999999999999</v>
      </c>
      <c r="D508" s="243">
        <f ca="1"/>
        <v>1449.3999999999999</v>
      </c>
      <c r="E508" s="243">
        <f ca="1"/>
        <v>369.20000000000005</v>
      </c>
      <c r="F508" s="243">
        <f ca="1"/>
        <v>329.8</v>
      </c>
      <c r="G508" s="243" t="str">
        <f ca="1"/>
        <v/>
      </c>
      <c r="H508" s="243">
        <f ca="1"/>
        <v>2305.6</v>
      </c>
      <c r="I508" s="244">
        <f ca="1"/>
        <v>4.1900000000000004</v>
      </c>
      <c r="J508" s="244">
        <f ca="1"/>
        <v>8.2100000000000009</v>
      </c>
      <c r="K508" s="243">
        <f ca="1"/>
        <v>20</v>
      </c>
      <c r="L508" s="243" t="str">
        <f ca="1"/>
        <v/>
      </c>
      <c r="M508" s="243" t="str">
        <f ca="1"/>
        <v/>
      </c>
      <c r="N508" s="243">
        <f ca="1"/>
        <v>3303.8999999999996</v>
      </c>
      <c r="O508" s="243">
        <f ca="1"/>
        <v>145.34</v>
      </c>
      <c r="P508" s="244">
        <f ca="1"/>
        <v>22.732214118618408</v>
      </c>
      <c r="R508" s="245"/>
      <c r="BA508">
        <f ca="1"/>
        <v>46275</v>
      </c>
      <c r="BB508" t="str">
        <f ca="1"/>
        <v>E</v>
      </c>
      <c r="BC508">
        <f ca="1"/>
        <v>131</v>
      </c>
      <c r="BD508">
        <f ca="1"/>
        <v>9645.7999999999993</v>
      </c>
      <c r="BE508">
        <f ca="1"/>
        <v>167.5</v>
      </c>
      <c r="BF508">
        <f ca="1"/>
        <v>309.90000000000003</v>
      </c>
      <c r="BG508">
        <f ca="1"/>
        <v>0</v>
      </c>
      <c r="BH508">
        <f ca="1"/>
        <v>10254.199999999999</v>
      </c>
      <c r="BI508">
        <f ca="1"/>
        <v>4.46</v>
      </c>
      <c r="BJ508">
        <f ca="1"/>
        <v>8.48</v>
      </c>
      <c r="BK508">
        <f ca="1"/>
        <v>20</v>
      </c>
      <c r="BL508" t="str">
        <f ca="1"/>
        <v/>
      </c>
      <c r="BM508" t="str">
        <f ca="1"/>
        <v/>
      </c>
      <c r="BN508">
        <f ca="1"/>
        <v>10947.9</v>
      </c>
      <c r="BO508">
        <f ca="1"/>
        <v>496.73</v>
      </c>
      <c r="BP508">
        <f ca="1"/>
        <v>22.039941215549693</v>
      </c>
      <c r="BR508">
        <f ca="1"/>
        <v>46275</v>
      </c>
      <c r="BS508" t="str">
        <f ca="1"/>
        <v>E</v>
      </c>
      <c r="BT508">
        <f ca="1"/>
        <v>131</v>
      </c>
      <c r="BU508">
        <f ca="1"/>
        <v>9645.7999999999993</v>
      </c>
      <c r="BV508">
        <f ca="1"/>
        <v>167.5</v>
      </c>
      <c r="BW508">
        <f ca="1"/>
        <v>309.90000000000003</v>
      </c>
      <c r="BX508">
        <f ca="1"/>
        <v>0</v>
      </c>
      <c r="BY508">
        <f ca="1"/>
        <v>10254.199999999999</v>
      </c>
      <c r="BZ508">
        <f ca="1"/>
        <v>4.46</v>
      </c>
      <c r="CA508">
        <f ca="1"/>
        <v>8.48</v>
      </c>
      <c r="CB508">
        <f ca="1"/>
        <v>20</v>
      </c>
      <c r="CC508" t="str">
        <f ca="1"/>
        <v/>
      </c>
      <c r="CD508" t="str">
        <f ca="1"/>
        <v/>
      </c>
      <c r="CE508">
        <f ca="1"/>
        <v>10947.9</v>
      </c>
      <c r="CF508">
        <f ca="1"/>
        <v>496.73</v>
      </c>
      <c r="CG508">
        <f ca="1"/>
        <v>22.039941215549693</v>
      </c>
    </row>
    <row r="509" spans="1:85" ht="13.5">
      <c r="A509" s="242">
        <f ca="1"/>
        <v>46247</v>
      </c>
      <c r="B509" s="240" t="str">
        <f ca="1"/>
        <v>M</v>
      </c>
      <c r="C509" s="243">
        <f ca="1"/>
        <v>184.79999999999998</v>
      </c>
      <c r="D509" s="243">
        <f ca="1"/>
        <v>10</v>
      </c>
      <c r="E509" s="243">
        <f ca="1"/>
        <v>372.5</v>
      </c>
      <c r="F509" s="243">
        <f ca="1"/>
        <v>451.00000000000006</v>
      </c>
      <c r="G509" s="243" t="str">
        <f ca="1"/>
        <v/>
      </c>
      <c r="H509" s="243">
        <f ca="1"/>
        <v>1018.3</v>
      </c>
      <c r="I509" s="244" t="str">
        <f ca="1"/>
        <v/>
      </c>
      <c r="J509" s="244" t="str">
        <f ca="1"/>
        <v/>
      </c>
      <c r="K509" s="243" t="str">
        <f ca="1"/>
        <v/>
      </c>
      <c r="L509" s="243" t="str">
        <f ca="1"/>
        <v/>
      </c>
      <c r="M509" s="243" t="str">
        <f ca="1"/>
        <v/>
      </c>
      <c r="N509" s="243" t="str">
        <f ca="1"/>
        <v/>
      </c>
      <c r="O509" s="243" t="str">
        <f ca="1"/>
        <v/>
      </c>
      <c r="P509" s="244" t="str">
        <f ca="1"/>
        <v/>
      </c>
      <c r="R509" s="245"/>
      <c r="BA509">
        <f ca="1"/>
        <v>46276</v>
      </c>
      <c r="BB509" t="str">
        <f ca="1"/>
        <v>M</v>
      </c>
      <c r="BC509">
        <f ca="1"/>
        <v>133.9</v>
      </c>
      <c r="BD509">
        <f ca="1"/>
        <v>16</v>
      </c>
      <c r="BE509">
        <f ca="1"/>
        <v>181</v>
      </c>
      <c r="BF509">
        <f ca="1"/>
        <v>382.8</v>
      </c>
      <c r="BG509">
        <f ca="1"/>
        <v>0</v>
      </c>
      <c r="BH509">
        <f ca="1"/>
        <v>713.7</v>
      </c>
      <c r="BI509" t="str">
        <f ca="1"/>
        <v/>
      </c>
      <c r="BJ509" t="str">
        <f ca="1"/>
        <v/>
      </c>
      <c r="BK509" t="str">
        <f ca="1"/>
        <v/>
      </c>
      <c r="BL509" t="str">
        <f ca="1"/>
        <v/>
      </c>
      <c r="BM509" t="str">
        <f ca="1"/>
        <v/>
      </c>
      <c r="BN509" t="str">
        <f ca="1"/>
        <v/>
      </c>
      <c r="BO509" t="str">
        <f ca="1"/>
        <v/>
      </c>
      <c r="BP509" t="str">
        <f ca="1"/>
        <v/>
      </c>
      <c r="BR509">
        <f ca="1"/>
        <v>46276</v>
      </c>
      <c r="BS509" t="str">
        <f ca="1"/>
        <v>M</v>
      </c>
      <c r="BT509">
        <f ca="1"/>
        <v>133.9</v>
      </c>
      <c r="BU509">
        <f ca="1"/>
        <v>16</v>
      </c>
      <c r="BV509">
        <f ca="1"/>
        <v>181</v>
      </c>
      <c r="BW509">
        <f ca="1"/>
        <v>382.8</v>
      </c>
      <c r="BX509">
        <f ca="1"/>
        <v>0</v>
      </c>
      <c r="BY509">
        <f ca="1"/>
        <v>713.7</v>
      </c>
      <c r="BZ509" t="str">
        <f ca="1"/>
        <v/>
      </c>
      <c r="CA509" t="str">
        <f ca="1"/>
        <v/>
      </c>
      <c r="CB509" t="str">
        <f ca="1"/>
        <v/>
      </c>
      <c r="CC509" t="str">
        <f ca="1"/>
        <v/>
      </c>
      <c r="CD509" t="str">
        <f ca="1"/>
        <v/>
      </c>
      <c r="CE509" t="str">
        <f ca="1"/>
        <v/>
      </c>
      <c r="CF509" t="str">
        <f ca="1"/>
        <v/>
      </c>
      <c r="CG509" t="str">
        <f ca="1"/>
        <v/>
      </c>
    </row>
    <row r="510" spans="1:85" ht="13.5">
      <c r="A510" s="242">
        <f ca="1"/>
        <v>46247</v>
      </c>
      <c r="B510" s="240" t="str">
        <f ca="1"/>
        <v>E</v>
      </c>
      <c r="C510" s="243">
        <f ca="1"/>
        <v>156.80000000000001</v>
      </c>
      <c r="D510" s="243">
        <f ca="1"/>
        <v>1517</v>
      </c>
      <c r="E510" s="243">
        <f ca="1"/>
        <v>304.3</v>
      </c>
      <c r="F510" s="243">
        <f ca="1"/>
        <v>341.59999999999997</v>
      </c>
      <c r="G510" s="243" t="str">
        <f ca="1"/>
        <v/>
      </c>
      <c r="H510" s="243">
        <f ca="1"/>
        <v>2319.6999999999998</v>
      </c>
      <c r="I510" s="244">
        <f ca="1"/>
        <v>4.1100000000000003</v>
      </c>
      <c r="J510" s="244">
        <f ca="1"/>
        <v>8.2899999999999991</v>
      </c>
      <c r="K510" s="243">
        <f ca="1"/>
        <v>20</v>
      </c>
      <c r="L510" s="243" t="str">
        <f ca="1"/>
        <v/>
      </c>
      <c r="M510" s="243" t="str">
        <f ca="1"/>
        <v/>
      </c>
      <c r="N510" s="243">
        <f ca="1"/>
        <v>11640.599999999999</v>
      </c>
      <c r="O510" s="243">
        <f ca="1"/>
        <v>502.86</v>
      </c>
      <c r="P510" s="244">
        <f ca="1"/>
        <v>23.148788927335637</v>
      </c>
      <c r="R510" s="245"/>
      <c r="BA510">
        <f ca="1"/>
        <v>46276</v>
      </c>
      <c r="BB510" t="str">
        <f ca="1"/>
        <v>E</v>
      </c>
      <c r="BC510">
        <f ca="1"/>
        <v>132.69999999999999</v>
      </c>
      <c r="BD510">
        <f ca="1"/>
        <v>7977.2</v>
      </c>
      <c r="BE510">
        <f ca="1"/>
        <v>187.20000000000002</v>
      </c>
      <c r="BF510">
        <f ca="1"/>
        <v>281.60000000000002</v>
      </c>
      <c r="BG510">
        <f ca="1"/>
        <v>0</v>
      </c>
      <c r="BH510">
        <f ca="1"/>
        <v>8578.7000000000007</v>
      </c>
      <c r="BI510">
        <f ca="1"/>
        <v>3.81</v>
      </c>
      <c r="BJ510">
        <f ca="1"/>
        <v>8.14</v>
      </c>
      <c r="BK510">
        <f ca="1"/>
        <v>20</v>
      </c>
      <c r="BL510" t="str">
        <f ca="1"/>
        <v/>
      </c>
      <c r="BM510" t="str">
        <f ca="1"/>
        <v/>
      </c>
      <c r="BN510">
        <f ca="1"/>
        <v>9285.5</v>
      </c>
      <c r="BO510">
        <f ca="1"/>
        <v>381.37</v>
      </c>
      <c r="BP510">
        <f ca="1"/>
        <v>24.347746283137109</v>
      </c>
      <c r="BR510">
        <f ca="1"/>
        <v>46276</v>
      </c>
      <c r="BS510" t="str">
        <f ca="1"/>
        <v>E</v>
      </c>
      <c r="BT510">
        <f ca="1"/>
        <v>132.69999999999999</v>
      </c>
      <c r="BU510">
        <f ca="1"/>
        <v>7977.2</v>
      </c>
      <c r="BV510">
        <f ca="1"/>
        <v>187.20000000000002</v>
      </c>
      <c r="BW510">
        <f ca="1"/>
        <v>281.60000000000002</v>
      </c>
      <c r="BX510">
        <f ca="1"/>
        <v>0</v>
      </c>
      <c r="BY510">
        <f ca="1"/>
        <v>8578.7000000000007</v>
      </c>
      <c r="BZ510">
        <f ca="1"/>
        <v>3.81</v>
      </c>
      <c r="CA510">
        <f ca="1"/>
        <v>8.14</v>
      </c>
      <c r="CB510">
        <f ca="1"/>
        <v>20</v>
      </c>
      <c r="CC510" t="str">
        <f ca="1"/>
        <v/>
      </c>
      <c r="CD510" t="str">
        <f ca="1"/>
        <v/>
      </c>
      <c r="CE510">
        <f ca="1"/>
        <v>9285.5</v>
      </c>
      <c r="CF510">
        <f ca="1"/>
        <v>381.37</v>
      </c>
      <c r="CG510">
        <f ca="1"/>
        <v>24.347746283137109</v>
      </c>
    </row>
    <row r="511" spans="1:85" ht="13.5">
      <c r="A511" s="242">
        <f ca="1"/>
        <v>46248</v>
      </c>
      <c r="B511" s="240" t="str">
        <f ca="1"/>
        <v>M</v>
      </c>
      <c r="C511" s="243">
        <f ca="1"/>
        <v>174.8</v>
      </c>
      <c r="D511" s="243">
        <f ca="1"/>
        <v>8368.7000000000007</v>
      </c>
      <c r="E511" s="243">
        <f ca="1"/>
        <v>373.6</v>
      </c>
      <c r="F511" s="243">
        <f ca="1"/>
        <v>423.79999999999995</v>
      </c>
      <c r="G511" s="243" t="str">
        <f ca="1"/>
        <v/>
      </c>
      <c r="H511" s="243">
        <f ca="1"/>
        <v>9340.9</v>
      </c>
      <c r="I511" s="244" t="str">
        <f ca="1"/>
        <v/>
      </c>
      <c r="J511" s="244" t="str">
        <f ca="1"/>
        <v/>
      </c>
      <c r="K511" s="243" t="str">
        <f ca="1"/>
        <v/>
      </c>
      <c r="L511" s="243" t="str">
        <f ca="1"/>
        <v/>
      </c>
      <c r="M511" s="243" t="str">
        <f ca="1"/>
        <v/>
      </c>
      <c r="N511" s="243" t="str">
        <f ca="1"/>
        <v/>
      </c>
      <c r="O511" s="243" t="str">
        <f ca="1"/>
        <v/>
      </c>
      <c r="P511" s="244" t="str">
        <f ca="1"/>
        <v/>
      </c>
      <c r="R511" s="245"/>
      <c r="BA511">
        <f ca="1"/>
        <v>46277</v>
      </c>
      <c r="BB511" t="str">
        <f ca="1"/>
        <v>M</v>
      </c>
      <c r="BC511">
        <f ca="1"/>
        <v>148.20000000000002</v>
      </c>
      <c r="BD511">
        <f ca="1"/>
        <v>13.1</v>
      </c>
      <c r="BE511">
        <f ca="1"/>
        <v>201.1</v>
      </c>
      <c r="BF511">
        <f ca="1"/>
        <v>364.40000000000003</v>
      </c>
      <c r="BG511">
        <f ca="1"/>
        <v>0</v>
      </c>
      <c r="BH511">
        <f ca="1"/>
        <v>726.8</v>
      </c>
      <c r="BI511" t="str">
        <f ca="1"/>
        <v/>
      </c>
      <c r="BJ511" t="str">
        <f ca="1"/>
        <v/>
      </c>
      <c r="BK511" t="str">
        <f ca="1"/>
        <v/>
      </c>
      <c r="BL511" t="str">
        <f ca="1"/>
        <v/>
      </c>
      <c r="BM511" t="str">
        <f ca="1"/>
        <v/>
      </c>
      <c r="BN511" t="str">
        <f ca="1"/>
        <v/>
      </c>
      <c r="BO511" t="str">
        <f ca="1"/>
        <v/>
      </c>
      <c r="BP511" t="str">
        <f ca="1"/>
        <v/>
      </c>
      <c r="BR511">
        <f ca="1"/>
        <v>46277</v>
      </c>
      <c r="BS511" t="str">
        <f ca="1"/>
        <v>M</v>
      </c>
      <c r="BT511">
        <f ca="1"/>
        <v>148.20000000000002</v>
      </c>
      <c r="BU511">
        <f ca="1"/>
        <v>13.1</v>
      </c>
      <c r="BV511">
        <f ca="1"/>
        <v>201.1</v>
      </c>
      <c r="BW511">
        <f ca="1"/>
        <v>364.40000000000003</v>
      </c>
      <c r="BX511">
        <f ca="1"/>
        <v>0</v>
      </c>
      <c r="BY511">
        <f ca="1"/>
        <v>726.8</v>
      </c>
      <c r="BZ511" t="str">
        <f ca="1"/>
        <v/>
      </c>
      <c r="CA511" t="str">
        <f ca="1"/>
        <v/>
      </c>
      <c r="CB511" t="str">
        <f ca="1"/>
        <v/>
      </c>
      <c r="CC511" t="str">
        <f ca="1"/>
        <v/>
      </c>
      <c r="CD511" t="str">
        <f ca="1"/>
        <v/>
      </c>
      <c r="CE511" t="str">
        <f ca="1"/>
        <v/>
      </c>
      <c r="CF511" t="str">
        <f ca="1"/>
        <v/>
      </c>
      <c r="CG511" t="str">
        <f ca="1"/>
        <v/>
      </c>
    </row>
    <row r="512" spans="1:85" ht="13.5">
      <c r="A512" s="242">
        <f ca="1"/>
        <v>46248</v>
      </c>
      <c r="B512" s="240" t="str">
        <f ca="1"/>
        <v>E</v>
      </c>
      <c r="C512" s="243">
        <f ca="1"/>
        <v>0</v>
      </c>
      <c r="D512" s="243">
        <f ca="1"/>
        <v>1470.6</v>
      </c>
      <c r="E512" s="243">
        <f ca="1"/>
        <v>179.29999999999998</v>
      </c>
      <c r="F512" s="243">
        <f ca="1"/>
        <v>0</v>
      </c>
      <c r="G512" s="243" t="str">
        <f ca="1"/>
        <v/>
      </c>
      <c r="H512" s="243">
        <f ca="1"/>
        <v>1649.8999999999999</v>
      </c>
      <c r="I512" s="244">
        <f ca="1"/>
        <v>4.1500000000000004</v>
      </c>
      <c r="J512" s="244">
        <f ca="1"/>
        <v>8.15</v>
      </c>
      <c r="K512" s="243">
        <f ca="1"/>
        <v>10</v>
      </c>
      <c r="L512" s="243" t="str">
        <f ca="1"/>
        <v/>
      </c>
      <c r="M512" s="243" t="str">
        <f ca="1"/>
        <v/>
      </c>
      <c r="N512" s="243">
        <f ca="1"/>
        <v>2663</v>
      </c>
      <c r="O512" s="243">
        <f ca="1"/>
        <v>115.63</v>
      </c>
      <c r="P512" s="244">
        <f ca="1"/>
        <v>23.030355444088904</v>
      </c>
      <c r="R512" s="245"/>
      <c r="BA512">
        <f ca="1"/>
        <v>46277</v>
      </c>
      <c r="BB512" t="str">
        <f ca="1"/>
        <v>E</v>
      </c>
      <c r="BC512">
        <f ca="1"/>
        <v>85</v>
      </c>
      <c r="BD512">
        <f ca="1"/>
        <v>8530.7999999999993</v>
      </c>
      <c r="BE512">
        <f ca="1"/>
        <v>175.09999999999997</v>
      </c>
      <c r="BF512">
        <f ca="1"/>
        <v>106.10000000000001</v>
      </c>
      <c r="BG512">
        <f ca="1"/>
        <v>0</v>
      </c>
      <c r="BH512">
        <f ca="1"/>
        <v>8897</v>
      </c>
      <c r="BI512">
        <f ca="1"/>
        <v>4.3099999999999996</v>
      </c>
      <c r="BJ512">
        <f ca="1"/>
        <v>8.24</v>
      </c>
      <c r="BK512">
        <f ca="1"/>
        <v>20</v>
      </c>
      <c r="BL512" t="str">
        <f ca="1"/>
        <v/>
      </c>
      <c r="BM512" t="str">
        <f ca="1"/>
        <v/>
      </c>
      <c r="BN512">
        <f ca="1"/>
        <v>9573</v>
      </c>
      <c r="BO512">
        <f ca="1"/>
        <v>419.87</v>
      </c>
      <c r="BP512">
        <f ca="1"/>
        <v>22.799914259175459</v>
      </c>
      <c r="BR512">
        <f ca="1"/>
        <v>46277</v>
      </c>
      <c r="BS512" t="str">
        <f ca="1"/>
        <v>E</v>
      </c>
      <c r="BT512">
        <f ca="1"/>
        <v>85</v>
      </c>
      <c r="BU512">
        <f ca="1"/>
        <v>8530.7999999999993</v>
      </c>
      <c r="BV512">
        <f ca="1"/>
        <v>175.09999999999997</v>
      </c>
      <c r="BW512">
        <f ca="1"/>
        <v>106.10000000000001</v>
      </c>
      <c r="BX512">
        <f ca="1"/>
        <v>0</v>
      </c>
      <c r="BY512">
        <f ca="1"/>
        <v>8897</v>
      </c>
      <c r="BZ512">
        <f ca="1"/>
        <v>4.3099999999999996</v>
      </c>
      <c r="CA512">
        <f ca="1"/>
        <v>8.24</v>
      </c>
      <c r="CB512">
        <f ca="1"/>
        <v>20</v>
      </c>
      <c r="CC512" t="str">
        <f ca="1"/>
        <v/>
      </c>
      <c r="CD512" t="str">
        <f ca="1"/>
        <v/>
      </c>
      <c r="CE512">
        <f ca="1"/>
        <v>9573</v>
      </c>
      <c r="CF512">
        <f ca="1"/>
        <v>419.87</v>
      </c>
      <c r="CG512">
        <f ca="1"/>
        <v>22.799914259175459</v>
      </c>
    </row>
    <row r="513" spans="1:85" ht="13.5">
      <c r="A513" s="242">
        <f ca="1"/>
        <v>46249</v>
      </c>
      <c r="B513" s="240" t="str">
        <f ca="1"/>
        <v>M</v>
      </c>
      <c r="C513" s="243">
        <f ca="1"/>
        <v>180.39999999999998</v>
      </c>
      <c r="D513" s="243">
        <f ca="1"/>
        <v>15.8</v>
      </c>
      <c r="E513" s="243">
        <f ca="1"/>
        <v>402.2</v>
      </c>
      <c r="F513" s="243">
        <f ca="1"/>
        <v>424.7000000000001</v>
      </c>
      <c r="G513" s="243" t="str">
        <f ca="1"/>
        <v/>
      </c>
      <c r="H513" s="243">
        <f ca="1"/>
        <v>1023.1000000000001</v>
      </c>
      <c r="I513" s="244" t="str">
        <f ca="1"/>
        <v/>
      </c>
      <c r="J513" s="244" t="str">
        <f ca="1"/>
        <v/>
      </c>
      <c r="K513" s="243" t="str">
        <f ca="1"/>
        <v/>
      </c>
      <c r="L513" s="243" t="str">
        <f ca="1"/>
        <v/>
      </c>
      <c r="M513" s="243" t="str">
        <f ca="1"/>
        <v/>
      </c>
      <c r="N513" s="243" t="str">
        <f ca="1"/>
        <v/>
      </c>
      <c r="O513" s="243" t="str">
        <f ca="1"/>
        <v/>
      </c>
      <c r="P513" s="244" t="str">
        <f ca="1"/>
        <v/>
      </c>
      <c r="R513" s="245"/>
      <c r="BA513">
        <f ca="1"/>
        <v>46278</v>
      </c>
      <c r="BB513" t="str">
        <f ca="1"/>
        <v>M</v>
      </c>
      <c r="BC513">
        <f ca="1"/>
        <v>97.5</v>
      </c>
      <c r="BD513">
        <f ca="1"/>
        <v>16.600000000000001</v>
      </c>
      <c r="BE513">
        <f ca="1"/>
        <v>204.9</v>
      </c>
      <c r="BF513">
        <f ca="1"/>
        <v>377.00000000000006</v>
      </c>
      <c r="BG513">
        <f ca="1"/>
        <v>0</v>
      </c>
      <c r="BH513">
        <f ca="1"/>
        <v>696</v>
      </c>
      <c r="BI513" t="str">
        <f ca="1"/>
        <v/>
      </c>
      <c r="BJ513" t="str">
        <f ca="1"/>
        <v/>
      </c>
      <c r="BK513" t="str">
        <f ca="1"/>
        <v/>
      </c>
      <c r="BL513" t="str">
        <f ca="1"/>
        <v/>
      </c>
      <c r="BM513" t="str">
        <f ca="1"/>
        <v/>
      </c>
      <c r="BN513" t="str">
        <f ca="1"/>
        <v/>
      </c>
      <c r="BO513" t="str">
        <f ca="1"/>
        <v/>
      </c>
      <c r="BP513" t="str">
        <f ca="1"/>
        <v/>
      </c>
      <c r="BR513">
        <f ca="1"/>
        <v>46278</v>
      </c>
      <c r="BS513" t="str">
        <f ca="1"/>
        <v>M</v>
      </c>
      <c r="BT513">
        <f ca="1"/>
        <v>97.5</v>
      </c>
      <c r="BU513">
        <f ca="1"/>
        <v>16.600000000000001</v>
      </c>
      <c r="BV513">
        <f ca="1"/>
        <v>204.9</v>
      </c>
      <c r="BW513">
        <f ca="1"/>
        <v>377.00000000000006</v>
      </c>
      <c r="BX513">
        <f ca="1"/>
        <v>0</v>
      </c>
      <c r="BY513">
        <f ca="1"/>
        <v>696</v>
      </c>
      <c r="BZ513" t="str">
        <f ca="1"/>
        <v/>
      </c>
      <c r="CA513" t="str">
        <f ca="1"/>
        <v/>
      </c>
      <c r="CB513" t="str">
        <f ca="1"/>
        <v/>
      </c>
      <c r="CC513" t="str">
        <f ca="1"/>
        <v/>
      </c>
      <c r="CD513" t="str">
        <f ca="1"/>
        <v/>
      </c>
      <c r="CE513" t="str">
        <f ca="1"/>
        <v/>
      </c>
      <c r="CF513" t="str">
        <f ca="1"/>
        <v/>
      </c>
      <c r="CG513" t="str">
        <f ca="1"/>
        <v/>
      </c>
    </row>
    <row r="514" spans="1:85" ht="13.5">
      <c r="A514" s="242">
        <f ca="1"/>
        <v>46249</v>
      </c>
      <c r="B514" s="240" t="str">
        <f ca="1"/>
        <v>E</v>
      </c>
      <c r="C514" s="243">
        <f ca="1"/>
        <v>170.20000000000002</v>
      </c>
      <c r="D514" s="243">
        <f ca="1"/>
        <v>9632.1</v>
      </c>
      <c r="E514" s="243">
        <f ca="1"/>
        <v>369.9</v>
      </c>
      <c r="F514" s="243">
        <f ca="1"/>
        <v>298.5</v>
      </c>
      <c r="G514" s="243" t="str">
        <f ca="1"/>
        <v/>
      </c>
      <c r="H514" s="243">
        <f ca="1"/>
        <v>10470.700000000001</v>
      </c>
      <c r="I514" s="244">
        <f ca="1"/>
        <v>4.32</v>
      </c>
      <c r="J514" s="244">
        <f ca="1"/>
        <v>8.19</v>
      </c>
      <c r="K514" s="243">
        <f ca="1"/>
        <v>10</v>
      </c>
      <c r="L514" s="243" t="str">
        <f ca="1"/>
        <v/>
      </c>
      <c r="M514" s="243" t="str">
        <f ca="1"/>
        <v/>
      </c>
      <c r="N514" s="243">
        <f ca="1"/>
        <v>11440.1</v>
      </c>
      <c r="O514" s="243">
        <f ca="1"/>
        <v>491.19</v>
      </c>
      <c r="P514" s="244">
        <f ca="1"/>
        <v>23.290580019951548</v>
      </c>
      <c r="R514" s="245"/>
      <c r="BA514">
        <f ca="1"/>
        <v>46278</v>
      </c>
      <c r="BB514" t="str">
        <f ca="1"/>
        <v>E</v>
      </c>
      <c r="BC514">
        <f ca="1"/>
        <v>0</v>
      </c>
      <c r="BD514">
        <f ca="1"/>
        <v>8027.9</v>
      </c>
      <c r="BE514">
        <f ca="1"/>
        <v>87.2</v>
      </c>
      <c r="BF514">
        <f ca="1"/>
        <v>169.3</v>
      </c>
      <c r="BG514">
        <f ca="1"/>
        <v>0</v>
      </c>
      <c r="BH514">
        <f ca="1"/>
        <v>8284.4</v>
      </c>
      <c r="BI514">
        <f ca="1"/>
        <v>3.88</v>
      </c>
      <c r="BJ514">
        <f ca="1"/>
        <v>8.27</v>
      </c>
      <c r="BK514">
        <f ca="1"/>
        <v>0</v>
      </c>
      <c r="BL514" t="str">
        <f ca="1"/>
        <v/>
      </c>
      <c r="BM514" t="str">
        <f ca="1"/>
        <v/>
      </c>
      <c r="BN514">
        <f ca="1"/>
        <v>8939</v>
      </c>
      <c r="BO514">
        <f ca="1"/>
        <v>364.39</v>
      </c>
      <c r="BP514">
        <f ca="1"/>
        <v>24.53140865556135</v>
      </c>
      <c r="BR514">
        <f ca="1"/>
        <v>46278</v>
      </c>
      <c r="BS514" t="str">
        <f ca="1"/>
        <v>E</v>
      </c>
      <c r="BT514">
        <f ca="1"/>
        <v>0</v>
      </c>
      <c r="BU514">
        <f ca="1"/>
        <v>8027.9</v>
      </c>
      <c r="BV514">
        <f ca="1"/>
        <v>87.2</v>
      </c>
      <c r="BW514">
        <f ca="1"/>
        <v>169.3</v>
      </c>
      <c r="BX514">
        <f ca="1"/>
        <v>0</v>
      </c>
      <c r="BY514">
        <f ca="1"/>
        <v>8284.4</v>
      </c>
      <c r="BZ514">
        <f ca="1"/>
        <v>3.88</v>
      </c>
      <c r="CA514">
        <f ca="1"/>
        <v>8.27</v>
      </c>
      <c r="CB514">
        <f ca="1"/>
        <v>0</v>
      </c>
      <c r="CC514" t="str">
        <f ca="1"/>
        <v/>
      </c>
      <c r="CD514" t="str">
        <f ca="1"/>
        <v/>
      </c>
      <c r="CE514">
        <f ca="1"/>
        <v>8939</v>
      </c>
      <c r="CF514">
        <f ca="1"/>
        <v>364.39</v>
      </c>
      <c r="CG514">
        <f ca="1"/>
        <v>24.53140865556135</v>
      </c>
    </row>
    <row r="515" spans="1:85" ht="13.5">
      <c r="A515" s="242">
        <f ca="1"/>
        <v>46250</v>
      </c>
      <c r="B515" s="240" t="str">
        <f ca="1"/>
        <v>M</v>
      </c>
      <c r="C515" s="243">
        <f ca="1"/>
        <v>165.3</v>
      </c>
      <c r="D515" s="243">
        <f ca="1"/>
        <v>9.1999999999999993</v>
      </c>
      <c r="E515" s="243">
        <f ca="1"/>
        <v>392.7</v>
      </c>
      <c r="F515" s="243">
        <f ca="1"/>
        <v>412.20000000000005</v>
      </c>
      <c r="G515" s="243" t="str">
        <f ca="1"/>
        <v/>
      </c>
      <c r="H515" s="243">
        <f ca="1"/>
        <v>979.40000000000009</v>
      </c>
      <c r="I515" s="244" t="str">
        <f ca="1"/>
        <v/>
      </c>
      <c r="J515" s="244" t="str">
        <f ca="1"/>
        <v/>
      </c>
      <c r="K515" s="243" t="str">
        <f ca="1"/>
        <v/>
      </c>
      <c r="L515" s="243" t="str">
        <f ca="1"/>
        <v/>
      </c>
      <c r="M515" s="243" t="str">
        <f ca="1"/>
        <v/>
      </c>
      <c r="N515" s="243" t="str">
        <f ca="1"/>
        <v/>
      </c>
      <c r="O515" s="243" t="str">
        <f ca="1"/>
        <v/>
      </c>
      <c r="P515" s="244" t="str">
        <f ca="1"/>
        <v/>
      </c>
      <c r="R515" s="245"/>
      <c r="BA515">
        <f ca="1"/>
        <v>46279</v>
      </c>
      <c r="BB515" t="str">
        <f ca="1"/>
        <v>M</v>
      </c>
      <c r="BC515">
        <f ca="1"/>
        <v>67.8</v>
      </c>
      <c r="BD515">
        <f ca="1"/>
        <v>17.899999999999999</v>
      </c>
      <c r="BE515">
        <f ca="1"/>
        <v>210.7</v>
      </c>
      <c r="BF515">
        <f ca="1"/>
        <v>358.20000000000005</v>
      </c>
      <c r="BG515">
        <f ca="1"/>
        <v>0</v>
      </c>
      <c r="BH515">
        <f ca="1"/>
        <v>654.6</v>
      </c>
      <c r="BI515" t="str">
        <f ca="1"/>
        <v/>
      </c>
      <c r="BJ515" t="str">
        <f ca="1"/>
        <v/>
      </c>
      <c r="BK515" t="str">
        <f ca="1"/>
        <v/>
      </c>
      <c r="BL515" t="str">
        <f ca="1"/>
        <v/>
      </c>
      <c r="BM515" t="str">
        <f ca="1"/>
        <v/>
      </c>
      <c r="BN515" t="str">
        <f ca="1"/>
        <v/>
      </c>
      <c r="BO515" t="str">
        <f ca="1"/>
        <v/>
      </c>
      <c r="BP515" t="str">
        <f ca="1"/>
        <v/>
      </c>
      <c r="BR515">
        <f ca="1"/>
        <v>46279</v>
      </c>
      <c r="BS515" t="str">
        <f ca="1"/>
        <v>M</v>
      </c>
      <c r="BT515">
        <f ca="1"/>
        <v>67.8</v>
      </c>
      <c r="BU515">
        <f ca="1"/>
        <v>17.899999999999999</v>
      </c>
      <c r="BV515">
        <f ca="1"/>
        <v>210.7</v>
      </c>
      <c r="BW515">
        <f ca="1"/>
        <v>358.20000000000005</v>
      </c>
      <c r="BX515">
        <f ca="1"/>
        <v>0</v>
      </c>
      <c r="BY515">
        <f ca="1"/>
        <v>654.6</v>
      </c>
      <c r="BZ515" t="str">
        <f ca="1"/>
        <v/>
      </c>
      <c r="CA515" t="str">
        <f ca="1"/>
        <v/>
      </c>
      <c r="CB515" t="str">
        <f ca="1"/>
        <v/>
      </c>
      <c r="CC515" t="str">
        <f ca="1"/>
        <v/>
      </c>
      <c r="CD515" t="str">
        <f ca="1"/>
        <v/>
      </c>
      <c r="CE515" t="str">
        <f ca="1"/>
        <v/>
      </c>
      <c r="CF515" t="str">
        <f ca="1"/>
        <v/>
      </c>
      <c r="CG515" t="str">
        <f ca="1"/>
        <v/>
      </c>
    </row>
    <row r="516" spans="1:85" ht="13.5">
      <c r="A516" s="242">
        <f ca="1"/>
        <v>46250</v>
      </c>
      <c r="B516" s="240" t="str">
        <f ca="1"/>
        <v>E</v>
      </c>
      <c r="C516" s="243">
        <f ca="1"/>
        <v>153.60000000000002</v>
      </c>
      <c r="D516" s="243">
        <f ca="1"/>
        <v>1915.9</v>
      </c>
      <c r="E516" s="243">
        <f ca="1"/>
        <v>360.2</v>
      </c>
      <c r="F516" s="243">
        <f ca="1"/>
        <v>306.8</v>
      </c>
      <c r="G516" s="243" t="str">
        <f ca="1"/>
        <v/>
      </c>
      <c r="H516" s="243">
        <f ca="1"/>
        <v>2736.5</v>
      </c>
      <c r="I516" s="244">
        <f ca="1"/>
        <v>4.0999999999999996</v>
      </c>
      <c r="J516" s="244">
        <f ca="1"/>
        <v>8.11</v>
      </c>
      <c r="K516" s="243">
        <f ca="1"/>
        <v>20</v>
      </c>
      <c r="L516" s="243" t="str">
        <f ca="1"/>
        <v/>
      </c>
      <c r="M516" s="243" t="str">
        <f ca="1"/>
        <v/>
      </c>
      <c r="N516" s="243">
        <f ca="1"/>
        <v>11637.300000000001</v>
      </c>
      <c r="O516" s="243">
        <f ca="1"/>
        <v>495.68</v>
      </c>
      <c r="P516" s="244">
        <f ca="1"/>
        <v>23.477445125887673</v>
      </c>
      <c r="R516" s="245"/>
      <c r="BA516">
        <f ca="1"/>
        <v>46279</v>
      </c>
      <c r="BB516" t="str">
        <f ca="1"/>
        <v>E</v>
      </c>
      <c r="BC516">
        <f ca="1"/>
        <v>98.300000000000011</v>
      </c>
      <c r="BD516">
        <f ca="1"/>
        <v>7492.7</v>
      </c>
      <c r="BE516">
        <f ca="1"/>
        <v>169.7</v>
      </c>
      <c r="BF516">
        <f ca="1"/>
        <v>257.89999999999998</v>
      </c>
      <c r="BG516">
        <f ca="1"/>
        <v>0</v>
      </c>
      <c r="BH516">
        <f ca="1"/>
        <v>8018.5999999999995</v>
      </c>
      <c r="BI516">
        <f ca="1"/>
        <v>4.4400000000000004</v>
      </c>
      <c r="BJ516">
        <f ca="1"/>
        <v>8.31</v>
      </c>
      <c r="BK516">
        <f ca="1"/>
        <v>100</v>
      </c>
      <c r="BL516" t="str">
        <f ca="1"/>
        <v/>
      </c>
      <c r="BM516" t="str">
        <f ca="1"/>
        <v/>
      </c>
      <c r="BN516">
        <f ca="1"/>
        <v>8543.2999999999993</v>
      </c>
      <c r="BO516">
        <f ca="1"/>
        <v>387.93</v>
      </c>
      <c r="BP516">
        <f ca="1"/>
        <v>22.022787616322532</v>
      </c>
      <c r="BR516">
        <f ca="1"/>
        <v>46279</v>
      </c>
      <c r="BS516" t="str">
        <f ca="1"/>
        <v>E</v>
      </c>
      <c r="BT516">
        <f ca="1"/>
        <v>98.300000000000011</v>
      </c>
      <c r="BU516">
        <f ca="1"/>
        <v>7492.7</v>
      </c>
      <c r="BV516">
        <f ca="1"/>
        <v>169.7</v>
      </c>
      <c r="BW516">
        <f ca="1"/>
        <v>257.89999999999998</v>
      </c>
      <c r="BX516">
        <f ca="1"/>
        <v>0</v>
      </c>
      <c r="BY516">
        <f ca="1"/>
        <v>8018.5999999999995</v>
      </c>
      <c r="BZ516">
        <f ca="1"/>
        <v>4.4400000000000004</v>
      </c>
      <c r="CA516">
        <f ca="1"/>
        <v>8.31</v>
      </c>
      <c r="CB516">
        <f ca="1"/>
        <v>100</v>
      </c>
      <c r="CC516" t="str">
        <f ca="1"/>
        <v/>
      </c>
      <c r="CD516" t="str">
        <f ca="1"/>
        <v/>
      </c>
      <c r="CE516">
        <f ca="1"/>
        <v>8543.2999999999993</v>
      </c>
      <c r="CF516">
        <f ca="1"/>
        <v>387.93</v>
      </c>
      <c r="CG516">
        <f ca="1"/>
        <v>22.022787616322532</v>
      </c>
    </row>
    <row r="517" spans="1:85" ht="13.5">
      <c r="A517" s="242">
        <f ca="1"/>
        <v>46251</v>
      </c>
      <c r="B517" s="240" t="str">
        <f ca="1"/>
        <v>M</v>
      </c>
      <c r="C517" s="243">
        <f ca="1"/>
        <v>175.59999999999997</v>
      </c>
      <c r="D517" s="243">
        <f ca="1"/>
        <v>7951</v>
      </c>
      <c r="E517" s="243">
        <f ca="1"/>
        <v>379.5</v>
      </c>
      <c r="F517" s="243">
        <f ca="1"/>
        <v>414.70000000000005</v>
      </c>
      <c r="G517" s="243" t="str">
        <f ca="1"/>
        <v/>
      </c>
      <c r="H517" s="243">
        <f ca="1"/>
        <v>8920.8000000000011</v>
      </c>
      <c r="I517" s="244" t="str">
        <f ca="1"/>
        <v/>
      </c>
      <c r="J517" s="244" t="str">
        <f ca="1"/>
        <v/>
      </c>
      <c r="K517" s="243" t="str">
        <f ca="1"/>
        <v/>
      </c>
      <c r="L517" s="243" t="str">
        <f ca="1"/>
        <v/>
      </c>
      <c r="M517" s="243" t="str">
        <f ca="1"/>
        <v/>
      </c>
      <c r="N517" s="243" t="str">
        <f ca="1"/>
        <v/>
      </c>
      <c r="O517" s="243" t="str">
        <f ca="1"/>
        <v/>
      </c>
      <c r="P517" s="244" t="str">
        <f ca="1"/>
        <v/>
      </c>
      <c r="R517" s="245"/>
      <c r="BA517">
        <f ca="1"/>
        <v>46280</v>
      </c>
      <c r="BB517" t="str">
        <f ca="1"/>
        <v>M</v>
      </c>
      <c r="BC517">
        <f ca="1"/>
        <v>81.7</v>
      </c>
      <c r="BD517">
        <f ca="1"/>
        <v>15.6</v>
      </c>
      <c r="BE517">
        <f ca="1"/>
        <v>188.8</v>
      </c>
      <c r="BF517">
        <f ca="1"/>
        <v>338.60000000000008</v>
      </c>
      <c r="BG517">
        <f ca="1"/>
        <v>0</v>
      </c>
      <c r="BH517">
        <f ca="1"/>
        <v>624.70000000000005</v>
      </c>
      <c r="BI517" t="str">
        <f ca="1"/>
        <v/>
      </c>
      <c r="BJ517" t="str">
        <f ca="1"/>
        <v/>
      </c>
      <c r="BK517" t="str">
        <f ca="1"/>
        <v/>
      </c>
      <c r="BL517" t="str">
        <f ca="1"/>
        <v/>
      </c>
      <c r="BM517" t="str">
        <f ca="1"/>
        <v/>
      </c>
      <c r="BN517" t="str">
        <f ca="1"/>
        <v/>
      </c>
      <c r="BO517" t="str">
        <f ca="1"/>
        <v/>
      </c>
      <c r="BP517" t="str">
        <f ca="1"/>
        <v/>
      </c>
      <c r="BR517">
        <f ca="1"/>
        <v>46280</v>
      </c>
      <c r="BS517" t="str">
        <f ca="1"/>
        <v>M</v>
      </c>
      <c r="BT517">
        <f ca="1"/>
        <v>81.7</v>
      </c>
      <c r="BU517">
        <f ca="1"/>
        <v>15.6</v>
      </c>
      <c r="BV517">
        <f ca="1"/>
        <v>188.8</v>
      </c>
      <c r="BW517">
        <f ca="1"/>
        <v>338.60000000000008</v>
      </c>
      <c r="BX517">
        <f ca="1"/>
        <v>0</v>
      </c>
      <c r="BY517">
        <f ca="1"/>
        <v>624.70000000000005</v>
      </c>
      <c r="BZ517" t="str">
        <f ca="1"/>
        <v/>
      </c>
      <c r="CA517" t="str">
        <f ca="1"/>
        <v/>
      </c>
      <c r="CB517" t="str">
        <f ca="1"/>
        <v/>
      </c>
      <c r="CC517" t="str">
        <f ca="1"/>
        <v/>
      </c>
      <c r="CD517" t="str">
        <f ca="1"/>
        <v/>
      </c>
      <c r="CE517" t="str">
        <f ca="1"/>
        <v/>
      </c>
      <c r="CF517" t="str">
        <f ca="1"/>
        <v/>
      </c>
      <c r="CG517" t="str">
        <f ca="1"/>
        <v/>
      </c>
    </row>
    <row r="518" spans="1:85" ht="13.5">
      <c r="A518" s="242">
        <f ca="1"/>
        <v>46251</v>
      </c>
      <c r="B518" s="240" t="str">
        <f ca="1"/>
        <v>E</v>
      </c>
      <c r="C518" s="243">
        <f ca="1"/>
        <v>149.19999999999999</v>
      </c>
      <c r="D518" s="243">
        <f ca="1"/>
        <v>1848.6000000000001</v>
      </c>
      <c r="E518" s="243">
        <f ca="1"/>
        <v>328.3</v>
      </c>
      <c r="F518" s="243">
        <f ca="1"/>
        <v>330.2</v>
      </c>
      <c r="G518" s="243" t="str">
        <f ca="1"/>
        <v/>
      </c>
      <c r="H518" s="243">
        <f ca="1"/>
        <v>2656.3</v>
      </c>
      <c r="I518" s="244">
        <f ca="1"/>
        <v>4.03</v>
      </c>
      <c r="J518" s="244">
        <f ca="1"/>
        <v>8.2200000000000006</v>
      </c>
      <c r="K518" s="243">
        <f ca="1"/>
        <v>20</v>
      </c>
      <c r="L518" s="243" t="str">
        <f ca="1"/>
        <v/>
      </c>
      <c r="M518" s="243" t="str">
        <f ca="1"/>
        <v/>
      </c>
      <c r="N518" s="243">
        <f ca="1"/>
        <v>3679.5</v>
      </c>
      <c r="O518" s="243">
        <f ca="1"/>
        <v>158.78</v>
      </c>
      <c r="P518" s="244">
        <f ca="1"/>
        <v>23.173573497921652</v>
      </c>
      <c r="R518" s="245"/>
      <c r="BA518">
        <f ca="1"/>
        <v>46280</v>
      </c>
      <c r="BB518" t="str">
        <f ca="1"/>
        <v>E</v>
      </c>
      <c r="BC518">
        <f ca="1"/>
        <v>65.3</v>
      </c>
      <c r="BD518">
        <f ca="1"/>
        <v>10143</v>
      </c>
      <c r="BE518">
        <f ca="1"/>
        <v>185.89999999999998</v>
      </c>
      <c r="BF518">
        <f ca="1"/>
        <v>258.79999999999995</v>
      </c>
      <c r="BG518">
        <f ca="1"/>
        <v>0</v>
      </c>
      <c r="BH518">
        <f ca="1"/>
        <v>10652.999999999998</v>
      </c>
      <c r="BI518">
        <f ca="1"/>
        <v>3.98</v>
      </c>
      <c r="BJ518">
        <f ca="1"/>
        <v>8.4499999999999993</v>
      </c>
      <c r="BK518">
        <f ca="1"/>
        <v>20</v>
      </c>
      <c r="BL518" t="str">
        <f ca="1"/>
        <v/>
      </c>
      <c r="BM518" t="str">
        <f ca="1"/>
        <v/>
      </c>
      <c r="BN518">
        <f ca="1"/>
        <v>11239.999999999998</v>
      </c>
      <c r="BO518">
        <f ca="1"/>
        <v>469.37</v>
      </c>
      <c r="BP518">
        <f ca="1"/>
        <v>23.946992777552886</v>
      </c>
      <c r="BR518">
        <f ca="1"/>
        <v>46280</v>
      </c>
      <c r="BS518" t="str">
        <f ca="1"/>
        <v>E</v>
      </c>
      <c r="BT518">
        <f ca="1"/>
        <v>65.3</v>
      </c>
      <c r="BU518">
        <f ca="1"/>
        <v>10143</v>
      </c>
      <c r="BV518">
        <f ca="1"/>
        <v>185.89999999999998</v>
      </c>
      <c r="BW518">
        <f ca="1"/>
        <v>258.79999999999995</v>
      </c>
      <c r="BX518">
        <f ca="1"/>
        <v>0</v>
      </c>
      <c r="BY518">
        <f ca="1"/>
        <v>10652.999999999998</v>
      </c>
      <c r="BZ518">
        <f ca="1"/>
        <v>3.98</v>
      </c>
      <c r="CA518">
        <f ca="1"/>
        <v>8.4499999999999993</v>
      </c>
      <c r="CB518">
        <f ca="1"/>
        <v>20</v>
      </c>
      <c r="CC518" t="str">
        <f ca="1"/>
        <v/>
      </c>
      <c r="CD518" t="str">
        <f ca="1"/>
        <v/>
      </c>
      <c r="CE518">
        <f ca="1"/>
        <v>11239.999999999998</v>
      </c>
      <c r="CF518">
        <f ca="1"/>
        <v>469.37</v>
      </c>
      <c r="CG518">
        <f ca="1"/>
        <v>23.946992777552886</v>
      </c>
    </row>
    <row r="519" spans="1:85" ht="13.5">
      <c r="A519" s="242">
        <f ca="1"/>
        <v>46252</v>
      </c>
      <c r="B519" s="240" t="str">
        <f ca="1"/>
        <v>M</v>
      </c>
      <c r="C519" s="243">
        <f ca="1"/>
        <v>183.29999999999998</v>
      </c>
      <c r="D519" s="243">
        <f ca="1"/>
        <v>8.3000000000000007</v>
      </c>
      <c r="E519" s="243">
        <f ca="1"/>
        <v>410.3</v>
      </c>
      <c r="F519" s="243">
        <f ca="1"/>
        <v>441.3</v>
      </c>
      <c r="G519" s="243" t="str">
        <f ca="1"/>
        <v/>
      </c>
      <c r="H519" s="243">
        <f ca="1"/>
        <v>1043.2</v>
      </c>
      <c r="I519" s="244" t="str">
        <f ca="1"/>
        <v/>
      </c>
      <c r="J519" s="244" t="str">
        <f ca="1"/>
        <v/>
      </c>
      <c r="K519" s="243" t="str">
        <f ca="1"/>
        <v/>
      </c>
      <c r="L519" s="243" t="str">
        <f ca="1"/>
        <v/>
      </c>
      <c r="M519" s="243" t="str">
        <f ca="1"/>
        <v/>
      </c>
      <c r="N519" s="243" t="str">
        <f ca="1"/>
        <v/>
      </c>
      <c r="O519" s="243" t="str">
        <f ca="1"/>
        <v/>
      </c>
      <c r="P519" s="244" t="str">
        <f ca="1"/>
        <v/>
      </c>
      <c r="R519" s="245"/>
      <c r="BA519">
        <f ca="1"/>
        <v>46281</v>
      </c>
      <c r="BB519" t="str">
        <f ca="1"/>
        <v>M</v>
      </c>
      <c r="BC519">
        <f ca="1"/>
        <v>85.1</v>
      </c>
      <c r="BD519">
        <f ca="1"/>
        <v>15.8</v>
      </c>
      <c r="BE519">
        <f ca="1"/>
        <v>195.1</v>
      </c>
      <c r="BF519">
        <f ca="1"/>
        <v>311</v>
      </c>
      <c r="BG519">
        <f ca="1"/>
        <v>0</v>
      </c>
      <c r="BH519">
        <f ca="1"/>
        <v>607</v>
      </c>
      <c r="BI519" t="str">
        <f ca="1"/>
        <v/>
      </c>
      <c r="BJ519" t="str">
        <f ca="1"/>
        <v/>
      </c>
      <c r="BK519" t="str">
        <f ca="1"/>
        <v/>
      </c>
      <c r="BL519" t="str">
        <f ca="1"/>
        <v/>
      </c>
      <c r="BM519" t="str">
        <f ca="1"/>
        <v/>
      </c>
      <c r="BN519" t="str">
        <f ca="1"/>
        <v/>
      </c>
      <c r="BO519" t="str">
        <f ca="1"/>
        <v/>
      </c>
      <c r="BP519" t="str">
        <f ca="1"/>
        <v/>
      </c>
      <c r="BR519">
        <f ca="1"/>
        <v>46281</v>
      </c>
      <c r="BS519" t="str">
        <f ca="1"/>
        <v>M</v>
      </c>
      <c r="BT519">
        <f ca="1"/>
        <v>85.1</v>
      </c>
      <c r="BU519">
        <f ca="1"/>
        <v>15.8</v>
      </c>
      <c r="BV519">
        <f ca="1"/>
        <v>195.1</v>
      </c>
      <c r="BW519">
        <f ca="1"/>
        <v>311</v>
      </c>
      <c r="BX519">
        <f ca="1"/>
        <v>0</v>
      </c>
      <c r="BY519">
        <f ca="1"/>
        <v>607</v>
      </c>
      <c r="BZ519" t="str">
        <f ca="1"/>
        <v/>
      </c>
      <c r="CA519" t="str">
        <f ca="1"/>
        <v/>
      </c>
      <c r="CB519" t="str">
        <f ca="1"/>
        <v/>
      </c>
      <c r="CC519" t="str">
        <f ca="1"/>
        <v/>
      </c>
      <c r="CD519" t="str">
        <f ca="1"/>
        <v/>
      </c>
      <c r="CE519" t="str">
        <f ca="1"/>
        <v/>
      </c>
      <c r="CF519" t="str">
        <f ca="1"/>
        <v/>
      </c>
      <c r="CG519" t="str">
        <f ca="1"/>
        <v/>
      </c>
    </row>
    <row r="520" spans="1:85" ht="13.5">
      <c r="A520" s="242">
        <f ca="1"/>
        <v>46252</v>
      </c>
      <c r="B520" s="240" t="str">
        <f ca="1"/>
        <v>E</v>
      </c>
      <c r="C520" s="243">
        <f ca="1"/>
        <v>164</v>
      </c>
      <c r="D520" s="243">
        <f ca="1"/>
        <v>9574.2999999999993</v>
      </c>
      <c r="E520" s="243">
        <f ca="1"/>
        <v>362.8</v>
      </c>
      <c r="F520" s="243">
        <f ca="1"/>
        <v>321.59999999999997</v>
      </c>
      <c r="G520" s="243" t="str">
        <f ca="1"/>
        <v/>
      </c>
      <c r="H520" s="243">
        <f ca="1"/>
        <v>10422.699999999999</v>
      </c>
      <c r="I520" s="244">
        <f ca="1"/>
        <v>4.07</v>
      </c>
      <c r="J520" s="244">
        <f ca="1"/>
        <v>8.1999999999999993</v>
      </c>
      <c r="K520" s="243">
        <f ca="1"/>
        <v>20</v>
      </c>
      <c r="L520" s="243" t="str">
        <f ca="1"/>
        <v/>
      </c>
      <c r="M520" s="243" t="str">
        <f ca="1"/>
        <v/>
      </c>
      <c r="N520" s="243">
        <f ca="1"/>
        <v>11434.8</v>
      </c>
      <c r="O520" s="243">
        <f ca="1"/>
        <v>483.67</v>
      </c>
      <c r="P520" s="244">
        <f ca="1"/>
        <v>23.641739202348706</v>
      </c>
      <c r="R520" s="245"/>
      <c r="BA520">
        <f ca="1"/>
        <v>46281</v>
      </c>
      <c r="BB520" t="str">
        <f ca="1"/>
        <v>E</v>
      </c>
      <c r="BC520">
        <f ca="1"/>
        <v>82.3</v>
      </c>
      <c r="BD520">
        <f ca="1"/>
        <v>8026.5</v>
      </c>
      <c r="BE520">
        <f ca="1"/>
        <v>189.5</v>
      </c>
      <c r="BF520">
        <f ca="1"/>
        <v>241.50000000000003</v>
      </c>
      <c r="BG520">
        <f ca="1"/>
        <v>0</v>
      </c>
      <c r="BH520">
        <f ca="1"/>
        <v>8539.7999999999993</v>
      </c>
      <c r="BI520">
        <f ca="1"/>
        <v>4.24</v>
      </c>
      <c r="BJ520">
        <f ca="1"/>
        <v>8.48</v>
      </c>
      <c r="BK520">
        <f ca="1"/>
        <v>15</v>
      </c>
      <c r="BL520" t="str">
        <f ca="1"/>
        <v/>
      </c>
      <c r="BM520" t="str">
        <f ca="1"/>
        <v/>
      </c>
      <c r="BN520">
        <f ca="1"/>
        <v>9321.9</v>
      </c>
      <c r="BO520">
        <f ca="1"/>
        <v>398.56</v>
      </c>
      <c r="BP520">
        <f ca="1"/>
        <v>23.388950220794861</v>
      </c>
      <c r="BR520">
        <f ca="1"/>
        <v>46281</v>
      </c>
      <c r="BS520" t="str">
        <f ca="1"/>
        <v>E</v>
      </c>
      <c r="BT520">
        <f ca="1"/>
        <v>82.3</v>
      </c>
      <c r="BU520">
        <f ca="1"/>
        <v>8026.5</v>
      </c>
      <c r="BV520">
        <f ca="1"/>
        <v>189.5</v>
      </c>
      <c r="BW520">
        <f ca="1"/>
        <v>241.50000000000003</v>
      </c>
      <c r="BX520">
        <f ca="1"/>
        <v>0</v>
      </c>
      <c r="BY520">
        <f ca="1"/>
        <v>8539.7999999999993</v>
      </c>
      <c r="BZ520">
        <f ca="1"/>
        <v>4.24</v>
      </c>
      <c r="CA520">
        <f ca="1"/>
        <v>8.48</v>
      </c>
      <c r="CB520">
        <f ca="1"/>
        <v>15</v>
      </c>
      <c r="CC520" t="str">
        <f ca="1"/>
        <v/>
      </c>
      <c r="CD520" t="str">
        <f ca="1"/>
        <v/>
      </c>
      <c r="CE520">
        <f ca="1"/>
        <v>9321.9</v>
      </c>
      <c r="CF520">
        <f ca="1"/>
        <v>398.56</v>
      </c>
      <c r="CG520">
        <f ca="1"/>
        <v>23.388950220794861</v>
      </c>
    </row>
    <row r="521" spans="1:85" ht="13.5">
      <c r="A521" s="242">
        <f ca="1"/>
        <v>46253</v>
      </c>
      <c r="B521" s="240" t="str">
        <f ca="1"/>
        <v>M</v>
      </c>
      <c r="C521" s="243">
        <f ca="1"/>
        <v>183.1</v>
      </c>
      <c r="D521" s="243">
        <f ca="1"/>
        <v>8.6999999999999993</v>
      </c>
      <c r="E521" s="243">
        <f ca="1"/>
        <v>402.1</v>
      </c>
      <c r="F521" s="243">
        <f ca="1"/>
        <v>438.2</v>
      </c>
      <c r="G521" s="243" t="str">
        <f ca="1"/>
        <v/>
      </c>
      <c r="H521" s="243">
        <f ca="1"/>
        <v>1032.0999999999999</v>
      </c>
      <c r="I521" s="244" t="str">
        <f ca="1"/>
        <v/>
      </c>
      <c r="J521" s="244" t="str">
        <f ca="1"/>
        <v/>
      </c>
      <c r="K521" s="243" t="str">
        <f ca="1"/>
        <v/>
      </c>
      <c r="L521" s="243" t="str">
        <f ca="1"/>
        <v/>
      </c>
      <c r="M521" s="243" t="str">
        <f ca="1"/>
        <v/>
      </c>
      <c r="N521" s="243" t="str">
        <f ca="1"/>
        <v/>
      </c>
      <c r="O521" s="243" t="str">
        <f ca="1"/>
        <v/>
      </c>
      <c r="P521" s="244" t="str">
        <f ca="1"/>
        <v/>
      </c>
      <c r="R521" s="245"/>
      <c r="BA521">
        <f ca="1"/>
        <v>46282</v>
      </c>
      <c r="BB521" t="str">
        <f ca="1"/>
        <v>M</v>
      </c>
      <c r="BC521">
        <f ca="1"/>
        <v>90</v>
      </c>
      <c r="BD521">
        <f ca="1"/>
        <v>12.5</v>
      </c>
      <c r="BE521">
        <f ca="1"/>
        <v>354.8</v>
      </c>
      <c r="BF521">
        <f ca="1"/>
        <v>339.79999999999995</v>
      </c>
      <c r="BG521">
        <f ca="1"/>
        <v>0</v>
      </c>
      <c r="BH521">
        <f ca="1"/>
        <v>797.09999999999991</v>
      </c>
      <c r="BI521" t="str">
        <f ca="1"/>
        <v/>
      </c>
      <c r="BJ521" t="str">
        <f ca="1"/>
        <v/>
      </c>
      <c r="BK521" t="str">
        <f ca="1"/>
        <v/>
      </c>
      <c r="BL521" t="str">
        <f ca="1"/>
        <v/>
      </c>
      <c r="BM521" t="str">
        <f ca="1"/>
        <v/>
      </c>
      <c r="BN521" t="str">
        <f ca="1"/>
        <v/>
      </c>
      <c r="BO521" t="str">
        <f ca="1"/>
        <v/>
      </c>
      <c r="BP521" t="str">
        <f ca="1"/>
        <v/>
      </c>
      <c r="BR521">
        <f ca="1"/>
        <v>46282</v>
      </c>
      <c r="BS521" t="str">
        <f ca="1"/>
        <v>M</v>
      </c>
      <c r="BT521">
        <f ca="1"/>
        <v>90</v>
      </c>
      <c r="BU521">
        <f ca="1"/>
        <v>12.5</v>
      </c>
      <c r="BV521">
        <f ca="1"/>
        <v>354.8</v>
      </c>
      <c r="BW521">
        <f ca="1"/>
        <v>339.79999999999995</v>
      </c>
      <c r="BX521">
        <f ca="1"/>
        <v>0</v>
      </c>
      <c r="BY521">
        <f ca="1"/>
        <v>797.09999999999991</v>
      </c>
      <c r="BZ521" t="str">
        <f ca="1"/>
        <v/>
      </c>
      <c r="CA521" t="str">
        <f ca="1"/>
        <v/>
      </c>
      <c r="CB521" t="str">
        <f ca="1"/>
        <v/>
      </c>
      <c r="CC521" t="str">
        <f ca="1"/>
        <v/>
      </c>
      <c r="CD521" t="str">
        <f ca="1"/>
        <v/>
      </c>
      <c r="CE521" t="str">
        <f ca="1"/>
        <v/>
      </c>
      <c r="CF521" t="str">
        <f ca="1"/>
        <v/>
      </c>
      <c r="CG521" t="str">
        <f ca="1"/>
        <v/>
      </c>
    </row>
    <row r="522" spans="1:85" ht="13.5">
      <c r="A522" s="242">
        <f ca="1"/>
        <v>46253</v>
      </c>
      <c r="B522" s="240" t="str">
        <f ca="1"/>
        <v>E</v>
      </c>
      <c r="C522" s="243">
        <f ca="1"/>
        <v>156.1</v>
      </c>
      <c r="D522" s="243">
        <f ca="1"/>
        <v>10880.4</v>
      </c>
      <c r="E522" s="243">
        <f ca="1"/>
        <v>375</v>
      </c>
      <c r="F522" s="243">
        <f ca="1"/>
        <v>325.5</v>
      </c>
      <c r="G522" s="243" t="str">
        <f ca="1"/>
        <v/>
      </c>
      <c r="H522" s="243">
        <f ca="1"/>
        <v>11737</v>
      </c>
      <c r="I522" s="244">
        <f ca="1"/>
        <v>4.13</v>
      </c>
      <c r="J522" s="244">
        <f ca="1"/>
        <v>8.17</v>
      </c>
      <c r="K522" s="243">
        <f ca="1"/>
        <v>20</v>
      </c>
      <c r="L522" s="243" t="str">
        <f ca="1"/>
        <v/>
      </c>
      <c r="M522" s="243" t="str">
        <f ca="1"/>
        <v/>
      </c>
      <c r="N522" s="243">
        <f ca="1"/>
        <v>12703.5</v>
      </c>
      <c r="O522" s="243">
        <f ca="1"/>
        <v>532.39</v>
      </c>
      <c r="P522" s="244">
        <f ca="1"/>
        <v>23.861267116211799</v>
      </c>
      <c r="R522" s="245"/>
      <c r="BA522">
        <f ca="1"/>
        <v>46282</v>
      </c>
      <c r="BB522" t="str">
        <f ca="1"/>
        <v>E</v>
      </c>
      <c r="BC522">
        <f ca="1"/>
        <v>73.3</v>
      </c>
      <c r="BD522">
        <f ca="1"/>
        <v>8043.3</v>
      </c>
      <c r="BE522">
        <f ca="1"/>
        <v>320.5</v>
      </c>
      <c r="BF522">
        <f ca="1"/>
        <v>232.3</v>
      </c>
      <c r="BG522">
        <f ca="1"/>
        <v>0</v>
      </c>
      <c r="BH522">
        <f ca="1"/>
        <v>8669.4</v>
      </c>
      <c r="BI522">
        <f ca="1"/>
        <v>4.1500000000000004</v>
      </c>
      <c r="BJ522">
        <f ca="1"/>
        <v>8.3000000000000007</v>
      </c>
      <c r="BK522">
        <f ca="1"/>
        <v>20</v>
      </c>
      <c r="BL522" t="str">
        <f ca="1"/>
        <v/>
      </c>
      <c r="BM522" t="str">
        <f ca="1"/>
        <v/>
      </c>
      <c r="BN522">
        <f ca="1"/>
        <v>9429</v>
      </c>
      <c r="BO522">
        <f ca="1"/>
        <v>401.57</v>
      </c>
      <c r="BP522">
        <f ca="1"/>
        <v>23.48033966680778</v>
      </c>
      <c r="BR522">
        <f ca="1"/>
        <v>46282</v>
      </c>
      <c r="BS522" t="str">
        <f ca="1"/>
        <v>E</v>
      </c>
      <c r="BT522">
        <f ca="1"/>
        <v>73.3</v>
      </c>
      <c r="BU522">
        <f ca="1"/>
        <v>8043.3</v>
      </c>
      <c r="BV522">
        <f ca="1"/>
        <v>320.5</v>
      </c>
      <c r="BW522">
        <f ca="1"/>
        <v>232.3</v>
      </c>
      <c r="BX522">
        <f ca="1"/>
        <v>0</v>
      </c>
      <c r="BY522">
        <f ca="1"/>
        <v>8669.4</v>
      </c>
      <c r="BZ522">
        <f ca="1"/>
        <v>4.1500000000000004</v>
      </c>
      <c r="CA522">
        <f ca="1"/>
        <v>8.3000000000000007</v>
      </c>
      <c r="CB522">
        <f ca="1"/>
        <v>20</v>
      </c>
      <c r="CC522" t="str">
        <f ca="1"/>
        <v/>
      </c>
      <c r="CD522" t="str">
        <f ca="1"/>
        <v/>
      </c>
      <c r="CE522">
        <f ca="1"/>
        <v>9429</v>
      </c>
      <c r="CF522">
        <f ca="1"/>
        <v>401.57</v>
      </c>
      <c r="CG522">
        <f ca="1"/>
        <v>23.48033966680778</v>
      </c>
    </row>
    <row r="523" spans="1:85" ht="13.5">
      <c r="A523" s="242">
        <f ca="1"/>
        <v>46254</v>
      </c>
      <c r="B523" s="240" t="str">
        <f ca="1"/>
        <v>M</v>
      </c>
      <c r="C523" s="243">
        <f ca="1"/>
        <v>180.7</v>
      </c>
      <c r="D523" s="243">
        <f ca="1"/>
        <v>8</v>
      </c>
      <c r="E523" s="243">
        <f ca="1"/>
        <v>376.59999999999997</v>
      </c>
      <c r="F523" s="243">
        <f ca="1"/>
        <v>421.20000000000005</v>
      </c>
      <c r="G523" s="243" t="str">
        <f ca="1"/>
        <v/>
      </c>
      <c r="H523" s="243">
        <f ca="1"/>
        <v>986.5</v>
      </c>
      <c r="I523" s="244" t="str">
        <f ca="1"/>
        <v/>
      </c>
      <c r="J523" s="244" t="str">
        <f ca="1"/>
        <v/>
      </c>
      <c r="K523" s="243" t="str">
        <f ca="1"/>
        <v/>
      </c>
      <c r="L523" s="243" t="str">
        <f ca="1"/>
        <v/>
      </c>
      <c r="M523" s="243" t="str">
        <f ca="1"/>
        <v/>
      </c>
      <c r="N523" s="243" t="str">
        <f ca="1"/>
        <v/>
      </c>
      <c r="O523" s="243" t="str">
        <f ca="1"/>
        <v/>
      </c>
      <c r="P523" s="244" t="str">
        <f ca="1"/>
        <v/>
      </c>
      <c r="R523" s="245"/>
      <c r="BA523">
        <f ca="1"/>
        <v>46283</v>
      </c>
      <c r="BB523" t="str">
        <f ca="1"/>
        <v>M</v>
      </c>
      <c r="BC523">
        <f ca="1"/>
        <v>88</v>
      </c>
      <c r="BD523">
        <f ca="1"/>
        <v>16.3</v>
      </c>
      <c r="BE523">
        <f ca="1"/>
        <v>353.3</v>
      </c>
      <c r="BF523">
        <f ca="1"/>
        <v>322</v>
      </c>
      <c r="BG523">
        <f ca="1"/>
        <v>0</v>
      </c>
      <c r="BH523">
        <f ca="1"/>
        <v>779.6</v>
      </c>
      <c r="BI523" t="str">
        <f ca="1"/>
        <v/>
      </c>
      <c r="BJ523" t="str">
        <f ca="1"/>
        <v/>
      </c>
      <c r="BK523" t="str">
        <f ca="1"/>
        <v/>
      </c>
      <c r="BL523" t="str">
        <f ca="1"/>
        <v/>
      </c>
      <c r="BM523" t="str">
        <f ca="1"/>
        <v/>
      </c>
      <c r="BN523" t="str">
        <f ca="1"/>
        <v/>
      </c>
      <c r="BO523" t="str">
        <f ca="1"/>
        <v/>
      </c>
      <c r="BP523" t="str">
        <f ca="1"/>
        <v/>
      </c>
      <c r="BR523">
        <f ca="1"/>
        <v>46283</v>
      </c>
      <c r="BS523" t="str">
        <f ca="1"/>
        <v>M</v>
      </c>
      <c r="BT523">
        <f ca="1"/>
        <v>88</v>
      </c>
      <c r="BU523">
        <f ca="1"/>
        <v>16.3</v>
      </c>
      <c r="BV523">
        <f ca="1"/>
        <v>353.3</v>
      </c>
      <c r="BW523">
        <f ca="1"/>
        <v>322</v>
      </c>
      <c r="BX523">
        <f ca="1"/>
        <v>0</v>
      </c>
      <c r="BY523">
        <f ca="1"/>
        <v>779.6</v>
      </c>
      <c r="BZ523" t="str">
        <f ca="1"/>
        <v/>
      </c>
      <c r="CA523" t="str">
        <f ca="1"/>
        <v/>
      </c>
      <c r="CB523" t="str">
        <f ca="1"/>
        <v/>
      </c>
      <c r="CC523" t="str">
        <f ca="1"/>
        <v/>
      </c>
      <c r="CD523" t="str">
        <f ca="1"/>
        <v/>
      </c>
      <c r="CE523" t="str">
        <f ca="1"/>
        <v/>
      </c>
      <c r="CF523" t="str">
        <f ca="1"/>
        <v/>
      </c>
      <c r="CG523" t="str">
        <f ca="1"/>
        <v/>
      </c>
    </row>
    <row r="524" spans="1:85" ht="13.5">
      <c r="A524" s="242">
        <f ca="1"/>
        <v>46254</v>
      </c>
      <c r="B524" s="240" t="str">
        <f ca="1"/>
        <v>E</v>
      </c>
      <c r="C524" s="243">
        <f ca="1"/>
        <v>156.29999999999998</v>
      </c>
      <c r="D524" s="243">
        <f ca="1"/>
        <v>9809.5</v>
      </c>
      <c r="E524" s="243">
        <f ca="1"/>
        <v>0</v>
      </c>
      <c r="F524" s="243">
        <f ca="1"/>
        <v>298.00000000000006</v>
      </c>
      <c r="G524" s="243" t="str">
        <f ca="1"/>
        <v/>
      </c>
      <c r="H524" s="243">
        <f ca="1"/>
        <v>10263.799999999999</v>
      </c>
      <c r="I524" s="244">
        <f ca="1"/>
        <v>4.28</v>
      </c>
      <c r="J524" s="244">
        <f ca="1"/>
        <v>8.4</v>
      </c>
      <c r="K524" s="243">
        <f ca="1"/>
        <v>20</v>
      </c>
      <c r="L524" s="243" t="str">
        <f ca="1"/>
        <v/>
      </c>
      <c r="M524" s="243" t="str">
        <f ca="1"/>
        <v/>
      </c>
      <c r="N524" s="243">
        <f ca="1"/>
        <v>11201.8</v>
      </c>
      <c r="O524" s="243">
        <f ca="1"/>
        <v>489.73</v>
      </c>
      <c r="P524" s="244">
        <f ca="1"/>
        <v>22.87342004778143</v>
      </c>
      <c r="R524" s="245"/>
      <c r="BA524">
        <f ca="1"/>
        <v>46283</v>
      </c>
      <c r="BB524" t="str">
        <f ca="1"/>
        <v>E</v>
      </c>
      <c r="BC524">
        <f ca="1"/>
        <v>81.2</v>
      </c>
      <c r="BD524">
        <f ca="1"/>
        <v>17.7</v>
      </c>
      <c r="BE524">
        <f ca="1"/>
        <v>325.7</v>
      </c>
      <c r="BF524">
        <f ca="1"/>
        <v>243.69999999999996</v>
      </c>
      <c r="BG524">
        <f ca="1"/>
        <v>0</v>
      </c>
      <c r="BH524">
        <f ca="1"/>
        <v>668.3</v>
      </c>
      <c r="BI524">
        <f ca="1"/>
        <v>3.95</v>
      </c>
      <c r="BJ524">
        <f ca="1"/>
        <v>8.1300000000000008</v>
      </c>
      <c r="BK524">
        <f ca="1"/>
        <v>20</v>
      </c>
      <c r="BL524" t="str">
        <f ca="1"/>
        <v/>
      </c>
      <c r="BM524" t="str">
        <f ca="1"/>
        <v/>
      </c>
      <c r="BN524">
        <f ca="1"/>
        <v>1441</v>
      </c>
      <c r="BO524">
        <f ca="1"/>
        <v>61.13</v>
      </c>
      <c r="BP524">
        <f ca="1"/>
        <v>23.572713888434482</v>
      </c>
      <c r="BR524">
        <f ca="1"/>
        <v>46283</v>
      </c>
      <c r="BS524" t="str">
        <f ca="1"/>
        <v>E</v>
      </c>
      <c r="BT524">
        <f ca="1"/>
        <v>81.2</v>
      </c>
      <c r="BU524">
        <f ca="1"/>
        <v>17.7</v>
      </c>
      <c r="BV524">
        <f ca="1"/>
        <v>325.7</v>
      </c>
      <c r="BW524">
        <f ca="1"/>
        <v>243.69999999999996</v>
      </c>
      <c r="BX524">
        <f ca="1"/>
        <v>0</v>
      </c>
      <c r="BY524">
        <f ca="1"/>
        <v>668.3</v>
      </c>
      <c r="BZ524">
        <f ca="1"/>
        <v>3.95</v>
      </c>
      <c r="CA524">
        <f ca="1"/>
        <v>8.1300000000000008</v>
      </c>
      <c r="CB524">
        <f ca="1"/>
        <v>20</v>
      </c>
      <c r="CC524" t="str">
        <f ca="1"/>
        <v/>
      </c>
      <c r="CD524" t="str">
        <f ca="1"/>
        <v/>
      </c>
      <c r="CE524">
        <f ca="1"/>
        <v>1441</v>
      </c>
      <c r="CF524">
        <f ca="1"/>
        <v>61.13</v>
      </c>
      <c r="CG524">
        <f ca="1"/>
        <v>23.572713888434482</v>
      </c>
    </row>
    <row r="525" spans="1:85" ht="13.5">
      <c r="A525" s="242">
        <f ca="1"/>
        <v>46255</v>
      </c>
      <c r="B525" s="240" t="str">
        <f ca="1"/>
        <v>M</v>
      </c>
      <c r="C525" s="243">
        <f ca="1"/>
        <v>168.8</v>
      </c>
      <c r="D525" s="243">
        <f ca="1"/>
        <v>10.3</v>
      </c>
      <c r="E525" s="243">
        <f ca="1"/>
        <v>371.40000000000003</v>
      </c>
      <c r="F525" s="243">
        <f ca="1"/>
        <v>407.49999999999994</v>
      </c>
      <c r="G525" s="243" t="str">
        <f ca="1"/>
        <v/>
      </c>
      <c r="H525" s="243">
        <f ca="1"/>
        <v>958</v>
      </c>
      <c r="I525" s="244" t="str">
        <f ca="1"/>
        <v/>
      </c>
      <c r="J525" s="244" t="str">
        <f ca="1"/>
        <v/>
      </c>
      <c r="K525" s="243" t="str">
        <f ca="1"/>
        <v/>
      </c>
      <c r="L525" s="243" t="str">
        <f ca="1"/>
        <v/>
      </c>
      <c r="M525" s="243" t="str">
        <f ca="1"/>
        <v/>
      </c>
      <c r="N525" s="243" t="str">
        <f ca="1"/>
        <v/>
      </c>
      <c r="O525" s="243" t="str">
        <f ca="1"/>
        <v/>
      </c>
      <c r="P525" s="244" t="str">
        <f ca="1"/>
        <v/>
      </c>
      <c r="R525" s="245"/>
      <c r="BA525">
        <f ca="1"/>
        <v>46284</v>
      </c>
      <c r="BB525" t="str">
        <f ca="1"/>
        <v>M</v>
      </c>
      <c r="BC525">
        <f ca="1"/>
        <v>82.4</v>
      </c>
      <c r="BD525">
        <f ca="1"/>
        <v>17</v>
      </c>
      <c r="BE525">
        <f ca="1"/>
        <v>356.7</v>
      </c>
      <c r="BF525">
        <f ca="1"/>
        <v>336.6</v>
      </c>
      <c r="BG525">
        <f ca="1"/>
        <v>0</v>
      </c>
      <c r="BH525">
        <f ca="1"/>
        <v>792.7</v>
      </c>
      <c r="BI525" t="str">
        <f ca="1"/>
        <v/>
      </c>
      <c r="BJ525" t="str">
        <f ca="1"/>
        <v/>
      </c>
      <c r="BK525" t="str">
        <f ca="1"/>
        <v/>
      </c>
      <c r="BL525" t="str">
        <f ca="1"/>
        <v/>
      </c>
      <c r="BM525" t="str">
        <f ca="1"/>
        <v/>
      </c>
      <c r="BN525" t="str">
        <f ca="1"/>
        <v/>
      </c>
      <c r="BO525" t="str">
        <f ca="1"/>
        <v/>
      </c>
      <c r="BP525" t="str">
        <f ca="1"/>
        <v/>
      </c>
      <c r="BR525">
        <f ca="1"/>
        <v>46284</v>
      </c>
      <c r="BS525" t="str">
        <f ca="1"/>
        <v>M</v>
      </c>
      <c r="BT525">
        <f ca="1"/>
        <v>82.4</v>
      </c>
      <c r="BU525">
        <f ca="1"/>
        <v>17</v>
      </c>
      <c r="BV525">
        <f ca="1"/>
        <v>356.7</v>
      </c>
      <c r="BW525">
        <f ca="1"/>
        <v>336.6</v>
      </c>
      <c r="BX525">
        <f ca="1"/>
        <v>0</v>
      </c>
      <c r="BY525">
        <f ca="1"/>
        <v>792.7</v>
      </c>
      <c r="BZ525" t="str">
        <f ca="1"/>
        <v/>
      </c>
      <c r="CA525" t="str">
        <f ca="1"/>
        <v/>
      </c>
      <c r="CB525" t="str">
        <f ca="1"/>
        <v/>
      </c>
      <c r="CC525" t="str">
        <f ca="1"/>
        <v/>
      </c>
      <c r="CD525" t="str">
        <f ca="1"/>
        <v/>
      </c>
      <c r="CE525" t="str">
        <f ca="1"/>
        <v/>
      </c>
      <c r="CF525" t="str">
        <f ca="1"/>
        <v/>
      </c>
      <c r="CG525" t="str">
        <f ca="1"/>
        <v/>
      </c>
    </row>
    <row r="526" spans="1:85" ht="13.5">
      <c r="A526" s="242">
        <f ca="1"/>
        <v>46255</v>
      </c>
      <c r="B526" s="240" t="str">
        <f ca="1"/>
        <v>E</v>
      </c>
      <c r="C526" s="243">
        <f ca="1"/>
        <v>138.29999999999998</v>
      </c>
      <c r="D526" s="243">
        <f ca="1"/>
        <v>8482</v>
      </c>
      <c r="E526" s="243">
        <f ca="1"/>
        <v>357.3</v>
      </c>
      <c r="F526" s="243">
        <f ca="1"/>
        <v>305.00000000000006</v>
      </c>
      <c r="G526" s="243" t="str">
        <f ca="1"/>
        <v/>
      </c>
      <c r="H526" s="243">
        <f ca="1"/>
        <v>9282.5999999999985</v>
      </c>
      <c r="I526" s="244">
        <f ca="1"/>
        <v>4.1900000000000004</v>
      </c>
      <c r="J526" s="244">
        <f ca="1"/>
        <v>8.26</v>
      </c>
      <c r="K526" s="243">
        <f ca="1"/>
        <v>20</v>
      </c>
      <c r="L526" s="243" t="str">
        <f ca="1"/>
        <v/>
      </c>
      <c r="M526" s="243" t="str">
        <f ca="1"/>
        <v/>
      </c>
      <c r="N526" s="243">
        <f ca="1"/>
        <v>10272.899999999998</v>
      </c>
      <c r="O526" s="243">
        <f ca="1"/>
        <v>441.23</v>
      </c>
      <c r="P526" s="244">
        <f ca="1"/>
        <v>23.282415066971868</v>
      </c>
      <c r="R526" s="245"/>
      <c r="BA526">
        <f ca="1"/>
        <v>46284</v>
      </c>
      <c r="BB526" t="str">
        <f ca="1"/>
        <v>E</v>
      </c>
      <c r="BC526">
        <f ca="1"/>
        <v>76.599999999999994</v>
      </c>
      <c r="BD526">
        <f ca="1"/>
        <v>19.8</v>
      </c>
      <c r="BE526">
        <f ca="1"/>
        <v>341.5</v>
      </c>
      <c r="BF526">
        <f ca="1"/>
        <v>253.70000000000002</v>
      </c>
      <c r="BG526">
        <f ca="1"/>
        <v>0</v>
      </c>
      <c r="BH526">
        <f ca="1"/>
        <v>691.6</v>
      </c>
      <c r="BI526">
        <f ca="1"/>
        <v>4.34</v>
      </c>
      <c r="BJ526">
        <f ca="1"/>
        <v>8.32</v>
      </c>
      <c r="BK526">
        <f ca="1"/>
        <v>10</v>
      </c>
      <c r="BL526" t="str">
        <f ca="1"/>
        <v/>
      </c>
      <c r="BM526" t="str">
        <f ca="1"/>
        <v/>
      </c>
      <c r="BN526">
        <f ca="1"/>
        <v>10349.300000000001</v>
      </c>
      <c r="BO526">
        <f ca="1"/>
        <v>454.31</v>
      </c>
      <c r="BP526">
        <f ca="1"/>
        <v>22.780260174770532</v>
      </c>
      <c r="BR526">
        <f ca="1"/>
        <v>46284</v>
      </c>
      <c r="BS526" t="str">
        <f ca="1"/>
        <v>E</v>
      </c>
      <c r="BT526">
        <f ca="1"/>
        <v>76.599999999999994</v>
      </c>
      <c r="BU526">
        <f ca="1"/>
        <v>19.8</v>
      </c>
      <c r="BV526">
        <f ca="1"/>
        <v>341.5</v>
      </c>
      <c r="BW526">
        <f ca="1"/>
        <v>253.70000000000002</v>
      </c>
      <c r="BX526">
        <f ca="1"/>
        <v>0</v>
      </c>
      <c r="BY526">
        <f ca="1"/>
        <v>691.6</v>
      </c>
      <c r="BZ526">
        <f ca="1"/>
        <v>4.34</v>
      </c>
      <c r="CA526">
        <f ca="1"/>
        <v>8.32</v>
      </c>
      <c r="CB526">
        <f ca="1"/>
        <v>10</v>
      </c>
      <c r="CC526" t="str">
        <f ca="1"/>
        <v/>
      </c>
      <c r="CD526" t="str">
        <f ca="1"/>
        <v/>
      </c>
      <c r="CE526">
        <f ca="1"/>
        <v>10349.300000000001</v>
      </c>
      <c r="CF526">
        <f ca="1"/>
        <v>454.31</v>
      </c>
      <c r="CG526">
        <f ca="1"/>
        <v>22.780260174770532</v>
      </c>
    </row>
    <row r="527" spans="1:85" ht="13.5">
      <c r="A527" s="242">
        <f ca="1"/>
        <v>46256</v>
      </c>
      <c r="B527" s="240" t="str">
        <f ca="1"/>
        <v>M</v>
      </c>
      <c r="C527" s="243">
        <f ca="1"/>
        <v>186.2</v>
      </c>
      <c r="D527" s="243">
        <f ca="1"/>
        <v>10.8</v>
      </c>
      <c r="E527" s="243">
        <f ca="1"/>
        <v>382.8</v>
      </c>
      <c r="F527" s="243">
        <f ca="1"/>
        <v>430.5</v>
      </c>
      <c r="G527" s="243" t="str">
        <f ca="1"/>
        <v/>
      </c>
      <c r="H527" s="243">
        <f ca="1"/>
        <v>1010.3</v>
      </c>
      <c r="I527" s="244" t="str">
        <f ca="1"/>
        <v/>
      </c>
      <c r="J527" s="244" t="str">
        <f ca="1"/>
        <v/>
      </c>
      <c r="K527" s="243" t="str">
        <f ca="1"/>
        <v/>
      </c>
      <c r="L527" s="243" t="str">
        <f ca="1"/>
        <v/>
      </c>
      <c r="M527" s="243" t="str">
        <f ca="1"/>
        <v/>
      </c>
      <c r="N527" s="243" t="str">
        <f ca="1"/>
        <v/>
      </c>
      <c r="O527" s="243" t="str">
        <f ca="1"/>
        <v/>
      </c>
      <c r="P527" s="244" t="str">
        <f ca="1"/>
        <v/>
      </c>
      <c r="R527" s="245"/>
      <c r="BA527">
        <f ca="1"/>
        <v>46285</v>
      </c>
      <c r="BB527" t="str">
        <f ca="1"/>
        <v>M</v>
      </c>
      <c r="BC527">
        <f ca="1"/>
        <v>83.2</v>
      </c>
      <c r="BD527">
        <f ca="1"/>
        <v>8855</v>
      </c>
      <c r="BE527">
        <f ca="1"/>
        <v>364.20000000000005</v>
      </c>
      <c r="BF527">
        <f ca="1"/>
        <v>365.29999999999995</v>
      </c>
      <c r="BG527">
        <f ca="1"/>
        <v>0</v>
      </c>
      <c r="BH527">
        <f ca="1"/>
        <v>9667.7000000000007</v>
      </c>
      <c r="BI527" t="str">
        <f ca="1"/>
        <v/>
      </c>
      <c r="BJ527" t="str">
        <f ca="1"/>
        <v/>
      </c>
      <c r="BK527" t="str">
        <f ca="1"/>
        <v/>
      </c>
      <c r="BL527" t="str">
        <f ca="1"/>
        <v/>
      </c>
      <c r="BM527" t="str">
        <f ca="1"/>
        <v/>
      </c>
      <c r="BN527" t="str">
        <f ca="1"/>
        <v/>
      </c>
      <c r="BO527" t="str">
        <f ca="1"/>
        <v/>
      </c>
      <c r="BP527" t="str">
        <f ca="1"/>
        <v/>
      </c>
      <c r="BR527">
        <f ca="1"/>
        <v>46285</v>
      </c>
      <c r="BS527" t="str">
        <f ca="1"/>
        <v>M</v>
      </c>
      <c r="BT527">
        <f ca="1"/>
        <v>83.2</v>
      </c>
      <c r="BU527">
        <f ca="1"/>
        <v>8855</v>
      </c>
      <c r="BV527">
        <f ca="1"/>
        <v>364.20000000000005</v>
      </c>
      <c r="BW527">
        <f ca="1"/>
        <v>365.29999999999995</v>
      </c>
      <c r="BX527">
        <f ca="1"/>
        <v>0</v>
      </c>
      <c r="BY527">
        <f ca="1"/>
        <v>9667.7000000000007</v>
      </c>
      <c r="BZ527" t="str">
        <f ca="1"/>
        <v/>
      </c>
      <c r="CA527" t="str">
        <f ca="1"/>
        <v/>
      </c>
      <c r="CB527" t="str">
        <f ca="1"/>
        <v/>
      </c>
      <c r="CC527" t="str">
        <f ca="1"/>
        <v/>
      </c>
      <c r="CD527" t="str">
        <f ca="1"/>
        <v/>
      </c>
      <c r="CE527" t="str">
        <f ca="1"/>
        <v/>
      </c>
      <c r="CF527" t="str">
        <f ca="1"/>
        <v/>
      </c>
      <c r="CG527" t="str">
        <f ca="1"/>
        <v/>
      </c>
    </row>
    <row r="528" spans="1:85" ht="13.5">
      <c r="A528" s="242">
        <f ca="1"/>
        <v>46256</v>
      </c>
      <c r="B528" s="240" t="str">
        <f ca="1"/>
        <v>E</v>
      </c>
      <c r="C528" s="243">
        <f ca="1"/>
        <v>138.30000000000001</v>
      </c>
      <c r="D528" s="243">
        <f ca="1"/>
        <v>7992.5</v>
      </c>
      <c r="E528" s="243">
        <f ca="1"/>
        <v>344.8</v>
      </c>
      <c r="F528" s="243">
        <f ca="1"/>
        <v>300.2</v>
      </c>
      <c r="G528" s="243" t="str">
        <f ca="1"/>
        <v/>
      </c>
      <c r="H528" s="243">
        <f ca="1"/>
        <v>8775.8000000000011</v>
      </c>
      <c r="I528" s="244">
        <f ca="1"/>
        <v>4.0999999999999996</v>
      </c>
      <c r="J528" s="244">
        <f ca="1"/>
        <v>8.16</v>
      </c>
      <c r="K528" s="243">
        <f ca="1"/>
        <v>10</v>
      </c>
      <c r="L528" s="243" t="str">
        <f ca="1"/>
        <v/>
      </c>
      <c r="M528" s="243" t="str">
        <f ca="1"/>
        <v/>
      </c>
      <c r="N528" s="243">
        <f ca="1"/>
        <v>9783.6</v>
      </c>
      <c r="O528" s="243">
        <f ca="1"/>
        <v>415.68</v>
      </c>
      <c r="P528" s="244">
        <f ca="1"/>
        <v>23.536374133949192</v>
      </c>
      <c r="R528" s="245"/>
      <c r="BA528">
        <f ca="1"/>
        <v>46285</v>
      </c>
      <c r="BB528" t="str">
        <f ca="1"/>
        <v>E</v>
      </c>
      <c r="BC528">
        <f ca="1"/>
        <v>76.5</v>
      </c>
      <c r="BD528">
        <f ca="1"/>
        <v>8038.1</v>
      </c>
      <c r="BE528">
        <f ca="1"/>
        <v>345.20000000000005</v>
      </c>
      <c r="BF528">
        <f ca="1"/>
        <v>271.5</v>
      </c>
      <c r="BG528">
        <f ca="1"/>
        <v>0</v>
      </c>
      <c r="BH528">
        <f ca="1"/>
        <v>8731.3000000000011</v>
      </c>
      <c r="BI528">
        <f ca="1"/>
        <v>4.1900000000000004</v>
      </c>
      <c r="BJ528">
        <f ca="1"/>
        <v>8.31</v>
      </c>
      <c r="BK528">
        <f ca="1"/>
        <v>20</v>
      </c>
      <c r="BL528" t="str">
        <f ca="1"/>
        <v/>
      </c>
      <c r="BM528" t="str">
        <f ca="1"/>
        <v/>
      </c>
      <c r="BN528">
        <f ca="1"/>
        <v>9487.5000000000018</v>
      </c>
      <c r="BO528">
        <f ca="1"/>
        <v>409.84</v>
      </c>
      <c r="BP528">
        <f ca="1"/>
        <v>23.149277766933444</v>
      </c>
      <c r="BR528">
        <f ca="1"/>
        <v>46285</v>
      </c>
      <c r="BS528" t="str">
        <f ca="1"/>
        <v>E</v>
      </c>
      <c r="BT528">
        <f ca="1"/>
        <v>76.5</v>
      </c>
      <c r="BU528">
        <f ca="1"/>
        <v>8038.1</v>
      </c>
      <c r="BV528">
        <f ca="1"/>
        <v>345.20000000000005</v>
      </c>
      <c r="BW528">
        <f ca="1"/>
        <v>271.5</v>
      </c>
      <c r="BX528">
        <f ca="1"/>
        <v>0</v>
      </c>
      <c r="BY528">
        <f ca="1"/>
        <v>8731.3000000000011</v>
      </c>
      <c r="BZ528">
        <f ca="1"/>
        <v>4.1900000000000004</v>
      </c>
      <c r="CA528">
        <f ca="1"/>
        <v>8.31</v>
      </c>
      <c r="CB528">
        <f ca="1"/>
        <v>20</v>
      </c>
      <c r="CC528" t="str">
        <f ca="1"/>
        <v/>
      </c>
      <c r="CD528" t="str">
        <f ca="1"/>
        <v/>
      </c>
      <c r="CE528">
        <f ca="1"/>
        <v>9487.5000000000018</v>
      </c>
      <c r="CF528">
        <f ca="1"/>
        <v>409.84</v>
      </c>
      <c r="CG528">
        <f ca="1"/>
        <v>23.149277766933444</v>
      </c>
    </row>
    <row r="529" spans="1:85" ht="13.5">
      <c r="A529" s="242">
        <f ca="1"/>
        <v>46257</v>
      </c>
      <c r="B529" s="240" t="str">
        <f ca="1"/>
        <v>M</v>
      </c>
      <c r="C529" s="243">
        <f ca="1"/>
        <v>166.20000000000002</v>
      </c>
      <c r="D529" s="243">
        <f ca="1"/>
        <v>15</v>
      </c>
      <c r="E529" s="243">
        <f ca="1"/>
        <v>398.59999999999997</v>
      </c>
      <c r="F529" s="243">
        <f ca="1"/>
        <v>438</v>
      </c>
      <c r="G529" s="243" t="str">
        <f ca="1"/>
        <v/>
      </c>
      <c r="H529" s="243">
        <f ca="1"/>
        <v>1017.8</v>
      </c>
      <c r="I529" s="244" t="str">
        <f ca="1"/>
        <v/>
      </c>
      <c r="J529" s="244" t="str">
        <f ca="1"/>
        <v/>
      </c>
      <c r="K529" s="243" t="str">
        <f ca="1"/>
        <v/>
      </c>
      <c r="L529" s="243" t="str">
        <f ca="1"/>
        <v/>
      </c>
      <c r="M529" s="243" t="str">
        <f ca="1"/>
        <v/>
      </c>
      <c r="N529" s="243" t="str">
        <f ca="1"/>
        <v/>
      </c>
      <c r="O529" s="243" t="str">
        <f ca="1"/>
        <v/>
      </c>
      <c r="P529" s="244" t="str">
        <f ca="1"/>
        <v/>
      </c>
      <c r="R529" s="245"/>
      <c r="BA529">
        <f ca="1"/>
        <v>46286</v>
      </c>
      <c r="BB529" t="str">
        <f ca="1"/>
        <v>M</v>
      </c>
      <c r="BC529">
        <f ca="1"/>
        <v>82.3</v>
      </c>
      <c r="BD529">
        <f ca="1"/>
        <v>17.2</v>
      </c>
      <c r="BE529">
        <f ca="1"/>
        <v>353</v>
      </c>
      <c r="BF529">
        <f ca="1"/>
        <v>323.7</v>
      </c>
      <c r="BG529">
        <f ca="1"/>
        <v>0</v>
      </c>
      <c r="BH529">
        <f ca="1"/>
        <v>776.2</v>
      </c>
      <c r="BI529" t="str">
        <f ca="1"/>
        <v/>
      </c>
      <c r="BJ529" t="str">
        <f ca="1"/>
        <v/>
      </c>
      <c r="BK529" t="str">
        <f ca="1"/>
        <v/>
      </c>
      <c r="BL529" t="str">
        <f ca="1"/>
        <v/>
      </c>
      <c r="BM529" t="str">
        <f ca="1"/>
        <v/>
      </c>
      <c r="BN529" t="str">
        <f ca="1"/>
        <v/>
      </c>
      <c r="BO529" t="str">
        <f ca="1"/>
        <v/>
      </c>
      <c r="BP529" t="str">
        <f ca="1"/>
        <v/>
      </c>
      <c r="BR529">
        <f ca="1"/>
        <v>46286</v>
      </c>
      <c r="BS529" t="str">
        <f ca="1"/>
        <v>M</v>
      </c>
      <c r="BT529">
        <f ca="1"/>
        <v>82.3</v>
      </c>
      <c r="BU529">
        <f ca="1"/>
        <v>17.2</v>
      </c>
      <c r="BV529">
        <f ca="1"/>
        <v>353</v>
      </c>
      <c r="BW529">
        <f ca="1"/>
        <v>323.7</v>
      </c>
      <c r="BX529">
        <f ca="1"/>
        <v>0</v>
      </c>
      <c r="BY529">
        <f ca="1"/>
        <v>776.2</v>
      </c>
      <c r="BZ529" t="str">
        <f ca="1"/>
        <v/>
      </c>
      <c r="CA529" t="str">
        <f ca="1"/>
        <v/>
      </c>
      <c r="CB529" t="str">
        <f ca="1"/>
        <v/>
      </c>
      <c r="CC529" t="str">
        <f ca="1"/>
        <v/>
      </c>
      <c r="CD529" t="str">
        <f ca="1"/>
        <v/>
      </c>
      <c r="CE529" t="str">
        <f ca="1"/>
        <v/>
      </c>
      <c r="CF529" t="str">
        <f ca="1"/>
        <v/>
      </c>
      <c r="CG529" t="str">
        <f ca="1"/>
        <v/>
      </c>
    </row>
    <row r="530" spans="1:85" ht="13.5">
      <c r="A530" s="242">
        <f ca="1"/>
        <v>46257</v>
      </c>
      <c r="B530" s="240" t="str">
        <f ca="1"/>
        <v>E</v>
      </c>
      <c r="C530" s="243">
        <f ca="1"/>
        <v>132.29999999999998</v>
      </c>
      <c r="D530" s="243">
        <f ca="1"/>
        <v>9722.7000000000007</v>
      </c>
      <c r="E530" s="243">
        <f ca="1"/>
        <v>358.5</v>
      </c>
      <c r="F530" s="243">
        <f ca="1"/>
        <v>334.19999999999993</v>
      </c>
      <c r="G530" s="243" t="str">
        <f ca="1"/>
        <v/>
      </c>
      <c r="H530" s="243">
        <f ca="1"/>
        <v>10547.7</v>
      </c>
      <c r="I530" s="244">
        <f ca="1"/>
        <v>4.3899999999999997</v>
      </c>
      <c r="J530" s="244">
        <f ca="1"/>
        <v>8.14</v>
      </c>
      <c r="K530" s="243">
        <f ca="1"/>
        <v>20</v>
      </c>
      <c r="L530" s="243" t="str">
        <f ca="1"/>
        <v/>
      </c>
      <c r="M530" s="243" t="str">
        <f ca="1"/>
        <v/>
      </c>
      <c r="N530" s="243">
        <f ca="1"/>
        <v>11459.900000000001</v>
      </c>
      <c r="O530" s="243">
        <f ca="1"/>
        <v>497.28</v>
      </c>
      <c r="P530" s="244">
        <f ca="1"/>
        <v>23.045165701415705</v>
      </c>
      <c r="R530" s="245"/>
      <c r="BA530">
        <f ca="1"/>
        <v>46286</v>
      </c>
      <c r="BB530" t="str">
        <f ca="1"/>
        <v>E</v>
      </c>
      <c r="BC530">
        <f ca="1"/>
        <v>73.8</v>
      </c>
      <c r="BD530">
        <f ca="1"/>
        <v>8727.2000000000007</v>
      </c>
      <c r="BE530">
        <f ca="1"/>
        <v>313.8</v>
      </c>
      <c r="BF530">
        <f ca="1"/>
        <v>226.10000000000002</v>
      </c>
      <c r="BG530">
        <f ca="1"/>
        <v>0</v>
      </c>
      <c r="BH530">
        <f ca="1"/>
        <v>9340.9</v>
      </c>
      <c r="BI530">
        <f ca="1"/>
        <v>4.12</v>
      </c>
      <c r="BJ530">
        <f ca="1"/>
        <v>8.33</v>
      </c>
      <c r="BK530">
        <f ca="1"/>
        <v>141</v>
      </c>
      <c r="BL530" t="str">
        <f ca="1"/>
        <v/>
      </c>
      <c r="BM530" t="str">
        <f ca="1"/>
        <v/>
      </c>
      <c r="BN530">
        <f ca="1"/>
        <v>10006.9</v>
      </c>
      <c r="BO530">
        <f ca="1"/>
        <v>428.74</v>
      </c>
      <c r="BP530">
        <f ca="1"/>
        <v>23.340252833885337</v>
      </c>
      <c r="BR530">
        <f ca="1"/>
        <v>46286</v>
      </c>
      <c r="BS530" t="str">
        <f ca="1"/>
        <v>E</v>
      </c>
      <c r="BT530">
        <f ca="1"/>
        <v>73.8</v>
      </c>
      <c r="BU530">
        <f ca="1"/>
        <v>8727.2000000000007</v>
      </c>
      <c r="BV530">
        <f ca="1"/>
        <v>313.8</v>
      </c>
      <c r="BW530">
        <f ca="1"/>
        <v>226.10000000000002</v>
      </c>
      <c r="BX530">
        <f ca="1"/>
        <v>0</v>
      </c>
      <c r="BY530">
        <f ca="1"/>
        <v>9340.9</v>
      </c>
      <c r="BZ530">
        <f ca="1"/>
        <v>4.12</v>
      </c>
      <c r="CA530">
        <f ca="1"/>
        <v>8.33</v>
      </c>
      <c r="CB530">
        <f ca="1"/>
        <v>141</v>
      </c>
      <c r="CC530" t="str">
        <f ca="1"/>
        <v/>
      </c>
      <c r="CD530" t="str">
        <f ca="1"/>
        <v/>
      </c>
      <c r="CE530">
        <f ca="1"/>
        <v>10006.9</v>
      </c>
      <c r="CF530">
        <f ca="1"/>
        <v>428.74</v>
      </c>
      <c r="CG530">
        <f ca="1"/>
        <v>23.340252833885337</v>
      </c>
    </row>
    <row r="531" spans="1:85" ht="13.5">
      <c r="A531" s="242">
        <f ca="1"/>
        <v>46258</v>
      </c>
      <c r="B531" s="240" t="str">
        <f ca="1"/>
        <v>M</v>
      </c>
      <c r="C531" s="243">
        <f ca="1"/>
        <v>155.4</v>
      </c>
      <c r="D531" s="243">
        <f ca="1"/>
        <v>9.3000000000000007</v>
      </c>
      <c r="E531" s="243">
        <f ca="1"/>
        <v>365.19999999999993</v>
      </c>
      <c r="F531" s="243">
        <f ca="1"/>
        <v>402.29999999999995</v>
      </c>
      <c r="G531" s="243" t="str">
        <f ca="1"/>
        <v/>
      </c>
      <c r="H531" s="243">
        <f ca="1"/>
        <v>932.19999999999993</v>
      </c>
      <c r="I531" s="244" t="str">
        <f ca="1"/>
        <v/>
      </c>
      <c r="J531" s="244" t="str">
        <f ca="1"/>
        <v/>
      </c>
      <c r="K531" s="243" t="str">
        <f ca="1"/>
        <v/>
      </c>
      <c r="L531" s="243" t="str">
        <f ca="1"/>
        <v/>
      </c>
      <c r="M531" s="243" t="str">
        <f ca="1"/>
        <v/>
      </c>
      <c r="N531" s="243" t="str">
        <f ca="1"/>
        <v/>
      </c>
      <c r="O531" s="243" t="str">
        <f ca="1"/>
        <v/>
      </c>
      <c r="P531" s="244" t="str">
        <f ca="1"/>
        <v/>
      </c>
      <c r="R531" s="245"/>
      <c r="BA531">
        <f ca="1"/>
        <v>46287</v>
      </c>
      <c r="BB531" t="str">
        <f ca="1"/>
        <v>M</v>
      </c>
      <c r="BC531">
        <f ca="1"/>
        <v>80.8</v>
      </c>
      <c r="BD531">
        <f ca="1"/>
        <v>20.5</v>
      </c>
      <c r="BE531">
        <f ca="1"/>
        <v>357.8</v>
      </c>
      <c r="BF531">
        <f ca="1"/>
        <v>347.90000000000003</v>
      </c>
      <c r="BG531">
        <f ca="1"/>
        <v>0</v>
      </c>
      <c r="BH531">
        <f ca="1"/>
        <v>807</v>
      </c>
      <c r="BI531" t="str">
        <f ca="1"/>
        <v/>
      </c>
      <c r="BJ531" t="str">
        <f ca="1"/>
        <v/>
      </c>
      <c r="BK531" t="str">
        <f ca="1"/>
        <v/>
      </c>
      <c r="BL531" t="str">
        <f ca="1"/>
        <v/>
      </c>
      <c r="BM531" t="str">
        <f ca="1"/>
        <v/>
      </c>
      <c r="BN531" t="str">
        <f ca="1"/>
        <v/>
      </c>
      <c r="BO531" t="str">
        <f ca="1"/>
        <v/>
      </c>
      <c r="BP531" t="str">
        <f ca="1"/>
        <v/>
      </c>
      <c r="BR531">
        <f ca="1"/>
        <v>46287</v>
      </c>
      <c r="BS531" t="str">
        <f ca="1"/>
        <v>M</v>
      </c>
      <c r="BT531">
        <f ca="1"/>
        <v>80.8</v>
      </c>
      <c r="BU531">
        <f ca="1"/>
        <v>20.5</v>
      </c>
      <c r="BV531">
        <f ca="1"/>
        <v>357.8</v>
      </c>
      <c r="BW531">
        <f ca="1"/>
        <v>347.90000000000003</v>
      </c>
      <c r="BX531">
        <f ca="1"/>
        <v>0</v>
      </c>
      <c r="BY531">
        <f ca="1"/>
        <v>807</v>
      </c>
      <c r="BZ531" t="str">
        <f ca="1"/>
        <v/>
      </c>
      <c r="CA531" t="str">
        <f ca="1"/>
        <v/>
      </c>
      <c r="CB531" t="str">
        <f ca="1"/>
        <v/>
      </c>
      <c r="CC531" t="str">
        <f ca="1"/>
        <v/>
      </c>
      <c r="CD531" t="str">
        <f ca="1"/>
        <v/>
      </c>
      <c r="CE531" t="str">
        <f ca="1"/>
        <v/>
      </c>
      <c r="CF531" t="str">
        <f ca="1"/>
        <v/>
      </c>
      <c r="CG531" t="str">
        <f ca="1"/>
        <v/>
      </c>
    </row>
    <row r="532" spans="1:85" ht="13.5">
      <c r="A532" s="242">
        <f ca="1"/>
        <v>46258</v>
      </c>
      <c r="B532" s="240" t="str">
        <f ca="1"/>
        <v>E</v>
      </c>
      <c r="C532" s="243">
        <f ca="1"/>
        <v>138.1</v>
      </c>
      <c r="D532" s="243">
        <f ca="1"/>
        <v>14.6</v>
      </c>
      <c r="E532" s="243">
        <f ca="1"/>
        <v>361.20000000000005</v>
      </c>
      <c r="F532" s="243">
        <f ca="1"/>
        <v>322.00000000000006</v>
      </c>
      <c r="G532" s="243" t="str">
        <f ca="1"/>
        <v/>
      </c>
      <c r="H532" s="243">
        <f ca="1"/>
        <v>835.90000000000009</v>
      </c>
      <c r="I532" s="244">
        <f ca="1"/>
        <v>4.0999999999999996</v>
      </c>
      <c r="J532" s="244">
        <f ca="1"/>
        <v>8.27</v>
      </c>
      <c r="K532" s="243">
        <f ca="1"/>
        <v>140</v>
      </c>
      <c r="L532" s="243" t="str">
        <f ca="1"/>
        <v/>
      </c>
      <c r="M532" s="243" t="str">
        <f ca="1"/>
        <v/>
      </c>
      <c r="N532" s="243">
        <f ca="1"/>
        <v>9665.8000000000011</v>
      </c>
      <c r="O532" s="243">
        <f ca="1"/>
        <v>409.36</v>
      </c>
      <c r="P532" s="244">
        <f ca="1"/>
        <v>23.611979675591169</v>
      </c>
      <c r="R532" s="245"/>
      <c r="BA532">
        <f ca="1"/>
        <v>46287</v>
      </c>
      <c r="BB532" t="str">
        <f ca="1"/>
        <v>E</v>
      </c>
      <c r="BC532">
        <f ca="1"/>
        <v>74.3</v>
      </c>
      <c r="BD532">
        <f ca="1"/>
        <v>8044.1</v>
      </c>
      <c r="BE532">
        <f ca="1"/>
        <v>323.3</v>
      </c>
      <c r="BF532">
        <f ca="1"/>
        <v>259.29999999999995</v>
      </c>
      <c r="BG532">
        <f ca="1"/>
        <v>0</v>
      </c>
      <c r="BH532">
        <f ca="1"/>
        <v>8701</v>
      </c>
      <c r="BI532">
        <f ca="1"/>
        <v>4.2300000000000004</v>
      </c>
      <c r="BJ532">
        <f ca="1"/>
        <v>8.39</v>
      </c>
      <c r="BK532">
        <f ca="1"/>
        <v>20</v>
      </c>
      <c r="BL532" t="str">
        <f ca="1"/>
        <v/>
      </c>
      <c r="BM532" t="str">
        <f ca="1"/>
        <v/>
      </c>
      <c r="BN532">
        <f ca="1"/>
        <v>9450.5</v>
      </c>
      <c r="BO532">
        <f ca="1"/>
        <v>414.65</v>
      </c>
      <c r="BP532">
        <f ca="1"/>
        <v>22.79151091281804</v>
      </c>
      <c r="BR532">
        <f ca="1"/>
        <v>46287</v>
      </c>
      <c r="BS532" t="str">
        <f ca="1"/>
        <v>E</v>
      </c>
      <c r="BT532">
        <f ca="1"/>
        <v>74.3</v>
      </c>
      <c r="BU532">
        <f ca="1"/>
        <v>8044.1</v>
      </c>
      <c r="BV532">
        <f ca="1"/>
        <v>323.3</v>
      </c>
      <c r="BW532">
        <f ca="1"/>
        <v>259.29999999999995</v>
      </c>
      <c r="BX532">
        <f ca="1"/>
        <v>0</v>
      </c>
      <c r="BY532">
        <f ca="1"/>
        <v>8701</v>
      </c>
      <c r="BZ532">
        <f ca="1"/>
        <v>4.2300000000000004</v>
      </c>
      <c r="CA532">
        <f ca="1"/>
        <v>8.39</v>
      </c>
      <c r="CB532">
        <f ca="1"/>
        <v>20</v>
      </c>
      <c r="CC532" t="str">
        <f ca="1"/>
        <v/>
      </c>
      <c r="CD532" t="str">
        <f ca="1"/>
        <v/>
      </c>
      <c r="CE532">
        <f ca="1"/>
        <v>9450.5</v>
      </c>
      <c r="CF532">
        <f ca="1"/>
        <v>414.65</v>
      </c>
      <c r="CG532">
        <f ca="1"/>
        <v>22.79151091281804</v>
      </c>
    </row>
    <row r="533" spans="1:85" ht="13.5">
      <c r="A533" s="242">
        <f ca="1"/>
        <v>46259</v>
      </c>
      <c r="B533" s="240" t="str">
        <f ca="1"/>
        <v>M</v>
      </c>
      <c r="C533" s="243">
        <f ca="1"/>
        <v>164.60000000000002</v>
      </c>
      <c r="D533" s="243">
        <f ca="1"/>
        <v>8025.3</v>
      </c>
      <c r="E533" s="243">
        <f ca="1"/>
        <v>377.79999999999995</v>
      </c>
      <c r="F533" s="243">
        <f ca="1"/>
        <v>402.19999999999993</v>
      </c>
      <c r="G533" s="243" t="str">
        <f ca="1"/>
        <v/>
      </c>
      <c r="H533" s="243">
        <f ca="1"/>
        <v>8969.9000000000015</v>
      </c>
      <c r="I533" s="244" t="str">
        <f ca="1"/>
        <v/>
      </c>
      <c r="J533" s="244" t="str">
        <f ca="1"/>
        <v/>
      </c>
      <c r="K533" s="243" t="str">
        <f ca="1"/>
        <v/>
      </c>
      <c r="L533" s="243" t="str">
        <f ca="1"/>
        <v/>
      </c>
      <c r="M533" s="243" t="str">
        <f ca="1"/>
        <v/>
      </c>
      <c r="N533" s="243" t="str">
        <f ca="1"/>
        <v/>
      </c>
      <c r="O533" s="243" t="str">
        <f ca="1"/>
        <v/>
      </c>
      <c r="P533" s="244" t="str">
        <f ca="1"/>
        <v/>
      </c>
      <c r="R533" s="245"/>
      <c r="BA533">
        <f ca="1"/>
        <v>46288</v>
      </c>
      <c r="BB533" t="str">
        <f ca="1"/>
        <v>M</v>
      </c>
      <c r="BC533">
        <f ca="1"/>
        <v>81.8</v>
      </c>
      <c r="BD533">
        <f ca="1"/>
        <v>17.7</v>
      </c>
      <c r="BE533">
        <f ca="1"/>
        <v>342.6</v>
      </c>
      <c r="BF533">
        <f ca="1"/>
        <v>327.39999999999998</v>
      </c>
      <c r="BG533">
        <f ca="1"/>
        <v>0</v>
      </c>
      <c r="BH533">
        <f ca="1"/>
        <v>769.5</v>
      </c>
      <c r="BI533" t="str">
        <f ca="1"/>
        <v/>
      </c>
      <c r="BJ533" t="str">
        <f ca="1"/>
        <v/>
      </c>
      <c r="BK533" t="str">
        <f ca="1"/>
        <v/>
      </c>
      <c r="BL533" t="str">
        <f ca="1"/>
        <v/>
      </c>
      <c r="BM533" t="str">
        <f ca="1"/>
        <v/>
      </c>
      <c r="BN533" t="str">
        <f ca="1"/>
        <v/>
      </c>
      <c r="BO533" t="str">
        <f ca="1"/>
        <v/>
      </c>
      <c r="BP533" t="str">
        <f ca="1"/>
        <v/>
      </c>
      <c r="BR533">
        <f ca="1"/>
        <v>46288</v>
      </c>
      <c r="BS533" t="str">
        <f ca="1"/>
        <v>M</v>
      </c>
      <c r="BT533">
        <f ca="1"/>
        <v>81.8</v>
      </c>
      <c r="BU533">
        <f ca="1"/>
        <v>17.7</v>
      </c>
      <c r="BV533">
        <f ca="1"/>
        <v>342.6</v>
      </c>
      <c r="BW533">
        <f ca="1"/>
        <v>327.39999999999998</v>
      </c>
      <c r="BX533">
        <f ca="1"/>
        <v>0</v>
      </c>
      <c r="BY533">
        <f ca="1"/>
        <v>769.5</v>
      </c>
      <c r="BZ533" t="str">
        <f ca="1"/>
        <v/>
      </c>
      <c r="CA533" t="str">
        <f ca="1"/>
        <v/>
      </c>
      <c r="CB533" t="str">
        <f ca="1"/>
        <v/>
      </c>
      <c r="CC533" t="str">
        <f ca="1"/>
        <v/>
      </c>
      <c r="CD533" t="str">
        <f ca="1"/>
        <v/>
      </c>
      <c r="CE533" t="str">
        <f ca="1"/>
        <v/>
      </c>
      <c r="CF533" t="str">
        <f ca="1"/>
        <v/>
      </c>
      <c r="CG533" t="str">
        <f ca="1"/>
        <v/>
      </c>
    </row>
    <row r="534" spans="1:85" ht="13.5">
      <c r="A534" s="242">
        <f ca="1"/>
        <v>46259</v>
      </c>
      <c r="B534" s="240" t="str">
        <f ca="1"/>
        <v>E</v>
      </c>
      <c r="C534" s="243">
        <f ca="1"/>
        <v>138.4</v>
      </c>
      <c r="D534" s="243">
        <f ca="1"/>
        <v>9861.2000000000007</v>
      </c>
      <c r="E534" s="243">
        <f ca="1"/>
        <v>349.5</v>
      </c>
      <c r="F534" s="243">
        <f ca="1"/>
        <v>319.8</v>
      </c>
      <c r="G534" s="243" t="str">
        <f ca="1"/>
        <v/>
      </c>
      <c r="H534" s="243">
        <f ca="1"/>
        <v>10668.9</v>
      </c>
      <c r="I534" s="244">
        <f ca="1"/>
        <v>4.04</v>
      </c>
      <c r="J534" s="244">
        <f ca="1"/>
        <v>8.07</v>
      </c>
      <c r="K534" s="243">
        <f ca="1"/>
        <v>20</v>
      </c>
      <c r="L534" s="243" t="str">
        <f ca="1"/>
        <v/>
      </c>
      <c r="M534" s="243" t="str">
        <f ca="1"/>
        <v/>
      </c>
      <c r="N534" s="243">
        <f ca="1"/>
        <v>11538.6</v>
      </c>
      <c r="O534" s="243">
        <f ca="1"/>
        <v>485.19</v>
      </c>
      <c r="P534" s="244">
        <f ca="1"/>
        <v>23.78161132752118</v>
      </c>
      <c r="R534" s="245"/>
      <c r="BA534">
        <f ca="1"/>
        <v>46288</v>
      </c>
      <c r="BB534" t="str">
        <f ca="1"/>
        <v>E</v>
      </c>
      <c r="BC534">
        <f ca="1"/>
        <v>63.999999999999993</v>
      </c>
      <c r="BD534">
        <f ca="1"/>
        <v>8924.9</v>
      </c>
      <c r="BE534">
        <f ca="1"/>
        <v>334.9</v>
      </c>
      <c r="BF534">
        <f ca="1"/>
        <v>237.1</v>
      </c>
      <c r="BG534">
        <f ca="1"/>
        <v>0</v>
      </c>
      <c r="BH534">
        <f ca="1"/>
        <v>9560.9</v>
      </c>
      <c r="BI534">
        <f ca="1"/>
        <v>4.09</v>
      </c>
      <c r="BJ534">
        <f ca="1"/>
        <v>8.35</v>
      </c>
      <c r="BK534">
        <f ca="1"/>
        <v>20</v>
      </c>
      <c r="BL534" t="str">
        <f ca="1"/>
        <v/>
      </c>
      <c r="BM534" t="str">
        <f ca="1"/>
        <v/>
      </c>
      <c r="BN534">
        <f ca="1"/>
        <v>10338.299999999999</v>
      </c>
      <c r="BO534">
        <f ca="1"/>
        <v>439.54</v>
      </c>
      <c r="BP534">
        <f ca="1"/>
        <v>23.520726213768938</v>
      </c>
      <c r="BR534">
        <f ca="1"/>
        <v>46288</v>
      </c>
      <c r="BS534" t="str">
        <f ca="1"/>
        <v>E</v>
      </c>
      <c r="BT534">
        <f ca="1"/>
        <v>63.999999999999993</v>
      </c>
      <c r="BU534">
        <f ca="1"/>
        <v>8924.9</v>
      </c>
      <c r="BV534">
        <f ca="1"/>
        <v>334.9</v>
      </c>
      <c r="BW534">
        <f ca="1"/>
        <v>237.1</v>
      </c>
      <c r="BX534">
        <f ca="1"/>
        <v>0</v>
      </c>
      <c r="BY534">
        <f ca="1"/>
        <v>9560.9</v>
      </c>
      <c r="BZ534">
        <f ca="1"/>
        <v>4.09</v>
      </c>
      <c r="CA534">
        <f ca="1"/>
        <v>8.35</v>
      </c>
      <c r="CB534">
        <f ca="1"/>
        <v>20</v>
      </c>
      <c r="CC534" t="str">
        <f ca="1"/>
        <v/>
      </c>
      <c r="CD534" t="str">
        <f ca="1"/>
        <v/>
      </c>
      <c r="CE534">
        <f ca="1"/>
        <v>10338.299999999999</v>
      </c>
      <c r="CF534">
        <f ca="1"/>
        <v>439.54</v>
      </c>
      <c r="CG534">
        <f ca="1"/>
        <v>23.520726213768938</v>
      </c>
    </row>
    <row r="535" spans="1:85" ht="13.5">
      <c r="A535" s="242">
        <f ca="1"/>
        <v>46260</v>
      </c>
      <c r="B535" s="240" t="str">
        <f ca="1"/>
        <v>M</v>
      </c>
      <c r="C535" s="243">
        <f ca="1"/>
        <v>155.4</v>
      </c>
      <c r="D535" s="243">
        <f ca="1"/>
        <v>9.4</v>
      </c>
      <c r="E535" s="243">
        <f ca="1"/>
        <v>364.2</v>
      </c>
      <c r="F535" s="243">
        <f ca="1"/>
        <v>360.7</v>
      </c>
      <c r="G535" s="243" t="str">
        <f ca="1"/>
        <v/>
      </c>
      <c r="H535" s="243">
        <f ca="1"/>
        <v>889.7</v>
      </c>
      <c r="I535" s="244" t="str">
        <f ca="1"/>
        <v/>
      </c>
      <c r="J535" s="244" t="str">
        <f ca="1"/>
        <v/>
      </c>
      <c r="K535" s="243" t="str">
        <f ca="1"/>
        <v/>
      </c>
      <c r="L535" s="243" t="str">
        <f ca="1"/>
        <v/>
      </c>
      <c r="M535" s="243" t="str">
        <f ca="1"/>
        <v/>
      </c>
      <c r="N535" s="243" t="str">
        <f ca="1"/>
        <v/>
      </c>
      <c r="O535" s="243" t="str">
        <f ca="1"/>
        <v/>
      </c>
      <c r="P535" s="244" t="str">
        <f ca="1"/>
        <v/>
      </c>
      <c r="R535" s="245"/>
      <c r="BA535">
        <f ca="1"/>
        <v>46289</v>
      </c>
      <c r="BB535" t="str">
        <f ca="1"/>
        <v>M</v>
      </c>
      <c r="BC535">
        <f ca="1"/>
        <v>82.1</v>
      </c>
      <c r="BD535">
        <f ca="1"/>
        <v>18.8</v>
      </c>
      <c r="BE535">
        <f ca="1"/>
        <v>353.4</v>
      </c>
      <c r="BF535">
        <f ca="1"/>
        <v>343.1</v>
      </c>
      <c r="BG535">
        <f ca="1"/>
        <v>0</v>
      </c>
      <c r="BH535">
        <f ca="1"/>
        <v>797.4</v>
      </c>
      <c r="BI535" t="str">
        <f ca="1"/>
        <v/>
      </c>
      <c r="BJ535" t="str">
        <f ca="1"/>
        <v/>
      </c>
      <c r="BK535" t="str">
        <f ca="1"/>
        <v/>
      </c>
      <c r="BL535" t="str">
        <f ca="1"/>
        <v/>
      </c>
      <c r="BM535" t="str">
        <f ca="1"/>
        <v/>
      </c>
      <c r="BN535" t="str">
        <f ca="1"/>
        <v/>
      </c>
      <c r="BO535" t="str">
        <f ca="1"/>
        <v/>
      </c>
      <c r="BP535" t="str">
        <f ca="1"/>
        <v/>
      </c>
      <c r="BR535">
        <f ca="1"/>
        <v>46289</v>
      </c>
      <c r="BS535" t="str">
        <f ca="1"/>
        <v>M</v>
      </c>
      <c r="BT535">
        <f ca="1"/>
        <v>82.1</v>
      </c>
      <c r="BU535">
        <f ca="1"/>
        <v>18.8</v>
      </c>
      <c r="BV535">
        <f ca="1"/>
        <v>353.4</v>
      </c>
      <c r="BW535">
        <f ca="1"/>
        <v>343.1</v>
      </c>
      <c r="BX535">
        <f ca="1"/>
        <v>0</v>
      </c>
      <c r="BY535">
        <f ca="1"/>
        <v>797.4</v>
      </c>
      <c r="BZ535" t="str">
        <f ca="1"/>
        <v/>
      </c>
      <c r="CA535" t="str">
        <f ca="1"/>
        <v/>
      </c>
      <c r="CB535" t="str">
        <f ca="1"/>
        <v/>
      </c>
      <c r="CC535" t="str">
        <f ca="1"/>
        <v/>
      </c>
      <c r="CD535" t="str">
        <f ca="1"/>
        <v/>
      </c>
      <c r="CE535" t="str">
        <f ca="1"/>
        <v/>
      </c>
      <c r="CF535" t="str">
        <f ca="1"/>
        <v/>
      </c>
      <c r="CG535" t="str">
        <f ca="1"/>
        <v/>
      </c>
    </row>
    <row r="536" spans="1:85" ht="13.5">
      <c r="A536" s="242">
        <f ca="1"/>
        <v>46260</v>
      </c>
      <c r="B536" s="240" t="str">
        <f ca="1"/>
        <v>E</v>
      </c>
      <c r="C536" s="243">
        <f ca="1"/>
        <v>85.7</v>
      </c>
      <c r="D536" s="243">
        <f ca="1"/>
        <v>8043.4</v>
      </c>
      <c r="E536" s="243">
        <f ca="1"/>
        <v>364</v>
      </c>
      <c r="F536" s="243">
        <f ca="1"/>
        <v>293.3</v>
      </c>
      <c r="G536" s="243" t="str">
        <f ca="1"/>
        <v/>
      </c>
      <c r="H536" s="243">
        <f ca="1"/>
        <v>8786.3999999999978</v>
      </c>
      <c r="I536" s="244">
        <f ca="1"/>
        <v>4.1500000000000004</v>
      </c>
      <c r="J536" s="244">
        <f ca="1"/>
        <v>8.18</v>
      </c>
      <c r="K536" s="243">
        <f ca="1"/>
        <v>20</v>
      </c>
      <c r="L536" s="243" t="str">
        <f ca="1"/>
        <v/>
      </c>
      <c r="M536" s="243" t="str">
        <f ca="1"/>
        <v/>
      </c>
      <c r="N536" s="243">
        <f ca="1"/>
        <v>9705.1999999999971</v>
      </c>
      <c r="O536" s="243">
        <f ca="1"/>
        <v>407.31</v>
      </c>
      <c r="P536" s="244">
        <f ca="1"/>
        <v>23.827551496403224</v>
      </c>
      <c r="R536" s="245"/>
      <c r="BA536">
        <f ca="1"/>
        <v>46289</v>
      </c>
      <c r="BB536" t="str">
        <f ca="1"/>
        <v>E</v>
      </c>
      <c r="BC536">
        <f ca="1"/>
        <v>69.099999999999994</v>
      </c>
      <c r="BD536">
        <f ca="1"/>
        <v>7924.9</v>
      </c>
      <c r="BE536">
        <f ca="1"/>
        <v>348.6</v>
      </c>
      <c r="BF536">
        <f ca="1"/>
        <v>286.80000000000007</v>
      </c>
      <c r="BG536">
        <f ca="1"/>
        <v>0</v>
      </c>
      <c r="BH536">
        <f ca="1"/>
        <v>8629.4</v>
      </c>
      <c r="BI536">
        <f ca="1"/>
        <v>4.34</v>
      </c>
      <c r="BJ536">
        <f ca="1"/>
        <v>8.3800000000000008</v>
      </c>
      <c r="BK536">
        <f ca="1"/>
        <v>40</v>
      </c>
      <c r="BL536" t="str">
        <f ca="1"/>
        <v/>
      </c>
      <c r="BM536" t="str">
        <f ca="1"/>
        <v/>
      </c>
      <c r="BN536">
        <f ca="1"/>
        <v>9019.5</v>
      </c>
      <c r="BO536">
        <f ca="1"/>
        <v>404.25</v>
      </c>
      <c r="BP536">
        <f ca="1"/>
        <v>22.311688311688311</v>
      </c>
      <c r="BR536">
        <f ca="1"/>
        <v>46289</v>
      </c>
      <c r="BS536" t="str">
        <f ca="1"/>
        <v>E</v>
      </c>
      <c r="BT536">
        <f ca="1"/>
        <v>69.099999999999994</v>
      </c>
      <c r="BU536">
        <f ca="1"/>
        <v>7924.9</v>
      </c>
      <c r="BV536">
        <f ca="1"/>
        <v>348.6</v>
      </c>
      <c r="BW536">
        <f ca="1"/>
        <v>286.80000000000007</v>
      </c>
      <c r="BX536">
        <f ca="1"/>
        <v>0</v>
      </c>
      <c r="BY536">
        <f ca="1"/>
        <v>8629.4</v>
      </c>
      <c r="BZ536">
        <f ca="1"/>
        <v>4.34</v>
      </c>
      <c r="CA536">
        <f ca="1"/>
        <v>8.3800000000000008</v>
      </c>
      <c r="CB536">
        <f ca="1"/>
        <v>40</v>
      </c>
      <c r="CC536" t="str">
        <f ca="1"/>
        <v/>
      </c>
      <c r="CD536" t="str">
        <f ca="1"/>
        <v/>
      </c>
      <c r="CE536">
        <f ca="1"/>
        <v>9019.5</v>
      </c>
      <c r="CF536">
        <f ca="1"/>
        <v>404.25</v>
      </c>
      <c r="CG536">
        <f ca="1"/>
        <v>22.311688311688311</v>
      </c>
    </row>
    <row r="537" spans="1:85" ht="13.5">
      <c r="A537" s="242">
        <f ca="1"/>
        <v>46261</v>
      </c>
      <c r="B537" s="240" t="str">
        <f ca="1"/>
        <v>M</v>
      </c>
      <c r="C537" s="243">
        <f ca="1"/>
        <v>158</v>
      </c>
      <c r="D537" s="243">
        <f ca="1"/>
        <v>8.4</v>
      </c>
      <c r="E537" s="243">
        <f ca="1"/>
        <v>393.2</v>
      </c>
      <c r="F537" s="243">
        <f ca="1"/>
        <v>379.20000000000005</v>
      </c>
      <c r="G537" s="243" t="str">
        <f ca="1"/>
        <v/>
      </c>
      <c r="H537" s="243">
        <f ca="1"/>
        <v>938.80000000000007</v>
      </c>
      <c r="I537" s="244" t="str">
        <f ca="1"/>
        <v/>
      </c>
      <c r="J537" s="244" t="str">
        <f ca="1"/>
        <v/>
      </c>
      <c r="K537" s="243" t="str">
        <f ca="1"/>
        <v/>
      </c>
      <c r="L537" s="243" t="str">
        <f ca="1"/>
        <v/>
      </c>
      <c r="M537" s="243" t="str">
        <f ca="1"/>
        <v/>
      </c>
      <c r="N537" s="243" t="str">
        <f ca="1"/>
        <v/>
      </c>
      <c r="O537" s="243" t="str">
        <f ca="1"/>
        <v/>
      </c>
      <c r="P537" s="244" t="str">
        <f ca="1"/>
        <v/>
      </c>
      <c r="R537" s="245"/>
      <c r="BA537">
        <f ca="1"/>
        <v>46290</v>
      </c>
      <c r="BB537" t="str">
        <f ca="1"/>
        <v>M</v>
      </c>
      <c r="BC537">
        <f ca="1"/>
        <v>79.599999999999994</v>
      </c>
      <c r="BD537">
        <f ca="1"/>
        <v>19</v>
      </c>
      <c r="BE537">
        <f ca="1"/>
        <v>0</v>
      </c>
      <c r="BF537">
        <f ca="1"/>
        <v>331.49999999999994</v>
      </c>
      <c r="BG537">
        <f ca="1"/>
        <v>0</v>
      </c>
      <c r="BH537">
        <f ca="1"/>
        <v>430.09999999999991</v>
      </c>
      <c r="BI537" t="str">
        <f ca="1"/>
        <v/>
      </c>
      <c r="BJ537" t="str">
        <f ca="1"/>
        <v/>
      </c>
      <c r="BK537" t="str">
        <f ca="1"/>
        <v/>
      </c>
      <c r="BL537" t="str">
        <f ca="1"/>
        <v/>
      </c>
      <c r="BM537" t="str">
        <f ca="1"/>
        <v/>
      </c>
      <c r="BN537" t="str">
        <f ca="1"/>
        <v/>
      </c>
      <c r="BO537" t="str">
        <f ca="1"/>
        <v/>
      </c>
      <c r="BP537" t="str">
        <f ca="1"/>
        <v/>
      </c>
      <c r="BR537">
        <f ca="1"/>
        <v>46290</v>
      </c>
      <c r="BS537" t="str">
        <f ca="1"/>
        <v>M</v>
      </c>
      <c r="BT537">
        <f ca="1"/>
        <v>79.599999999999994</v>
      </c>
      <c r="BU537">
        <f ca="1"/>
        <v>19</v>
      </c>
      <c r="BV537">
        <f ca="1"/>
        <v>0</v>
      </c>
      <c r="BW537">
        <f ca="1"/>
        <v>331.49999999999994</v>
      </c>
      <c r="BX537">
        <f ca="1"/>
        <v>0</v>
      </c>
      <c r="BY537">
        <f ca="1"/>
        <v>430.09999999999991</v>
      </c>
      <c r="BZ537" t="str">
        <f ca="1"/>
        <v/>
      </c>
      <c r="CA537" t="str">
        <f ca="1"/>
        <v/>
      </c>
      <c r="CB537" t="str">
        <f ca="1"/>
        <v/>
      </c>
      <c r="CC537" t="str">
        <f ca="1"/>
        <v/>
      </c>
      <c r="CD537" t="str">
        <f ca="1"/>
        <v/>
      </c>
      <c r="CE537" t="str">
        <f ca="1"/>
        <v/>
      </c>
      <c r="CF537" t="str">
        <f ca="1"/>
        <v/>
      </c>
      <c r="CG537" t="str">
        <f ca="1"/>
        <v/>
      </c>
    </row>
    <row r="538" spans="1:85" ht="13.5">
      <c r="A538" s="242">
        <f ca="1"/>
        <v>46261</v>
      </c>
      <c r="B538" s="240" t="str">
        <f ca="1"/>
        <v>E</v>
      </c>
      <c r="C538" s="243">
        <f ca="1"/>
        <v>136</v>
      </c>
      <c r="D538" s="243">
        <f ca="1"/>
        <v>12.7</v>
      </c>
      <c r="E538" s="243">
        <f ca="1"/>
        <v>339.9</v>
      </c>
      <c r="F538" s="243">
        <f ca="1"/>
        <v>307.09999999999997</v>
      </c>
      <c r="G538" s="243" t="str">
        <f ca="1"/>
        <v/>
      </c>
      <c r="H538" s="243">
        <f ca="1"/>
        <v>795.69999999999993</v>
      </c>
      <c r="I538" s="244">
        <f ca="1"/>
        <v>4.41</v>
      </c>
      <c r="J538" s="244">
        <f ca="1"/>
        <v>8.3000000000000007</v>
      </c>
      <c r="K538" s="243">
        <f ca="1"/>
        <v>20</v>
      </c>
      <c r="L538" s="243" t="str">
        <f ca="1"/>
        <v/>
      </c>
      <c r="M538" s="243" t="str">
        <f ca="1"/>
        <v/>
      </c>
      <c r="N538" s="243">
        <f ca="1"/>
        <v>10257.400000000001</v>
      </c>
      <c r="O538" s="243">
        <f ca="1"/>
        <v>463.89</v>
      </c>
      <c r="P538" s="244">
        <f ca="1"/>
        <v>22.111707516868226</v>
      </c>
      <c r="R538" s="245"/>
      <c r="BA538">
        <f ca="1"/>
        <v>46290</v>
      </c>
      <c r="BB538" t="str">
        <f ca="1"/>
        <v>E</v>
      </c>
      <c r="BC538">
        <f ca="1"/>
        <v>64.599999999999994</v>
      </c>
      <c r="BD538">
        <f ca="1"/>
        <v>20</v>
      </c>
      <c r="BE538">
        <f ca="1"/>
        <v>0</v>
      </c>
      <c r="BF538">
        <f ca="1"/>
        <v>270.79999999999995</v>
      </c>
      <c r="BG538">
        <f ca="1"/>
        <v>0</v>
      </c>
      <c r="BH538">
        <f ca="1"/>
        <v>355.4</v>
      </c>
      <c r="BI538">
        <f ca="1"/>
        <v>3.98</v>
      </c>
      <c r="BJ538">
        <f ca="1"/>
        <v>8.51</v>
      </c>
      <c r="BK538">
        <f ca="1"/>
        <v>20</v>
      </c>
      <c r="BL538" t="str">
        <f ca="1"/>
        <v/>
      </c>
      <c r="BM538" t="str">
        <f ca="1"/>
        <v/>
      </c>
      <c r="BN538">
        <f ca="1"/>
        <v>606</v>
      </c>
      <c r="BO538">
        <f ca="1"/>
        <v>25.71</v>
      </c>
      <c r="BP538">
        <f ca="1"/>
        <v>23.570595099183198</v>
      </c>
      <c r="BR538">
        <f ca="1"/>
        <v>46290</v>
      </c>
      <c r="BS538" t="str">
        <f ca="1"/>
        <v>E</v>
      </c>
      <c r="BT538">
        <f ca="1"/>
        <v>64.599999999999994</v>
      </c>
      <c r="BU538">
        <f ca="1"/>
        <v>20</v>
      </c>
      <c r="BV538">
        <f ca="1"/>
        <v>0</v>
      </c>
      <c r="BW538">
        <f ca="1"/>
        <v>270.79999999999995</v>
      </c>
      <c r="BX538">
        <f ca="1"/>
        <v>0</v>
      </c>
      <c r="BY538">
        <f ca="1"/>
        <v>355.4</v>
      </c>
      <c r="BZ538">
        <f ca="1"/>
        <v>3.98</v>
      </c>
      <c r="CA538">
        <f ca="1"/>
        <v>8.51</v>
      </c>
      <c r="CB538">
        <f ca="1"/>
        <v>20</v>
      </c>
      <c r="CC538" t="str">
        <f ca="1"/>
        <v/>
      </c>
      <c r="CD538" t="str">
        <f ca="1"/>
        <v/>
      </c>
      <c r="CE538">
        <f ca="1"/>
        <v>606</v>
      </c>
      <c r="CF538">
        <f ca="1"/>
        <v>25.71</v>
      </c>
      <c r="CG538">
        <f ca="1"/>
        <v>23.570595099183198</v>
      </c>
    </row>
    <row r="539" spans="1:85" ht="13.5">
      <c r="A539" s="242">
        <f ca="1"/>
        <v>46262</v>
      </c>
      <c r="B539" s="240" t="str">
        <f ca="1"/>
        <v>M</v>
      </c>
      <c r="C539" s="243">
        <f ca="1"/>
        <v>162.19999999999999</v>
      </c>
      <c r="D539" s="243">
        <f ca="1"/>
        <v>8541</v>
      </c>
      <c r="E539" s="243">
        <f ca="1"/>
        <v>379.3</v>
      </c>
      <c r="F539" s="243">
        <f ca="1"/>
        <v>399.2</v>
      </c>
      <c r="G539" s="243" t="str">
        <f ca="1"/>
        <v/>
      </c>
      <c r="H539" s="243">
        <f ca="1"/>
        <v>9481.7000000000007</v>
      </c>
      <c r="I539" s="244" t="str">
        <f ca="1"/>
        <v/>
      </c>
      <c r="J539" s="244" t="str">
        <f ca="1"/>
        <v/>
      </c>
      <c r="K539" s="243" t="str">
        <f ca="1"/>
        <v/>
      </c>
      <c r="L539" s="243" t="str">
        <f ca="1"/>
        <v/>
      </c>
      <c r="M539" s="243" t="str">
        <f ca="1"/>
        <v/>
      </c>
      <c r="N539" s="243" t="str">
        <f ca="1"/>
        <v/>
      </c>
      <c r="O539" s="243" t="str">
        <f ca="1"/>
        <v/>
      </c>
      <c r="P539" s="244" t="str">
        <f ca="1"/>
        <v/>
      </c>
      <c r="BA539">
        <f ca="1"/>
        <v>46291</v>
      </c>
      <c r="BB539" t="str">
        <f ca="1"/>
        <v>M</v>
      </c>
      <c r="BC539">
        <f ca="1"/>
        <v>0</v>
      </c>
      <c r="BD539">
        <f ca="1"/>
        <v>21.6</v>
      </c>
      <c r="BE539">
        <f ca="1"/>
        <v>0</v>
      </c>
      <c r="BF539">
        <f ca="1"/>
        <v>249</v>
      </c>
      <c r="BG539">
        <f ca="1"/>
        <v>0</v>
      </c>
      <c r="BH539">
        <f ca="1"/>
        <v>270.60000000000002</v>
      </c>
      <c r="BI539" t="str">
        <f ca="1"/>
        <v/>
      </c>
      <c r="BJ539" t="str">
        <f ca="1"/>
        <v/>
      </c>
      <c r="BK539" t="str">
        <f ca="1"/>
        <v/>
      </c>
      <c r="BL539" t="str">
        <f ca="1"/>
        <v/>
      </c>
      <c r="BM539" t="str">
        <f ca="1"/>
        <v/>
      </c>
      <c r="BN539" t="str">
        <f ca="1"/>
        <v/>
      </c>
      <c r="BO539" t="str">
        <f ca="1"/>
        <v/>
      </c>
      <c r="BP539" t="str">
        <f ca="1"/>
        <v/>
      </c>
      <c r="BR539">
        <f ca="1"/>
        <v>46291</v>
      </c>
      <c r="BS539" t="str">
        <f ca="1"/>
        <v>M</v>
      </c>
      <c r="BT539">
        <f ca="1"/>
        <v>0</v>
      </c>
      <c r="BU539">
        <f ca="1"/>
        <v>21.6</v>
      </c>
      <c r="BV539">
        <f ca="1"/>
        <v>0</v>
      </c>
      <c r="BW539">
        <f ca="1"/>
        <v>249</v>
      </c>
      <c r="BX539">
        <f ca="1"/>
        <v>0</v>
      </c>
      <c r="BY539">
        <f ca="1"/>
        <v>270.60000000000002</v>
      </c>
      <c r="BZ539" t="str">
        <f ca="1"/>
        <v/>
      </c>
      <c r="CA539" t="str">
        <f ca="1"/>
        <v/>
      </c>
      <c r="CB539" t="str">
        <f ca="1"/>
        <v/>
      </c>
      <c r="CC539" t="str">
        <f ca="1"/>
        <v/>
      </c>
      <c r="CD539" t="str">
        <f ca="1"/>
        <v/>
      </c>
      <c r="CE539" t="str">
        <f ca="1"/>
        <v/>
      </c>
      <c r="CF539" t="str">
        <f ca="1"/>
        <v/>
      </c>
      <c r="CG539" t="str">
        <f ca="1"/>
        <v/>
      </c>
    </row>
    <row r="540" spans="1:85" ht="13.5">
      <c r="A540" s="242">
        <f ca="1"/>
        <v>46262</v>
      </c>
      <c r="B540" s="240" t="str">
        <f ca="1"/>
        <v>E</v>
      </c>
      <c r="C540" s="243">
        <f ca="1"/>
        <v>140.69999999999999</v>
      </c>
      <c r="D540" s="243">
        <f ca="1"/>
        <v>8001</v>
      </c>
      <c r="E540" s="243">
        <f ca="1"/>
        <v>359.70000000000005</v>
      </c>
      <c r="F540" s="243">
        <f ca="1"/>
        <v>336.7</v>
      </c>
      <c r="G540" s="243" t="str">
        <f ca="1"/>
        <v/>
      </c>
      <c r="H540" s="243">
        <f ca="1"/>
        <v>8838.1</v>
      </c>
      <c r="I540" s="244">
        <f ca="1"/>
        <v>4.2</v>
      </c>
      <c r="J540" s="244">
        <f ca="1"/>
        <v>8.16</v>
      </c>
      <c r="K540" s="243">
        <f ca="1"/>
        <v>20</v>
      </c>
      <c r="L540" s="243" t="str">
        <f ca="1"/>
        <v/>
      </c>
      <c r="M540" s="243" t="str">
        <f ca="1"/>
        <v/>
      </c>
      <c r="N540" s="243">
        <f ca="1"/>
        <v>9794.7000000000007</v>
      </c>
      <c r="O540" s="243">
        <f ca="1"/>
        <v>426.58</v>
      </c>
      <c r="P540" s="244">
        <f ca="1"/>
        <v>22.960992076515545</v>
      </c>
      <c r="BA540">
        <f ca="1"/>
        <v>46291</v>
      </c>
      <c r="BB540" t="str">
        <f ca="1"/>
        <v>E</v>
      </c>
      <c r="BC540">
        <f ca="1"/>
        <v>0</v>
      </c>
      <c r="BD540">
        <f ca="1"/>
        <v>9921.1</v>
      </c>
      <c r="BE540">
        <f ca="1"/>
        <v>0</v>
      </c>
      <c r="BF540">
        <f ca="1"/>
        <v>178.19999999999996</v>
      </c>
      <c r="BG540">
        <f ca="1"/>
        <v>0</v>
      </c>
      <c r="BH540">
        <f ca="1"/>
        <v>10099.300000000001</v>
      </c>
      <c r="BI540">
        <f ca="1"/>
        <v>4.0599999999999996</v>
      </c>
      <c r="BJ540">
        <f ca="1"/>
        <v>8.32</v>
      </c>
      <c r="BK540">
        <f ca="1"/>
        <v>20</v>
      </c>
      <c r="BL540" t="str">
        <f ca="1"/>
        <v/>
      </c>
      <c r="BM540" t="str">
        <f ca="1"/>
        <v/>
      </c>
      <c r="BN540">
        <f ca="1"/>
        <v>10307.700000000001</v>
      </c>
      <c r="BO540">
        <f ca="1"/>
        <v>436.18</v>
      </c>
      <c r="BP540">
        <f ca="1"/>
        <v>23.631757531294422</v>
      </c>
      <c r="BR540">
        <f ca="1"/>
        <v>46291</v>
      </c>
      <c r="BS540" t="str">
        <f ca="1"/>
        <v>E</v>
      </c>
      <c r="BT540">
        <f ca="1"/>
        <v>0</v>
      </c>
      <c r="BU540">
        <f ca="1"/>
        <v>9921.1</v>
      </c>
      <c r="BV540">
        <f ca="1"/>
        <v>0</v>
      </c>
      <c r="BW540">
        <f ca="1"/>
        <v>178.19999999999996</v>
      </c>
      <c r="BX540">
        <f ca="1"/>
        <v>0</v>
      </c>
      <c r="BY540">
        <f ca="1"/>
        <v>10099.300000000001</v>
      </c>
      <c r="BZ540">
        <f ca="1"/>
        <v>4.0599999999999996</v>
      </c>
      <c r="CA540">
        <f ca="1"/>
        <v>8.32</v>
      </c>
      <c r="CB540">
        <f ca="1"/>
        <v>20</v>
      </c>
      <c r="CC540" t="str">
        <f ca="1"/>
        <v/>
      </c>
      <c r="CD540" t="str">
        <f ca="1"/>
        <v/>
      </c>
      <c r="CE540">
        <f ca="1"/>
        <v>10307.700000000001</v>
      </c>
      <c r="CF540">
        <f ca="1"/>
        <v>436.18</v>
      </c>
      <c r="CG540">
        <f ca="1"/>
        <v>23.631757531294422</v>
      </c>
    </row>
    <row r="541" spans="1:85" ht="13.5">
      <c r="A541" s="242">
        <f ca="1"/>
        <v>46263</v>
      </c>
      <c r="B541" s="240" t="str">
        <f ca="1"/>
        <v>M</v>
      </c>
      <c r="C541" s="243">
        <f ca="1"/>
        <v>160.5</v>
      </c>
      <c r="D541" s="243">
        <f ca="1"/>
        <v>5.7</v>
      </c>
      <c r="E541" s="243">
        <f ca="1"/>
        <v>363.6</v>
      </c>
      <c r="F541" s="243">
        <f ca="1"/>
        <v>446.79999999999995</v>
      </c>
      <c r="G541" s="243" t="str">
        <f ca="1"/>
        <v/>
      </c>
      <c r="H541" s="243">
        <f ca="1"/>
        <v>976.59999999999991</v>
      </c>
      <c r="I541" s="244" t="str">
        <f ca="1"/>
        <v/>
      </c>
      <c r="J541" s="244" t="str">
        <f ca="1"/>
        <v/>
      </c>
      <c r="K541" s="243" t="str">
        <f ca="1"/>
        <v/>
      </c>
      <c r="L541" s="243" t="str">
        <f ca="1"/>
        <v/>
      </c>
      <c r="M541" s="243" t="str">
        <f ca="1"/>
        <v/>
      </c>
      <c r="N541" s="243" t="str">
        <f ca="1"/>
        <v/>
      </c>
      <c r="O541" s="243" t="str">
        <f ca="1"/>
        <v/>
      </c>
      <c r="P541" s="244" t="str">
        <f ca="1"/>
        <v/>
      </c>
      <c r="BA541">
        <f ca="1"/>
        <v>46292</v>
      </c>
      <c r="BB541" t="str">
        <f ca="1"/>
        <v>M</v>
      </c>
      <c r="BC541">
        <f ca="1"/>
        <v>0</v>
      </c>
      <c r="BD541">
        <f ca="1"/>
        <v>20.3</v>
      </c>
      <c r="BE541">
        <f ca="1"/>
        <v>0</v>
      </c>
      <c r="BF541">
        <f ca="1"/>
        <v>208.1</v>
      </c>
      <c r="BG541">
        <f ca="1"/>
        <v>0</v>
      </c>
      <c r="BH541">
        <f ca="1"/>
        <v>228.4</v>
      </c>
      <c r="BI541" t="str">
        <f ca="1"/>
        <v/>
      </c>
      <c r="BJ541" t="str">
        <f ca="1"/>
        <v/>
      </c>
      <c r="BK541" t="str">
        <f ca="1"/>
        <v/>
      </c>
      <c r="BL541" t="str">
        <f ca="1"/>
        <v/>
      </c>
      <c r="BM541" t="str">
        <f ca="1"/>
        <v/>
      </c>
      <c r="BN541" t="str">
        <f ca="1"/>
        <v/>
      </c>
      <c r="BO541" t="str">
        <f ca="1"/>
        <v/>
      </c>
      <c r="BP541" t="str">
        <f ca="1"/>
        <v/>
      </c>
      <c r="BR541">
        <f ca="1"/>
        <v>46292</v>
      </c>
      <c r="BS541" t="str">
        <f ca="1"/>
        <v>M</v>
      </c>
      <c r="BT541">
        <f ca="1"/>
        <v>0</v>
      </c>
      <c r="BU541">
        <f ca="1"/>
        <v>20.3</v>
      </c>
      <c r="BV541">
        <f ca="1"/>
        <v>0</v>
      </c>
      <c r="BW541">
        <f ca="1"/>
        <v>208.1</v>
      </c>
      <c r="BX541">
        <f ca="1"/>
        <v>0</v>
      </c>
      <c r="BY541">
        <f ca="1"/>
        <v>228.4</v>
      </c>
      <c r="BZ541" t="str">
        <f ca="1"/>
        <v/>
      </c>
      <c r="CA541" t="str">
        <f ca="1"/>
        <v/>
      </c>
      <c r="CB541" t="str">
        <f ca="1"/>
        <v/>
      </c>
      <c r="CC541" t="str">
        <f ca="1"/>
        <v/>
      </c>
      <c r="CD541" t="str">
        <f ca="1"/>
        <v/>
      </c>
      <c r="CE541" t="str">
        <f ca="1"/>
        <v/>
      </c>
      <c r="CF541" t="str">
        <f ca="1"/>
        <v/>
      </c>
      <c r="CG541" t="str">
        <f ca="1"/>
        <v/>
      </c>
    </row>
    <row r="542" spans="1:85" ht="13.5">
      <c r="A542" s="242">
        <f ca="1"/>
        <v>46263</v>
      </c>
      <c r="B542" s="240" t="str">
        <f ca="1"/>
        <v>E</v>
      </c>
      <c r="C542" s="243">
        <f ca="1"/>
        <v>131</v>
      </c>
      <c r="D542" s="243">
        <f ca="1"/>
        <v>8177.8</v>
      </c>
      <c r="E542" s="243">
        <f ca="1"/>
        <v>328</v>
      </c>
      <c r="F542" s="243">
        <f ca="1"/>
        <v>307.5</v>
      </c>
      <c r="G542" s="243" t="str">
        <f ca="1"/>
        <v/>
      </c>
      <c r="H542" s="243">
        <f ca="1"/>
        <v>8944.2999999999993</v>
      </c>
      <c r="I542" s="244">
        <f ca="1"/>
        <v>4.18</v>
      </c>
      <c r="J542" s="244">
        <f ca="1"/>
        <v>8.2200000000000006</v>
      </c>
      <c r="K542" s="243">
        <f ca="1"/>
        <v>20</v>
      </c>
      <c r="L542" s="243" t="str">
        <f ca="1"/>
        <v/>
      </c>
      <c r="M542" s="243" t="str">
        <f ca="1"/>
        <v/>
      </c>
      <c r="N542" s="243">
        <f ca="1"/>
        <v>9900</v>
      </c>
      <c r="O542" s="243">
        <f ca="1"/>
        <v>424.16</v>
      </c>
      <c r="P542" s="244">
        <f ca="1"/>
        <v>23.3402489626556</v>
      </c>
      <c r="BA542">
        <f ca="1"/>
        <v>46292</v>
      </c>
      <c r="BB542" t="str">
        <f ca="1"/>
        <v>E</v>
      </c>
      <c r="BC542">
        <f ca="1"/>
        <v>0</v>
      </c>
      <c r="BD542">
        <f ca="1"/>
        <v>8079.5</v>
      </c>
      <c r="BE542">
        <f ca="1"/>
        <v>0</v>
      </c>
      <c r="BF542">
        <f ca="1"/>
        <v>149.20000000000005</v>
      </c>
      <c r="BG542">
        <f ca="1"/>
        <v>0</v>
      </c>
      <c r="BH542">
        <f ca="1"/>
        <v>8228.7000000000007</v>
      </c>
      <c r="BI542">
        <f ca="1"/>
        <v>4.1500000000000004</v>
      </c>
      <c r="BJ542">
        <f ca="1"/>
        <v>8.3000000000000007</v>
      </c>
      <c r="BK542">
        <f ca="1"/>
        <v>20</v>
      </c>
      <c r="BL542" t="str">
        <f ca="1"/>
        <v/>
      </c>
      <c r="BM542" t="str">
        <f ca="1"/>
        <v/>
      </c>
      <c r="BN542">
        <f ca="1"/>
        <v>8421.9000000000015</v>
      </c>
      <c r="BO542">
        <f ca="1"/>
        <v>362.89</v>
      </c>
      <c r="BP542">
        <f ca="1"/>
        <v>23.207859130866108</v>
      </c>
      <c r="BR542">
        <f ca="1"/>
        <v>46292</v>
      </c>
      <c r="BS542" t="str">
        <f ca="1"/>
        <v>E</v>
      </c>
      <c r="BT542">
        <f ca="1"/>
        <v>0</v>
      </c>
      <c r="BU542">
        <f ca="1"/>
        <v>8079.5</v>
      </c>
      <c r="BV542">
        <f ca="1"/>
        <v>0</v>
      </c>
      <c r="BW542">
        <f ca="1"/>
        <v>149.20000000000005</v>
      </c>
      <c r="BX542">
        <f ca="1"/>
        <v>0</v>
      </c>
      <c r="BY542">
        <f ca="1"/>
        <v>8228.7000000000007</v>
      </c>
      <c r="BZ542">
        <f ca="1"/>
        <v>4.1500000000000004</v>
      </c>
      <c r="CA542">
        <f ca="1"/>
        <v>8.3000000000000007</v>
      </c>
      <c r="CB542">
        <f ca="1"/>
        <v>20</v>
      </c>
      <c r="CC542" t="str">
        <f ca="1"/>
        <v/>
      </c>
      <c r="CD542" t="str">
        <f ca="1"/>
        <v/>
      </c>
      <c r="CE542">
        <f ca="1"/>
        <v>8421.9000000000015</v>
      </c>
      <c r="CF542">
        <f ca="1"/>
        <v>362.89</v>
      </c>
      <c r="CG542">
        <f ca="1"/>
        <v>23.207859130866108</v>
      </c>
    </row>
    <row r="543" spans="1:85" ht="13.5">
      <c r="A543" s="242">
        <f ca="1"/>
        <v>46264</v>
      </c>
      <c r="B543" s="240" t="str">
        <f ca="1"/>
        <v>M</v>
      </c>
      <c r="C543" s="243">
        <f ca="1"/>
        <v>148.89999999999998</v>
      </c>
      <c r="D543" s="243">
        <f ca="1"/>
        <v>9.1</v>
      </c>
      <c r="E543" s="243">
        <f ca="1"/>
        <v>366.1</v>
      </c>
      <c r="F543" s="243">
        <f ca="1"/>
        <v>451.60000000000008</v>
      </c>
      <c r="G543" s="243" t="str">
        <f ca="1"/>
        <v/>
      </c>
      <c r="H543" s="243">
        <f ca="1"/>
        <v>975.7</v>
      </c>
      <c r="I543" s="244" t="str">
        <f ca="1"/>
        <v/>
      </c>
      <c r="J543" s="244" t="str">
        <f ca="1"/>
        <v/>
      </c>
      <c r="K543" s="243" t="str">
        <f ca="1"/>
        <v/>
      </c>
      <c r="L543" s="243" t="str">
        <f ca="1"/>
        <v/>
      </c>
      <c r="M543" s="243" t="str">
        <f ca="1"/>
        <v/>
      </c>
      <c r="N543" s="243" t="str">
        <f ca="1"/>
        <v/>
      </c>
      <c r="O543" s="243" t="str">
        <f ca="1"/>
        <v/>
      </c>
      <c r="P543" s="244" t="str">
        <f ca="1"/>
        <v/>
      </c>
      <c r="BA543">
        <f ca="1"/>
        <v>46293</v>
      </c>
      <c r="BB543" t="str">
        <f ca="1"/>
        <v>M</v>
      </c>
      <c r="BC543">
        <f ca="1"/>
        <v>0</v>
      </c>
      <c r="BD543">
        <f ca="1"/>
        <v>20.8</v>
      </c>
      <c r="BE543">
        <f ca="1"/>
        <v>0</v>
      </c>
      <c r="BF543">
        <f ca="1"/>
        <v>192.4</v>
      </c>
      <c r="BG543">
        <f ca="1"/>
        <v>0</v>
      </c>
      <c r="BH543">
        <f ca="1"/>
        <v>213.20000000000002</v>
      </c>
      <c r="BI543" t="str">
        <f ca="1"/>
        <v/>
      </c>
      <c r="BJ543" t="str">
        <f ca="1"/>
        <v/>
      </c>
      <c r="BK543" t="str">
        <f ca="1"/>
        <v/>
      </c>
      <c r="BL543" t="str">
        <f ca="1"/>
        <v/>
      </c>
      <c r="BM543" t="str">
        <f ca="1"/>
        <v/>
      </c>
      <c r="BN543" t="str">
        <f ca="1"/>
        <v/>
      </c>
      <c r="BO543" t="str">
        <f ca="1"/>
        <v/>
      </c>
      <c r="BP543" t="str">
        <f ca="1"/>
        <v/>
      </c>
      <c r="BR543">
        <f ca="1"/>
        <v>46293</v>
      </c>
      <c r="BS543" t="str">
        <f ca="1"/>
        <v>M</v>
      </c>
      <c r="BT543">
        <f ca="1"/>
        <v>0</v>
      </c>
      <c r="BU543">
        <f ca="1"/>
        <v>20.8</v>
      </c>
      <c r="BV543">
        <f ca="1"/>
        <v>0</v>
      </c>
      <c r="BW543">
        <f ca="1"/>
        <v>192.4</v>
      </c>
      <c r="BX543">
        <f ca="1"/>
        <v>0</v>
      </c>
      <c r="BY543">
        <f ca="1"/>
        <v>213.20000000000002</v>
      </c>
      <c r="BZ543" t="str">
        <f ca="1"/>
        <v/>
      </c>
      <c r="CA543" t="str">
        <f ca="1"/>
        <v/>
      </c>
      <c r="CB543" t="str">
        <f ca="1"/>
        <v/>
      </c>
      <c r="CC543" t="str">
        <f ca="1"/>
        <v/>
      </c>
      <c r="CD543" t="str">
        <f ca="1"/>
        <v/>
      </c>
      <c r="CE543" t="str">
        <f ca="1"/>
        <v/>
      </c>
      <c r="CF543" t="str">
        <f ca="1"/>
        <v/>
      </c>
      <c r="CG543" t="str">
        <f ca="1"/>
        <v/>
      </c>
    </row>
    <row r="544" spans="1:85" ht="13.5">
      <c r="A544" s="242">
        <f ca="1"/>
        <v>46264</v>
      </c>
      <c r="B544" s="240" t="str">
        <f ca="1"/>
        <v>E</v>
      </c>
      <c r="C544" s="243">
        <f ca="1"/>
        <v>130.6</v>
      </c>
      <c r="D544" s="243">
        <f ca="1"/>
        <v>8011.9</v>
      </c>
      <c r="E544" s="243">
        <f ca="1"/>
        <v>337.2</v>
      </c>
      <c r="F544" s="243">
        <f ca="1"/>
        <v>301.2</v>
      </c>
      <c r="G544" s="243" t="str">
        <f ca="1"/>
        <v/>
      </c>
      <c r="H544" s="243">
        <f ca="1"/>
        <v>8780.9000000000015</v>
      </c>
      <c r="I544" s="244">
        <f ca="1"/>
        <v>4.16</v>
      </c>
      <c r="J544" s="244">
        <f ca="1"/>
        <v>8.06</v>
      </c>
      <c r="K544" s="243">
        <f ca="1"/>
        <v>20</v>
      </c>
      <c r="L544" s="243" t="str">
        <f ca="1"/>
        <v/>
      </c>
      <c r="M544" s="243" t="str">
        <f ca="1"/>
        <v/>
      </c>
      <c r="N544" s="243">
        <f ca="1"/>
        <v>9656.6000000000022</v>
      </c>
      <c r="O544" s="243">
        <f ca="1"/>
        <v>413.37</v>
      </c>
      <c r="P544" s="244">
        <f ca="1"/>
        <v>23.360669618017763</v>
      </c>
      <c r="BA544">
        <f ca="1"/>
        <v>46293</v>
      </c>
      <c r="BB544" t="str">
        <f ca="1"/>
        <v>E</v>
      </c>
      <c r="BC544">
        <f ca="1"/>
        <v>0</v>
      </c>
      <c r="BD544">
        <f ca="1"/>
        <v>9510.4</v>
      </c>
      <c r="BE544">
        <f ca="1"/>
        <v>0</v>
      </c>
      <c r="BF544">
        <f ca="1"/>
        <v>163.79999999999998</v>
      </c>
      <c r="BG544">
        <f ca="1"/>
        <v>0</v>
      </c>
      <c r="BH544">
        <f ca="1"/>
        <v>9674.1999999999989</v>
      </c>
      <c r="BI544">
        <f ca="1"/>
        <v>4.29</v>
      </c>
      <c r="BJ544">
        <f ca="1"/>
        <v>8.4499999999999993</v>
      </c>
      <c r="BK544">
        <f ca="1"/>
        <v>135</v>
      </c>
      <c r="BL544" t="str">
        <f ca="1"/>
        <v/>
      </c>
      <c r="BM544" t="str">
        <f ca="1"/>
        <v/>
      </c>
      <c r="BN544">
        <f ca="1"/>
        <v>9750.5999999999985</v>
      </c>
      <c r="BO544">
        <f ca="1"/>
        <v>441.57</v>
      </c>
      <c r="BP544">
        <f ca="1"/>
        <v>22.08166315646443</v>
      </c>
      <c r="BR544">
        <f ca="1"/>
        <v>46293</v>
      </c>
      <c r="BS544" t="str">
        <f ca="1"/>
        <v>E</v>
      </c>
      <c r="BT544">
        <f ca="1"/>
        <v>0</v>
      </c>
      <c r="BU544">
        <f ca="1"/>
        <v>9510.4</v>
      </c>
      <c r="BV544">
        <f ca="1"/>
        <v>0</v>
      </c>
      <c r="BW544">
        <f ca="1"/>
        <v>163.79999999999998</v>
      </c>
      <c r="BX544">
        <f ca="1"/>
        <v>0</v>
      </c>
      <c r="BY544">
        <f ca="1"/>
        <v>9674.1999999999989</v>
      </c>
      <c r="BZ544">
        <f ca="1"/>
        <v>4.29</v>
      </c>
      <c r="CA544">
        <f ca="1"/>
        <v>8.4499999999999993</v>
      </c>
      <c r="CB544">
        <f ca="1"/>
        <v>135</v>
      </c>
      <c r="CC544" t="str">
        <f ca="1"/>
        <v/>
      </c>
      <c r="CD544" t="str">
        <f ca="1"/>
        <v/>
      </c>
      <c r="CE544">
        <f ca="1"/>
        <v>9750.5999999999985</v>
      </c>
      <c r="CF544">
        <f ca="1"/>
        <v>441.57</v>
      </c>
      <c r="CG544">
        <f ca="1"/>
        <v>22.08166315646443</v>
      </c>
    </row>
    <row r="545" spans="1:85" ht="13.5">
      <c r="A545" s="242">
        <f ca="1"/>
        <v>46265</v>
      </c>
      <c r="B545" s="240" t="str">
        <f ca="1"/>
        <v>M</v>
      </c>
      <c r="C545" s="243">
        <f ca="1"/>
        <v>139.30000000000001</v>
      </c>
      <c r="D545" s="243">
        <f ca="1"/>
        <v>4.3</v>
      </c>
      <c r="E545" s="243">
        <f ca="1"/>
        <v>337.2</v>
      </c>
      <c r="F545" s="243">
        <f ca="1"/>
        <v>414.9</v>
      </c>
      <c r="G545" s="243" t="str">
        <f ca="1"/>
        <v/>
      </c>
      <c r="H545" s="243">
        <f ca="1"/>
        <v>895.7</v>
      </c>
      <c r="I545" s="244" t="str">
        <f ca="1"/>
        <v/>
      </c>
      <c r="J545" s="244" t="str">
        <f ca="1"/>
        <v/>
      </c>
      <c r="K545" s="243" t="str">
        <f ca="1"/>
        <v/>
      </c>
      <c r="L545" s="243" t="str">
        <f ca="1"/>
        <v/>
      </c>
      <c r="M545" s="243" t="str">
        <f ca="1"/>
        <v/>
      </c>
      <c r="N545" s="243" t="str">
        <f ca="1"/>
        <v/>
      </c>
      <c r="O545" s="243" t="str">
        <f ca="1"/>
        <v/>
      </c>
      <c r="P545" s="244" t="str">
        <f ca="1"/>
        <v/>
      </c>
      <c r="BA545">
        <f ca="1"/>
        <v>46294</v>
      </c>
      <c r="BB545" t="str">
        <f ca="1"/>
        <v>M</v>
      </c>
      <c r="BC545">
        <f ca="1"/>
        <v>0</v>
      </c>
      <c r="BD545">
        <f ca="1"/>
        <v>20.5</v>
      </c>
      <c r="BE545">
        <f ca="1"/>
        <v>0</v>
      </c>
      <c r="BF545">
        <f ca="1"/>
        <v>190.89999999999998</v>
      </c>
      <c r="BG545">
        <f ca="1"/>
        <v>0</v>
      </c>
      <c r="BH545">
        <f ca="1"/>
        <v>211.39999999999998</v>
      </c>
      <c r="BI545" t="str">
        <f ca="1"/>
        <v/>
      </c>
      <c r="BJ545" t="str">
        <f ca="1"/>
        <v/>
      </c>
      <c r="BK545" t="str">
        <f ca="1"/>
        <v/>
      </c>
      <c r="BL545" t="str">
        <f ca="1"/>
        <v/>
      </c>
      <c r="BM545" t="str">
        <f ca="1"/>
        <v/>
      </c>
      <c r="BN545" t="str">
        <f ca="1"/>
        <v/>
      </c>
      <c r="BO545" t="str">
        <f ca="1"/>
        <v/>
      </c>
      <c r="BP545" t="str">
        <f ca="1"/>
        <v/>
      </c>
      <c r="BR545">
        <f ca="1"/>
        <v>46294</v>
      </c>
      <c r="BS545" t="str">
        <f ca="1"/>
        <v>M</v>
      </c>
      <c r="BT545">
        <f ca="1"/>
        <v>0</v>
      </c>
      <c r="BU545">
        <f ca="1"/>
        <v>20.5</v>
      </c>
      <c r="BV545">
        <f ca="1"/>
        <v>0</v>
      </c>
      <c r="BW545">
        <f ca="1"/>
        <v>190.89999999999998</v>
      </c>
      <c r="BX545">
        <f ca="1"/>
        <v>0</v>
      </c>
      <c r="BY545">
        <f ca="1"/>
        <v>211.39999999999998</v>
      </c>
      <c r="BZ545" t="str">
        <f ca="1"/>
        <v/>
      </c>
      <c r="CA545" t="str">
        <f ca="1"/>
        <v/>
      </c>
      <c r="CB545" t="str">
        <f ca="1"/>
        <v/>
      </c>
      <c r="CC545" t="str">
        <f ca="1"/>
        <v/>
      </c>
      <c r="CD545" t="str">
        <f ca="1"/>
        <v/>
      </c>
      <c r="CE545" t="str">
        <f ca="1"/>
        <v/>
      </c>
      <c r="CF545" t="str">
        <f ca="1"/>
        <v/>
      </c>
      <c r="CG545" t="str">
        <f ca="1"/>
        <v/>
      </c>
    </row>
    <row r="546" spans="1:85" ht="13.5">
      <c r="A546" s="242">
        <f ca="1"/>
        <v>46265</v>
      </c>
      <c r="B546" s="240" t="str">
        <f ca="1"/>
        <v>E</v>
      </c>
      <c r="C546" s="243">
        <f ca="1"/>
        <v>133.30000000000001</v>
      </c>
      <c r="D546" s="243">
        <f ca="1"/>
        <v>7505.1</v>
      </c>
      <c r="E546" s="243">
        <f ca="1"/>
        <v>351.1</v>
      </c>
      <c r="F546" s="243">
        <f ca="1"/>
        <v>318.79999999999995</v>
      </c>
      <c r="G546" s="243" t="str">
        <f ca="1"/>
        <v/>
      </c>
      <c r="H546" s="243">
        <f ca="1"/>
        <v>8308.3000000000011</v>
      </c>
      <c r="I546" s="244">
        <f ca="1"/>
        <v>4.34</v>
      </c>
      <c r="J546" s="244">
        <f ca="1"/>
        <v>7.91</v>
      </c>
      <c r="K546" s="243">
        <f ca="1"/>
        <v>20</v>
      </c>
      <c r="L546" s="243" t="str">
        <f ca="1"/>
        <v/>
      </c>
      <c r="M546" s="243" t="str">
        <f ca="1"/>
        <v/>
      </c>
      <c r="N546" s="243">
        <f ca="1"/>
        <v>9174.0000000000018</v>
      </c>
      <c r="O546" s="243">
        <f ca="1"/>
        <v>404.94</v>
      </c>
      <c r="P546" s="244">
        <f ca="1"/>
        <v>22.655208178989483</v>
      </c>
      <c r="BA546">
        <f ca="1"/>
        <v>46294</v>
      </c>
      <c r="BB546" t="str">
        <f ca="1"/>
        <v>E</v>
      </c>
      <c r="BC546">
        <f ca="1"/>
        <v>0</v>
      </c>
      <c r="BD546">
        <f ca="1"/>
        <v>8012</v>
      </c>
      <c r="BE546">
        <f ca="1"/>
        <v>0</v>
      </c>
      <c r="BF546">
        <f ca="1"/>
        <v>160.4</v>
      </c>
      <c r="BG546">
        <f ca="1"/>
        <v>0</v>
      </c>
      <c r="BH546">
        <f ca="1"/>
        <v>8172.4</v>
      </c>
      <c r="BI546">
        <f ca="1"/>
        <v>4.46</v>
      </c>
      <c r="BJ546">
        <f ca="1"/>
        <v>8.56</v>
      </c>
      <c r="BK546">
        <f ca="1"/>
        <v>20</v>
      </c>
      <c r="BL546" t="str">
        <f ca="1"/>
        <v/>
      </c>
      <c r="BM546" t="str">
        <f ca="1"/>
        <v/>
      </c>
      <c r="BN546">
        <f ca="1"/>
        <v>8366.5</v>
      </c>
      <c r="BO546">
        <f ca="1"/>
        <v>382.18</v>
      </c>
      <c r="BP546">
        <f ca="1"/>
        <v>21.891517086189754</v>
      </c>
      <c r="BR546">
        <f ca="1"/>
        <v>46294</v>
      </c>
      <c r="BS546" t="str">
        <f ca="1"/>
        <v>E</v>
      </c>
      <c r="BT546">
        <f ca="1"/>
        <v>0</v>
      </c>
      <c r="BU546">
        <f ca="1"/>
        <v>8012</v>
      </c>
      <c r="BV546">
        <f ca="1"/>
        <v>0</v>
      </c>
      <c r="BW546">
        <f ca="1"/>
        <v>160.4</v>
      </c>
      <c r="BX546">
        <f ca="1"/>
        <v>0</v>
      </c>
      <c r="BY546">
        <f ca="1"/>
        <v>8172.4</v>
      </c>
      <c r="BZ546">
        <f ca="1"/>
        <v>4.46</v>
      </c>
      <c r="CA546">
        <f ca="1"/>
        <v>8.56</v>
      </c>
      <c r="CB546">
        <f ca="1"/>
        <v>20</v>
      </c>
      <c r="CC546" t="str">
        <f ca="1"/>
        <v/>
      </c>
      <c r="CD546" t="str">
        <f ca="1"/>
        <v/>
      </c>
      <c r="CE546">
        <f ca="1"/>
        <v>8366.5</v>
      </c>
      <c r="CF546">
        <f ca="1"/>
        <v>382.18</v>
      </c>
      <c r="CG546">
        <f ca="1"/>
        <v>21.891517086189754</v>
      </c>
    </row>
    <row r="547" spans="1:85" ht="13.5">
      <c r="A547" s="242">
        <f ca="1"/>
        <v>46266</v>
      </c>
      <c r="B547" s="240" t="str">
        <f ca="1"/>
        <v>M</v>
      </c>
      <c r="C547" s="243">
        <f ca="1"/>
        <v>111.19999999999999</v>
      </c>
      <c r="D547" s="243">
        <f ca="1"/>
        <v>2.5</v>
      </c>
      <c r="E547" s="243">
        <f ca="1"/>
        <v>361.3</v>
      </c>
      <c r="F547" s="243">
        <f ca="1"/>
        <v>410.69999999999993</v>
      </c>
      <c r="G547" s="243">
        <f ca="1"/>
        <v>0</v>
      </c>
      <c r="H547" s="243">
        <f ca="1"/>
        <v>885.69999999999993</v>
      </c>
      <c r="I547" s="244" t="str">
        <f ca="1"/>
        <v/>
      </c>
      <c r="J547" s="244" t="str">
        <f ca="1"/>
        <v/>
      </c>
      <c r="K547" s="243" t="str">
        <f ca="1"/>
        <v/>
      </c>
      <c r="L547" s="243" t="str">
        <f ca="1"/>
        <v/>
      </c>
      <c r="M547" s="243" t="str">
        <f ca="1"/>
        <v/>
      </c>
      <c r="N547" s="243" t="str">
        <f ca="1"/>
        <v/>
      </c>
      <c r="O547" s="243" t="str">
        <f ca="1"/>
        <v/>
      </c>
      <c r="P547" s="244" t="str">
        <f ca="1"/>
        <v/>
      </c>
      <c r="BA547">
        <f ca="1"/>
        <v>46295</v>
      </c>
      <c r="BB547" t="str">
        <f ca="1"/>
        <v>M</v>
      </c>
      <c r="BC547">
        <f ca="1"/>
        <v>0</v>
      </c>
      <c r="BD547">
        <f ca="1"/>
        <v>18.399999999999999</v>
      </c>
      <c r="BE547">
        <f ca="1"/>
        <v>0</v>
      </c>
      <c r="BF547">
        <f ca="1"/>
        <v>195.70000000000002</v>
      </c>
      <c r="BG547">
        <f ca="1"/>
        <v>0</v>
      </c>
      <c r="BH547">
        <f ca="1"/>
        <v>214.10000000000002</v>
      </c>
      <c r="BI547" t="str">
        <f ca="1"/>
        <v/>
      </c>
      <c r="BJ547" t="str">
        <f ca="1"/>
        <v/>
      </c>
      <c r="BK547" t="str">
        <f ca="1"/>
        <v/>
      </c>
      <c r="BL547" t="str">
        <f ca="1"/>
        <v/>
      </c>
      <c r="BM547" t="str">
        <f ca="1"/>
        <v/>
      </c>
      <c r="BN547" t="str">
        <f ca="1"/>
        <v/>
      </c>
      <c r="BO547" t="str">
        <f ca="1"/>
        <v/>
      </c>
      <c r="BP547" t="str">
        <f ca="1"/>
        <v/>
      </c>
      <c r="BR547">
        <f ca="1"/>
        <v>46295</v>
      </c>
      <c r="BS547" t="str">
        <f ca="1"/>
        <v>M</v>
      </c>
      <c r="BT547">
        <f ca="1"/>
        <v>0</v>
      </c>
      <c r="BU547">
        <f ca="1"/>
        <v>18.399999999999999</v>
      </c>
      <c r="BV547">
        <f ca="1"/>
        <v>0</v>
      </c>
      <c r="BW547">
        <f ca="1"/>
        <v>195.70000000000002</v>
      </c>
      <c r="BX547">
        <f ca="1"/>
        <v>0</v>
      </c>
      <c r="BY547">
        <f ca="1"/>
        <v>214.10000000000002</v>
      </c>
      <c r="BZ547" t="str">
        <f ca="1"/>
        <v/>
      </c>
      <c r="CA547" t="str">
        <f ca="1"/>
        <v/>
      </c>
      <c r="CB547" t="str">
        <f ca="1"/>
        <v/>
      </c>
      <c r="CC547" t="str">
        <f ca="1"/>
        <v/>
      </c>
      <c r="CD547" t="str">
        <f ca="1"/>
        <v/>
      </c>
      <c r="CE547" t="str">
        <f ca="1"/>
        <v/>
      </c>
      <c r="CF547" t="str">
        <f ca="1"/>
        <v/>
      </c>
      <c r="CG547" t="str">
        <f ca="1"/>
        <v/>
      </c>
    </row>
    <row r="548" spans="1:85" ht="13.5">
      <c r="A548" s="242">
        <f ca="1"/>
        <v>46266</v>
      </c>
      <c r="B548" s="240" t="str">
        <f ca="1"/>
        <v>E</v>
      </c>
      <c r="C548" s="243">
        <f ca="1"/>
        <v>120.5</v>
      </c>
      <c r="D548" s="243">
        <f ca="1"/>
        <v>8040.4</v>
      </c>
      <c r="E548" s="243">
        <f ca="1"/>
        <v>340.40000000000003</v>
      </c>
      <c r="F548" s="243">
        <f ca="1"/>
        <v>289.5</v>
      </c>
      <c r="G548" s="243">
        <f ca="1"/>
        <v>0</v>
      </c>
      <c r="H548" s="243">
        <f ca="1"/>
        <v>8790.7999999999993</v>
      </c>
      <c r="I548" s="244">
        <f ca="1"/>
        <v>4.1100000000000003</v>
      </c>
      <c r="J548" s="244">
        <f ca="1"/>
        <v>8.16</v>
      </c>
      <c r="K548" s="243">
        <f ca="1"/>
        <v>169</v>
      </c>
      <c r="L548" s="243" t="str">
        <f ca="1"/>
        <v/>
      </c>
      <c r="M548" s="243" t="str">
        <f ca="1"/>
        <v/>
      </c>
      <c r="N548" s="243">
        <f ca="1"/>
        <v>9519.2999999999993</v>
      </c>
      <c r="O548" s="243">
        <f ca="1"/>
        <v>405.74</v>
      </c>
      <c r="P548" s="244">
        <f ca="1"/>
        <v>23.461576378961894</v>
      </c>
      <c r="BA548">
        <f ca="1"/>
        <v>46295</v>
      </c>
      <c r="BB548" t="str">
        <f ca="1"/>
        <v>E</v>
      </c>
      <c r="BC548">
        <f ca="1"/>
        <v>0</v>
      </c>
      <c r="BD548">
        <f ca="1"/>
        <v>18.2</v>
      </c>
      <c r="BE548">
        <f ca="1"/>
        <v>0</v>
      </c>
      <c r="BF548">
        <f ca="1"/>
        <v>173.80000000000004</v>
      </c>
      <c r="BG548">
        <f ca="1"/>
        <v>0</v>
      </c>
      <c r="BH548">
        <f ca="1"/>
        <v>192.00000000000003</v>
      </c>
      <c r="BI548">
        <f ca="1"/>
        <v>3.93</v>
      </c>
      <c r="BJ548">
        <f ca="1"/>
        <v>8.2200000000000006</v>
      </c>
      <c r="BK548">
        <f ca="1"/>
        <v>20</v>
      </c>
      <c r="BL548" t="str">
        <f ca="1"/>
        <v/>
      </c>
      <c r="BM548" t="str">
        <f ca="1"/>
        <v/>
      </c>
      <c r="BN548">
        <f ca="1"/>
        <v>10362.899999999998</v>
      </c>
      <c r="BO548">
        <f ca="1"/>
        <v>434.86</v>
      </c>
      <c r="BP548">
        <f ca="1"/>
        <v>23.83042818378328</v>
      </c>
      <c r="BR548">
        <f ca="1"/>
        <v>46295</v>
      </c>
      <c r="BS548" t="str">
        <f ca="1"/>
        <v>E</v>
      </c>
      <c r="BT548">
        <f ca="1"/>
        <v>0</v>
      </c>
      <c r="BU548">
        <f ca="1"/>
        <v>18.2</v>
      </c>
      <c r="BV548">
        <f ca="1"/>
        <v>0</v>
      </c>
      <c r="BW548">
        <f ca="1"/>
        <v>173.80000000000004</v>
      </c>
      <c r="BX548">
        <f ca="1"/>
        <v>0</v>
      </c>
      <c r="BY548">
        <f ca="1"/>
        <v>192.00000000000003</v>
      </c>
      <c r="BZ548">
        <f ca="1"/>
        <v>3.93</v>
      </c>
      <c r="CA548">
        <f ca="1"/>
        <v>8.2200000000000006</v>
      </c>
      <c r="CB548">
        <f ca="1"/>
        <v>20</v>
      </c>
      <c r="CC548" t="str">
        <f ca="1"/>
        <v/>
      </c>
      <c r="CD548" t="str">
        <f ca="1"/>
        <v/>
      </c>
      <c r="CE548">
        <f ca="1"/>
        <v>10362.899999999998</v>
      </c>
      <c r="CF548">
        <f ca="1"/>
        <v>434.86</v>
      </c>
      <c r="CG548">
        <f ca="1"/>
        <v>23.83042818378328</v>
      </c>
    </row>
    <row r="549" spans="1:85" ht="13.5">
      <c r="A549" s="242">
        <f ca="1"/>
        <v>46267</v>
      </c>
      <c r="B549" s="240" t="str">
        <f ca="1"/>
        <v>M</v>
      </c>
      <c r="C549" s="243">
        <f ca="1"/>
        <v>136.19999999999999</v>
      </c>
      <c r="D549" s="243">
        <f ca="1"/>
        <v>4.9000000000000004</v>
      </c>
      <c r="E549" s="243">
        <f ca="1"/>
        <v>352.79999999999995</v>
      </c>
      <c r="F549" s="243">
        <f ca="1"/>
        <v>403.59999999999997</v>
      </c>
      <c r="G549" s="243">
        <f ca="1"/>
        <v>0</v>
      </c>
      <c r="H549" s="243">
        <f ca="1"/>
        <v>897.5</v>
      </c>
      <c r="I549" s="244" t="str">
        <f ca="1"/>
        <v/>
      </c>
      <c r="J549" s="244" t="str">
        <f ca="1"/>
        <v/>
      </c>
      <c r="K549" s="243" t="str">
        <f ca="1"/>
        <v/>
      </c>
      <c r="L549" s="243" t="str">
        <f ca="1"/>
        <v/>
      </c>
      <c r="M549" s="243" t="str">
        <f ca="1"/>
        <v/>
      </c>
      <c r="N549" s="243" t="str">
        <f ca="1"/>
        <v/>
      </c>
      <c r="O549" s="243" t="str">
        <f ca="1"/>
        <v/>
      </c>
      <c r="P549" s="244" t="str">
        <f ca="1"/>
        <v/>
      </c>
      <c r="BA549">
        <f ca="1"/>
        <v>46296</v>
      </c>
      <c r="BB549" t="str">
        <f ca="1"/>
        <v>M</v>
      </c>
      <c r="BC549">
        <f ca="1"/>
        <v>115.79999999999998</v>
      </c>
      <c r="BD549">
        <f ca="1"/>
        <v>9324.4</v>
      </c>
      <c r="BE549">
        <f ca="1"/>
        <v>428.79999999999995</v>
      </c>
      <c r="BF549">
        <f ca="1"/>
        <v>321.90000000000003</v>
      </c>
      <c r="BG549">
        <f ca="1"/>
        <v>0</v>
      </c>
      <c r="BH549">
        <f ca="1"/>
        <v>10190.899999999998</v>
      </c>
      <c r="BI549" t="str">
        <f ca="1"/>
        <v/>
      </c>
      <c r="BJ549" t="str">
        <f ca="1"/>
        <v/>
      </c>
      <c r="BK549" t="str">
        <f ca="1"/>
        <v/>
      </c>
      <c r="BL549" t="str">
        <f ca="1"/>
        <v/>
      </c>
      <c r="BM549" t="str">
        <f ca="1"/>
        <v/>
      </c>
      <c r="BN549" t="str">
        <f ca="1"/>
        <v/>
      </c>
      <c r="BO549" t="str">
        <f ca="1"/>
        <v/>
      </c>
      <c r="BP549" t="str">
        <f ca="1"/>
        <v/>
      </c>
      <c r="BR549">
        <f ca="1"/>
        <v>46296</v>
      </c>
      <c r="BS549" t="str">
        <f ca="1"/>
        <v>M</v>
      </c>
      <c r="BT549">
        <f ca="1"/>
        <v>115.79999999999998</v>
      </c>
      <c r="BU549">
        <f ca="1"/>
        <v>9324.4</v>
      </c>
      <c r="BV549">
        <f ca="1"/>
        <v>428.79999999999995</v>
      </c>
      <c r="BW549">
        <f ca="1"/>
        <v>321.90000000000003</v>
      </c>
      <c r="BX549">
        <f ca="1"/>
        <v>0</v>
      </c>
      <c r="BY549">
        <f ca="1"/>
        <v>10190.899999999998</v>
      </c>
      <c r="BZ549" t="str">
        <f ca="1"/>
        <v/>
      </c>
      <c r="CA549" t="str">
        <f ca="1"/>
        <v/>
      </c>
      <c r="CB549" t="str">
        <f ca="1"/>
        <v/>
      </c>
      <c r="CC549" t="str">
        <f ca="1"/>
        <v/>
      </c>
      <c r="CD549" t="str">
        <f ca="1"/>
        <v/>
      </c>
      <c r="CE549" t="str">
        <f ca="1"/>
        <v/>
      </c>
      <c r="CF549" t="str">
        <f ca="1"/>
        <v/>
      </c>
      <c r="CG549" t="str">
        <f ca="1"/>
        <v/>
      </c>
    </row>
    <row r="550" spans="1:85" ht="13.5">
      <c r="A550" s="242">
        <f ca="1"/>
        <v>46267</v>
      </c>
      <c r="B550" s="240" t="str">
        <f ca="1"/>
        <v>E</v>
      </c>
      <c r="C550" s="243">
        <f ca="1"/>
        <v>129.5</v>
      </c>
      <c r="D550" s="243">
        <f ca="1"/>
        <v>7351.5</v>
      </c>
      <c r="E550" s="243">
        <f ca="1"/>
        <v>343.40000000000003</v>
      </c>
      <c r="F550" s="243">
        <f ca="1"/>
        <v>291</v>
      </c>
      <c r="G550" s="243">
        <f ca="1"/>
        <v>0</v>
      </c>
      <c r="H550" s="243">
        <f ca="1"/>
        <v>8115.4</v>
      </c>
      <c r="I550" s="244">
        <f ca="1"/>
        <v>4.38</v>
      </c>
      <c r="J550" s="244">
        <f ca="1"/>
        <v>8.0299999999999994</v>
      </c>
      <c r="K550" s="243">
        <f ca="1"/>
        <v>20</v>
      </c>
      <c r="L550" s="243" t="str">
        <f ca="1"/>
        <v/>
      </c>
      <c r="M550" s="243" t="str">
        <f ca="1"/>
        <v/>
      </c>
      <c r="N550" s="243">
        <f ca="1"/>
        <v>9004.5</v>
      </c>
      <c r="O550" s="243">
        <f ca="1"/>
        <v>395.25</v>
      </c>
      <c r="P550" s="244">
        <f ca="1"/>
        <v>22.781783681214421</v>
      </c>
      <c r="BA550">
        <f ca="1"/>
        <v>46296</v>
      </c>
      <c r="BB550" t="str">
        <f ca="1"/>
        <v>E</v>
      </c>
      <c r="BC550">
        <f ca="1"/>
        <v>152.4</v>
      </c>
      <c r="BD550">
        <f ca="1"/>
        <v>18.600000000000001</v>
      </c>
      <c r="BE550">
        <f ca="1"/>
        <v>326</v>
      </c>
      <c r="BF550">
        <f ca="1"/>
        <v>301.29999999999995</v>
      </c>
      <c r="BG550">
        <f ca="1"/>
        <v>0</v>
      </c>
      <c r="BH550">
        <f ca="1"/>
        <v>798.3</v>
      </c>
      <c r="BI550">
        <f ca="1"/>
        <v>4.37</v>
      </c>
      <c r="BJ550">
        <f ca="1"/>
        <v>8.4600000000000009</v>
      </c>
      <c r="BK550">
        <f ca="1"/>
        <v>10</v>
      </c>
      <c r="BL550" t="str">
        <f ca="1"/>
        <v/>
      </c>
      <c r="BM550" t="str">
        <f ca="1"/>
        <v/>
      </c>
      <c r="BN550">
        <f ca="1"/>
        <v>9671.6999999999989</v>
      </c>
      <c r="BO550">
        <f ca="1"/>
        <v>438.93</v>
      </c>
      <c r="BP550">
        <f ca="1"/>
        <v>22.034720798304967</v>
      </c>
      <c r="BR550">
        <f ca="1"/>
        <v>46296</v>
      </c>
      <c r="BS550" t="str">
        <f ca="1"/>
        <v>E</v>
      </c>
      <c r="BT550">
        <f ca="1"/>
        <v>152.4</v>
      </c>
      <c r="BU550">
        <f ca="1"/>
        <v>18.600000000000001</v>
      </c>
      <c r="BV550">
        <f ca="1"/>
        <v>326</v>
      </c>
      <c r="BW550">
        <f ca="1"/>
        <v>301.29999999999995</v>
      </c>
      <c r="BX550">
        <f ca="1"/>
        <v>0</v>
      </c>
      <c r="BY550">
        <f ca="1"/>
        <v>798.3</v>
      </c>
      <c r="BZ550">
        <f ca="1"/>
        <v>4.37</v>
      </c>
      <c r="CA550">
        <f ca="1"/>
        <v>8.4600000000000009</v>
      </c>
      <c r="CB550">
        <f ca="1"/>
        <v>10</v>
      </c>
      <c r="CC550" t="str">
        <f ca="1"/>
        <v/>
      </c>
      <c r="CD550" t="str">
        <f ca="1"/>
        <v/>
      </c>
      <c r="CE550">
        <f ca="1"/>
        <v>9671.6999999999989</v>
      </c>
      <c r="CF550">
        <f ca="1"/>
        <v>438.93</v>
      </c>
      <c r="CG550">
        <f ca="1"/>
        <v>22.034720798304967</v>
      </c>
    </row>
    <row r="551" spans="1:85" ht="13.5">
      <c r="A551" s="242">
        <f ca="1"/>
        <v>46268</v>
      </c>
      <c r="B551" s="240" t="str">
        <f ca="1"/>
        <v>M</v>
      </c>
      <c r="C551" s="243">
        <f ca="1"/>
        <v>107</v>
      </c>
      <c r="D551" s="243">
        <f ca="1"/>
        <v>3.7</v>
      </c>
      <c r="E551" s="243">
        <f ca="1"/>
        <v>391.30000000000007</v>
      </c>
      <c r="F551" s="243">
        <f ca="1"/>
        <v>407.1</v>
      </c>
      <c r="G551" s="243">
        <f ca="1"/>
        <v>0</v>
      </c>
      <c r="H551" s="243">
        <f ca="1"/>
        <v>909.10000000000014</v>
      </c>
      <c r="I551" s="244" t="str">
        <f ca="1"/>
        <v/>
      </c>
      <c r="J551" s="244" t="str">
        <f ca="1"/>
        <v/>
      </c>
      <c r="K551" s="243" t="str">
        <f ca="1"/>
        <v/>
      </c>
      <c r="L551" s="243" t="str">
        <f ca="1"/>
        <v/>
      </c>
      <c r="M551" s="243" t="str">
        <f ca="1"/>
        <v/>
      </c>
      <c r="N551" s="243" t="str">
        <f ca="1"/>
        <v/>
      </c>
      <c r="O551" s="243" t="str">
        <f ca="1"/>
        <v/>
      </c>
      <c r="P551" s="244" t="str">
        <f ca="1"/>
        <v/>
      </c>
      <c r="BA551">
        <f ca="1"/>
        <v>46297</v>
      </c>
      <c r="BB551" t="str">
        <f ca="1"/>
        <v>M</v>
      </c>
      <c r="BC551">
        <f ca="1"/>
        <v>165.5</v>
      </c>
      <c r="BD551">
        <f ca="1"/>
        <v>8050.4</v>
      </c>
      <c r="BE551">
        <f ca="1"/>
        <v>358.6</v>
      </c>
      <c r="BF551">
        <f ca="1"/>
        <v>308.89999999999998</v>
      </c>
      <c r="BG551">
        <f ca="1"/>
        <v>0</v>
      </c>
      <c r="BH551">
        <f ca="1"/>
        <v>8883.4</v>
      </c>
      <c r="BI551" t="str">
        <f ca="1"/>
        <v/>
      </c>
      <c r="BJ551" t="str">
        <f ca="1"/>
        <v/>
      </c>
      <c r="BK551" t="str">
        <f ca="1"/>
        <v/>
      </c>
      <c r="BL551" t="str">
        <f ca="1"/>
        <v/>
      </c>
      <c r="BM551" t="str">
        <f ca="1"/>
        <v/>
      </c>
      <c r="BN551" t="str">
        <f ca="1"/>
        <v/>
      </c>
      <c r="BO551" t="str">
        <f ca="1"/>
        <v/>
      </c>
      <c r="BP551" t="str">
        <f ca="1"/>
        <v/>
      </c>
      <c r="BR551">
        <f ca="1"/>
        <v>46297</v>
      </c>
      <c r="BS551" t="str">
        <f ca="1"/>
        <v>M</v>
      </c>
      <c r="BT551">
        <f ca="1"/>
        <v>165.5</v>
      </c>
      <c r="BU551">
        <f ca="1"/>
        <v>8050.4</v>
      </c>
      <c r="BV551">
        <f ca="1"/>
        <v>358.6</v>
      </c>
      <c r="BW551">
        <f ca="1"/>
        <v>308.89999999999998</v>
      </c>
      <c r="BX551">
        <f ca="1"/>
        <v>0</v>
      </c>
      <c r="BY551">
        <f ca="1"/>
        <v>8883.4</v>
      </c>
      <c r="BZ551" t="str">
        <f ca="1"/>
        <v/>
      </c>
      <c r="CA551" t="str">
        <f ca="1"/>
        <v/>
      </c>
      <c r="CB551" t="str">
        <f ca="1"/>
        <v/>
      </c>
      <c r="CC551" t="str">
        <f ca="1"/>
        <v/>
      </c>
      <c r="CD551" t="str">
        <f ca="1"/>
        <v/>
      </c>
      <c r="CE551" t="str">
        <f ca="1"/>
        <v/>
      </c>
      <c r="CF551" t="str">
        <f ca="1"/>
        <v/>
      </c>
      <c r="CG551" t="str">
        <f ca="1"/>
        <v/>
      </c>
    </row>
    <row r="552" spans="1:85" ht="13.5">
      <c r="A552" s="242">
        <f ca="1"/>
        <v>46268</v>
      </c>
      <c r="B552" s="240" t="str">
        <f ca="1"/>
        <v>E</v>
      </c>
      <c r="C552" s="243">
        <f ca="1"/>
        <v>121.4</v>
      </c>
      <c r="D552" s="243">
        <f ca="1"/>
        <v>8016.7</v>
      </c>
      <c r="E552" s="243">
        <f ca="1"/>
        <v>356.2</v>
      </c>
      <c r="F552" s="243">
        <f ca="1"/>
        <v>274.70000000000005</v>
      </c>
      <c r="G552" s="243">
        <f ca="1"/>
        <v>0</v>
      </c>
      <c r="H552" s="243">
        <f ca="1"/>
        <v>8769</v>
      </c>
      <c r="I552" s="244">
        <f ca="1"/>
        <v>4.09</v>
      </c>
      <c r="J552" s="244">
        <f ca="1"/>
        <v>8.14</v>
      </c>
      <c r="K552" s="243">
        <f ca="1"/>
        <v>170</v>
      </c>
      <c r="L552" s="243" t="str">
        <f ca="1"/>
        <v/>
      </c>
      <c r="M552" s="243" t="str">
        <f ca="1"/>
        <v/>
      </c>
      <c r="N552" s="243">
        <f ca="1"/>
        <v>9462.7999999999993</v>
      </c>
      <c r="O552" s="243">
        <f ca="1"/>
        <v>401.36</v>
      </c>
      <c r="P552" s="244">
        <f ca="1"/>
        <v>23.576838748255927</v>
      </c>
      <c r="BA552">
        <f ca="1"/>
        <v>46297</v>
      </c>
      <c r="BB552" t="str">
        <f ca="1"/>
        <v>E</v>
      </c>
      <c r="BC552">
        <f ca="1"/>
        <v>140</v>
      </c>
      <c r="BD552">
        <f ca="1"/>
        <v>20.9</v>
      </c>
      <c r="BE552">
        <f ca="1"/>
        <v>281.70000000000005</v>
      </c>
      <c r="BF552">
        <f ca="1"/>
        <v>304</v>
      </c>
      <c r="BG552">
        <f ca="1"/>
        <v>117.3</v>
      </c>
      <c r="BH552">
        <f ca="1"/>
        <v>863.9</v>
      </c>
      <c r="BI552">
        <f ca="1"/>
        <v>4.49</v>
      </c>
      <c r="BJ552">
        <f ca="1"/>
        <v>8.81</v>
      </c>
      <c r="BK552">
        <f ca="1"/>
        <v>20</v>
      </c>
      <c r="BL552" t="str">
        <f ca="1"/>
        <v/>
      </c>
      <c r="BM552" t="str">
        <f ca="1"/>
        <v/>
      </c>
      <c r="BN552">
        <f ca="1"/>
        <v>1823.2999999999997</v>
      </c>
      <c r="BO552">
        <f ca="1"/>
        <v>82.67</v>
      </c>
      <c r="BP552">
        <f ca="1"/>
        <v>22.055159066166684</v>
      </c>
      <c r="BR552">
        <f ca="1"/>
        <v>46297</v>
      </c>
      <c r="BS552" t="str">
        <f ca="1"/>
        <v>E</v>
      </c>
      <c r="BT552">
        <f ca="1"/>
        <v>140</v>
      </c>
      <c r="BU552">
        <f ca="1"/>
        <v>20.9</v>
      </c>
      <c r="BV552">
        <f ca="1"/>
        <v>281.70000000000005</v>
      </c>
      <c r="BW552">
        <f ca="1"/>
        <v>304</v>
      </c>
      <c r="BX552">
        <f ca="1"/>
        <v>117.3</v>
      </c>
      <c r="BY552">
        <f ca="1"/>
        <v>863.9</v>
      </c>
      <c r="BZ552">
        <f ca="1"/>
        <v>4.49</v>
      </c>
      <c r="CA552">
        <f ca="1"/>
        <v>8.81</v>
      </c>
      <c r="CB552">
        <f ca="1"/>
        <v>20</v>
      </c>
      <c r="CC552" t="str">
        <f ca="1"/>
        <v/>
      </c>
      <c r="CD552" t="str">
        <f ca="1"/>
        <v/>
      </c>
      <c r="CE552">
        <f ca="1"/>
        <v>1823.2999999999997</v>
      </c>
      <c r="CF552">
        <f ca="1"/>
        <v>82.67</v>
      </c>
      <c r="CG552">
        <f ca="1"/>
        <v>22.055159066166684</v>
      </c>
    </row>
    <row r="553" spans="1:85" ht="13.5">
      <c r="A553" s="242">
        <f ca="1"/>
        <v>46269</v>
      </c>
      <c r="B553" s="240" t="str">
        <f ca="1"/>
        <v>M</v>
      </c>
      <c r="C553" s="243">
        <f ca="1"/>
        <v>136.5</v>
      </c>
      <c r="D553" s="243">
        <f ca="1"/>
        <v>0</v>
      </c>
      <c r="E553" s="243">
        <f ca="1"/>
        <v>328.20000000000005</v>
      </c>
      <c r="F553" s="243">
        <f ca="1"/>
        <v>399.1</v>
      </c>
      <c r="G553" s="243">
        <f ca="1"/>
        <v>0</v>
      </c>
      <c r="H553" s="243">
        <f ca="1"/>
        <v>863.80000000000007</v>
      </c>
      <c r="I553" s="244" t="str">
        <f ca="1"/>
        <v/>
      </c>
      <c r="J553" s="244" t="str">
        <f ca="1"/>
        <v/>
      </c>
      <c r="K553" s="243" t="str">
        <f ca="1"/>
        <v/>
      </c>
      <c r="L553" s="243" t="str">
        <f ca="1"/>
        <v/>
      </c>
      <c r="M553" s="243" t="str">
        <f ca="1"/>
        <v/>
      </c>
      <c r="N553" s="243" t="str">
        <f ca="1"/>
        <v/>
      </c>
      <c r="O553" s="243" t="str">
        <f ca="1"/>
        <v/>
      </c>
      <c r="P553" s="244" t="str">
        <f ca="1"/>
        <v/>
      </c>
      <c r="BA553">
        <f ca="1"/>
        <v>46298</v>
      </c>
      <c r="BB553" t="str">
        <f ca="1"/>
        <v>M</v>
      </c>
      <c r="BC553">
        <f ca="1"/>
        <v>197.39999999999998</v>
      </c>
      <c r="BD553">
        <f ca="1"/>
        <v>22.4</v>
      </c>
      <c r="BE553">
        <f ca="1"/>
        <v>323.79999999999995</v>
      </c>
      <c r="BF553">
        <f ca="1"/>
        <v>329.8</v>
      </c>
      <c r="BG553">
        <f ca="1"/>
        <v>106</v>
      </c>
      <c r="BH553">
        <f ca="1"/>
        <v>979.39999999999986</v>
      </c>
      <c r="BI553" t="str">
        <f ca="1"/>
        <v/>
      </c>
      <c r="BJ553" t="str">
        <f ca="1"/>
        <v/>
      </c>
      <c r="BK553" t="str">
        <f ca="1"/>
        <v/>
      </c>
      <c r="BL553" t="str">
        <f ca="1"/>
        <v/>
      </c>
      <c r="BM553" t="str">
        <f ca="1"/>
        <v/>
      </c>
      <c r="BN553" t="str">
        <f ca="1"/>
        <v/>
      </c>
      <c r="BO553" t="str">
        <f ca="1"/>
        <v/>
      </c>
      <c r="BP553" t="str">
        <f ca="1"/>
        <v/>
      </c>
      <c r="BR553">
        <f ca="1"/>
        <v>46298</v>
      </c>
      <c r="BS553" t="str">
        <f ca="1"/>
        <v>M</v>
      </c>
      <c r="BT553">
        <f ca="1"/>
        <v>197.39999999999998</v>
      </c>
      <c r="BU553">
        <f ca="1"/>
        <v>22.4</v>
      </c>
      <c r="BV553">
        <f ca="1"/>
        <v>323.79999999999995</v>
      </c>
      <c r="BW553">
        <f ca="1"/>
        <v>329.8</v>
      </c>
      <c r="BX553">
        <f ca="1"/>
        <v>106</v>
      </c>
      <c r="BY553">
        <f ca="1"/>
        <v>979.39999999999986</v>
      </c>
      <c r="BZ553" t="str">
        <f ca="1"/>
        <v/>
      </c>
      <c r="CA553" t="str">
        <f ca="1"/>
        <v/>
      </c>
      <c r="CB553" t="str">
        <f ca="1"/>
        <v/>
      </c>
      <c r="CC553" t="str">
        <f ca="1"/>
        <v/>
      </c>
      <c r="CD553" t="str">
        <f ca="1"/>
        <v/>
      </c>
      <c r="CE553" t="str">
        <f ca="1"/>
        <v/>
      </c>
      <c r="CF553" t="str">
        <f ca="1"/>
        <v/>
      </c>
      <c r="CG553" t="str">
        <f ca="1"/>
        <v/>
      </c>
    </row>
    <row r="554" spans="1:85" ht="13.5">
      <c r="A554" s="242">
        <f ca="1"/>
        <v>46269</v>
      </c>
      <c r="B554" s="240" t="str">
        <f ca="1"/>
        <v>E</v>
      </c>
      <c r="C554" s="243">
        <f ca="1"/>
        <v>123.9</v>
      </c>
      <c r="D554" s="243">
        <f ca="1"/>
        <v>7608.6</v>
      </c>
      <c r="E554" s="243">
        <f ca="1"/>
        <v>326</v>
      </c>
      <c r="F554" s="243">
        <f ca="1"/>
        <v>290.49999999999994</v>
      </c>
      <c r="G554" s="243">
        <f ca="1"/>
        <v>0</v>
      </c>
      <c r="H554" s="243">
        <f ca="1"/>
        <v>8349</v>
      </c>
      <c r="I554" s="244">
        <f ca="1"/>
        <v>4.2</v>
      </c>
      <c r="J554" s="244">
        <f ca="1"/>
        <v>7.92</v>
      </c>
      <c r="K554" s="243">
        <f ca="1"/>
        <v>20</v>
      </c>
      <c r="L554" s="243" t="str">
        <f ca="1"/>
        <v/>
      </c>
      <c r="M554" s="243" t="str">
        <f ca="1"/>
        <v/>
      </c>
      <c r="N554" s="243">
        <f ca="1"/>
        <v>9233.7000000000007</v>
      </c>
      <c r="O554" s="243">
        <f ca="1"/>
        <v>398.14</v>
      </c>
      <c r="P554" s="244">
        <f ca="1"/>
        <v>23.192093233535946</v>
      </c>
      <c r="BA554">
        <f ca="1"/>
        <v>46298</v>
      </c>
      <c r="BB554" t="str">
        <f ca="1"/>
        <v>E</v>
      </c>
      <c r="BC554">
        <f ca="1"/>
        <v>150.50000000000003</v>
      </c>
      <c r="BD554">
        <f ca="1"/>
        <v>9046.9</v>
      </c>
      <c r="BE554">
        <f ca="1"/>
        <v>328.79999999999995</v>
      </c>
      <c r="BF554">
        <f ca="1"/>
        <v>277</v>
      </c>
      <c r="BG554">
        <f ca="1"/>
        <v>101.5</v>
      </c>
      <c r="BH554">
        <f ca="1"/>
        <v>9904.6999999999989</v>
      </c>
      <c r="BI554">
        <f ca="1"/>
        <v>4.33</v>
      </c>
      <c r="BJ554">
        <f ca="1"/>
        <v>8.3800000000000008</v>
      </c>
      <c r="BK554">
        <f ca="1"/>
        <v>10</v>
      </c>
      <c r="BL554" t="str">
        <f ca="1"/>
        <v/>
      </c>
      <c r="BM554" t="str">
        <f ca="1"/>
        <v/>
      </c>
      <c r="BN554">
        <f ca="1"/>
        <v>10906.499999999998</v>
      </c>
      <c r="BO554">
        <f ca="1"/>
        <v>488.71</v>
      </c>
      <c r="BP554">
        <f ca="1"/>
        <v>22.316915962431704</v>
      </c>
      <c r="BR554">
        <f ca="1"/>
        <v>46298</v>
      </c>
      <c r="BS554" t="str">
        <f ca="1"/>
        <v>E</v>
      </c>
      <c r="BT554">
        <f ca="1"/>
        <v>150.50000000000003</v>
      </c>
      <c r="BU554">
        <f ca="1"/>
        <v>9046.9</v>
      </c>
      <c r="BV554">
        <f ca="1"/>
        <v>328.79999999999995</v>
      </c>
      <c r="BW554">
        <f ca="1"/>
        <v>277</v>
      </c>
      <c r="BX554">
        <f ca="1"/>
        <v>101.5</v>
      </c>
      <c r="BY554">
        <f ca="1"/>
        <v>9904.6999999999989</v>
      </c>
      <c r="BZ554">
        <f ca="1"/>
        <v>4.33</v>
      </c>
      <c r="CA554">
        <f ca="1"/>
        <v>8.3800000000000008</v>
      </c>
      <c r="CB554">
        <f ca="1"/>
        <v>10</v>
      </c>
      <c r="CC554" t="str">
        <f ca="1"/>
        <v/>
      </c>
      <c r="CD554" t="str">
        <f ca="1"/>
        <v/>
      </c>
      <c r="CE554">
        <f ca="1"/>
        <v>10906.499999999998</v>
      </c>
      <c r="CF554">
        <f ca="1"/>
        <v>488.71</v>
      </c>
      <c r="CG554">
        <f ca="1"/>
        <v>22.316915962431704</v>
      </c>
    </row>
    <row r="555" spans="1:85" ht="13.5">
      <c r="A555" s="242">
        <f ca="1"/>
        <v>46270</v>
      </c>
      <c r="B555" s="240" t="str">
        <f ca="1"/>
        <v>M</v>
      </c>
      <c r="C555" s="243">
        <f ca="1"/>
        <v>143.70000000000002</v>
      </c>
      <c r="D555" s="243">
        <f ca="1"/>
        <v>6.7</v>
      </c>
      <c r="E555" s="243">
        <f ca="1"/>
        <v>350.9</v>
      </c>
      <c r="F555" s="243">
        <f ca="1"/>
        <v>403.40000000000003</v>
      </c>
      <c r="G555" s="243">
        <f ca="1"/>
        <v>0</v>
      </c>
      <c r="H555" s="243">
        <f ca="1"/>
        <v>904.7</v>
      </c>
      <c r="I555" s="244" t="str">
        <f ca="1"/>
        <v/>
      </c>
      <c r="J555" s="244" t="str">
        <f ca="1"/>
        <v/>
      </c>
      <c r="K555" s="243" t="str">
        <f ca="1"/>
        <v/>
      </c>
      <c r="L555" s="243" t="str">
        <f ca="1"/>
        <v/>
      </c>
      <c r="M555" s="243" t="str">
        <f ca="1"/>
        <v/>
      </c>
      <c r="N555" s="243" t="str">
        <f ca="1"/>
        <v/>
      </c>
      <c r="O555" s="243" t="str">
        <f ca="1"/>
        <v/>
      </c>
      <c r="P555" s="244" t="str">
        <f ca="1"/>
        <v/>
      </c>
      <c r="BA555">
        <f ca="1"/>
        <v>46299</v>
      </c>
      <c r="BB555" t="str">
        <f ca="1"/>
        <v>M</v>
      </c>
      <c r="BC555">
        <f ca="1"/>
        <v>199.00000000000003</v>
      </c>
      <c r="BD555">
        <f ca="1"/>
        <v>19.2</v>
      </c>
      <c r="BE555">
        <f ca="1"/>
        <v>353.2</v>
      </c>
      <c r="BF555">
        <f ca="1"/>
        <v>327.20000000000005</v>
      </c>
      <c r="BG555">
        <f ca="1"/>
        <v>113.2</v>
      </c>
      <c r="BH555">
        <f ca="1"/>
        <v>1011.8000000000001</v>
      </c>
      <c r="BI555" t="str">
        <f ca="1"/>
        <v/>
      </c>
      <c r="BJ555" t="str">
        <f ca="1"/>
        <v/>
      </c>
      <c r="BK555" t="str">
        <f ca="1"/>
        <v/>
      </c>
      <c r="BL555" t="str">
        <f ca="1"/>
        <v/>
      </c>
      <c r="BM555" t="str">
        <f ca="1"/>
        <v/>
      </c>
      <c r="BN555" t="str">
        <f ca="1"/>
        <v/>
      </c>
      <c r="BO555" t="str">
        <f ca="1"/>
        <v/>
      </c>
      <c r="BP555" t="str">
        <f ca="1"/>
        <v/>
      </c>
      <c r="BR555">
        <f ca="1"/>
        <v>46299</v>
      </c>
      <c r="BS555" t="str">
        <f ca="1"/>
        <v>M</v>
      </c>
      <c r="BT555">
        <f ca="1"/>
        <v>199.00000000000003</v>
      </c>
      <c r="BU555">
        <f ca="1"/>
        <v>19.2</v>
      </c>
      <c r="BV555">
        <f ca="1"/>
        <v>353.2</v>
      </c>
      <c r="BW555">
        <f ca="1"/>
        <v>327.20000000000005</v>
      </c>
      <c r="BX555">
        <f ca="1"/>
        <v>113.2</v>
      </c>
      <c r="BY555">
        <f ca="1"/>
        <v>1011.8000000000001</v>
      </c>
      <c r="BZ555" t="str">
        <f ca="1"/>
        <v/>
      </c>
      <c r="CA555" t="str">
        <f ca="1"/>
        <v/>
      </c>
      <c r="CB555" t="str">
        <f ca="1"/>
        <v/>
      </c>
      <c r="CC555" t="str">
        <f ca="1"/>
        <v/>
      </c>
      <c r="CD555" t="str">
        <f ca="1"/>
        <v/>
      </c>
      <c r="CE555" t="str">
        <f ca="1"/>
        <v/>
      </c>
      <c r="CF555" t="str">
        <f ca="1"/>
        <v/>
      </c>
      <c r="CG555" t="str">
        <f ca="1"/>
        <v/>
      </c>
    </row>
    <row r="556" spans="1:85" ht="13.5">
      <c r="A556" s="242">
        <f ca="1"/>
        <v>46270</v>
      </c>
      <c r="B556" s="240" t="str">
        <f ca="1"/>
        <v>E</v>
      </c>
      <c r="C556" s="243">
        <f ca="1"/>
        <v>122.1</v>
      </c>
      <c r="D556" s="243">
        <f ca="1"/>
        <v>8106.1</v>
      </c>
      <c r="E556" s="243">
        <f ca="1"/>
        <v>349.1</v>
      </c>
      <c r="F556" s="243">
        <f ca="1"/>
        <v>272.39999999999998</v>
      </c>
      <c r="G556" s="243">
        <f ca="1"/>
        <v>0</v>
      </c>
      <c r="H556" s="243">
        <f ca="1"/>
        <v>8849.7000000000007</v>
      </c>
      <c r="I556" s="244">
        <f ca="1"/>
        <v>4.22</v>
      </c>
      <c r="J556" s="244">
        <f ca="1"/>
        <v>8.2899999999999991</v>
      </c>
      <c r="K556" s="243">
        <f ca="1"/>
        <v>10</v>
      </c>
      <c r="L556" s="243" t="str">
        <f ca="1"/>
        <v/>
      </c>
      <c r="M556" s="243" t="str">
        <f ca="1"/>
        <v/>
      </c>
      <c r="N556" s="243">
        <f ca="1"/>
        <v>9763.4000000000015</v>
      </c>
      <c r="O556" s="243">
        <f ca="1"/>
        <v>424.27</v>
      </c>
      <c r="P556" s="244">
        <f ca="1"/>
        <v>23.012232776298116</v>
      </c>
      <c r="BA556">
        <f ca="1"/>
        <v>46299</v>
      </c>
      <c r="BB556" t="str">
        <f ca="1"/>
        <v>E</v>
      </c>
      <c r="BC556">
        <f ca="1"/>
        <v>180.1</v>
      </c>
      <c r="BD556">
        <f ca="1"/>
        <v>7951.3</v>
      </c>
      <c r="BE556">
        <f ca="1"/>
        <v>307.10000000000002</v>
      </c>
      <c r="BF556">
        <f ca="1"/>
        <v>326.8</v>
      </c>
      <c r="BG556">
        <f ca="1"/>
        <v>107.3</v>
      </c>
      <c r="BH556">
        <f ca="1"/>
        <v>8872.5999999999985</v>
      </c>
      <c r="BI556">
        <f ca="1"/>
        <v>4.18</v>
      </c>
      <c r="BJ556">
        <f ca="1"/>
        <v>8.26</v>
      </c>
      <c r="BK556">
        <f ca="1"/>
        <v>20</v>
      </c>
      <c r="BL556" t="str">
        <f ca="1"/>
        <v/>
      </c>
      <c r="BM556" t="str">
        <f ca="1"/>
        <v/>
      </c>
      <c r="BN556">
        <f ca="1"/>
        <v>9851.5999999999985</v>
      </c>
      <c r="BO556">
        <f ca="1"/>
        <v>424.97</v>
      </c>
      <c r="BP556">
        <f ca="1"/>
        <v>23.181871661529044</v>
      </c>
      <c r="BR556">
        <f ca="1"/>
        <v>46299</v>
      </c>
      <c r="BS556" t="str">
        <f ca="1"/>
        <v>E</v>
      </c>
      <c r="BT556">
        <f ca="1"/>
        <v>180.1</v>
      </c>
      <c r="BU556">
        <f ca="1"/>
        <v>7951.3</v>
      </c>
      <c r="BV556">
        <f ca="1"/>
        <v>307.10000000000002</v>
      </c>
      <c r="BW556">
        <f ca="1"/>
        <v>326.8</v>
      </c>
      <c r="BX556">
        <f ca="1"/>
        <v>107.3</v>
      </c>
      <c r="BY556">
        <f ca="1"/>
        <v>8872.5999999999985</v>
      </c>
      <c r="BZ556">
        <f ca="1"/>
        <v>4.18</v>
      </c>
      <c r="CA556">
        <f ca="1"/>
        <v>8.26</v>
      </c>
      <c r="CB556">
        <f ca="1"/>
        <v>20</v>
      </c>
      <c r="CC556" t="str">
        <f ca="1"/>
        <v/>
      </c>
      <c r="CD556" t="str">
        <f ca="1"/>
        <v/>
      </c>
      <c r="CE556">
        <f ca="1"/>
        <v>9851.5999999999985</v>
      </c>
      <c r="CF556">
        <f ca="1"/>
        <v>424.97</v>
      </c>
      <c r="CG556">
        <f ca="1"/>
        <v>23.181871661529044</v>
      </c>
    </row>
    <row r="557" spans="1:85" ht="13.5">
      <c r="A557" s="242">
        <f ca="1"/>
        <v>46271</v>
      </c>
      <c r="B557" s="240" t="str">
        <f ca="1"/>
        <v>M</v>
      </c>
      <c r="C557" s="243">
        <f ca="1"/>
        <v>141.69999999999999</v>
      </c>
      <c r="D557" s="243">
        <f ca="1"/>
        <v>9.5</v>
      </c>
      <c r="E557" s="243">
        <f ca="1"/>
        <v>372.6</v>
      </c>
      <c r="F557" s="243">
        <f ca="1"/>
        <v>399.90000000000003</v>
      </c>
      <c r="G557" s="243">
        <f ca="1"/>
        <v>0</v>
      </c>
      <c r="H557" s="243">
        <f ca="1"/>
        <v>923.7</v>
      </c>
      <c r="I557" s="244" t="str">
        <f ca="1"/>
        <v/>
      </c>
      <c r="J557" s="244" t="str">
        <f ca="1"/>
        <v/>
      </c>
      <c r="K557" s="243" t="str">
        <f ca="1"/>
        <v/>
      </c>
      <c r="L557" s="243" t="str">
        <f ca="1"/>
        <v/>
      </c>
      <c r="M557" s="243" t="str">
        <f ca="1"/>
        <v/>
      </c>
      <c r="N557" s="243" t="str">
        <f ca="1"/>
        <v/>
      </c>
      <c r="O557" s="243" t="str">
        <f ca="1"/>
        <v/>
      </c>
      <c r="P557" s="244" t="str">
        <f ca="1"/>
        <v/>
      </c>
      <c r="BA557">
        <f ca="1"/>
        <v>46300</v>
      </c>
      <c r="BB557" t="str">
        <f ca="1"/>
        <v>M</v>
      </c>
      <c r="BC557">
        <f ca="1"/>
        <v>199.2</v>
      </c>
      <c r="BD557">
        <f ca="1"/>
        <v>20.399999999999999</v>
      </c>
      <c r="BE557">
        <f ca="1"/>
        <v>353.1</v>
      </c>
      <c r="BF557">
        <f ca="1"/>
        <v>330.69999999999993</v>
      </c>
      <c r="BG557">
        <f ca="1"/>
        <v>95.6</v>
      </c>
      <c r="BH557">
        <f ca="1"/>
        <v>999</v>
      </c>
      <c r="BI557" t="str">
        <f ca="1"/>
        <v/>
      </c>
      <c r="BJ557" t="str">
        <f ca="1"/>
        <v/>
      </c>
      <c r="BK557" t="str">
        <f ca="1"/>
        <v/>
      </c>
      <c r="BL557" t="str">
        <f ca="1"/>
        <v/>
      </c>
      <c r="BM557" t="str">
        <f ca="1"/>
        <v/>
      </c>
      <c r="BN557" t="str">
        <f ca="1"/>
        <v/>
      </c>
      <c r="BO557" t="str">
        <f ca="1"/>
        <v/>
      </c>
      <c r="BP557" t="str">
        <f ca="1"/>
        <v/>
      </c>
      <c r="BR557">
        <f ca="1"/>
        <v>46300</v>
      </c>
      <c r="BS557" t="str">
        <f ca="1"/>
        <v>M</v>
      </c>
      <c r="BT557">
        <f ca="1"/>
        <v>199.2</v>
      </c>
      <c r="BU557">
        <f ca="1"/>
        <v>20.399999999999999</v>
      </c>
      <c r="BV557">
        <f ca="1"/>
        <v>353.1</v>
      </c>
      <c r="BW557">
        <f ca="1"/>
        <v>330.69999999999993</v>
      </c>
      <c r="BX557">
        <f ca="1"/>
        <v>95.6</v>
      </c>
      <c r="BY557">
        <f ca="1"/>
        <v>999</v>
      </c>
      <c r="BZ557" t="str">
        <f ca="1"/>
        <v/>
      </c>
      <c r="CA557" t="str">
        <f ca="1"/>
        <v/>
      </c>
      <c r="CB557" t="str">
        <f ca="1"/>
        <v/>
      </c>
      <c r="CC557" t="str">
        <f ca="1"/>
        <v/>
      </c>
      <c r="CD557" t="str">
        <f ca="1"/>
        <v/>
      </c>
      <c r="CE557" t="str">
        <f ca="1"/>
        <v/>
      </c>
      <c r="CF557" t="str">
        <f ca="1"/>
        <v/>
      </c>
      <c r="CG557" t="str">
        <f ca="1"/>
        <v/>
      </c>
    </row>
    <row r="558" spans="1:85" ht="13.5">
      <c r="A558" s="242">
        <f ca="1"/>
        <v>46271</v>
      </c>
      <c r="B558" s="240" t="str">
        <f ca="1"/>
        <v>E</v>
      </c>
      <c r="C558" s="243">
        <f ca="1"/>
        <v>136.19999999999999</v>
      </c>
      <c r="D558" s="243">
        <f ca="1"/>
        <v>9080.7999999999993</v>
      </c>
      <c r="E558" s="243">
        <f ca="1"/>
        <v>355.6</v>
      </c>
      <c r="F558" s="243">
        <f ca="1"/>
        <v>279</v>
      </c>
      <c r="G558" s="243">
        <f ca="1"/>
        <v>0</v>
      </c>
      <c r="H558" s="243">
        <f ca="1"/>
        <v>9851.6</v>
      </c>
      <c r="I558" s="244">
        <f ca="1"/>
        <v>4.12</v>
      </c>
      <c r="J558" s="244">
        <f ca="1"/>
        <v>8.16</v>
      </c>
      <c r="K558" s="243">
        <f ca="1"/>
        <v>20</v>
      </c>
      <c r="L558" s="243" t="str">
        <f ca="1"/>
        <v/>
      </c>
      <c r="M558" s="243" t="str">
        <f ca="1"/>
        <v/>
      </c>
      <c r="N558" s="243">
        <f ca="1"/>
        <v>10726.4</v>
      </c>
      <c r="O558" s="243">
        <f ca="1"/>
        <v>457.78</v>
      </c>
      <c r="P558" s="244">
        <f ca="1"/>
        <v>23.431342566298223</v>
      </c>
      <c r="BA558">
        <f ca="1"/>
        <v>46300</v>
      </c>
      <c r="BB558" t="str">
        <f ca="1"/>
        <v>E</v>
      </c>
      <c r="BC558">
        <f ca="1"/>
        <v>172.9</v>
      </c>
      <c r="BD558">
        <f ca="1"/>
        <v>9341.2000000000007</v>
      </c>
      <c r="BE558">
        <f ca="1"/>
        <v>278.7</v>
      </c>
      <c r="BF558">
        <f ca="1"/>
        <v>309.10000000000002</v>
      </c>
      <c r="BG558">
        <f ca="1"/>
        <v>105.6</v>
      </c>
      <c r="BH558">
        <f ca="1"/>
        <v>10207.500000000002</v>
      </c>
      <c r="BI558">
        <f ca="1"/>
        <v>4.29</v>
      </c>
      <c r="BJ558">
        <f ca="1"/>
        <v>8.3000000000000007</v>
      </c>
      <c r="BK558">
        <f ca="1"/>
        <v>135</v>
      </c>
      <c r="BL558" t="str">
        <f ca="1"/>
        <v/>
      </c>
      <c r="BM558" t="str">
        <f ca="1"/>
        <v/>
      </c>
      <c r="BN558">
        <f ca="1"/>
        <v>11069.700000000003</v>
      </c>
      <c r="BO558">
        <f ca="1"/>
        <v>501.63</v>
      </c>
      <c r="BP558">
        <f ca="1"/>
        <v>22.067460080138751</v>
      </c>
      <c r="BR558">
        <f ca="1"/>
        <v>46300</v>
      </c>
      <c r="BS558" t="str">
        <f ca="1"/>
        <v>E</v>
      </c>
      <c r="BT558">
        <f ca="1"/>
        <v>172.9</v>
      </c>
      <c r="BU558">
        <f ca="1"/>
        <v>9341.2000000000007</v>
      </c>
      <c r="BV558">
        <f ca="1"/>
        <v>278.7</v>
      </c>
      <c r="BW558">
        <f ca="1"/>
        <v>309.10000000000002</v>
      </c>
      <c r="BX558">
        <f ca="1"/>
        <v>105.6</v>
      </c>
      <c r="BY558">
        <f ca="1"/>
        <v>10207.500000000002</v>
      </c>
      <c r="BZ558">
        <f ca="1"/>
        <v>4.29</v>
      </c>
      <c r="CA558">
        <f ca="1"/>
        <v>8.3000000000000007</v>
      </c>
      <c r="CB558">
        <f ca="1"/>
        <v>135</v>
      </c>
      <c r="CC558" t="str">
        <f ca="1"/>
        <v/>
      </c>
      <c r="CD558" t="str">
        <f ca="1"/>
        <v/>
      </c>
      <c r="CE558">
        <f ca="1"/>
        <v>11069.700000000003</v>
      </c>
      <c r="CF558">
        <f ca="1"/>
        <v>501.63</v>
      </c>
      <c r="CG558">
        <f ca="1"/>
        <v>22.067460080138751</v>
      </c>
    </row>
    <row r="559" spans="1:85" ht="13.5">
      <c r="A559" s="242">
        <f ca="1"/>
        <v>46272</v>
      </c>
      <c r="B559" s="240" t="str">
        <f ca="1"/>
        <v>M</v>
      </c>
      <c r="C559" s="243">
        <f ca="1"/>
        <v>147.9</v>
      </c>
      <c r="D559" s="243">
        <f ca="1"/>
        <v>14.1</v>
      </c>
      <c r="E559" s="243">
        <f ca="1"/>
        <v>349.09999999999997</v>
      </c>
      <c r="F559" s="243">
        <f ca="1"/>
        <v>383.7</v>
      </c>
      <c r="G559" s="243">
        <f ca="1"/>
        <v>0</v>
      </c>
      <c r="H559" s="243">
        <f ca="1"/>
        <v>894.8</v>
      </c>
      <c r="I559" s="244" t="str">
        <f ca="1"/>
        <v/>
      </c>
      <c r="J559" s="244" t="str">
        <f ca="1"/>
        <v/>
      </c>
      <c r="K559" s="243" t="str">
        <f ca="1"/>
        <v/>
      </c>
      <c r="L559" s="243" t="str">
        <f ca="1"/>
        <v/>
      </c>
      <c r="M559" s="243" t="str">
        <f ca="1"/>
        <v/>
      </c>
      <c r="N559" s="243" t="str">
        <f ca="1"/>
        <v/>
      </c>
      <c r="O559" s="243" t="str">
        <f ca="1"/>
        <v/>
      </c>
      <c r="P559" s="244" t="str">
        <f ca="1"/>
        <v/>
      </c>
      <c r="BA559">
        <f ca="1"/>
        <v>46301</v>
      </c>
      <c r="BB559" t="str">
        <f ca="1"/>
        <v>M</v>
      </c>
      <c r="BC559">
        <f ca="1"/>
        <v>193.9</v>
      </c>
      <c r="BD559">
        <f ca="1"/>
        <v>18.2</v>
      </c>
      <c r="BE559">
        <f ca="1"/>
        <v>359.20000000000005</v>
      </c>
      <c r="BF559">
        <f ca="1"/>
        <v>331.29999999999995</v>
      </c>
      <c r="BG559">
        <f ca="1"/>
        <v>94.6</v>
      </c>
      <c r="BH559">
        <f ca="1"/>
        <v>997.2</v>
      </c>
      <c r="BI559" t="str">
        <f ca="1"/>
        <v/>
      </c>
      <c r="BJ559" t="str">
        <f ca="1"/>
        <v/>
      </c>
      <c r="BK559" t="str">
        <f ca="1"/>
        <v/>
      </c>
      <c r="BL559" t="str">
        <f ca="1"/>
        <v/>
      </c>
      <c r="BM559" t="str">
        <f ca="1"/>
        <v/>
      </c>
      <c r="BN559" t="str">
        <f ca="1"/>
        <v/>
      </c>
      <c r="BO559" t="str">
        <f ca="1"/>
        <v/>
      </c>
      <c r="BP559" t="str">
        <f ca="1"/>
        <v/>
      </c>
      <c r="BR559">
        <f ca="1"/>
        <v>46301</v>
      </c>
      <c r="BS559" t="str">
        <f ca="1"/>
        <v>M</v>
      </c>
      <c r="BT559">
        <f ca="1"/>
        <v>193.9</v>
      </c>
      <c r="BU559">
        <f ca="1"/>
        <v>18.2</v>
      </c>
      <c r="BV559">
        <f ca="1"/>
        <v>359.20000000000005</v>
      </c>
      <c r="BW559">
        <f ca="1"/>
        <v>331.29999999999995</v>
      </c>
      <c r="BX559">
        <f ca="1"/>
        <v>94.6</v>
      </c>
      <c r="BY559">
        <f ca="1"/>
        <v>997.2</v>
      </c>
      <c r="BZ559" t="str">
        <f ca="1"/>
        <v/>
      </c>
      <c r="CA559" t="str">
        <f ca="1"/>
        <v/>
      </c>
      <c r="CB559" t="str">
        <f ca="1"/>
        <v/>
      </c>
      <c r="CC559" t="str">
        <f ca="1"/>
        <v/>
      </c>
      <c r="CD559" t="str">
        <f ca="1"/>
        <v/>
      </c>
      <c r="CE559" t="str">
        <f ca="1"/>
        <v/>
      </c>
      <c r="CF559" t="str">
        <f ca="1"/>
        <v/>
      </c>
      <c r="CG559" t="str">
        <f ca="1"/>
        <v/>
      </c>
    </row>
    <row r="560" spans="1:85" ht="13.5">
      <c r="A560" s="242">
        <f ca="1"/>
        <v>46272</v>
      </c>
      <c r="B560" s="240" t="str">
        <f ca="1"/>
        <v>E</v>
      </c>
      <c r="C560" s="243">
        <f ca="1"/>
        <v>137.29999999999998</v>
      </c>
      <c r="D560" s="243">
        <f ca="1"/>
        <v>8061.5</v>
      </c>
      <c r="E560" s="243">
        <f ca="1"/>
        <v>252.7</v>
      </c>
      <c r="F560" s="243">
        <f ca="1"/>
        <v>277.5</v>
      </c>
      <c r="G560" s="243">
        <f ca="1"/>
        <v>0</v>
      </c>
      <c r="H560" s="243">
        <f ca="1"/>
        <v>8729</v>
      </c>
      <c r="I560" s="244">
        <f ca="1"/>
        <v>4.32</v>
      </c>
      <c r="J560" s="244">
        <f ca="1"/>
        <v>8.49</v>
      </c>
      <c r="K560" s="243">
        <f ca="1"/>
        <v>169</v>
      </c>
      <c r="L560" s="243" t="str">
        <f ca="1"/>
        <v/>
      </c>
      <c r="M560" s="243" t="str">
        <f ca="1"/>
        <v/>
      </c>
      <c r="N560" s="243">
        <f ca="1"/>
        <v>9473.2000000000007</v>
      </c>
      <c r="O560" s="243">
        <f ca="1"/>
        <v>415.27</v>
      </c>
      <c r="P560" s="244">
        <f ca="1"/>
        <v>22.812146314446025</v>
      </c>
      <c r="BA560">
        <f ca="1"/>
        <v>46301</v>
      </c>
      <c r="BB560" t="str">
        <f ca="1"/>
        <v>E</v>
      </c>
      <c r="BC560">
        <f ca="1"/>
        <v>168.4</v>
      </c>
      <c r="BD560">
        <f ca="1"/>
        <v>8035.6</v>
      </c>
      <c r="BE560">
        <f ca="1"/>
        <v>329.9</v>
      </c>
      <c r="BF560">
        <f ca="1"/>
        <v>310.90000000000003</v>
      </c>
      <c r="BG560">
        <f ca="1"/>
        <v>102.39999999999999</v>
      </c>
      <c r="BH560">
        <f ca="1"/>
        <v>8947.1999999999989</v>
      </c>
      <c r="BI560">
        <f ca="1"/>
        <v>4.3</v>
      </c>
      <c r="BJ560">
        <f ca="1"/>
        <v>8.14</v>
      </c>
      <c r="BK560">
        <f ca="1"/>
        <v>20</v>
      </c>
      <c r="BL560" t="str">
        <f ca="1"/>
        <v/>
      </c>
      <c r="BM560" t="str">
        <f ca="1"/>
        <v/>
      </c>
      <c r="BN560">
        <f ca="1"/>
        <v>9922.0999999999985</v>
      </c>
      <c r="BO560">
        <f ca="1"/>
        <v>448.14</v>
      </c>
      <c r="BP560">
        <f ca="1"/>
        <v>22.140625697326726</v>
      </c>
      <c r="BR560">
        <f ca="1"/>
        <v>46301</v>
      </c>
      <c r="BS560" t="str">
        <f ca="1"/>
        <v>E</v>
      </c>
      <c r="BT560">
        <f ca="1"/>
        <v>168.4</v>
      </c>
      <c r="BU560">
        <f ca="1"/>
        <v>8035.6</v>
      </c>
      <c r="BV560">
        <f ca="1"/>
        <v>329.9</v>
      </c>
      <c r="BW560">
        <f ca="1"/>
        <v>310.90000000000003</v>
      </c>
      <c r="BX560">
        <f ca="1"/>
        <v>102.39999999999999</v>
      </c>
      <c r="BY560">
        <f ca="1"/>
        <v>8947.1999999999989</v>
      </c>
      <c r="BZ560">
        <f ca="1"/>
        <v>4.3</v>
      </c>
      <c r="CA560">
        <f ca="1"/>
        <v>8.14</v>
      </c>
      <c r="CB560">
        <f ca="1"/>
        <v>20</v>
      </c>
      <c r="CC560" t="str">
        <f ca="1"/>
        <v/>
      </c>
      <c r="CD560" t="str">
        <f ca="1"/>
        <v/>
      </c>
      <c r="CE560">
        <f ca="1"/>
        <v>9922.0999999999985</v>
      </c>
      <c r="CF560">
        <f ca="1"/>
        <v>448.14</v>
      </c>
      <c r="CG560">
        <f ca="1"/>
        <v>22.140625697326726</v>
      </c>
    </row>
    <row r="561" spans="1:85" ht="13.5">
      <c r="A561" s="242">
        <f ca="1"/>
        <v>46273</v>
      </c>
      <c r="B561" s="240" t="str">
        <f ca="1"/>
        <v>M</v>
      </c>
      <c r="C561" s="243">
        <f ca="1"/>
        <v>147.9</v>
      </c>
      <c r="D561" s="243">
        <f ca="1"/>
        <v>14</v>
      </c>
      <c r="E561" s="243">
        <f ca="1"/>
        <v>361.8</v>
      </c>
      <c r="F561" s="243">
        <f ca="1"/>
        <v>389.5</v>
      </c>
      <c r="G561" s="243">
        <f ca="1"/>
        <v>0</v>
      </c>
      <c r="H561" s="243">
        <f ca="1"/>
        <v>913.2</v>
      </c>
      <c r="I561" s="244" t="str">
        <f ca="1"/>
        <v/>
      </c>
      <c r="J561" s="244" t="str">
        <f ca="1"/>
        <v/>
      </c>
      <c r="K561" s="243" t="str">
        <f ca="1"/>
        <v/>
      </c>
      <c r="L561" s="243" t="str">
        <f ca="1"/>
        <v/>
      </c>
      <c r="M561" s="243" t="str">
        <f ca="1"/>
        <v/>
      </c>
      <c r="N561" s="243" t="str">
        <f ca="1"/>
        <v/>
      </c>
      <c r="O561" s="243" t="str">
        <f ca="1"/>
        <v/>
      </c>
      <c r="P561" s="244" t="str">
        <f ca="1"/>
        <v/>
      </c>
      <c r="BA561">
        <f ca="1"/>
        <v>46302</v>
      </c>
      <c r="BB561" t="str">
        <f ca="1"/>
        <v>M</v>
      </c>
      <c r="BC561">
        <f ca="1"/>
        <v>177.10000000000002</v>
      </c>
      <c r="BD561">
        <f ca="1"/>
        <v>11.6</v>
      </c>
      <c r="BE561">
        <f ca="1"/>
        <v>362.7</v>
      </c>
      <c r="BF561">
        <f ca="1"/>
        <v>346.2</v>
      </c>
      <c r="BG561">
        <f ca="1"/>
        <v>97.300000000000011</v>
      </c>
      <c r="BH561">
        <f ca="1"/>
        <v>994.89999999999986</v>
      </c>
      <c r="BI561" t="str">
        <f ca="1"/>
        <v/>
      </c>
      <c r="BJ561" t="str">
        <f ca="1"/>
        <v/>
      </c>
      <c r="BK561" t="str">
        <f ca="1"/>
        <v/>
      </c>
      <c r="BL561" t="str">
        <f ca="1"/>
        <v/>
      </c>
      <c r="BM561" t="str">
        <f ca="1"/>
        <v/>
      </c>
      <c r="BN561" t="str">
        <f ca="1"/>
        <v/>
      </c>
      <c r="BO561" t="str">
        <f ca="1"/>
        <v/>
      </c>
      <c r="BP561" t="str">
        <f ca="1"/>
        <v/>
      </c>
      <c r="BR561">
        <f ca="1"/>
        <v>46302</v>
      </c>
      <c r="BS561" t="str">
        <f ca="1"/>
        <v>M</v>
      </c>
      <c r="BT561">
        <f ca="1"/>
        <v>177.10000000000002</v>
      </c>
      <c r="BU561">
        <f ca="1"/>
        <v>11.6</v>
      </c>
      <c r="BV561">
        <f ca="1"/>
        <v>362.7</v>
      </c>
      <c r="BW561">
        <f ca="1"/>
        <v>346.2</v>
      </c>
      <c r="BX561">
        <f ca="1"/>
        <v>97.300000000000011</v>
      </c>
      <c r="BY561">
        <f ca="1"/>
        <v>994.89999999999986</v>
      </c>
      <c r="BZ561" t="str">
        <f ca="1"/>
        <v/>
      </c>
      <c r="CA561" t="str">
        <f ca="1"/>
        <v/>
      </c>
      <c r="CB561" t="str">
        <f ca="1"/>
        <v/>
      </c>
      <c r="CC561" t="str">
        <f ca="1"/>
        <v/>
      </c>
      <c r="CD561" t="str">
        <f ca="1"/>
        <v/>
      </c>
      <c r="CE561" t="str">
        <f ca="1"/>
        <v/>
      </c>
      <c r="CF561" t="str">
        <f ca="1"/>
        <v/>
      </c>
      <c r="CG561" t="str">
        <f ca="1"/>
        <v/>
      </c>
    </row>
    <row r="562" spans="1:85" ht="13.5">
      <c r="A562" s="242">
        <f ca="1"/>
        <v>46273</v>
      </c>
      <c r="B562" s="240" t="str">
        <f ca="1"/>
        <v>E</v>
      </c>
      <c r="C562" s="243">
        <f ca="1"/>
        <v>124.80000000000001</v>
      </c>
      <c r="D562" s="243">
        <f ca="1"/>
        <v>9017.4</v>
      </c>
      <c r="E562" s="243">
        <f ca="1"/>
        <v>164</v>
      </c>
      <c r="F562" s="243">
        <f ca="1"/>
        <v>280.60000000000002</v>
      </c>
      <c r="G562" s="243">
        <f ca="1"/>
        <v>0</v>
      </c>
      <c r="H562" s="243">
        <f ca="1"/>
        <v>9586.7999999999993</v>
      </c>
      <c r="I562" s="244">
        <f ca="1"/>
        <v>4.41</v>
      </c>
      <c r="J562" s="244">
        <f ca="1"/>
        <v>8.43</v>
      </c>
      <c r="K562" s="243">
        <f ca="1"/>
        <v>20</v>
      </c>
      <c r="L562" s="243" t="str">
        <f ca="1"/>
        <v/>
      </c>
      <c r="M562" s="243" t="str">
        <f ca="1"/>
        <v/>
      </c>
      <c r="N562" s="243">
        <f ca="1"/>
        <v>10215.9</v>
      </c>
      <c r="O562" s="243">
        <f ca="1"/>
        <v>449.38</v>
      </c>
      <c r="P562" s="244">
        <f ca="1"/>
        <v>22.733321465129734</v>
      </c>
      <c r="BA562">
        <f ca="1"/>
        <v>46302</v>
      </c>
      <c r="BB562" t="str">
        <f ca="1"/>
        <v>E</v>
      </c>
      <c r="BC562">
        <f ca="1"/>
        <v>181.39999999999998</v>
      </c>
      <c r="BD562">
        <f ca="1"/>
        <v>9415.2999999999993</v>
      </c>
      <c r="BE562">
        <f ca="1"/>
        <v>334.9</v>
      </c>
      <c r="BF562">
        <f ca="1"/>
        <v>325.2</v>
      </c>
      <c r="BG562">
        <f ca="1"/>
        <v>109.4</v>
      </c>
      <c r="BH562">
        <f ca="1"/>
        <v>10366.199999999999</v>
      </c>
      <c r="BI562">
        <f ca="1"/>
        <v>4.1500000000000004</v>
      </c>
      <c r="BJ562">
        <f ca="1"/>
        <v>8.27</v>
      </c>
      <c r="BK562">
        <f ca="1"/>
        <v>20</v>
      </c>
      <c r="BL562" t="str">
        <f ca="1"/>
        <v/>
      </c>
      <c r="BM562" t="str">
        <f ca="1"/>
        <v/>
      </c>
      <c r="BN562">
        <f ca="1"/>
        <v>11368.499999999998</v>
      </c>
      <c r="BO562">
        <f ca="1"/>
        <v>487.58</v>
      </c>
      <c r="BP562">
        <f ca="1"/>
        <v>23.316173756101559</v>
      </c>
      <c r="BR562">
        <f ca="1"/>
        <v>46302</v>
      </c>
      <c r="BS562" t="str">
        <f ca="1"/>
        <v>E</v>
      </c>
      <c r="BT562">
        <f ca="1"/>
        <v>181.39999999999998</v>
      </c>
      <c r="BU562">
        <f ca="1"/>
        <v>9415.2999999999993</v>
      </c>
      <c r="BV562">
        <f ca="1"/>
        <v>334.9</v>
      </c>
      <c r="BW562">
        <f ca="1"/>
        <v>325.2</v>
      </c>
      <c r="BX562">
        <f ca="1"/>
        <v>109.4</v>
      </c>
      <c r="BY562">
        <f ca="1"/>
        <v>10366.199999999999</v>
      </c>
      <c r="BZ562">
        <f ca="1"/>
        <v>4.1500000000000004</v>
      </c>
      <c r="CA562">
        <f ca="1"/>
        <v>8.27</v>
      </c>
      <c r="CB562">
        <f ca="1"/>
        <v>20</v>
      </c>
      <c r="CC562" t="str">
        <f ca="1"/>
        <v/>
      </c>
      <c r="CD562" t="str">
        <f ca="1"/>
        <v/>
      </c>
      <c r="CE562">
        <f ca="1"/>
        <v>11368.499999999998</v>
      </c>
      <c r="CF562">
        <f ca="1"/>
        <v>487.58</v>
      </c>
      <c r="CG562">
        <f ca="1"/>
        <v>23.316173756101559</v>
      </c>
    </row>
    <row r="563" spans="1:85" ht="13.5">
      <c r="A563" s="242">
        <f ca="1"/>
        <v>46274</v>
      </c>
      <c r="B563" s="240" t="str">
        <f ca="1"/>
        <v>M</v>
      </c>
      <c r="C563" s="243">
        <f ca="1"/>
        <v>127.6</v>
      </c>
      <c r="D563" s="243">
        <f ca="1"/>
        <v>15.5</v>
      </c>
      <c r="E563" s="243">
        <f ca="1"/>
        <v>133.4</v>
      </c>
      <c r="F563" s="243">
        <f ca="1"/>
        <v>372.59999999999997</v>
      </c>
      <c r="G563" s="243">
        <f ca="1"/>
        <v>0</v>
      </c>
      <c r="H563" s="243">
        <f ca="1"/>
        <v>649.09999999999991</v>
      </c>
      <c r="I563" s="244" t="str">
        <f ca="1"/>
        <v/>
      </c>
      <c r="J563" s="244" t="str">
        <f ca="1"/>
        <v/>
      </c>
      <c r="K563" s="243" t="str">
        <f ca="1"/>
        <v/>
      </c>
      <c r="L563" s="243" t="str">
        <f ca="1"/>
        <v/>
      </c>
      <c r="M563" s="243" t="str">
        <f ca="1"/>
        <v/>
      </c>
      <c r="N563" s="243" t="str">
        <f ca="1"/>
        <v/>
      </c>
      <c r="O563" s="243" t="str">
        <f ca="1"/>
        <v/>
      </c>
      <c r="P563" s="244" t="str">
        <f ca="1"/>
        <v/>
      </c>
      <c r="BA563">
        <f ca="1"/>
        <v>46303</v>
      </c>
      <c r="BB563" t="str">
        <f ca="1"/>
        <v>M</v>
      </c>
      <c r="BC563">
        <f ca="1"/>
        <v>189.60000000000002</v>
      </c>
      <c r="BD563">
        <f ca="1"/>
        <v>9.3000000000000007</v>
      </c>
      <c r="BE563">
        <f ca="1"/>
        <v>364.59999999999997</v>
      </c>
      <c r="BF563">
        <f ca="1"/>
        <v>356</v>
      </c>
      <c r="BG563">
        <f ca="1"/>
        <v>102.80000000000001</v>
      </c>
      <c r="BH563">
        <f ca="1"/>
        <v>1022.3</v>
      </c>
      <c r="BI563" t="str">
        <f ca="1"/>
        <v/>
      </c>
      <c r="BJ563" t="str">
        <f ca="1"/>
        <v/>
      </c>
      <c r="BK563" t="str">
        <f ca="1"/>
        <v/>
      </c>
      <c r="BL563" t="str">
        <f ca="1"/>
        <v/>
      </c>
      <c r="BM563" t="str">
        <f ca="1"/>
        <v/>
      </c>
      <c r="BN563" t="str">
        <f ca="1"/>
        <v/>
      </c>
      <c r="BO563" t="str">
        <f ca="1"/>
        <v/>
      </c>
      <c r="BP563" t="str">
        <f ca="1"/>
        <v/>
      </c>
      <c r="BR563">
        <f ca="1"/>
        <v>46303</v>
      </c>
      <c r="BS563" t="str">
        <f ca="1"/>
        <v>M</v>
      </c>
      <c r="BT563">
        <f ca="1"/>
        <v>189.60000000000002</v>
      </c>
      <c r="BU563">
        <f ca="1"/>
        <v>9.3000000000000007</v>
      </c>
      <c r="BV563">
        <f ca="1"/>
        <v>364.59999999999997</v>
      </c>
      <c r="BW563">
        <f ca="1"/>
        <v>356</v>
      </c>
      <c r="BX563">
        <f ca="1"/>
        <v>102.80000000000001</v>
      </c>
      <c r="BY563">
        <f ca="1"/>
        <v>1022.3</v>
      </c>
      <c r="BZ563" t="str">
        <f ca="1"/>
        <v/>
      </c>
      <c r="CA563" t="str">
        <f ca="1"/>
        <v/>
      </c>
      <c r="CB563" t="str">
        <f ca="1"/>
        <v/>
      </c>
      <c r="CC563" t="str">
        <f ca="1"/>
        <v/>
      </c>
      <c r="CD563" t="str">
        <f ca="1"/>
        <v/>
      </c>
      <c r="CE563" t="str">
        <f ca="1"/>
        <v/>
      </c>
      <c r="CF563" t="str">
        <f ca="1"/>
        <v/>
      </c>
      <c r="CG563" t="str">
        <f ca="1"/>
        <v/>
      </c>
    </row>
    <row r="564" spans="1:85" ht="13.5">
      <c r="A564" s="242">
        <f ca="1"/>
        <v>46274</v>
      </c>
      <c r="B564" s="240" t="str">
        <f ca="1"/>
        <v>E</v>
      </c>
      <c r="C564" s="243">
        <f ca="1"/>
        <v>136.5</v>
      </c>
      <c r="D564" s="243">
        <f ca="1"/>
        <v>8062.7</v>
      </c>
      <c r="E564" s="243">
        <f ca="1"/>
        <v>170.2</v>
      </c>
      <c r="F564" s="243">
        <f ca="1"/>
        <v>294.09999999999997</v>
      </c>
      <c r="G564" s="243">
        <f ca="1"/>
        <v>0</v>
      </c>
      <c r="H564" s="243">
        <f ca="1"/>
        <v>8663.5000000000018</v>
      </c>
      <c r="I564" s="244">
        <f ca="1"/>
        <v>4.2699999999999996</v>
      </c>
      <c r="J564" s="244">
        <f ca="1"/>
        <v>8.2200000000000006</v>
      </c>
      <c r="K564" s="243">
        <f ca="1"/>
        <v>20</v>
      </c>
      <c r="L564" s="243" t="str">
        <f ca="1"/>
        <v/>
      </c>
      <c r="M564" s="243" t="str">
        <f ca="1"/>
        <v/>
      </c>
      <c r="N564" s="243">
        <f ca="1"/>
        <v>9350.9000000000015</v>
      </c>
      <c r="O564" s="243">
        <f ca="1"/>
        <v>410.61</v>
      </c>
      <c r="P564" s="244">
        <f ca="1"/>
        <v>22.773191105915593</v>
      </c>
      <c r="BA564">
        <f ca="1"/>
        <v>46303</v>
      </c>
      <c r="BB564" t="str">
        <f ca="1"/>
        <v>E</v>
      </c>
      <c r="BC564">
        <f ca="1"/>
        <v>179.2</v>
      </c>
      <c r="BD564">
        <f ca="1"/>
        <v>8030.6</v>
      </c>
      <c r="BE564">
        <f ca="1"/>
        <v>321.39999999999998</v>
      </c>
      <c r="BF564">
        <f ca="1"/>
        <v>323.8</v>
      </c>
      <c r="BG564">
        <f ca="1"/>
        <v>108.60000000000001</v>
      </c>
      <c r="BH564">
        <f ca="1"/>
        <v>8963.6</v>
      </c>
      <c r="BI564">
        <f ca="1"/>
        <v>4.1500000000000004</v>
      </c>
      <c r="BJ564">
        <f ca="1"/>
        <v>8.27</v>
      </c>
      <c r="BK564">
        <f ca="1"/>
        <v>20</v>
      </c>
      <c r="BL564" t="str">
        <f ca="1"/>
        <v/>
      </c>
      <c r="BM564" t="str">
        <f ca="1"/>
        <v/>
      </c>
      <c r="BN564">
        <f ca="1"/>
        <v>9973.8000000000011</v>
      </c>
      <c r="BO564">
        <f ca="1"/>
        <v>405.41</v>
      </c>
      <c r="BP564">
        <f ca="1"/>
        <v>24.601761180039961</v>
      </c>
      <c r="BR564">
        <f ca="1"/>
        <v>46303</v>
      </c>
      <c r="BS564" t="str">
        <f ca="1"/>
        <v>E</v>
      </c>
      <c r="BT564">
        <f ca="1"/>
        <v>179.2</v>
      </c>
      <c r="BU564">
        <f ca="1"/>
        <v>8030.6</v>
      </c>
      <c r="BV564">
        <f ca="1"/>
        <v>321.39999999999998</v>
      </c>
      <c r="BW564">
        <f ca="1"/>
        <v>323.8</v>
      </c>
      <c r="BX564">
        <f ca="1"/>
        <v>108.60000000000001</v>
      </c>
      <c r="BY564">
        <f ca="1"/>
        <v>8963.6</v>
      </c>
      <c r="BZ564">
        <f ca="1"/>
        <v>4.1500000000000004</v>
      </c>
      <c r="CA564">
        <f ca="1"/>
        <v>8.27</v>
      </c>
      <c r="CB564">
        <f ca="1"/>
        <v>20</v>
      </c>
      <c r="CC564" t="str">
        <f ca="1"/>
        <v/>
      </c>
      <c r="CD564" t="str">
        <f ca="1"/>
        <v/>
      </c>
      <c r="CE564">
        <f ca="1"/>
        <v>9973.8000000000011</v>
      </c>
      <c r="CF564">
        <f ca="1"/>
        <v>405.41</v>
      </c>
      <c r="CG564">
        <f ca="1"/>
        <v>24.601761180039961</v>
      </c>
    </row>
    <row r="565" spans="1:85" ht="13.5">
      <c r="A565" s="242">
        <f ca="1"/>
        <v>46275</v>
      </c>
      <c r="B565" s="240" t="str">
        <f ca="1"/>
        <v>M</v>
      </c>
      <c r="C565" s="243">
        <f ca="1"/>
        <v>140.6</v>
      </c>
      <c r="D565" s="243">
        <f ca="1"/>
        <v>16</v>
      </c>
      <c r="E565" s="243">
        <f ca="1"/>
        <v>196.2</v>
      </c>
      <c r="F565" s="243">
        <f ca="1"/>
        <v>354.6</v>
      </c>
      <c r="G565" s="243">
        <f ca="1"/>
        <v>0</v>
      </c>
      <c r="H565" s="243">
        <f ca="1"/>
        <v>707.4</v>
      </c>
      <c r="I565" s="244" t="str">
        <f ca="1"/>
        <v/>
      </c>
      <c r="J565" s="244" t="str">
        <f ca="1"/>
        <v/>
      </c>
      <c r="K565" s="243" t="str">
        <f ca="1"/>
        <v/>
      </c>
      <c r="L565" s="243" t="str">
        <f ca="1"/>
        <v/>
      </c>
      <c r="M565" s="243" t="str">
        <f ca="1"/>
        <v/>
      </c>
      <c r="N565" s="243" t="str">
        <f ca="1"/>
        <v/>
      </c>
      <c r="O565" s="243" t="str">
        <f ca="1"/>
        <v/>
      </c>
      <c r="P565" s="244" t="str">
        <f ca="1"/>
        <v/>
      </c>
      <c r="BA565">
        <f ca="1"/>
        <v>46304</v>
      </c>
      <c r="BB565" t="str">
        <f ca="1"/>
        <v>M</v>
      </c>
      <c r="BC565">
        <f ca="1"/>
        <v>180.4</v>
      </c>
      <c r="BD565">
        <f ca="1"/>
        <v>18</v>
      </c>
      <c r="BE565">
        <f ca="1"/>
        <v>370.80000000000007</v>
      </c>
      <c r="BF565">
        <f ca="1"/>
        <v>359.7</v>
      </c>
      <c r="BG565">
        <f ca="1"/>
        <v>101.3</v>
      </c>
      <c r="BH565">
        <f ca="1"/>
        <v>1030.2</v>
      </c>
      <c r="BI565" t="str">
        <f ca="1"/>
        <v/>
      </c>
      <c r="BJ565" t="str">
        <f ca="1"/>
        <v/>
      </c>
      <c r="BK565" t="str">
        <f ca="1"/>
        <v/>
      </c>
      <c r="BL565" t="str">
        <f ca="1"/>
        <v/>
      </c>
      <c r="BM565" t="str">
        <f ca="1"/>
        <v/>
      </c>
      <c r="BN565" t="str">
        <f ca="1"/>
        <v/>
      </c>
      <c r="BO565" t="str">
        <f ca="1"/>
        <v/>
      </c>
      <c r="BP565" t="str">
        <f ca="1"/>
        <v/>
      </c>
      <c r="BR565">
        <f ca="1"/>
        <v>46304</v>
      </c>
      <c r="BS565" t="str">
        <f ca="1"/>
        <v>M</v>
      </c>
      <c r="BT565">
        <f ca="1"/>
        <v>180.4</v>
      </c>
      <c r="BU565">
        <f ca="1"/>
        <v>18</v>
      </c>
      <c r="BV565">
        <f ca="1"/>
        <v>370.80000000000007</v>
      </c>
      <c r="BW565">
        <f ca="1"/>
        <v>359.7</v>
      </c>
      <c r="BX565">
        <f ca="1"/>
        <v>101.3</v>
      </c>
      <c r="BY565">
        <f ca="1"/>
        <v>1030.2</v>
      </c>
      <c r="BZ565" t="str">
        <f ca="1"/>
        <v/>
      </c>
      <c r="CA565" t="str">
        <f ca="1"/>
        <v/>
      </c>
      <c r="CB565" t="str">
        <f ca="1"/>
        <v/>
      </c>
      <c r="CC565" t="str">
        <f ca="1"/>
        <v/>
      </c>
      <c r="CD565" t="str">
        <f ca="1"/>
        <v/>
      </c>
      <c r="CE565" t="str">
        <f ca="1"/>
        <v/>
      </c>
      <c r="CF565" t="str">
        <f ca="1"/>
        <v/>
      </c>
      <c r="CG565" t="str">
        <f ca="1"/>
        <v/>
      </c>
    </row>
    <row r="566" spans="1:85" ht="13.5">
      <c r="A566" s="242">
        <f ca="1"/>
        <v>46275</v>
      </c>
      <c r="B566" s="240" t="str">
        <f ca="1"/>
        <v>E</v>
      </c>
      <c r="C566" s="243">
        <f ca="1"/>
        <v>131</v>
      </c>
      <c r="D566" s="243">
        <f ca="1"/>
        <v>9645.7999999999993</v>
      </c>
      <c r="E566" s="243">
        <f ca="1"/>
        <v>167.5</v>
      </c>
      <c r="F566" s="243">
        <f ca="1"/>
        <v>309.90000000000003</v>
      </c>
      <c r="G566" s="243">
        <f ca="1"/>
        <v>0</v>
      </c>
      <c r="H566" s="243">
        <f ca="1"/>
        <v>10254.199999999999</v>
      </c>
      <c r="I566" s="244">
        <f ca="1"/>
        <v>4.46</v>
      </c>
      <c r="J566" s="244">
        <f ca="1"/>
        <v>8.48</v>
      </c>
      <c r="K566" s="243">
        <f ca="1"/>
        <v>20</v>
      </c>
      <c r="L566" s="243" t="str">
        <f ca="1"/>
        <v/>
      </c>
      <c r="M566" s="243" t="str">
        <f ca="1"/>
        <v/>
      </c>
      <c r="N566" s="243">
        <f ca="1"/>
        <v>10947.9</v>
      </c>
      <c r="O566" s="243">
        <f ca="1"/>
        <v>496.73</v>
      </c>
      <c r="P566" s="244">
        <f ca="1"/>
        <v>22.039941215549693</v>
      </c>
      <c r="BA566">
        <f ca="1"/>
        <v>46304</v>
      </c>
      <c r="BB566" t="str">
        <f ca="1"/>
        <v>E</v>
      </c>
      <c r="BC566">
        <f ca="1"/>
        <v>170.7</v>
      </c>
      <c r="BD566">
        <f ca="1"/>
        <v>9929</v>
      </c>
      <c r="BE566">
        <f ca="1"/>
        <v>319.10000000000002</v>
      </c>
      <c r="BF566">
        <f ca="1"/>
        <v>287.20000000000005</v>
      </c>
      <c r="BG566">
        <f ca="1"/>
        <v>112.19999999999999</v>
      </c>
      <c r="BH566">
        <f ca="1"/>
        <v>10818.200000000003</v>
      </c>
      <c r="BI566">
        <f ca="1"/>
        <v>4.2699999999999996</v>
      </c>
      <c r="BJ566">
        <f ca="1"/>
        <v>8.31</v>
      </c>
      <c r="BK566">
        <f ca="1"/>
        <v>20</v>
      </c>
      <c r="BL566" t="str">
        <f ca="1"/>
        <v/>
      </c>
      <c r="BM566" t="str">
        <f ca="1"/>
        <v/>
      </c>
      <c r="BN566">
        <f ca="1"/>
        <v>11772.100000000002</v>
      </c>
      <c r="BO566">
        <f ca="1"/>
        <v>510.82</v>
      </c>
      <c r="BP566">
        <f ca="1"/>
        <v>23.045495477859134</v>
      </c>
      <c r="BR566">
        <f ca="1"/>
        <v>46304</v>
      </c>
      <c r="BS566" t="str">
        <f ca="1"/>
        <v>E</v>
      </c>
      <c r="BT566">
        <f ca="1"/>
        <v>170.7</v>
      </c>
      <c r="BU566">
        <f ca="1"/>
        <v>9929</v>
      </c>
      <c r="BV566">
        <f ca="1"/>
        <v>319.10000000000002</v>
      </c>
      <c r="BW566">
        <f ca="1"/>
        <v>287.20000000000005</v>
      </c>
      <c r="BX566">
        <f ca="1"/>
        <v>112.19999999999999</v>
      </c>
      <c r="BY566">
        <f ca="1"/>
        <v>10818.200000000003</v>
      </c>
      <c r="BZ566">
        <f ca="1"/>
        <v>4.2699999999999996</v>
      </c>
      <c r="CA566">
        <f ca="1"/>
        <v>8.31</v>
      </c>
      <c r="CB566">
        <f ca="1"/>
        <v>20</v>
      </c>
      <c r="CC566" t="str">
        <f ca="1"/>
        <v/>
      </c>
      <c r="CD566" t="str">
        <f ca="1"/>
        <v/>
      </c>
      <c r="CE566">
        <f ca="1"/>
        <v>11772.100000000002</v>
      </c>
      <c r="CF566">
        <f ca="1"/>
        <v>510.82</v>
      </c>
      <c r="CG566">
        <f ca="1"/>
        <v>23.045495477859134</v>
      </c>
    </row>
    <row r="567" spans="1:85" ht="13.5">
      <c r="A567" s="242">
        <f ca="1"/>
        <v>46276</v>
      </c>
      <c r="B567" s="240" t="str">
        <f ca="1"/>
        <v>M</v>
      </c>
      <c r="C567" s="243">
        <f ca="1"/>
        <v>133.9</v>
      </c>
      <c r="D567" s="243">
        <f ca="1"/>
        <v>16</v>
      </c>
      <c r="E567" s="243">
        <f ca="1"/>
        <v>181</v>
      </c>
      <c r="F567" s="243">
        <f ca="1"/>
        <v>382.8</v>
      </c>
      <c r="G567" s="243">
        <f ca="1"/>
        <v>0</v>
      </c>
      <c r="H567" s="243">
        <f ca="1"/>
        <v>713.7</v>
      </c>
      <c r="I567" s="244" t="str">
        <f ca="1"/>
        <v/>
      </c>
      <c r="J567" s="244" t="str">
        <f ca="1"/>
        <v/>
      </c>
      <c r="K567" s="243" t="str">
        <f ca="1"/>
        <v/>
      </c>
      <c r="L567" s="243" t="str">
        <f ca="1"/>
        <v/>
      </c>
      <c r="M567" s="243" t="str">
        <f ca="1"/>
        <v/>
      </c>
      <c r="N567" s="243" t="str">
        <f ca="1"/>
        <v/>
      </c>
      <c r="O567" s="243" t="str">
        <f ca="1"/>
        <v/>
      </c>
      <c r="P567" s="244" t="str">
        <f ca="1"/>
        <v/>
      </c>
      <c r="BA567">
        <f ca="1"/>
        <v>46305</v>
      </c>
      <c r="BB567" t="str">
        <f ca="1"/>
        <v>M</v>
      </c>
      <c r="BC567">
        <f ca="1"/>
        <v>142.89999999999998</v>
      </c>
      <c r="BD567">
        <f ca="1"/>
        <v>19.2</v>
      </c>
      <c r="BE567">
        <f ca="1"/>
        <v>359.7</v>
      </c>
      <c r="BF567">
        <f ca="1"/>
        <v>347.9</v>
      </c>
      <c r="BG567">
        <f ca="1"/>
        <v>104.19999999999999</v>
      </c>
      <c r="BH567">
        <f ca="1"/>
        <v>973.89999999999986</v>
      </c>
      <c r="BI567" t="str">
        <f ca="1"/>
        <v/>
      </c>
      <c r="BJ567" t="str">
        <f ca="1"/>
        <v/>
      </c>
      <c r="BK567" t="str">
        <f ca="1"/>
        <v/>
      </c>
      <c r="BL567" t="str">
        <f ca="1"/>
        <v/>
      </c>
      <c r="BM567" t="str">
        <f ca="1"/>
        <v/>
      </c>
      <c r="BN567" t="str">
        <f ca="1"/>
        <v/>
      </c>
      <c r="BO567" t="str">
        <f ca="1"/>
        <v/>
      </c>
      <c r="BP567" t="str">
        <f ca="1"/>
        <v/>
      </c>
      <c r="BR567">
        <f ca="1"/>
        <v>46305</v>
      </c>
      <c r="BS567" t="str">
        <f ca="1"/>
        <v>M</v>
      </c>
      <c r="BT567">
        <f ca="1"/>
        <v>142.89999999999998</v>
      </c>
      <c r="BU567">
        <f ca="1"/>
        <v>19.2</v>
      </c>
      <c r="BV567">
        <f ca="1"/>
        <v>359.7</v>
      </c>
      <c r="BW567">
        <f ca="1"/>
        <v>347.9</v>
      </c>
      <c r="BX567">
        <f ca="1"/>
        <v>104.19999999999999</v>
      </c>
      <c r="BY567">
        <f ca="1"/>
        <v>973.89999999999986</v>
      </c>
      <c r="BZ567" t="str">
        <f ca="1"/>
        <v/>
      </c>
      <c r="CA567" t="str">
        <f ca="1"/>
        <v/>
      </c>
      <c r="CB567" t="str">
        <f ca="1"/>
        <v/>
      </c>
      <c r="CC567" t="str">
        <f ca="1"/>
        <v/>
      </c>
      <c r="CD567" t="str">
        <f ca="1"/>
        <v/>
      </c>
      <c r="CE567" t="str">
        <f ca="1"/>
        <v/>
      </c>
      <c r="CF567" t="str">
        <f ca="1"/>
        <v/>
      </c>
      <c r="CG567" t="str">
        <f ca="1"/>
        <v/>
      </c>
    </row>
    <row r="568" spans="1:85" ht="13.5">
      <c r="A568" s="242">
        <f ca="1"/>
        <v>46276</v>
      </c>
      <c r="B568" s="240" t="str">
        <f ca="1"/>
        <v>E</v>
      </c>
      <c r="C568" s="243">
        <f ca="1"/>
        <v>132.69999999999999</v>
      </c>
      <c r="D568" s="243">
        <f ca="1"/>
        <v>7977.2</v>
      </c>
      <c r="E568" s="243">
        <f ca="1"/>
        <v>187.20000000000002</v>
      </c>
      <c r="F568" s="243">
        <f ca="1"/>
        <v>281.60000000000002</v>
      </c>
      <c r="G568" s="243">
        <f ca="1"/>
        <v>0</v>
      </c>
      <c r="H568" s="243">
        <f ca="1"/>
        <v>8578.7000000000007</v>
      </c>
      <c r="I568" s="244">
        <f ca="1"/>
        <v>3.81</v>
      </c>
      <c r="J568" s="244">
        <f ca="1"/>
        <v>8.14</v>
      </c>
      <c r="K568" s="243">
        <f ca="1"/>
        <v>20</v>
      </c>
      <c r="L568" s="243" t="str">
        <f ca="1"/>
        <v/>
      </c>
      <c r="M568" s="243" t="str">
        <f ca="1"/>
        <v/>
      </c>
      <c r="N568" s="243">
        <f ca="1"/>
        <v>9285.5</v>
      </c>
      <c r="O568" s="243">
        <f ca="1"/>
        <v>381.37</v>
      </c>
      <c r="P568" s="244">
        <f ca="1"/>
        <v>24.347746283137109</v>
      </c>
      <c r="BA568">
        <f ca="1"/>
        <v>46305</v>
      </c>
      <c r="BB568" t="str">
        <f ca="1"/>
        <v>E</v>
      </c>
      <c r="BC568">
        <f ca="1"/>
        <v>158</v>
      </c>
      <c r="BD568">
        <f ca="1"/>
        <v>8072.8</v>
      </c>
      <c r="BE568">
        <f ca="1"/>
        <v>334.1</v>
      </c>
      <c r="BF568">
        <f ca="1"/>
        <v>286.3</v>
      </c>
      <c r="BG568">
        <f ca="1"/>
        <v>105.9</v>
      </c>
      <c r="BH568">
        <f ca="1"/>
        <v>8957.0999999999985</v>
      </c>
      <c r="BI568">
        <f ca="1"/>
        <v>4.34</v>
      </c>
      <c r="BJ568">
        <f ca="1"/>
        <v>8.3000000000000007</v>
      </c>
      <c r="BK568">
        <f ca="1"/>
        <v>10</v>
      </c>
      <c r="BL568" t="str">
        <f ca="1"/>
        <v/>
      </c>
      <c r="BM568" t="str">
        <f ca="1"/>
        <v/>
      </c>
      <c r="BN568">
        <f ca="1"/>
        <v>9935.0999999999985</v>
      </c>
      <c r="BO568" t="str">
        <f ca="1"/>
        <v/>
      </c>
      <c r="BP568" t="str">
        <f ca="1"/>
        <v/>
      </c>
      <c r="BR568">
        <f ca="1"/>
        <v>46305</v>
      </c>
      <c r="BS568" t="str">
        <f ca="1"/>
        <v>E</v>
      </c>
      <c r="BT568">
        <f ca="1"/>
        <v>158</v>
      </c>
      <c r="BU568">
        <f ca="1"/>
        <v>8072.8</v>
      </c>
      <c r="BV568">
        <f ca="1"/>
        <v>334.1</v>
      </c>
      <c r="BW568">
        <f ca="1"/>
        <v>286.3</v>
      </c>
      <c r="BX568">
        <f ca="1"/>
        <v>105.9</v>
      </c>
      <c r="BY568">
        <f ca="1"/>
        <v>8957.0999999999985</v>
      </c>
      <c r="BZ568">
        <f ca="1"/>
        <v>4.34</v>
      </c>
      <c r="CA568">
        <f ca="1"/>
        <v>8.3000000000000007</v>
      </c>
      <c r="CB568">
        <f ca="1"/>
        <v>10</v>
      </c>
      <c r="CC568" t="str">
        <f ca="1"/>
        <v/>
      </c>
      <c r="CD568" t="str">
        <f ca="1"/>
        <v/>
      </c>
      <c r="CE568">
        <f ca="1"/>
        <v>9935.0999999999985</v>
      </c>
      <c r="CF568" t="str">
        <f ca="1"/>
        <v/>
      </c>
      <c r="CG568" t="str">
        <f ca="1"/>
        <v/>
      </c>
    </row>
    <row r="569" spans="1:85" ht="13.5">
      <c r="A569" s="242">
        <f ca="1"/>
        <v>46277</v>
      </c>
      <c r="B569" s="240" t="str">
        <f ca="1"/>
        <v>M</v>
      </c>
      <c r="C569" s="243">
        <f ca="1"/>
        <v>148.20000000000002</v>
      </c>
      <c r="D569" s="243">
        <f ca="1"/>
        <v>13.1</v>
      </c>
      <c r="E569" s="243">
        <f ca="1"/>
        <v>201.1</v>
      </c>
      <c r="F569" s="243">
        <f ca="1"/>
        <v>364.40000000000003</v>
      </c>
      <c r="G569" s="243">
        <f ca="1"/>
        <v>0</v>
      </c>
      <c r="H569" s="243">
        <f ca="1"/>
        <v>726.8</v>
      </c>
      <c r="I569" s="244" t="str">
        <f ca="1"/>
        <v/>
      </c>
      <c r="J569" s="244" t="str">
        <f ca="1"/>
        <v/>
      </c>
      <c r="K569" s="243" t="str">
        <f ca="1"/>
        <v/>
      </c>
      <c r="L569" s="243" t="str">
        <f ca="1"/>
        <v/>
      </c>
      <c r="M569" s="243" t="str">
        <f ca="1"/>
        <v/>
      </c>
      <c r="N569" s="243" t="str">
        <f ca="1"/>
        <v/>
      </c>
      <c r="O569" s="243" t="str">
        <f ca="1"/>
        <v/>
      </c>
      <c r="P569" s="244" t="str">
        <f ca="1"/>
        <v/>
      </c>
      <c r="BA569">
        <f ca="1"/>
        <v>46306</v>
      </c>
      <c r="BB569" t="str">
        <f ca="1"/>
        <v>M</v>
      </c>
      <c r="BC569">
        <f ca="1"/>
        <v>180</v>
      </c>
      <c r="BD569">
        <f ca="1"/>
        <v>19.2</v>
      </c>
      <c r="BE569">
        <f ca="1"/>
        <v>375.70000000000005</v>
      </c>
      <c r="BF569">
        <f ca="1"/>
        <v>311.90000000000003</v>
      </c>
      <c r="BG569">
        <f ca="1"/>
        <v>101.2</v>
      </c>
      <c r="BH569">
        <f ca="1"/>
        <v>988.00000000000023</v>
      </c>
      <c r="BI569" t="str">
        <f ca="1"/>
        <v/>
      </c>
      <c r="BJ569" t="str">
        <f ca="1"/>
        <v/>
      </c>
      <c r="BK569" t="str">
        <f ca="1"/>
        <v/>
      </c>
      <c r="BL569" t="str">
        <f ca="1"/>
        <v/>
      </c>
      <c r="BM569" t="str">
        <f ca="1"/>
        <v/>
      </c>
      <c r="BN569" t="str">
        <f ca="1"/>
        <v/>
      </c>
      <c r="BO569" t="str">
        <f ca="1"/>
        <v/>
      </c>
      <c r="BP569" t="str">
        <f ca="1"/>
        <v/>
      </c>
      <c r="BR569">
        <f ca="1"/>
        <v>46306</v>
      </c>
      <c r="BS569" t="str">
        <f ca="1"/>
        <v>M</v>
      </c>
      <c r="BT569">
        <f ca="1"/>
        <v>180</v>
      </c>
      <c r="BU569">
        <f ca="1"/>
        <v>19.2</v>
      </c>
      <c r="BV569">
        <f ca="1"/>
        <v>375.70000000000005</v>
      </c>
      <c r="BW569">
        <f ca="1"/>
        <v>311.90000000000003</v>
      </c>
      <c r="BX569">
        <f ca="1"/>
        <v>101.2</v>
      </c>
      <c r="BY569">
        <f ca="1"/>
        <v>988.00000000000023</v>
      </c>
      <c r="BZ569" t="str">
        <f ca="1"/>
        <v/>
      </c>
      <c r="CA569" t="str">
        <f ca="1"/>
        <v/>
      </c>
      <c r="CB569" t="str">
        <f ca="1"/>
        <v/>
      </c>
      <c r="CC569" t="str">
        <f ca="1"/>
        <v/>
      </c>
      <c r="CD569" t="str">
        <f ca="1"/>
        <v/>
      </c>
      <c r="CE569" t="str">
        <f ca="1"/>
        <v/>
      </c>
      <c r="CF569" t="str">
        <f ca="1"/>
        <v/>
      </c>
      <c r="CG569" t="str">
        <f ca="1"/>
        <v/>
      </c>
    </row>
    <row r="570" spans="1:85" ht="13.5">
      <c r="A570" s="242">
        <f ca="1"/>
        <v>46277</v>
      </c>
      <c r="B570" s="240" t="str">
        <f ca="1"/>
        <v>E</v>
      </c>
      <c r="C570" s="243">
        <f ca="1"/>
        <v>85</v>
      </c>
      <c r="D570" s="243">
        <f ca="1"/>
        <v>8530.7999999999993</v>
      </c>
      <c r="E570" s="243">
        <f ca="1"/>
        <v>175.09999999999997</v>
      </c>
      <c r="F570" s="243">
        <f ca="1"/>
        <v>106.10000000000001</v>
      </c>
      <c r="G570" s="243">
        <f ca="1"/>
        <v>0</v>
      </c>
      <c r="H570" s="243">
        <f ca="1"/>
        <v>8897</v>
      </c>
      <c r="I570" s="244">
        <f ca="1"/>
        <v>4.3099999999999996</v>
      </c>
      <c r="J570" s="244">
        <f ca="1"/>
        <v>8.24</v>
      </c>
      <c r="K570" s="243">
        <f ca="1"/>
        <v>20</v>
      </c>
      <c r="L570" s="243" t="str">
        <f ca="1"/>
        <v/>
      </c>
      <c r="M570" s="243" t="str">
        <f ca="1"/>
        <v/>
      </c>
      <c r="N570" s="243">
        <f ca="1"/>
        <v>9573</v>
      </c>
      <c r="O570" s="243">
        <f ca="1"/>
        <v>419.87</v>
      </c>
      <c r="P570" s="244">
        <f ca="1"/>
        <v>22.799914259175459</v>
      </c>
      <c r="BA570">
        <f ca="1"/>
        <v>46306</v>
      </c>
      <c r="BB570" t="str">
        <f ca="1"/>
        <v>E</v>
      </c>
      <c r="BC570">
        <f ca="1"/>
        <v>170.3</v>
      </c>
      <c r="BD570">
        <f ca="1"/>
        <v>17.5</v>
      </c>
      <c r="BE570">
        <f ca="1"/>
        <v>310.7</v>
      </c>
      <c r="BF570">
        <f ca="1"/>
        <v>272.5</v>
      </c>
      <c r="BG570">
        <f ca="1"/>
        <v>108.89999999999999</v>
      </c>
      <c r="BH570">
        <f ca="1"/>
        <v>879.9</v>
      </c>
      <c r="BI570">
        <f ca="1"/>
        <v>4.3</v>
      </c>
      <c r="BJ570">
        <f ca="1"/>
        <v>8.41</v>
      </c>
      <c r="BK570">
        <f ca="1"/>
        <v>20</v>
      </c>
      <c r="BL570" t="str">
        <f ca="1"/>
        <v/>
      </c>
      <c r="BM570" t="str">
        <f ca="1"/>
        <v/>
      </c>
      <c r="BN570">
        <f ca="1"/>
        <v>1833.8</v>
      </c>
      <c r="BO570" t="str">
        <f ca="1"/>
        <v/>
      </c>
      <c r="BP570" t="str">
        <f ca="1"/>
        <v/>
      </c>
      <c r="BR570">
        <f ca="1"/>
        <v>46306</v>
      </c>
      <c r="BS570" t="str">
        <f ca="1"/>
        <v>E</v>
      </c>
      <c r="BT570">
        <f ca="1"/>
        <v>170.3</v>
      </c>
      <c r="BU570">
        <f ca="1"/>
        <v>17.5</v>
      </c>
      <c r="BV570">
        <f ca="1"/>
        <v>310.7</v>
      </c>
      <c r="BW570">
        <f ca="1"/>
        <v>272.5</v>
      </c>
      <c r="BX570">
        <f ca="1"/>
        <v>108.89999999999999</v>
      </c>
      <c r="BY570">
        <f ca="1"/>
        <v>879.9</v>
      </c>
      <c r="BZ570">
        <f ca="1"/>
        <v>4.3</v>
      </c>
      <c r="CA570">
        <f ca="1"/>
        <v>8.41</v>
      </c>
      <c r="CB570">
        <f ca="1"/>
        <v>20</v>
      </c>
      <c r="CC570" t="str">
        <f ca="1"/>
        <v/>
      </c>
      <c r="CD570" t="str">
        <f ca="1"/>
        <v/>
      </c>
      <c r="CE570">
        <f ca="1"/>
        <v>1833.8</v>
      </c>
      <c r="CF570" t="str">
        <f ca="1"/>
        <v/>
      </c>
      <c r="CG570" t="str">
        <f ca="1"/>
        <v/>
      </c>
    </row>
    <row r="571" spans="1:85" ht="13.5">
      <c r="A571" s="242">
        <f ca="1"/>
        <v>46278</v>
      </c>
      <c r="B571" s="240" t="str">
        <f ca="1"/>
        <v>M</v>
      </c>
      <c r="C571" s="243">
        <f ca="1"/>
        <v>97.5</v>
      </c>
      <c r="D571" s="243">
        <f ca="1"/>
        <v>16.600000000000001</v>
      </c>
      <c r="E571" s="243">
        <f ca="1"/>
        <v>204.9</v>
      </c>
      <c r="F571" s="243">
        <f ca="1"/>
        <v>377.00000000000006</v>
      </c>
      <c r="G571" s="243">
        <f ca="1"/>
        <v>0</v>
      </c>
      <c r="H571" s="243">
        <f ca="1"/>
        <v>696</v>
      </c>
      <c r="I571" s="244" t="str">
        <f ca="1"/>
        <v/>
      </c>
      <c r="J571" s="244" t="str">
        <f ca="1"/>
        <v/>
      </c>
      <c r="K571" s="243" t="str">
        <f ca="1"/>
        <v/>
      </c>
      <c r="L571" s="243" t="str">
        <f ca="1"/>
        <v/>
      </c>
      <c r="M571" s="243" t="str">
        <f ca="1"/>
        <v/>
      </c>
      <c r="N571" s="243" t="str">
        <f ca="1"/>
        <v/>
      </c>
      <c r="O571" s="243" t="str">
        <f ca="1"/>
        <v/>
      </c>
      <c r="P571" s="244" t="str">
        <f ca="1"/>
        <v/>
      </c>
      <c r="BA571">
        <f ca="1"/>
        <v>46307</v>
      </c>
      <c r="BB571" t="str">
        <f ca="1"/>
        <v>M</v>
      </c>
      <c r="BC571">
        <f ca="1"/>
        <v>183.20000000000002</v>
      </c>
      <c r="BD571">
        <f ca="1"/>
        <v>14.5</v>
      </c>
      <c r="BE571">
        <f ca="1"/>
        <v>365.69999999999993</v>
      </c>
      <c r="BF571">
        <f ca="1"/>
        <v>308.60000000000002</v>
      </c>
      <c r="BG571">
        <f ca="1"/>
        <v>101.89999999999999</v>
      </c>
      <c r="BH571">
        <f ca="1"/>
        <v>973.9</v>
      </c>
      <c r="BI571" t="str">
        <f ca="1"/>
        <v/>
      </c>
      <c r="BJ571" t="str">
        <f ca="1"/>
        <v/>
      </c>
      <c r="BK571" t="str">
        <f ca="1"/>
        <v/>
      </c>
      <c r="BL571" t="str">
        <f ca="1"/>
        <v/>
      </c>
      <c r="BM571" t="str">
        <f ca="1"/>
        <v/>
      </c>
      <c r="BN571" t="str">
        <f ca="1"/>
        <v/>
      </c>
      <c r="BO571" t="str">
        <f ca="1"/>
        <v/>
      </c>
      <c r="BP571" t="str">
        <f ca="1"/>
        <v/>
      </c>
      <c r="BR571">
        <f ca="1"/>
        <v>46307</v>
      </c>
      <c r="BS571" t="str">
        <f ca="1"/>
        <v>M</v>
      </c>
      <c r="BT571">
        <f ca="1"/>
        <v>183.20000000000002</v>
      </c>
      <c r="BU571">
        <f ca="1"/>
        <v>14.5</v>
      </c>
      <c r="BV571">
        <f ca="1"/>
        <v>365.69999999999993</v>
      </c>
      <c r="BW571">
        <f ca="1"/>
        <v>308.60000000000002</v>
      </c>
      <c r="BX571">
        <f ca="1"/>
        <v>101.89999999999999</v>
      </c>
      <c r="BY571">
        <f ca="1"/>
        <v>973.9</v>
      </c>
      <c r="BZ571" t="str">
        <f ca="1"/>
        <v/>
      </c>
      <c r="CA571" t="str">
        <f ca="1"/>
        <v/>
      </c>
      <c r="CB571" t="str">
        <f ca="1"/>
        <v/>
      </c>
      <c r="CC571" t="str">
        <f ca="1"/>
        <v/>
      </c>
      <c r="CD571" t="str">
        <f ca="1"/>
        <v/>
      </c>
      <c r="CE571" t="str">
        <f ca="1"/>
        <v/>
      </c>
      <c r="CF571" t="str">
        <f ca="1"/>
        <v/>
      </c>
      <c r="CG571" t="str">
        <f ca="1"/>
        <v/>
      </c>
    </row>
    <row r="572" spans="1:85" ht="13.5">
      <c r="A572" s="242">
        <f ca="1"/>
        <v>46278</v>
      </c>
      <c r="B572" s="240" t="str">
        <f ca="1"/>
        <v>E</v>
      </c>
      <c r="C572" s="243">
        <f ca="1"/>
        <v>0</v>
      </c>
      <c r="D572" s="243">
        <f ca="1"/>
        <v>8027.9</v>
      </c>
      <c r="E572" s="243">
        <f ca="1"/>
        <v>87.2</v>
      </c>
      <c r="F572" s="243">
        <f ca="1"/>
        <v>169.3</v>
      </c>
      <c r="G572" s="243">
        <f ca="1"/>
        <v>0</v>
      </c>
      <c r="H572" s="243">
        <f ca="1"/>
        <v>8284.4</v>
      </c>
      <c r="I572" s="244">
        <f ca="1"/>
        <v>3.88</v>
      </c>
      <c r="J572" s="244">
        <f ca="1"/>
        <v>8.27</v>
      </c>
      <c r="K572" s="243">
        <f ca="1"/>
        <v>0</v>
      </c>
      <c r="L572" s="243" t="str">
        <f ca="1"/>
        <v/>
      </c>
      <c r="M572" s="243" t="str">
        <f ca="1"/>
        <v/>
      </c>
      <c r="N572" s="243">
        <f ca="1"/>
        <v>8939</v>
      </c>
      <c r="O572" s="243">
        <f ca="1"/>
        <v>364.39</v>
      </c>
      <c r="P572" s="244">
        <f ca="1"/>
        <v>24.53140865556135</v>
      </c>
      <c r="BA572">
        <f ca="1"/>
        <v>46307</v>
      </c>
      <c r="BB572" t="str">
        <f ca="1"/>
        <v>E</v>
      </c>
      <c r="BC572">
        <f ca="1"/>
        <v>159.9</v>
      </c>
      <c r="BD572">
        <f ca="1"/>
        <v>10285.299999999999</v>
      </c>
      <c r="BE572">
        <f ca="1"/>
        <v>160.60000000000002</v>
      </c>
      <c r="BF572">
        <f ca="1"/>
        <v>130</v>
      </c>
      <c r="BG572">
        <f ca="1"/>
        <v>114</v>
      </c>
      <c r="BH572">
        <f ca="1"/>
        <v>10849.8</v>
      </c>
      <c r="BI572">
        <f ca="1"/>
        <v>4.21</v>
      </c>
      <c r="BJ572">
        <f ca="1"/>
        <v>8.3000000000000007</v>
      </c>
      <c r="BK572">
        <f ca="1"/>
        <v>20</v>
      </c>
      <c r="BL572" t="str">
        <f ca="1"/>
        <v/>
      </c>
      <c r="BM572" t="str">
        <f ca="1"/>
        <v/>
      </c>
      <c r="BN572">
        <f ca="1"/>
        <v>11852.5</v>
      </c>
      <c r="BO572" t="str">
        <f ca="1"/>
        <v/>
      </c>
      <c r="BP572" t="str">
        <f ca="1"/>
        <v/>
      </c>
      <c r="BR572">
        <f ca="1"/>
        <v>46307</v>
      </c>
      <c r="BS572" t="str">
        <f ca="1"/>
        <v>E</v>
      </c>
      <c r="BT572">
        <f ca="1"/>
        <v>159.9</v>
      </c>
      <c r="BU572">
        <f ca="1"/>
        <v>10285.299999999999</v>
      </c>
      <c r="BV572">
        <f ca="1"/>
        <v>160.60000000000002</v>
      </c>
      <c r="BW572">
        <f ca="1"/>
        <v>130</v>
      </c>
      <c r="BX572">
        <f ca="1"/>
        <v>114</v>
      </c>
      <c r="BY572">
        <f ca="1"/>
        <v>10849.8</v>
      </c>
      <c r="BZ572">
        <f ca="1"/>
        <v>4.21</v>
      </c>
      <c r="CA572">
        <f ca="1"/>
        <v>8.3000000000000007</v>
      </c>
      <c r="CB572">
        <f ca="1"/>
        <v>20</v>
      </c>
      <c r="CC572" t="str">
        <f ca="1"/>
        <v/>
      </c>
      <c r="CD572" t="str">
        <f ca="1"/>
        <v/>
      </c>
      <c r="CE572">
        <f ca="1"/>
        <v>11852.5</v>
      </c>
      <c r="CF572" t="str">
        <f ca="1"/>
        <v/>
      </c>
      <c r="CG572" t="str">
        <f ca="1"/>
        <v/>
      </c>
    </row>
    <row r="573" spans="1:85" ht="13.5">
      <c r="A573" s="242">
        <f ca="1"/>
        <v>46279</v>
      </c>
      <c r="B573" s="240" t="str">
        <f ca="1"/>
        <v>M</v>
      </c>
      <c r="C573" s="243">
        <f ca="1"/>
        <v>67.8</v>
      </c>
      <c r="D573" s="243">
        <f ca="1"/>
        <v>17.899999999999999</v>
      </c>
      <c r="E573" s="243">
        <f ca="1"/>
        <v>210.7</v>
      </c>
      <c r="F573" s="243">
        <f ca="1"/>
        <v>358.20000000000005</v>
      </c>
      <c r="G573" s="243">
        <f ca="1"/>
        <v>0</v>
      </c>
      <c r="H573" s="243">
        <f ca="1"/>
        <v>654.6</v>
      </c>
      <c r="I573" s="244" t="str">
        <f ca="1"/>
        <v/>
      </c>
      <c r="J573" s="244" t="str">
        <f ca="1"/>
        <v/>
      </c>
      <c r="K573" s="243" t="str">
        <f ca="1"/>
        <v/>
      </c>
      <c r="L573" s="243" t="str">
        <f ca="1"/>
        <v/>
      </c>
      <c r="M573" s="243" t="str">
        <f ca="1"/>
        <v/>
      </c>
      <c r="N573" s="243" t="str">
        <f ca="1"/>
        <v/>
      </c>
      <c r="O573" s="243" t="str">
        <f ca="1"/>
        <v/>
      </c>
      <c r="P573" s="244" t="str">
        <f ca="1"/>
        <v/>
      </c>
      <c r="BA573">
        <f ca="1"/>
        <v>46308</v>
      </c>
      <c r="BB573" t="str">
        <f ca="1"/>
        <v>M</v>
      </c>
      <c r="BC573">
        <f ca="1"/>
        <v>181.7</v>
      </c>
      <c r="BD573">
        <f ca="1"/>
        <v>13.1</v>
      </c>
      <c r="BE573">
        <f ca="1"/>
        <v>376.8</v>
      </c>
      <c r="BF573">
        <f ca="1"/>
        <v>335.99999999999994</v>
      </c>
      <c r="BG573">
        <f ca="1"/>
        <v>115.1</v>
      </c>
      <c r="BH573">
        <f ca="1"/>
        <v>1022.6999999999999</v>
      </c>
      <c r="BI573" t="str">
        <f ca="1"/>
        <v/>
      </c>
      <c r="BJ573" t="str">
        <f ca="1"/>
        <v/>
      </c>
      <c r="BK573" t="str">
        <f ca="1"/>
        <v/>
      </c>
      <c r="BL573" t="str">
        <f ca="1"/>
        <v/>
      </c>
      <c r="BM573" t="str">
        <f ca="1"/>
        <v/>
      </c>
      <c r="BN573" t="str">
        <f ca="1"/>
        <v/>
      </c>
      <c r="BO573" t="str">
        <f ca="1"/>
        <v/>
      </c>
      <c r="BP573" t="str">
        <f ca="1"/>
        <v/>
      </c>
      <c r="BR573">
        <f ca="1"/>
        <v>46308</v>
      </c>
      <c r="BS573" t="str">
        <f ca="1"/>
        <v>M</v>
      </c>
      <c r="BT573">
        <f ca="1"/>
        <v>181.7</v>
      </c>
      <c r="BU573">
        <f ca="1"/>
        <v>13.1</v>
      </c>
      <c r="BV573">
        <f ca="1"/>
        <v>376.8</v>
      </c>
      <c r="BW573">
        <f ca="1"/>
        <v>335.99999999999994</v>
      </c>
      <c r="BX573">
        <f ca="1"/>
        <v>115.1</v>
      </c>
      <c r="BY573">
        <f ca="1"/>
        <v>1022.6999999999999</v>
      </c>
      <c r="BZ573" t="str">
        <f ca="1"/>
        <v/>
      </c>
      <c r="CA573" t="str">
        <f ca="1"/>
        <v/>
      </c>
      <c r="CB573" t="str">
        <f ca="1"/>
        <v/>
      </c>
      <c r="CC573" t="str">
        <f ca="1"/>
        <v/>
      </c>
      <c r="CD573" t="str">
        <f ca="1"/>
        <v/>
      </c>
      <c r="CE573" t="str">
        <f ca="1"/>
        <v/>
      </c>
      <c r="CF573" t="str">
        <f ca="1"/>
        <v/>
      </c>
      <c r="CG573" t="str">
        <f ca="1"/>
        <v/>
      </c>
    </row>
    <row r="574" spans="1:85" ht="13.5">
      <c r="A574" s="242">
        <f ca="1"/>
        <v>46279</v>
      </c>
      <c r="B574" s="240" t="str">
        <f ca="1"/>
        <v>E</v>
      </c>
      <c r="C574" s="243">
        <f ca="1"/>
        <v>98.300000000000011</v>
      </c>
      <c r="D574" s="243">
        <f ca="1"/>
        <v>7492.7</v>
      </c>
      <c r="E574" s="243">
        <f ca="1"/>
        <v>169.7</v>
      </c>
      <c r="F574" s="243">
        <f ca="1"/>
        <v>257.89999999999998</v>
      </c>
      <c r="G574" s="243">
        <f ca="1"/>
        <v>0</v>
      </c>
      <c r="H574" s="243">
        <f ca="1"/>
        <v>8018.5999999999995</v>
      </c>
      <c r="I574" s="244">
        <f ca="1"/>
        <v>4.4400000000000004</v>
      </c>
      <c r="J574" s="244">
        <f ca="1"/>
        <v>8.31</v>
      </c>
      <c r="K574" s="243">
        <f ca="1"/>
        <v>100</v>
      </c>
      <c r="L574" s="243" t="str">
        <f ca="1"/>
        <v/>
      </c>
      <c r="M574" s="243" t="str">
        <f ca="1"/>
        <v/>
      </c>
      <c r="N574" s="243">
        <f ca="1"/>
        <v>8543.2999999999993</v>
      </c>
      <c r="O574" s="243">
        <f ca="1"/>
        <v>387.93</v>
      </c>
      <c r="P574" s="244">
        <f ca="1"/>
        <v>22.022787616322532</v>
      </c>
      <c r="BA574">
        <f ca="1"/>
        <v>46308</v>
      </c>
      <c r="BB574" t="str">
        <f ca="1"/>
        <v>E</v>
      </c>
      <c r="BC574">
        <f ca="1"/>
        <v>161.19999999999999</v>
      </c>
      <c r="BD574">
        <f ca="1"/>
        <v>8063.3</v>
      </c>
      <c r="BE574">
        <f ca="1"/>
        <v>332.7</v>
      </c>
      <c r="BF574">
        <f ca="1"/>
        <v>285.7</v>
      </c>
      <c r="BG574">
        <f ca="1"/>
        <v>118.4</v>
      </c>
      <c r="BH574">
        <f ca="1"/>
        <v>8961.3000000000011</v>
      </c>
      <c r="BI574" t="str">
        <f ca="1"/>
        <v/>
      </c>
      <c r="BJ574" t="str">
        <f ca="1"/>
        <v/>
      </c>
      <c r="BK574" t="str">
        <f ca="1"/>
        <v/>
      </c>
      <c r="BL574" t="str">
        <f ca="1"/>
        <v/>
      </c>
      <c r="BM574" t="str">
        <f ca="1"/>
        <v/>
      </c>
      <c r="BN574">
        <f ca="1"/>
        <v>8961.3000000000011</v>
      </c>
      <c r="BO574" t="str">
        <f ca="1"/>
        <v/>
      </c>
      <c r="BP574" t="str">
        <f ca="1"/>
        <v/>
      </c>
      <c r="BR574">
        <f ca="1"/>
        <v>46308</v>
      </c>
      <c r="BS574" t="str">
        <f ca="1"/>
        <v>E</v>
      </c>
      <c r="BT574">
        <f ca="1"/>
        <v>161.19999999999999</v>
      </c>
      <c r="BU574">
        <f ca="1"/>
        <v>8063.3</v>
      </c>
      <c r="BV574">
        <f ca="1"/>
        <v>332.7</v>
      </c>
      <c r="BW574">
        <f ca="1"/>
        <v>285.7</v>
      </c>
      <c r="BX574">
        <f ca="1"/>
        <v>118.4</v>
      </c>
      <c r="BY574">
        <f ca="1"/>
        <v>8961.3000000000011</v>
      </c>
      <c r="BZ574" t="str">
        <f ca="1"/>
        <v/>
      </c>
      <c r="CA574" t="str">
        <f ca="1"/>
        <v/>
      </c>
      <c r="CB574" t="str">
        <f ca="1"/>
        <v/>
      </c>
      <c r="CC574" t="str">
        <f ca="1"/>
        <v/>
      </c>
      <c r="CD574" t="str">
        <f ca="1"/>
        <v/>
      </c>
      <c r="CE574">
        <f ca="1"/>
        <v>8961.3000000000011</v>
      </c>
      <c r="CF574" t="str">
        <f ca="1"/>
        <v/>
      </c>
      <c r="CG574" t="str">
        <f ca="1"/>
        <v/>
      </c>
    </row>
    <row r="575" spans="1:85" ht="13.5">
      <c r="A575" s="242">
        <f ca="1"/>
        <v>46280</v>
      </c>
      <c r="B575" s="240" t="str">
        <f ca="1"/>
        <v>M</v>
      </c>
      <c r="C575" s="243">
        <f ca="1"/>
        <v>81.7</v>
      </c>
      <c r="D575" s="243">
        <f ca="1"/>
        <v>15.6</v>
      </c>
      <c r="E575" s="243">
        <f ca="1"/>
        <v>188.8</v>
      </c>
      <c r="F575" s="243">
        <f ca="1"/>
        <v>338.60000000000008</v>
      </c>
      <c r="G575" s="243">
        <f ca="1"/>
        <v>0</v>
      </c>
      <c r="H575" s="243">
        <f ca="1"/>
        <v>624.70000000000005</v>
      </c>
      <c r="I575" s="244" t="str">
        <f ca="1"/>
        <v/>
      </c>
      <c r="J575" s="244" t="str">
        <f ca="1"/>
        <v/>
      </c>
      <c r="K575" s="243" t="str">
        <f ca="1"/>
        <v/>
      </c>
      <c r="L575" s="243" t="str">
        <f ca="1"/>
        <v/>
      </c>
      <c r="M575" s="243" t="str">
        <f ca="1"/>
        <v/>
      </c>
      <c r="N575" s="243" t="str">
        <f ca="1"/>
        <v/>
      </c>
      <c r="O575" s="243" t="str">
        <f ca="1"/>
        <v/>
      </c>
      <c r="P575" s="244" t="str">
        <f ca="1"/>
        <v/>
      </c>
    </row>
    <row r="576" spans="1:85" ht="13.5">
      <c r="A576" s="242">
        <f ca="1"/>
        <v>46280</v>
      </c>
      <c r="B576" s="240" t="str">
        <f ca="1"/>
        <v>E</v>
      </c>
      <c r="C576" s="243">
        <f ca="1"/>
        <v>65.3</v>
      </c>
      <c r="D576" s="243">
        <f ca="1"/>
        <v>10143</v>
      </c>
      <c r="E576" s="243">
        <f ca="1"/>
        <v>185.89999999999998</v>
      </c>
      <c r="F576" s="243">
        <f ca="1"/>
        <v>258.79999999999995</v>
      </c>
      <c r="G576" s="243">
        <f ca="1"/>
        <v>0</v>
      </c>
      <c r="H576" s="243">
        <f ca="1"/>
        <v>10652.999999999998</v>
      </c>
      <c r="I576" s="244">
        <f ca="1"/>
        <v>3.98</v>
      </c>
      <c r="J576" s="244">
        <f ca="1"/>
        <v>8.4499999999999993</v>
      </c>
      <c r="K576" s="243">
        <f ca="1"/>
        <v>20</v>
      </c>
      <c r="L576" s="243" t="str">
        <f ca="1"/>
        <v/>
      </c>
      <c r="M576" s="243" t="str">
        <f ca="1"/>
        <v/>
      </c>
      <c r="N576" s="243">
        <f ca="1"/>
        <v>11239.999999999998</v>
      </c>
      <c r="O576" s="243">
        <f ca="1"/>
        <v>469.37</v>
      </c>
      <c r="P576" s="244">
        <f ca="1"/>
        <v>23.946992777552886</v>
      </c>
    </row>
    <row r="577" spans="1:16" ht="13.5">
      <c r="A577" s="242">
        <f ca="1"/>
        <v>46281</v>
      </c>
      <c r="B577" s="240" t="str">
        <f ca="1"/>
        <v>M</v>
      </c>
      <c r="C577" s="243">
        <f ca="1"/>
        <v>85.1</v>
      </c>
      <c r="D577" s="243">
        <f ca="1"/>
        <v>15.8</v>
      </c>
      <c r="E577" s="243">
        <f ca="1"/>
        <v>195.1</v>
      </c>
      <c r="F577" s="243">
        <f ca="1"/>
        <v>311</v>
      </c>
      <c r="G577" s="243">
        <f ca="1"/>
        <v>0</v>
      </c>
      <c r="H577" s="243">
        <f ca="1"/>
        <v>607</v>
      </c>
      <c r="I577" s="244" t="str">
        <f ca="1"/>
        <v/>
      </c>
      <c r="J577" s="244" t="str">
        <f ca="1"/>
        <v/>
      </c>
      <c r="K577" s="243" t="str">
        <f ca="1"/>
        <v/>
      </c>
      <c r="L577" s="243" t="str">
        <f ca="1"/>
        <v/>
      </c>
      <c r="M577" s="243" t="str">
        <f ca="1"/>
        <v/>
      </c>
      <c r="N577" s="243" t="str">
        <f ca="1"/>
        <v/>
      </c>
      <c r="O577" s="243" t="str">
        <f ca="1"/>
        <v/>
      </c>
      <c r="P577" s="244" t="str">
        <f ca="1"/>
        <v/>
      </c>
    </row>
    <row r="578" spans="1:16" ht="13.5">
      <c r="A578" s="242">
        <f ca="1"/>
        <v>46281</v>
      </c>
      <c r="B578" s="240" t="str">
        <f ca="1"/>
        <v>E</v>
      </c>
      <c r="C578" s="243">
        <f ca="1"/>
        <v>82.3</v>
      </c>
      <c r="D578" s="243">
        <f ca="1"/>
        <v>8026.5</v>
      </c>
      <c r="E578" s="243">
        <f ca="1"/>
        <v>189.5</v>
      </c>
      <c r="F578" s="243">
        <f ca="1"/>
        <v>241.50000000000003</v>
      </c>
      <c r="G578" s="243">
        <f ca="1"/>
        <v>0</v>
      </c>
      <c r="H578" s="243">
        <f ca="1"/>
        <v>8539.7999999999993</v>
      </c>
      <c r="I578" s="244">
        <f ca="1"/>
        <v>4.24</v>
      </c>
      <c r="J578" s="244">
        <f ca="1"/>
        <v>8.48</v>
      </c>
      <c r="K578" s="243">
        <f ca="1"/>
        <v>15</v>
      </c>
      <c r="L578" s="243" t="str">
        <f ca="1"/>
        <v/>
      </c>
      <c r="M578" s="243" t="str">
        <f ca="1"/>
        <v/>
      </c>
      <c r="N578" s="243">
        <f ca="1"/>
        <v>9321.9</v>
      </c>
      <c r="O578" s="243">
        <f ca="1"/>
        <v>398.56</v>
      </c>
      <c r="P578" s="244">
        <f ca="1"/>
        <v>23.388950220794861</v>
      </c>
    </row>
    <row r="579" spans="1:16" ht="13.5">
      <c r="A579" s="242">
        <f ca="1"/>
        <v>46282</v>
      </c>
      <c r="B579" s="240" t="str">
        <f ca="1"/>
        <v>M</v>
      </c>
      <c r="C579" s="243">
        <f ca="1"/>
        <v>90</v>
      </c>
      <c r="D579" s="243">
        <f ca="1"/>
        <v>12.5</v>
      </c>
      <c r="E579" s="243">
        <f ca="1"/>
        <v>354.8</v>
      </c>
      <c r="F579" s="243">
        <f ca="1"/>
        <v>339.79999999999995</v>
      </c>
      <c r="G579" s="243">
        <f ca="1"/>
        <v>0</v>
      </c>
      <c r="H579" s="243">
        <f ca="1"/>
        <v>797.09999999999991</v>
      </c>
      <c r="I579" s="244" t="str">
        <f ca="1"/>
        <v/>
      </c>
      <c r="J579" s="244" t="str">
        <f ca="1"/>
        <v/>
      </c>
      <c r="K579" s="243" t="str">
        <f ca="1"/>
        <v/>
      </c>
      <c r="L579" s="243" t="str">
        <f ca="1"/>
        <v/>
      </c>
      <c r="M579" s="243" t="str">
        <f ca="1"/>
        <v/>
      </c>
      <c r="N579" s="243" t="str">
        <f ca="1"/>
        <v/>
      </c>
      <c r="O579" s="243" t="str">
        <f ca="1"/>
        <v/>
      </c>
      <c r="P579" s="244" t="str">
        <f ca="1"/>
        <v/>
      </c>
    </row>
    <row r="580" spans="1:16" ht="13.5">
      <c r="A580" s="242">
        <f ca="1"/>
        <v>46282</v>
      </c>
      <c r="B580" s="240" t="str">
        <f ca="1"/>
        <v>E</v>
      </c>
      <c r="C580" s="243">
        <f ca="1"/>
        <v>73.3</v>
      </c>
      <c r="D580" s="243">
        <f ca="1"/>
        <v>8043.3</v>
      </c>
      <c r="E580" s="243">
        <f ca="1"/>
        <v>320.5</v>
      </c>
      <c r="F580" s="243">
        <f ca="1"/>
        <v>232.3</v>
      </c>
      <c r="G580" s="243">
        <f ca="1"/>
        <v>0</v>
      </c>
      <c r="H580" s="243">
        <f ca="1"/>
        <v>8669.4</v>
      </c>
      <c r="I580" s="244">
        <f ca="1"/>
        <v>4.1500000000000004</v>
      </c>
      <c r="J580" s="244">
        <f ca="1"/>
        <v>8.3000000000000007</v>
      </c>
      <c r="K580" s="243">
        <f ca="1"/>
        <v>20</v>
      </c>
      <c r="L580" s="243" t="str">
        <f ca="1"/>
        <v/>
      </c>
      <c r="M580" s="243" t="str">
        <f ca="1"/>
        <v/>
      </c>
      <c r="N580" s="243">
        <f ca="1"/>
        <v>9429</v>
      </c>
      <c r="O580" s="243">
        <f ca="1"/>
        <v>401.57</v>
      </c>
      <c r="P580" s="244">
        <f ca="1"/>
        <v>23.48033966680778</v>
      </c>
    </row>
    <row r="581" spans="1:16" ht="13.5">
      <c r="A581" s="242">
        <f ca="1"/>
        <v>46283</v>
      </c>
      <c r="B581" s="240" t="str">
        <f ca="1"/>
        <v>M</v>
      </c>
      <c r="C581" s="243">
        <f ca="1"/>
        <v>88</v>
      </c>
      <c r="D581" s="243">
        <f ca="1"/>
        <v>16.3</v>
      </c>
      <c r="E581" s="243">
        <f ca="1"/>
        <v>353.3</v>
      </c>
      <c r="F581" s="243">
        <f ca="1"/>
        <v>322</v>
      </c>
      <c r="G581" s="243">
        <f ca="1"/>
        <v>0</v>
      </c>
      <c r="H581" s="243">
        <f ca="1"/>
        <v>779.6</v>
      </c>
      <c r="I581" s="244" t="str">
        <f ca="1"/>
        <v/>
      </c>
      <c r="J581" s="244" t="str">
        <f ca="1"/>
        <v/>
      </c>
      <c r="K581" s="243" t="str">
        <f ca="1"/>
        <v/>
      </c>
      <c r="L581" s="243" t="str">
        <f ca="1"/>
        <v/>
      </c>
      <c r="M581" s="243" t="str">
        <f ca="1"/>
        <v/>
      </c>
      <c r="N581" s="243" t="str">
        <f ca="1"/>
        <v/>
      </c>
      <c r="O581" s="243" t="str">
        <f ca="1"/>
        <v/>
      </c>
      <c r="P581" s="244" t="str">
        <f ca="1"/>
        <v/>
      </c>
    </row>
    <row r="582" spans="1:16" ht="13.5">
      <c r="A582" s="242">
        <f ca="1"/>
        <v>46283</v>
      </c>
      <c r="B582" s="240" t="str">
        <f ca="1"/>
        <v>E</v>
      </c>
      <c r="C582" s="243">
        <f ca="1"/>
        <v>81.2</v>
      </c>
      <c r="D582" s="243">
        <f ca="1"/>
        <v>17.7</v>
      </c>
      <c r="E582" s="243">
        <f ca="1"/>
        <v>325.7</v>
      </c>
      <c r="F582" s="243">
        <f ca="1"/>
        <v>243.69999999999996</v>
      </c>
      <c r="G582" s="243">
        <f ca="1"/>
        <v>0</v>
      </c>
      <c r="H582" s="243">
        <f ca="1"/>
        <v>668.3</v>
      </c>
      <c r="I582" s="244">
        <f ca="1"/>
        <v>3.95</v>
      </c>
      <c r="J582" s="244">
        <f ca="1"/>
        <v>8.1300000000000008</v>
      </c>
      <c r="K582" s="243">
        <f ca="1"/>
        <v>20</v>
      </c>
      <c r="L582" s="243" t="str">
        <f ca="1"/>
        <v/>
      </c>
      <c r="M582" s="243" t="str">
        <f ca="1"/>
        <v/>
      </c>
      <c r="N582" s="243">
        <f ca="1"/>
        <v>1441</v>
      </c>
      <c r="O582" s="243">
        <f ca="1"/>
        <v>61.13</v>
      </c>
      <c r="P582" s="244">
        <f ca="1"/>
        <v>23.572713888434482</v>
      </c>
    </row>
    <row r="583" spans="1:16" ht="13.5">
      <c r="A583" s="242">
        <f ca="1"/>
        <v>46284</v>
      </c>
      <c r="B583" s="240" t="str">
        <f ca="1"/>
        <v>M</v>
      </c>
      <c r="C583" s="243">
        <f ca="1"/>
        <v>82.4</v>
      </c>
      <c r="D583" s="243">
        <f ca="1"/>
        <v>17</v>
      </c>
      <c r="E583" s="243">
        <f ca="1"/>
        <v>356.7</v>
      </c>
      <c r="F583" s="243">
        <f ca="1"/>
        <v>336.6</v>
      </c>
      <c r="G583" s="243">
        <f ca="1"/>
        <v>0</v>
      </c>
      <c r="H583" s="243">
        <f ca="1"/>
        <v>792.7</v>
      </c>
      <c r="I583" s="244" t="str">
        <f ca="1"/>
        <v/>
      </c>
      <c r="J583" s="244" t="str">
        <f ca="1"/>
        <v/>
      </c>
      <c r="K583" s="243" t="str">
        <f ca="1"/>
        <v/>
      </c>
      <c r="L583" s="243" t="str">
        <f ca="1"/>
        <v/>
      </c>
      <c r="M583" s="243" t="str">
        <f ca="1"/>
        <v/>
      </c>
      <c r="N583" s="243" t="str">
        <f ca="1"/>
        <v/>
      </c>
      <c r="O583" s="243" t="str">
        <f ca="1"/>
        <v/>
      </c>
      <c r="P583" s="244" t="str">
        <f ca="1"/>
        <v/>
      </c>
    </row>
    <row r="584" spans="1:16" ht="13.5">
      <c r="A584" s="242">
        <f ca="1"/>
        <v>46284</v>
      </c>
      <c r="B584" s="240" t="str">
        <f ca="1"/>
        <v>E</v>
      </c>
      <c r="C584" s="243">
        <f ca="1"/>
        <v>76.599999999999994</v>
      </c>
      <c r="D584" s="243">
        <f ca="1"/>
        <v>19.8</v>
      </c>
      <c r="E584" s="243">
        <f ca="1"/>
        <v>341.5</v>
      </c>
      <c r="F584" s="243">
        <f ca="1"/>
        <v>253.70000000000002</v>
      </c>
      <c r="G584" s="243">
        <f ca="1"/>
        <v>0</v>
      </c>
      <c r="H584" s="243">
        <f ca="1"/>
        <v>691.6</v>
      </c>
      <c r="I584" s="244">
        <f ca="1"/>
        <v>4.34</v>
      </c>
      <c r="J584" s="244">
        <f ca="1"/>
        <v>8.32</v>
      </c>
      <c r="K584" s="243">
        <f ca="1"/>
        <v>10</v>
      </c>
      <c r="L584" s="243" t="str">
        <f ca="1"/>
        <v/>
      </c>
      <c r="M584" s="243" t="str">
        <f ca="1"/>
        <v/>
      </c>
      <c r="N584" s="243">
        <f ca="1"/>
        <v>10349.300000000001</v>
      </c>
      <c r="O584" s="243">
        <f ca="1"/>
        <v>454.31</v>
      </c>
      <c r="P584" s="244">
        <f ca="1"/>
        <v>22.780260174770532</v>
      </c>
    </row>
    <row r="585" spans="1:16" ht="13.5">
      <c r="A585" s="242">
        <f ca="1"/>
        <v>46285</v>
      </c>
      <c r="B585" s="240" t="str">
        <f ca="1"/>
        <v>M</v>
      </c>
      <c r="C585" s="243">
        <f ca="1"/>
        <v>83.2</v>
      </c>
      <c r="D585" s="243">
        <f ca="1"/>
        <v>8855</v>
      </c>
      <c r="E585" s="243">
        <f ca="1"/>
        <v>364.20000000000005</v>
      </c>
      <c r="F585" s="243">
        <f ca="1"/>
        <v>365.29999999999995</v>
      </c>
      <c r="G585" s="243">
        <f ca="1"/>
        <v>0</v>
      </c>
      <c r="H585" s="243">
        <f ca="1"/>
        <v>9667.7000000000007</v>
      </c>
      <c r="I585" s="244" t="str">
        <f ca="1"/>
        <v/>
      </c>
      <c r="J585" s="244" t="str">
        <f ca="1"/>
        <v/>
      </c>
      <c r="K585" s="243" t="str">
        <f ca="1"/>
        <v/>
      </c>
      <c r="L585" s="243" t="str">
        <f ca="1"/>
        <v/>
      </c>
      <c r="M585" s="243" t="str">
        <f ca="1"/>
        <v/>
      </c>
      <c r="N585" s="243" t="str">
        <f ca="1"/>
        <v/>
      </c>
      <c r="O585" s="243" t="str">
        <f ca="1"/>
        <v/>
      </c>
      <c r="P585" s="244" t="str">
        <f ca="1"/>
        <v/>
      </c>
    </row>
    <row r="586" spans="1:16" ht="13.5">
      <c r="A586" s="242">
        <f ca="1"/>
        <v>46285</v>
      </c>
      <c r="B586" s="240" t="str">
        <f ca="1"/>
        <v>E</v>
      </c>
      <c r="C586" s="243">
        <f ca="1"/>
        <v>76.5</v>
      </c>
      <c r="D586" s="243">
        <f ca="1"/>
        <v>8038.1</v>
      </c>
      <c r="E586" s="243">
        <f ca="1"/>
        <v>345.20000000000005</v>
      </c>
      <c r="F586" s="243">
        <f ca="1"/>
        <v>271.5</v>
      </c>
      <c r="G586" s="243">
        <f ca="1"/>
        <v>0</v>
      </c>
      <c r="H586" s="243">
        <f ca="1"/>
        <v>8731.3000000000011</v>
      </c>
      <c r="I586" s="244">
        <f ca="1"/>
        <v>4.1900000000000004</v>
      </c>
      <c r="J586" s="244">
        <f ca="1"/>
        <v>8.31</v>
      </c>
      <c r="K586" s="243">
        <f ca="1"/>
        <v>20</v>
      </c>
      <c r="L586" s="243" t="str">
        <f ca="1"/>
        <v/>
      </c>
      <c r="M586" s="243" t="str">
        <f ca="1"/>
        <v/>
      </c>
      <c r="N586" s="243">
        <f ca="1"/>
        <v>9487.5000000000018</v>
      </c>
      <c r="O586" s="243">
        <f ca="1"/>
        <v>409.84</v>
      </c>
      <c r="P586" s="244">
        <f ca="1"/>
        <v>23.149277766933444</v>
      </c>
    </row>
    <row r="587" spans="1:16" ht="13.5">
      <c r="A587" s="242">
        <f ca="1"/>
        <v>46286</v>
      </c>
      <c r="B587" s="240" t="str">
        <f ca="1"/>
        <v>M</v>
      </c>
      <c r="C587" s="243">
        <f ca="1"/>
        <v>82.3</v>
      </c>
      <c r="D587" s="243">
        <f ca="1"/>
        <v>17.2</v>
      </c>
      <c r="E587" s="243">
        <f ca="1"/>
        <v>353</v>
      </c>
      <c r="F587" s="243">
        <f ca="1"/>
        <v>323.7</v>
      </c>
      <c r="G587" s="243">
        <f ca="1"/>
        <v>0</v>
      </c>
      <c r="H587" s="243">
        <f ca="1"/>
        <v>776.2</v>
      </c>
      <c r="I587" s="244" t="str">
        <f ca="1"/>
        <v/>
      </c>
      <c r="J587" s="244" t="str">
        <f ca="1"/>
        <v/>
      </c>
      <c r="K587" s="243" t="str">
        <f ca="1"/>
        <v/>
      </c>
      <c r="L587" s="243" t="str">
        <f ca="1"/>
        <v/>
      </c>
      <c r="M587" s="243" t="str">
        <f ca="1"/>
        <v/>
      </c>
      <c r="N587" s="243" t="str">
        <f ca="1"/>
        <v/>
      </c>
      <c r="O587" s="243" t="str">
        <f ca="1"/>
        <v/>
      </c>
      <c r="P587" s="244" t="str">
        <f ca="1"/>
        <v/>
      </c>
    </row>
    <row r="588" spans="1:16" ht="13.5">
      <c r="A588" s="242">
        <f ca="1"/>
        <v>46286</v>
      </c>
      <c r="B588" s="240" t="str">
        <f ca="1"/>
        <v>E</v>
      </c>
      <c r="C588" s="243">
        <f ca="1"/>
        <v>73.8</v>
      </c>
      <c r="D588" s="243">
        <f ca="1"/>
        <v>8727.2000000000007</v>
      </c>
      <c r="E588" s="243">
        <f ca="1"/>
        <v>313.8</v>
      </c>
      <c r="F588" s="243">
        <f ca="1"/>
        <v>226.10000000000002</v>
      </c>
      <c r="G588" s="243">
        <f ca="1"/>
        <v>0</v>
      </c>
      <c r="H588" s="243">
        <f ca="1"/>
        <v>9340.9</v>
      </c>
      <c r="I588" s="244">
        <f ca="1"/>
        <v>4.12</v>
      </c>
      <c r="J588" s="244">
        <f ca="1"/>
        <v>8.33</v>
      </c>
      <c r="K588" s="243">
        <f ca="1"/>
        <v>141</v>
      </c>
      <c r="L588" s="243" t="str">
        <f ca="1"/>
        <v/>
      </c>
      <c r="M588" s="243" t="str">
        <f ca="1"/>
        <v/>
      </c>
      <c r="N588" s="243">
        <f ca="1"/>
        <v>10006.9</v>
      </c>
      <c r="O588" s="243">
        <f ca="1"/>
        <v>428.74</v>
      </c>
      <c r="P588" s="244">
        <f ca="1"/>
        <v>23.340252833885337</v>
      </c>
    </row>
    <row r="589" spans="1:16" ht="13.5">
      <c r="A589" s="242">
        <f ca="1"/>
        <v>46287</v>
      </c>
      <c r="B589" s="240" t="str">
        <f ca="1"/>
        <v>M</v>
      </c>
      <c r="C589" s="243">
        <f ca="1"/>
        <v>80.8</v>
      </c>
      <c r="D589" s="243">
        <f ca="1"/>
        <v>20.5</v>
      </c>
      <c r="E589" s="243">
        <f ca="1"/>
        <v>357.8</v>
      </c>
      <c r="F589" s="243">
        <f ca="1"/>
        <v>347.90000000000003</v>
      </c>
      <c r="G589" s="243">
        <f ca="1"/>
        <v>0</v>
      </c>
      <c r="H589" s="243">
        <f ca="1"/>
        <v>807</v>
      </c>
      <c r="I589" s="244" t="str">
        <f ca="1"/>
        <v/>
      </c>
      <c r="J589" s="244" t="str">
        <f ca="1"/>
        <v/>
      </c>
      <c r="K589" s="243" t="str">
        <f ca="1"/>
        <v/>
      </c>
      <c r="L589" s="243" t="str">
        <f ca="1"/>
        <v/>
      </c>
      <c r="M589" s="243" t="str">
        <f ca="1"/>
        <v/>
      </c>
      <c r="N589" s="243" t="str">
        <f ca="1"/>
        <v/>
      </c>
      <c r="O589" s="243" t="str">
        <f ca="1"/>
        <v/>
      </c>
      <c r="P589" s="244" t="str">
        <f ca="1"/>
        <v/>
      </c>
    </row>
    <row r="590" spans="1:16" ht="13.5">
      <c r="A590" s="242">
        <f ca="1"/>
        <v>46287</v>
      </c>
      <c r="B590" s="240" t="str">
        <f ca="1"/>
        <v>E</v>
      </c>
      <c r="C590" s="243">
        <f ca="1"/>
        <v>74.3</v>
      </c>
      <c r="D590" s="243">
        <f ca="1"/>
        <v>8044.1</v>
      </c>
      <c r="E590" s="243">
        <f ca="1"/>
        <v>323.3</v>
      </c>
      <c r="F590" s="243">
        <f ca="1"/>
        <v>259.29999999999995</v>
      </c>
      <c r="G590" s="243">
        <f ca="1"/>
        <v>0</v>
      </c>
      <c r="H590" s="243">
        <f ca="1"/>
        <v>8701</v>
      </c>
      <c r="I590" s="244">
        <f ca="1"/>
        <v>4.2300000000000004</v>
      </c>
      <c r="J590" s="244">
        <f ca="1"/>
        <v>8.39</v>
      </c>
      <c r="K590" s="243">
        <f ca="1"/>
        <v>20</v>
      </c>
      <c r="L590" s="243" t="str">
        <f ca="1"/>
        <v/>
      </c>
      <c r="M590" s="243" t="str">
        <f ca="1"/>
        <v/>
      </c>
      <c r="N590" s="243">
        <f ca="1"/>
        <v>9450.5</v>
      </c>
      <c r="O590" s="243">
        <f ca="1"/>
        <v>414.65</v>
      </c>
      <c r="P590" s="244">
        <f ca="1"/>
        <v>22.79151091281804</v>
      </c>
    </row>
    <row r="591" spans="1:16" ht="13.5">
      <c r="A591" s="242">
        <f ca="1"/>
        <v>46288</v>
      </c>
      <c r="B591" s="240" t="str">
        <f ca="1"/>
        <v>M</v>
      </c>
      <c r="C591" s="243">
        <f ca="1"/>
        <v>81.8</v>
      </c>
      <c r="D591" s="243">
        <f ca="1"/>
        <v>17.7</v>
      </c>
      <c r="E591" s="243">
        <f ca="1"/>
        <v>342.6</v>
      </c>
      <c r="F591" s="243">
        <f ca="1"/>
        <v>327.39999999999998</v>
      </c>
      <c r="G591" s="243">
        <f ca="1"/>
        <v>0</v>
      </c>
      <c r="H591" s="243">
        <f ca="1"/>
        <v>769.5</v>
      </c>
      <c r="I591" s="244" t="str">
        <f ca="1"/>
        <v/>
      </c>
      <c r="J591" s="244" t="str">
        <f ca="1"/>
        <v/>
      </c>
      <c r="K591" s="243" t="str">
        <f ca="1"/>
        <v/>
      </c>
      <c r="L591" s="243" t="str">
        <f ca="1"/>
        <v/>
      </c>
      <c r="M591" s="243" t="str">
        <f ca="1"/>
        <v/>
      </c>
      <c r="N591" s="243" t="str">
        <f ca="1"/>
        <v/>
      </c>
      <c r="O591" s="243" t="str">
        <f ca="1"/>
        <v/>
      </c>
      <c r="P591" s="244" t="str">
        <f ca="1"/>
        <v/>
      </c>
    </row>
    <row r="592" spans="1:16" ht="13.5">
      <c r="A592" s="242">
        <f ca="1"/>
        <v>46288</v>
      </c>
      <c r="B592" s="240" t="str">
        <f ca="1"/>
        <v>E</v>
      </c>
      <c r="C592" s="243">
        <f ca="1"/>
        <v>63.999999999999993</v>
      </c>
      <c r="D592" s="243">
        <f ca="1"/>
        <v>8924.9</v>
      </c>
      <c r="E592" s="243">
        <f ca="1"/>
        <v>334.9</v>
      </c>
      <c r="F592" s="243">
        <f ca="1"/>
        <v>237.1</v>
      </c>
      <c r="G592" s="243">
        <f ca="1"/>
        <v>0</v>
      </c>
      <c r="H592" s="243">
        <f ca="1"/>
        <v>9560.9</v>
      </c>
      <c r="I592" s="244">
        <f ca="1"/>
        <v>4.09</v>
      </c>
      <c r="J592" s="244">
        <f ca="1"/>
        <v>8.35</v>
      </c>
      <c r="K592" s="243">
        <f ca="1"/>
        <v>20</v>
      </c>
      <c r="L592" s="243" t="str">
        <f ca="1"/>
        <v/>
      </c>
      <c r="M592" s="243" t="str">
        <f ca="1"/>
        <v/>
      </c>
      <c r="N592" s="243">
        <f ca="1"/>
        <v>10338.299999999999</v>
      </c>
      <c r="O592" s="243">
        <f ca="1"/>
        <v>439.54</v>
      </c>
      <c r="P592" s="244">
        <f ca="1"/>
        <v>23.520726213768938</v>
      </c>
    </row>
    <row r="593" spans="1:16" ht="13.5">
      <c r="A593" s="242">
        <f ca="1"/>
        <v>46289</v>
      </c>
      <c r="B593" s="240" t="str">
        <f ca="1"/>
        <v>M</v>
      </c>
      <c r="C593" s="243">
        <f ca="1"/>
        <v>82.1</v>
      </c>
      <c r="D593" s="243">
        <f ca="1"/>
        <v>18.8</v>
      </c>
      <c r="E593" s="243">
        <f ca="1"/>
        <v>353.4</v>
      </c>
      <c r="F593" s="243">
        <f ca="1"/>
        <v>343.1</v>
      </c>
      <c r="G593" s="243">
        <f ca="1"/>
        <v>0</v>
      </c>
      <c r="H593" s="243">
        <f ca="1"/>
        <v>797.4</v>
      </c>
      <c r="I593" s="244" t="str">
        <f ca="1"/>
        <v/>
      </c>
      <c r="J593" s="244" t="str">
        <f ca="1"/>
        <v/>
      </c>
      <c r="K593" s="243" t="str">
        <f ca="1"/>
        <v/>
      </c>
      <c r="L593" s="243" t="str">
        <f ca="1"/>
        <v/>
      </c>
      <c r="M593" s="243" t="str">
        <f ca="1"/>
        <v/>
      </c>
      <c r="N593" s="243" t="str">
        <f ca="1"/>
        <v/>
      </c>
      <c r="O593" s="243" t="str">
        <f ca="1"/>
        <v/>
      </c>
      <c r="P593" s="244" t="str">
        <f ca="1"/>
        <v/>
      </c>
    </row>
    <row r="594" spans="1:16" ht="13.5">
      <c r="A594" s="242">
        <f ca="1"/>
        <v>46289</v>
      </c>
      <c r="B594" s="240" t="str">
        <f ca="1"/>
        <v>E</v>
      </c>
      <c r="C594" s="243">
        <f ca="1"/>
        <v>69.099999999999994</v>
      </c>
      <c r="D594" s="243">
        <f ca="1"/>
        <v>7924.9</v>
      </c>
      <c r="E594" s="243">
        <f ca="1"/>
        <v>348.6</v>
      </c>
      <c r="F594" s="243">
        <f ca="1"/>
        <v>286.80000000000007</v>
      </c>
      <c r="G594" s="243">
        <f ca="1"/>
        <v>0</v>
      </c>
      <c r="H594" s="243">
        <f ca="1"/>
        <v>8629.4</v>
      </c>
      <c r="I594" s="244">
        <f ca="1"/>
        <v>4.34</v>
      </c>
      <c r="J594" s="244">
        <f ca="1"/>
        <v>8.3800000000000008</v>
      </c>
      <c r="K594" s="243">
        <f ca="1"/>
        <v>40</v>
      </c>
      <c r="L594" s="243" t="str">
        <f ca="1"/>
        <v/>
      </c>
      <c r="M594" s="243" t="str">
        <f ca="1"/>
        <v/>
      </c>
      <c r="N594" s="243">
        <f ca="1"/>
        <v>9019.5</v>
      </c>
      <c r="O594" s="243">
        <f ca="1"/>
        <v>404.25</v>
      </c>
      <c r="P594" s="244">
        <f ca="1"/>
        <v>22.311688311688311</v>
      </c>
    </row>
    <row r="595" spans="1:16" ht="13.5">
      <c r="A595" s="242">
        <f ca="1"/>
        <v>46290</v>
      </c>
      <c r="B595" s="240" t="str">
        <f ca="1"/>
        <v>M</v>
      </c>
      <c r="C595" s="243">
        <f ca="1"/>
        <v>79.599999999999994</v>
      </c>
      <c r="D595" s="243">
        <f ca="1"/>
        <v>19</v>
      </c>
      <c r="E595" s="243">
        <f ca="1"/>
        <v>0</v>
      </c>
      <c r="F595" s="243">
        <f ca="1"/>
        <v>331.49999999999994</v>
      </c>
      <c r="G595" s="243">
        <f ca="1"/>
        <v>0</v>
      </c>
      <c r="H595" s="243">
        <f ca="1"/>
        <v>430.09999999999991</v>
      </c>
      <c r="I595" s="244" t="str">
        <f ca="1"/>
        <v/>
      </c>
      <c r="J595" s="244" t="str">
        <f ca="1"/>
        <v/>
      </c>
      <c r="K595" s="243" t="str">
        <f ca="1"/>
        <v/>
      </c>
      <c r="L595" s="243" t="str">
        <f ca="1"/>
        <v/>
      </c>
      <c r="M595" s="243" t="str">
        <f ca="1"/>
        <v/>
      </c>
      <c r="N595" s="243" t="str">
        <f ca="1"/>
        <v/>
      </c>
      <c r="O595" s="243" t="str">
        <f ca="1"/>
        <v/>
      </c>
      <c r="P595" s="244" t="str">
        <f ca="1"/>
        <v/>
      </c>
    </row>
    <row r="596" spans="1:16" ht="13.5">
      <c r="A596" s="242">
        <f ca="1"/>
        <v>46290</v>
      </c>
      <c r="B596" s="240" t="str">
        <f ca="1"/>
        <v>E</v>
      </c>
      <c r="C596" s="243">
        <f ca="1"/>
        <v>64.599999999999994</v>
      </c>
      <c r="D596" s="243">
        <f ca="1"/>
        <v>20</v>
      </c>
      <c r="E596" s="243">
        <f ca="1"/>
        <v>0</v>
      </c>
      <c r="F596" s="243">
        <f ca="1"/>
        <v>270.79999999999995</v>
      </c>
      <c r="G596" s="243">
        <f ca="1"/>
        <v>0</v>
      </c>
      <c r="H596" s="243">
        <f ca="1"/>
        <v>355.4</v>
      </c>
      <c r="I596" s="244">
        <f ca="1"/>
        <v>3.98</v>
      </c>
      <c r="J596" s="244">
        <f ca="1"/>
        <v>8.51</v>
      </c>
      <c r="K596" s="243">
        <f ca="1"/>
        <v>20</v>
      </c>
      <c r="L596" s="243" t="str">
        <f ca="1"/>
        <v/>
      </c>
      <c r="M596" s="243" t="str">
        <f ca="1"/>
        <v/>
      </c>
      <c r="N596" s="243">
        <f ca="1"/>
        <v>606</v>
      </c>
      <c r="O596" s="243">
        <f ca="1"/>
        <v>25.71</v>
      </c>
      <c r="P596" s="244">
        <f ca="1"/>
        <v>23.570595099183198</v>
      </c>
    </row>
    <row r="597" spans="1:16" ht="13.5">
      <c r="A597" s="242">
        <f ca="1"/>
        <v>46291</v>
      </c>
      <c r="B597" s="240" t="str">
        <f ca="1"/>
        <v>M</v>
      </c>
      <c r="C597" s="243">
        <f ca="1"/>
        <v>0</v>
      </c>
      <c r="D597" s="243">
        <f ca="1"/>
        <v>21.6</v>
      </c>
      <c r="E597" s="243">
        <f ca="1"/>
        <v>0</v>
      </c>
      <c r="F597" s="243">
        <f ca="1"/>
        <v>249</v>
      </c>
      <c r="G597" s="243">
        <f ca="1"/>
        <v>0</v>
      </c>
      <c r="H597" s="243">
        <f ca="1"/>
        <v>270.60000000000002</v>
      </c>
      <c r="I597" s="244" t="str">
        <f ca="1"/>
        <v/>
      </c>
      <c r="J597" s="244" t="str">
        <f ca="1"/>
        <v/>
      </c>
      <c r="K597" s="243" t="str">
        <f ca="1"/>
        <v/>
      </c>
      <c r="L597" s="243" t="str">
        <f ca="1"/>
        <v/>
      </c>
      <c r="M597" s="243" t="str">
        <f ca="1"/>
        <v/>
      </c>
      <c r="N597" s="243" t="str">
        <f ca="1"/>
        <v/>
      </c>
      <c r="O597" s="243" t="str">
        <f ca="1"/>
        <v/>
      </c>
      <c r="P597" s="244" t="str">
        <f ca="1"/>
        <v/>
      </c>
    </row>
    <row r="598" spans="1:16" ht="13.5">
      <c r="A598" s="242">
        <f ca="1"/>
        <v>46291</v>
      </c>
      <c r="B598" s="240" t="str">
        <f ca="1"/>
        <v>E</v>
      </c>
      <c r="C598" s="243">
        <f ca="1"/>
        <v>0</v>
      </c>
      <c r="D598" s="243">
        <f ca="1"/>
        <v>9921.1</v>
      </c>
      <c r="E598" s="243">
        <f ca="1"/>
        <v>0</v>
      </c>
      <c r="F598" s="243">
        <f ca="1"/>
        <v>178.19999999999996</v>
      </c>
      <c r="G598" s="243">
        <f ca="1"/>
        <v>0</v>
      </c>
      <c r="H598" s="243">
        <f ca="1"/>
        <v>10099.300000000001</v>
      </c>
      <c r="I598" s="244">
        <f ca="1"/>
        <v>4.0599999999999996</v>
      </c>
      <c r="J598" s="244">
        <f ca="1"/>
        <v>8.32</v>
      </c>
      <c r="K598" s="243">
        <f ca="1"/>
        <v>20</v>
      </c>
      <c r="L598" s="243" t="str">
        <f ca="1"/>
        <v/>
      </c>
      <c r="M598" s="243" t="str">
        <f ca="1"/>
        <v/>
      </c>
      <c r="N598" s="243">
        <f ca="1"/>
        <v>10307.700000000001</v>
      </c>
      <c r="O598" s="243">
        <f ca="1"/>
        <v>436.18</v>
      </c>
      <c r="P598" s="244">
        <f ca="1"/>
        <v>23.631757531294422</v>
      </c>
    </row>
    <row r="599" spans="1:16" ht="13.5">
      <c r="A599" s="242">
        <f ca="1"/>
        <v>46292</v>
      </c>
      <c r="B599" s="240" t="str">
        <f ca="1"/>
        <v>M</v>
      </c>
      <c r="C599" s="243">
        <f ca="1"/>
        <v>0</v>
      </c>
      <c r="D599" s="243">
        <f ca="1"/>
        <v>20.3</v>
      </c>
      <c r="E599" s="243">
        <f ca="1"/>
        <v>0</v>
      </c>
      <c r="F599" s="243">
        <f ca="1"/>
        <v>208.1</v>
      </c>
      <c r="G599" s="243">
        <f ca="1"/>
        <v>0</v>
      </c>
      <c r="H599" s="243">
        <f ca="1"/>
        <v>228.4</v>
      </c>
      <c r="I599" s="244" t="str">
        <f ca="1"/>
        <v/>
      </c>
      <c r="J599" s="244" t="str">
        <f ca="1"/>
        <v/>
      </c>
      <c r="K599" s="243" t="str">
        <f ca="1"/>
        <v/>
      </c>
      <c r="L599" s="243" t="str">
        <f ca="1"/>
        <v/>
      </c>
      <c r="M599" s="243" t="str">
        <f ca="1"/>
        <v/>
      </c>
      <c r="N599" s="243" t="str">
        <f ca="1"/>
        <v/>
      </c>
      <c r="O599" s="243" t="str">
        <f ca="1"/>
        <v/>
      </c>
      <c r="P599" s="244" t="str">
        <f ca="1"/>
        <v/>
      </c>
    </row>
    <row r="600" spans="1:16" ht="13.5">
      <c r="A600" s="242">
        <f ca="1"/>
        <v>46292</v>
      </c>
      <c r="B600" s="240" t="str">
        <f ca="1"/>
        <v>E</v>
      </c>
      <c r="C600" s="243">
        <f ca="1"/>
        <v>0</v>
      </c>
      <c r="D600" s="243">
        <f ca="1"/>
        <v>8079.5</v>
      </c>
      <c r="E600" s="243">
        <f ca="1"/>
        <v>0</v>
      </c>
      <c r="F600" s="243">
        <f ca="1"/>
        <v>149.20000000000005</v>
      </c>
      <c r="G600" s="243">
        <f ca="1"/>
        <v>0</v>
      </c>
      <c r="H600" s="243">
        <f ca="1"/>
        <v>8228.7000000000007</v>
      </c>
      <c r="I600" s="244">
        <f ca="1"/>
        <v>4.1500000000000004</v>
      </c>
      <c r="J600" s="244">
        <f ca="1"/>
        <v>8.3000000000000007</v>
      </c>
      <c r="K600" s="243">
        <f ca="1"/>
        <v>20</v>
      </c>
      <c r="L600" s="243" t="str">
        <f ca="1"/>
        <v/>
      </c>
      <c r="M600" s="243" t="str">
        <f ca="1"/>
        <v/>
      </c>
      <c r="N600" s="243">
        <f ca="1"/>
        <v>8421.9000000000015</v>
      </c>
      <c r="O600" s="243">
        <f ca="1"/>
        <v>362.89</v>
      </c>
      <c r="P600" s="244">
        <f ca="1"/>
        <v>23.207859130866108</v>
      </c>
    </row>
    <row r="601" spans="1:16" ht="13.5">
      <c r="A601" s="242">
        <f ca="1"/>
        <v>46293</v>
      </c>
      <c r="B601" s="240" t="str">
        <f ca="1"/>
        <v>M</v>
      </c>
      <c r="C601" s="243">
        <f ca="1"/>
        <v>0</v>
      </c>
      <c r="D601" s="243">
        <f ca="1"/>
        <v>20.8</v>
      </c>
      <c r="E601" s="243">
        <f ca="1"/>
        <v>0</v>
      </c>
      <c r="F601" s="243">
        <f ca="1"/>
        <v>192.4</v>
      </c>
      <c r="G601" s="243">
        <f ca="1"/>
        <v>0</v>
      </c>
      <c r="H601" s="243">
        <f ca="1"/>
        <v>213.20000000000002</v>
      </c>
      <c r="I601" s="244" t="str">
        <f ca="1"/>
        <v/>
      </c>
      <c r="J601" s="244" t="str">
        <f ca="1"/>
        <v/>
      </c>
      <c r="K601" s="243" t="str">
        <f ca="1"/>
        <v/>
      </c>
      <c r="L601" s="243" t="str">
        <f ca="1"/>
        <v/>
      </c>
      <c r="M601" s="243" t="str">
        <f ca="1"/>
        <v/>
      </c>
      <c r="N601" s="243" t="str">
        <f ca="1"/>
        <v/>
      </c>
      <c r="O601" s="243" t="str">
        <f ca="1"/>
        <v/>
      </c>
      <c r="P601" s="244" t="str">
        <f ca="1"/>
        <v/>
      </c>
    </row>
    <row r="602" spans="1:16" ht="13.5">
      <c r="A602" s="242">
        <f ca="1"/>
        <v>46293</v>
      </c>
      <c r="B602" s="240" t="str">
        <f ca="1"/>
        <v>E</v>
      </c>
      <c r="C602" s="243">
        <f ca="1"/>
        <v>0</v>
      </c>
      <c r="D602" s="243">
        <f ca="1"/>
        <v>9510.4</v>
      </c>
      <c r="E602" s="243">
        <f ca="1"/>
        <v>0</v>
      </c>
      <c r="F602" s="243">
        <f ca="1"/>
        <v>163.79999999999998</v>
      </c>
      <c r="G602" s="243">
        <f ca="1"/>
        <v>0</v>
      </c>
      <c r="H602" s="243">
        <f ca="1"/>
        <v>9674.1999999999989</v>
      </c>
      <c r="I602" s="244">
        <f ca="1"/>
        <v>4.29</v>
      </c>
      <c r="J602" s="244">
        <f ca="1"/>
        <v>8.4499999999999993</v>
      </c>
      <c r="K602" s="243">
        <f ca="1"/>
        <v>135</v>
      </c>
      <c r="L602" s="243" t="str">
        <f ca="1"/>
        <v/>
      </c>
      <c r="M602" s="243" t="str">
        <f ca="1"/>
        <v/>
      </c>
      <c r="N602" s="243">
        <f ca="1"/>
        <v>9750.5999999999985</v>
      </c>
      <c r="O602" s="243">
        <f ca="1"/>
        <v>441.57</v>
      </c>
      <c r="P602" s="244">
        <f ca="1"/>
        <v>22.08166315646443</v>
      </c>
    </row>
    <row r="603" spans="1:16" ht="13.5">
      <c r="A603" s="242">
        <f ca="1"/>
        <v>46294</v>
      </c>
      <c r="B603" s="240" t="str">
        <f ca="1"/>
        <v>M</v>
      </c>
      <c r="C603" s="243">
        <f ca="1"/>
        <v>0</v>
      </c>
      <c r="D603" s="243">
        <f ca="1"/>
        <v>20.5</v>
      </c>
      <c r="E603" s="243">
        <f ca="1"/>
        <v>0</v>
      </c>
      <c r="F603" s="243">
        <f ca="1"/>
        <v>190.89999999999998</v>
      </c>
      <c r="G603" s="243">
        <f ca="1"/>
        <v>0</v>
      </c>
      <c r="H603" s="243">
        <f ca="1"/>
        <v>211.39999999999998</v>
      </c>
      <c r="I603" s="244" t="str">
        <f ca="1"/>
        <v/>
      </c>
      <c r="J603" s="244" t="str">
        <f ca="1"/>
        <v/>
      </c>
      <c r="K603" s="243" t="str">
        <f ca="1"/>
        <v/>
      </c>
      <c r="L603" s="243" t="str">
        <f ca="1"/>
        <v/>
      </c>
      <c r="M603" s="243" t="str">
        <f ca="1"/>
        <v/>
      </c>
      <c r="N603" s="243" t="str">
        <f ca="1"/>
        <v/>
      </c>
      <c r="O603" s="243" t="str">
        <f ca="1"/>
        <v/>
      </c>
      <c r="P603" s="244" t="str">
        <f ca="1"/>
        <v/>
      </c>
    </row>
    <row r="604" spans="1:16" ht="13.5">
      <c r="A604" s="242">
        <f ca="1"/>
        <v>46294</v>
      </c>
      <c r="B604" s="240" t="str">
        <f ca="1"/>
        <v>E</v>
      </c>
      <c r="C604" s="243">
        <f ca="1"/>
        <v>0</v>
      </c>
      <c r="D604" s="243">
        <f ca="1"/>
        <v>8012</v>
      </c>
      <c r="E604" s="243">
        <f ca="1"/>
        <v>0</v>
      </c>
      <c r="F604" s="243">
        <f ca="1"/>
        <v>160.4</v>
      </c>
      <c r="G604" s="243">
        <f ca="1"/>
        <v>0</v>
      </c>
      <c r="H604" s="243">
        <f ca="1"/>
        <v>8172.4</v>
      </c>
      <c r="I604" s="244">
        <f ca="1"/>
        <v>4.46</v>
      </c>
      <c r="J604" s="244">
        <f ca="1"/>
        <v>8.56</v>
      </c>
      <c r="K604" s="243">
        <f ca="1"/>
        <v>20</v>
      </c>
      <c r="L604" s="243" t="str">
        <f ca="1"/>
        <v/>
      </c>
      <c r="M604" s="243" t="str">
        <f ca="1"/>
        <v/>
      </c>
      <c r="N604" s="243">
        <f ca="1"/>
        <v>8366.5</v>
      </c>
      <c r="O604" s="243">
        <f ca="1"/>
        <v>382.18</v>
      </c>
      <c r="P604" s="244">
        <f ca="1"/>
        <v>21.891517086189754</v>
      </c>
    </row>
    <row r="605" spans="1:16" ht="13.5">
      <c r="A605" s="242">
        <f ca="1"/>
        <v>46295</v>
      </c>
      <c r="B605" s="240" t="str">
        <f ca="1"/>
        <v>M</v>
      </c>
      <c r="C605" s="243">
        <f ca="1"/>
        <v>0</v>
      </c>
      <c r="D605" s="243">
        <f ca="1"/>
        <v>18.399999999999999</v>
      </c>
      <c r="E605" s="243">
        <f ca="1"/>
        <v>0</v>
      </c>
      <c r="F605" s="243">
        <f ca="1"/>
        <v>195.70000000000002</v>
      </c>
      <c r="G605" s="243">
        <f ca="1"/>
        <v>0</v>
      </c>
      <c r="H605" s="243">
        <f ca="1"/>
        <v>214.10000000000002</v>
      </c>
      <c r="I605" s="244" t="str">
        <f ca="1"/>
        <v/>
      </c>
      <c r="J605" s="244" t="str">
        <f ca="1"/>
        <v/>
      </c>
      <c r="K605" s="243" t="str">
        <f ca="1"/>
        <v/>
      </c>
      <c r="L605" s="243" t="str">
        <f ca="1"/>
        <v/>
      </c>
      <c r="M605" s="243" t="str">
        <f ca="1"/>
        <v/>
      </c>
      <c r="N605" s="243" t="str">
        <f ca="1"/>
        <v/>
      </c>
      <c r="O605" s="243" t="str">
        <f ca="1"/>
        <v/>
      </c>
      <c r="P605" s="244" t="str">
        <f ca="1"/>
        <v/>
      </c>
    </row>
    <row r="606" spans="1:16" ht="13.5">
      <c r="A606" s="242">
        <f ca="1"/>
        <v>46295</v>
      </c>
      <c r="B606" s="240" t="str">
        <f ca="1"/>
        <v>E</v>
      </c>
      <c r="C606" s="243">
        <f ca="1"/>
        <v>0</v>
      </c>
      <c r="D606" s="243">
        <f ca="1"/>
        <v>18.2</v>
      </c>
      <c r="E606" s="243">
        <f ca="1"/>
        <v>0</v>
      </c>
      <c r="F606" s="243">
        <f ca="1"/>
        <v>173.80000000000004</v>
      </c>
      <c r="G606" s="243">
        <f ca="1"/>
        <v>0</v>
      </c>
      <c r="H606" s="243">
        <f ca="1"/>
        <v>192.00000000000003</v>
      </c>
      <c r="I606" s="244">
        <f ca="1"/>
        <v>3.93</v>
      </c>
      <c r="J606" s="244">
        <f ca="1"/>
        <v>8.2200000000000006</v>
      </c>
      <c r="K606" s="243">
        <f ca="1"/>
        <v>20</v>
      </c>
      <c r="L606" s="243" t="str">
        <f ca="1"/>
        <v/>
      </c>
      <c r="M606" s="243" t="str">
        <f ca="1"/>
        <v/>
      </c>
      <c r="N606" s="243">
        <f ca="1"/>
        <v>10362.899999999998</v>
      </c>
      <c r="O606" s="243">
        <f ca="1"/>
        <v>434.86</v>
      </c>
      <c r="P606" s="244">
        <f ca="1"/>
        <v>23.83042818378328</v>
      </c>
    </row>
    <row r="607" spans="1:16" ht="13.5">
      <c r="A607" s="242">
        <f ca="1"/>
        <v>46296</v>
      </c>
      <c r="B607" s="240" t="str">
        <f ca="1"/>
        <v>M</v>
      </c>
      <c r="C607" s="243">
        <f ca="1"/>
        <v>115.79999999999998</v>
      </c>
      <c r="D607" s="243">
        <f ca="1"/>
        <v>9324.4</v>
      </c>
      <c r="E607" s="243">
        <f ca="1"/>
        <v>428.79999999999995</v>
      </c>
      <c r="F607" s="243">
        <f ca="1"/>
        <v>321.90000000000003</v>
      </c>
      <c r="G607" s="243">
        <f ca="1"/>
        <v>0</v>
      </c>
      <c r="H607" s="243">
        <f ca="1"/>
        <v>10190.899999999998</v>
      </c>
      <c r="I607" s="244" t="str">
        <f ca="1"/>
        <v/>
      </c>
      <c r="J607" s="244" t="str">
        <f ca="1"/>
        <v/>
      </c>
      <c r="K607" s="243" t="str">
        <f ca="1"/>
        <v/>
      </c>
      <c r="L607" s="243" t="str">
        <f ca="1"/>
        <v/>
      </c>
      <c r="M607" s="243" t="str">
        <f ca="1"/>
        <v/>
      </c>
      <c r="N607" s="243" t="str">
        <f ca="1"/>
        <v/>
      </c>
      <c r="O607" s="243" t="str">
        <f ca="1"/>
        <v/>
      </c>
      <c r="P607" s="244" t="str">
        <f ca="1"/>
        <v/>
      </c>
    </row>
    <row r="608" spans="1:16" ht="13.5">
      <c r="A608" s="242">
        <f ca="1"/>
        <v>46296</v>
      </c>
      <c r="B608" s="240" t="str">
        <f ca="1"/>
        <v>E</v>
      </c>
      <c r="C608" s="243">
        <f ca="1"/>
        <v>152.4</v>
      </c>
      <c r="D608" s="243">
        <f ca="1"/>
        <v>18.600000000000001</v>
      </c>
      <c r="E608" s="243">
        <f ca="1"/>
        <v>326</v>
      </c>
      <c r="F608" s="243">
        <f ca="1"/>
        <v>301.29999999999995</v>
      </c>
      <c r="G608" s="243">
        <f ca="1"/>
        <v>0</v>
      </c>
      <c r="H608" s="243">
        <f ca="1"/>
        <v>798.3</v>
      </c>
      <c r="I608" s="244">
        <f ca="1"/>
        <v>4.37</v>
      </c>
      <c r="J608" s="244">
        <f ca="1"/>
        <v>8.4600000000000009</v>
      </c>
      <c r="K608" s="243">
        <f ca="1"/>
        <v>10</v>
      </c>
      <c r="L608" s="243" t="str">
        <f ca="1"/>
        <v/>
      </c>
      <c r="M608" s="243" t="str">
        <f ca="1"/>
        <v/>
      </c>
      <c r="N608" s="243">
        <f ca="1"/>
        <v>9671.6999999999989</v>
      </c>
      <c r="O608" s="243">
        <f ca="1"/>
        <v>438.93</v>
      </c>
      <c r="P608" s="244">
        <f ca="1"/>
        <v>22.034720798304967</v>
      </c>
    </row>
    <row r="609" spans="1:16" ht="13.5">
      <c r="A609" s="242">
        <f ca="1"/>
        <v>46297</v>
      </c>
      <c r="B609" s="240" t="str">
        <f ca="1"/>
        <v>M</v>
      </c>
      <c r="C609" s="243">
        <f ca="1"/>
        <v>165.5</v>
      </c>
      <c r="D609" s="243">
        <f ca="1"/>
        <v>8050.4</v>
      </c>
      <c r="E609" s="243">
        <f ca="1"/>
        <v>358.6</v>
      </c>
      <c r="F609" s="243">
        <f ca="1"/>
        <v>308.89999999999998</v>
      </c>
      <c r="G609" s="243">
        <f ca="1"/>
        <v>0</v>
      </c>
      <c r="H609" s="243">
        <f ca="1"/>
        <v>8883.4</v>
      </c>
      <c r="I609" s="244" t="str">
        <f ca="1"/>
        <v/>
      </c>
      <c r="J609" s="244" t="str">
        <f ca="1"/>
        <v/>
      </c>
      <c r="K609" s="243" t="str">
        <f ca="1"/>
        <v/>
      </c>
      <c r="L609" s="243" t="str">
        <f ca="1"/>
        <v/>
      </c>
      <c r="M609" s="243" t="str">
        <f ca="1"/>
        <v/>
      </c>
      <c r="N609" s="243" t="str">
        <f ca="1"/>
        <v/>
      </c>
      <c r="O609" s="243" t="str">
        <f ca="1"/>
        <v/>
      </c>
      <c r="P609" s="244" t="str">
        <f ca="1"/>
        <v/>
      </c>
    </row>
    <row r="610" spans="1:16" ht="13.5">
      <c r="A610" s="242">
        <f ca="1"/>
        <v>46297</v>
      </c>
      <c r="B610" s="240" t="str">
        <f ca="1"/>
        <v>E</v>
      </c>
      <c r="C610" s="243">
        <f ca="1"/>
        <v>140</v>
      </c>
      <c r="D610" s="243">
        <f ca="1"/>
        <v>20.9</v>
      </c>
      <c r="E610" s="243">
        <f ca="1"/>
        <v>281.70000000000005</v>
      </c>
      <c r="F610" s="243">
        <f ca="1"/>
        <v>304</v>
      </c>
      <c r="G610" s="243">
        <f ca="1"/>
        <v>117.3</v>
      </c>
      <c r="H610" s="243">
        <f ca="1"/>
        <v>863.9</v>
      </c>
      <c r="I610" s="244">
        <f ca="1"/>
        <v>4.49</v>
      </c>
      <c r="J610" s="244">
        <f ca="1"/>
        <v>8.81</v>
      </c>
      <c r="K610" s="243">
        <f ca="1"/>
        <v>20</v>
      </c>
      <c r="L610" s="243" t="str">
        <f ca="1"/>
        <v/>
      </c>
      <c r="M610" s="243" t="str">
        <f ca="1"/>
        <v/>
      </c>
      <c r="N610" s="243">
        <f ca="1"/>
        <v>1823.2999999999997</v>
      </c>
      <c r="O610" s="243">
        <f ca="1"/>
        <v>82.67</v>
      </c>
      <c r="P610" s="244">
        <f ca="1"/>
        <v>22.055159066166684</v>
      </c>
    </row>
    <row r="611" spans="1:16" ht="13.5">
      <c r="A611" s="242">
        <f ca="1"/>
        <v>46298</v>
      </c>
      <c r="B611" s="240" t="str">
        <f ca="1"/>
        <v>M</v>
      </c>
      <c r="C611" s="243">
        <f ca="1"/>
        <v>197.39999999999998</v>
      </c>
      <c r="D611" s="243">
        <f ca="1"/>
        <v>22.4</v>
      </c>
      <c r="E611" s="243">
        <f ca="1"/>
        <v>323.79999999999995</v>
      </c>
      <c r="F611" s="243">
        <f ca="1"/>
        <v>329.8</v>
      </c>
      <c r="G611" s="243">
        <f ca="1"/>
        <v>106</v>
      </c>
      <c r="H611" s="243">
        <f ca="1"/>
        <v>979.39999999999986</v>
      </c>
      <c r="I611" s="244" t="str">
        <f ca="1"/>
        <v/>
      </c>
      <c r="J611" s="244" t="str">
        <f ca="1"/>
        <v/>
      </c>
      <c r="K611" s="243" t="str">
        <f ca="1"/>
        <v/>
      </c>
      <c r="L611" s="243" t="str">
        <f ca="1"/>
        <v/>
      </c>
      <c r="M611" s="243" t="str">
        <f ca="1"/>
        <v/>
      </c>
      <c r="N611" s="243" t="str">
        <f ca="1"/>
        <v/>
      </c>
      <c r="O611" s="243" t="str">
        <f ca="1"/>
        <v/>
      </c>
      <c r="P611" s="244" t="str">
        <f ca="1"/>
        <v/>
      </c>
    </row>
    <row r="612" spans="1:16" ht="13.5">
      <c r="A612" s="242">
        <f ca="1"/>
        <v>46298</v>
      </c>
      <c r="B612" s="240" t="str">
        <f ca="1"/>
        <v>E</v>
      </c>
      <c r="C612" s="243">
        <f ca="1"/>
        <v>150.50000000000003</v>
      </c>
      <c r="D612" s="243">
        <f ca="1"/>
        <v>9046.9</v>
      </c>
      <c r="E612" s="243">
        <f ca="1"/>
        <v>328.79999999999995</v>
      </c>
      <c r="F612" s="243">
        <f ca="1"/>
        <v>277</v>
      </c>
      <c r="G612" s="243">
        <f ca="1"/>
        <v>101.5</v>
      </c>
      <c r="H612" s="243">
        <f ca="1"/>
        <v>9904.6999999999989</v>
      </c>
      <c r="I612" s="244">
        <f ca="1"/>
        <v>4.33</v>
      </c>
      <c r="J612" s="244">
        <f ca="1"/>
        <v>8.3800000000000008</v>
      </c>
      <c r="K612" s="243">
        <f ca="1"/>
        <v>10</v>
      </c>
      <c r="L612" s="243" t="str">
        <f ca="1"/>
        <v/>
      </c>
      <c r="M612" s="243" t="str">
        <f ca="1"/>
        <v/>
      </c>
      <c r="N612" s="243">
        <f ca="1"/>
        <v>10906.499999999998</v>
      </c>
      <c r="O612" s="243">
        <f ca="1"/>
        <v>488.71</v>
      </c>
      <c r="P612" s="244">
        <f ca="1"/>
        <v>22.316915962431704</v>
      </c>
    </row>
    <row r="613" spans="1:16" ht="13.5">
      <c r="A613" s="242">
        <f ca="1"/>
        <v>46299</v>
      </c>
      <c r="B613" s="240" t="str">
        <f ca="1"/>
        <v>M</v>
      </c>
      <c r="C613" s="243">
        <f ca="1"/>
        <v>199.00000000000003</v>
      </c>
      <c r="D613" s="243">
        <f ca="1"/>
        <v>19.2</v>
      </c>
      <c r="E613" s="243">
        <f ca="1"/>
        <v>353.2</v>
      </c>
      <c r="F613" s="243">
        <f ca="1"/>
        <v>327.20000000000005</v>
      </c>
      <c r="G613" s="243">
        <f ca="1"/>
        <v>113.2</v>
      </c>
      <c r="H613" s="243">
        <f ca="1"/>
        <v>1011.8000000000001</v>
      </c>
      <c r="I613" s="244" t="str">
        <f ca="1"/>
        <v/>
      </c>
      <c r="J613" s="244" t="str">
        <f ca="1"/>
        <v/>
      </c>
      <c r="K613" s="243" t="str">
        <f ca="1"/>
        <v/>
      </c>
      <c r="L613" s="243" t="str">
        <f ca="1"/>
        <v/>
      </c>
      <c r="M613" s="243" t="str">
        <f ca="1"/>
        <v/>
      </c>
      <c r="N613" s="243" t="str">
        <f ca="1"/>
        <v/>
      </c>
      <c r="O613" s="243" t="str">
        <f ca="1"/>
        <v/>
      </c>
      <c r="P613" s="244" t="str">
        <f ca="1"/>
        <v/>
      </c>
    </row>
    <row r="614" spans="1:16" ht="13.5">
      <c r="A614" s="242">
        <f ca="1"/>
        <v>46299</v>
      </c>
      <c r="B614" s="240" t="str">
        <f ca="1"/>
        <v>E</v>
      </c>
      <c r="C614" s="243">
        <f ca="1"/>
        <v>180.1</v>
      </c>
      <c r="D614" s="243">
        <f ca="1"/>
        <v>7951.3</v>
      </c>
      <c r="E614" s="243">
        <f ca="1"/>
        <v>307.10000000000002</v>
      </c>
      <c r="F614" s="243">
        <f ca="1"/>
        <v>326.8</v>
      </c>
      <c r="G614" s="243">
        <f ca="1"/>
        <v>107.3</v>
      </c>
      <c r="H614" s="243">
        <f ca="1"/>
        <v>8872.5999999999985</v>
      </c>
      <c r="I614" s="244">
        <f ca="1"/>
        <v>4.18</v>
      </c>
      <c r="J614" s="244">
        <f ca="1"/>
        <v>8.26</v>
      </c>
      <c r="K614" s="243">
        <f ca="1"/>
        <v>20</v>
      </c>
      <c r="L614" s="243" t="str">
        <f ca="1"/>
        <v/>
      </c>
      <c r="M614" s="243" t="str">
        <f ca="1"/>
        <v/>
      </c>
      <c r="N614" s="243">
        <f ca="1"/>
        <v>9851.5999999999985</v>
      </c>
      <c r="O614" s="243">
        <f ca="1"/>
        <v>424.97</v>
      </c>
      <c r="P614" s="244">
        <f ca="1"/>
        <v>23.181871661529044</v>
      </c>
    </row>
    <row r="615" spans="1:16" ht="13.5">
      <c r="A615" s="242">
        <f ca="1"/>
        <v>46300</v>
      </c>
      <c r="B615" s="240" t="str">
        <f ca="1"/>
        <v>M</v>
      </c>
      <c r="C615" s="243">
        <f ca="1"/>
        <v>199.2</v>
      </c>
      <c r="D615" s="243">
        <f ca="1"/>
        <v>20.399999999999999</v>
      </c>
      <c r="E615" s="243">
        <f ca="1"/>
        <v>353.1</v>
      </c>
      <c r="F615" s="243">
        <f ca="1"/>
        <v>330.69999999999993</v>
      </c>
      <c r="G615" s="243">
        <f ca="1"/>
        <v>95.6</v>
      </c>
      <c r="H615" s="243">
        <f ca="1"/>
        <v>999</v>
      </c>
      <c r="I615" s="244" t="str">
        <f ca="1"/>
        <v/>
      </c>
      <c r="J615" s="244" t="str">
        <f ca="1"/>
        <v/>
      </c>
      <c r="K615" s="243" t="str">
        <f ca="1"/>
        <v/>
      </c>
      <c r="L615" s="243" t="str">
        <f ca="1"/>
        <v/>
      </c>
      <c r="M615" s="243" t="str">
        <f ca="1"/>
        <v/>
      </c>
      <c r="N615" s="243" t="str">
        <f ca="1"/>
        <v/>
      </c>
      <c r="O615" s="243" t="str">
        <f ca="1"/>
        <v/>
      </c>
      <c r="P615" s="244" t="str">
        <f ca="1"/>
        <v/>
      </c>
    </row>
    <row r="616" spans="1:16" ht="13.5">
      <c r="A616" s="242">
        <f ca="1"/>
        <v>46300</v>
      </c>
      <c r="B616" s="240" t="str">
        <f ca="1"/>
        <v>E</v>
      </c>
      <c r="C616" s="243">
        <f ca="1"/>
        <v>172.9</v>
      </c>
      <c r="D616" s="243">
        <f ca="1"/>
        <v>9341.2000000000007</v>
      </c>
      <c r="E616" s="243">
        <f ca="1"/>
        <v>278.7</v>
      </c>
      <c r="F616" s="243">
        <f ca="1"/>
        <v>309.10000000000002</v>
      </c>
      <c r="G616" s="243">
        <f ca="1"/>
        <v>105.6</v>
      </c>
      <c r="H616" s="243">
        <f ca="1"/>
        <v>10207.500000000002</v>
      </c>
      <c r="I616" s="244">
        <f ca="1"/>
        <v>4.29</v>
      </c>
      <c r="J616" s="244">
        <f ca="1"/>
        <v>8.3000000000000007</v>
      </c>
      <c r="K616" s="243">
        <f ca="1"/>
        <v>135</v>
      </c>
      <c r="L616" s="243" t="str">
        <f ca="1"/>
        <v/>
      </c>
      <c r="M616" s="243" t="str">
        <f ca="1"/>
        <v/>
      </c>
      <c r="N616" s="243">
        <f ca="1"/>
        <v>11069.700000000003</v>
      </c>
      <c r="O616" s="243">
        <f ca="1"/>
        <v>501.63</v>
      </c>
      <c r="P616" s="244">
        <f ca="1"/>
        <v>22.067460080138751</v>
      </c>
    </row>
    <row r="617" spans="1:16" ht="13.5">
      <c r="A617" s="242">
        <f ca="1"/>
        <v>46301</v>
      </c>
      <c r="B617" s="240" t="str">
        <f ca="1"/>
        <v>M</v>
      </c>
      <c r="C617" s="243">
        <f ca="1"/>
        <v>193.9</v>
      </c>
      <c r="D617" s="243">
        <f ca="1"/>
        <v>18.2</v>
      </c>
      <c r="E617" s="243">
        <f ca="1"/>
        <v>359.20000000000005</v>
      </c>
      <c r="F617" s="243">
        <f ca="1"/>
        <v>331.29999999999995</v>
      </c>
      <c r="G617" s="243">
        <f ca="1"/>
        <v>94.6</v>
      </c>
      <c r="H617" s="243">
        <f ca="1"/>
        <v>997.2</v>
      </c>
      <c r="I617" s="244" t="str">
        <f ca="1"/>
        <v/>
      </c>
      <c r="J617" s="244" t="str">
        <f ca="1"/>
        <v/>
      </c>
      <c r="K617" s="243" t="str">
        <f ca="1"/>
        <v/>
      </c>
      <c r="L617" s="243" t="str">
        <f ca="1"/>
        <v/>
      </c>
      <c r="M617" s="243" t="str">
        <f ca="1"/>
        <v/>
      </c>
      <c r="N617" s="243" t="str">
        <f ca="1"/>
        <v/>
      </c>
      <c r="O617" s="243" t="str">
        <f ca="1"/>
        <v/>
      </c>
      <c r="P617" s="244" t="str">
        <f ca="1"/>
        <v/>
      </c>
    </row>
    <row r="618" spans="1:16" ht="13.5">
      <c r="A618" s="242">
        <f ca="1"/>
        <v>46301</v>
      </c>
      <c r="B618" s="240" t="str">
        <f ca="1"/>
        <v>E</v>
      </c>
      <c r="C618" s="243">
        <f ca="1"/>
        <v>168.4</v>
      </c>
      <c r="D618" s="243">
        <f ca="1"/>
        <v>8035.6</v>
      </c>
      <c r="E618" s="243">
        <f ca="1"/>
        <v>329.9</v>
      </c>
      <c r="F618" s="243">
        <f ca="1"/>
        <v>310.90000000000003</v>
      </c>
      <c r="G618" s="243">
        <f ca="1"/>
        <v>102.39999999999999</v>
      </c>
      <c r="H618" s="243">
        <f ca="1"/>
        <v>8947.1999999999989</v>
      </c>
      <c r="I618" s="244">
        <f ca="1"/>
        <v>4.3</v>
      </c>
      <c r="J618" s="244">
        <f ca="1"/>
        <v>8.14</v>
      </c>
      <c r="K618" s="243">
        <f ca="1"/>
        <v>20</v>
      </c>
      <c r="L618" s="243" t="str">
        <f ca="1"/>
        <v/>
      </c>
      <c r="M618" s="243" t="str">
        <f ca="1"/>
        <v/>
      </c>
      <c r="N618" s="243">
        <f ca="1"/>
        <v>9922.0999999999985</v>
      </c>
      <c r="O618" s="243">
        <f ca="1"/>
        <v>448.14</v>
      </c>
      <c r="P618" s="244">
        <f ca="1"/>
        <v>22.140625697326726</v>
      </c>
    </row>
    <row r="619" spans="1:16" ht="13.5">
      <c r="A619" s="242">
        <f ca="1"/>
        <v>46302</v>
      </c>
      <c r="B619" s="240" t="str">
        <f ca="1"/>
        <v>M</v>
      </c>
      <c r="C619" s="243">
        <f ca="1"/>
        <v>177.10000000000002</v>
      </c>
      <c r="D619" s="243">
        <f ca="1"/>
        <v>11.6</v>
      </c>
      <c r="E619" s="243">
        <f ca="1"/>
        <v>362.7</v>
      </c>
      <c r="F619" s="243">
        <f ca="1"/>
        <v>346.2</v>
      </c>
      <c r="G619" s="243">
        <f ca="1"/>
        <v>97.300000000000011</v>
      </c>
      <c r="H619" s="243">
        <f ca="1"/>
        <v>994.89999999999986</v>
      </c>
      <c r="I619" s="244" t="str">
        <f ca="1"/>
        <v/>
      </c>
      <c r="J619" s="244" t="str">
        <f ca="1"/>
        <v/>
      </c>
      <c r="K619" s="243" t="str">
        <f ca="1"/>
        <v/>
      </c>
      <c r="L619" s="243" t="str">
        <f ca="1"/>
        <v/>
      </c>
      <c r="M619" s="243" t="str">
        <f ca="1"/>
        <v/>
      </c>
      <c r="N619" s="243" t="str">
        <f ca="1"/>
        <v/>
      </c>
      <c r="O619" s="243" t="str">
        <f ca="1"/>
        <v/>
      </c>
      <c r="P619" s="244" t="str">
        <f ca="1"/>
        <v/>
      </c>
    </row>
    <row r="620" spans="1:16" ht="13.5">
      <c r="A620" s="242">
        <f ca="1"/>
        <v>46302</v>
      </c>
      <c r="B620" s="240" t="str">
        <f ca="1"/>
        <v>E</v>
      </c>
      <c r="C620" s="243">
        <f ca="1"/>
        <v>181.39999999999998</v>
      </c>
      <c r="D620" s="243">
        <f ca="1"/>
        <v>9415.2999999999993</v>
      </c>
      <c r="E620" s="243">
        <f ca="1"/>
        <v>334.9</v>
      </c>
      <c r="F620" s="243">
        <f ca="1"/>
        <v>325.2</v>
      </c>
      <c r="G620" s="243">
        <f ca="1"/>
        <v>109.4</v>
      </c>
      <c r="H620" s="243">
        <f ca="1"/>
        <v>10366.199999999999</v>
      </c>
      <c r="I620" s="244">
        <f ca="1"/>
        <v>4.1500000000000004</v>
      </c>
      <c r="J620" s="244">
        <f ca="1"/>
        <v>8.27</v>
      </c>
      <c r="K620" s="243">
        <f ca="1"/>
        <v>20</v>
      </c>
      <c r="L620" s="243" t="str">
        <f ca="1"/>
        <v/>
      </c>
      <c r="M620" s="243" t="str">
        <f ca="1"/>
        <v/>
      </c>
      <c r="N620" s="243">
        <f ca="1"/>
        <v>11368.499999999998</v>
      </c>
      <c r="O620" s="243">
        <f ca="1"/>
        <v>487.58</v>
      </c>
      <c r="P620" s="244">
        <f ca="1"/>
        <v>23.316173756101559</v>
      </c>
    </row>
    <row r="621" spans="1:16" ht="13.5">
      <c r="A621" s="242">
        <f ca="1"/>
        <v>46303</v>
      </c>
      <c r="B621" s="240" t="str">
        <f ca="1"/>
        <v>M</v>
      </c>
      <c r="C621" s="243">
        <f ca="1"/>
        <v>189.60000000000002</v>
      </c>
      <c r="D621" s="243">
        <f ca="1"/>
        <v>9.3000000000000007</v>
      </c>
      <c r="E621" s="243">
        <f ca="1"/>
        <v>364.59999999999997</v>
      </c>
      <c r="F621" s="243">
        <f ca="1"/>
        <v>356</v>
      </c>
      <c r="G621" s="243">
        <f ca="1"/>
        <v>102.80000000000001</v>
      </c>
      <c r="H621" s="243">
        <f ca="1"/>
        <v>1022.3</v>
      </c>
      <c r="I621" s="244" t="str">
        <f ca="1"/>
        <v/>
      </c>
      <c r="J621" s="244" t="str">
        <f ca="1"/>
        <v/>
      </c>
      <c r="K621" s="243" t="str">
        <f ca="1"/>
        <v/>
      </c>
      <c r="L621" s="243" t="str">
        <f ca="1"/>
        <v/>
      </c>
      <c r="M621" s="243" t="str">
        <f ca="1"/>
        <v/>
      </c>
      <c r="N621" s="243" t="str">
        <f ca="1"/>
        <v/>
      </c>
      <c r="O621" s="243" t="str">
        <f ca="1"/>
        <v/>
      </c>
      <c r="P621" s="244" t="str">
        <f ca="1"/>
        <v/>
      </c>
    </row>
    <row r="622" spans="1:16" ht="13.5">
      <c r="A622" s="242">
        <f ca="1"/>
        <v>46303</v>
      </c>
      <c r="B622" s="240" t="str">
        <f ca="1"/>
        <v>E</v>
      </c>
      <c r="C622" s="243">
        <f ca="1"/>
        <v>179.2</v>
      </c>
      <c r="D622" s="243">
        <f ca="1"/>
        <v>8030.6</v>
      </c>
      <c r="E622" s="243">
        <f ca="1"/>
        <v>321.39999999999998</v>
      </c>
      <c r="F622" s="243">
        <f ca="1"/>
        <v>323.8</v>
      </c>
      <c r="G622" s="243">
        <f ca="1"/>
        <v>108.60000000000001</v>
      </c>
      <c r="H622" s="243">
        <f ca="1"/>
        <v>8963.6</v>
      </c>
      <c r="I622" s="244">
        <f ca="1"/>
        <v>4.1500000000000004</v>
      </c>
      <c r="J622" s="244">
        <f ca="1"/>
        <v>8.27</v>
      </c>
      <c r="K622" s="243">
        <f ca="1"/>
        <v>20</v>
      </c>
      <c r="L622" s="243" t="str">
        <f ca="1"/>
        <v/>
      </c>
      <c r="M622" s="243" t="str">
        <f ca="1"/>
        <v/>
      </c>
      <c r="N622" s="243">
        <f ca="1"/>
        <v>9973.8000000000011</v>
      </c>
      <c r="O622" s="243">
        <f ca="1"/>
        <v>405.41</v>
      </c>
      <c r="P622" s="244">
        <f ca="1"/>
        <v>24.601761180039961</v>
      </c>
    </row>
    <row r="623" spans="1:16" ht="13.5">
      <c r="A623" s="242">
        <f ca="1"/>
        <v>46304</v>
      </c>
      <c r="B623" s="240" t="str">
        <f ca="1"/>
        <v>M</v>
      </c>
      <c r="C623" s="243">
        <f ca="1"/>
        <v>180.4</v>
      </c>
      <c r="D623" s="243">
        <f ca="1"/>
        <v>18</v>
      </c>
      <c r="E623" s="243">
        <f ca="1"/>
        <v>370.80000000000007</v>
      </c>
      <c r="F623" s="243">
        <f ca="1"/>
        <v>359.7</v>
      </c>
      <c r="G623" s="243">
        <f ca="1"/>
        <v>101.3</v>
      </c>
      <c r="H623" s="243">
        <f ca="1"/>
        <v>1030.2</v>
      </c>
      <c r="I623" s="244" t="str">
        <f ca="1"/>
        <v/>
      </c>
      <c r="J623" s="244" t="str">
        <f ca="1"/>
        <v/>
      </c>
      <c r="K623" s="243" t="str">
        <f ca="1"/>
        <v/>
      </c>
      <c r="L623" s="243" t="str">
        <f ca="1"/>
        <v/>
      </c>
      <c r="M623" s="243" t="str">
        <f ca="1"/>
        <v/>
      </c>
      <c r="N623" s="243" t="str">
        <f ca="1"/>
        <v/>
      </c>
      <c r="O623" s="243" t="str">
        <f ca="1"/>
        <v/>
      </c>
      <c r="P623" s="244" t="str">
        <f ca="1"/>
        <v/>
      </c>
    </row>
    <row r="624" spans="1:16" ht="13.5">
      <c r="A624" s="242">
        <f ca="1"/>
        <v>46304</v>
      </c>
      <c r="B624" s="240" t="str">
        <f ca="1"/>
        <v>E</v>
      </c>
      <c r="C624" s="243">
        <f ca="1"/>
        <v>170.7</v>
      </c>
      <c r="D624" s="243">
        <f ca="1"/>
        <v>9929</v>
      </c>
      <c r="E624" s="243">
        <f ca="1"/>
        <v>319.10000000000002</v>
      </c>
      <c r="F624" s="243">
        <f ca="1"/>
        <v>287.20000000000005</v>
      </c>
      <c r="G624" s="243">
        <f ca="1"/>
        <v>112.19999999999999</v>
      </c>
      <c r="H624" s="243">
        <f ca="1"/>
        <v>10818.200000000003</v>
      </c>
      <c r="I624" s="244">
        <f ca="1"/>
        <v>4.2699999999999996</v>
      </c>
      <c r="J624" s="244">
        <f ca="1"/>
        <v>8.31</v>
      </c>
      <c r="K624" s="243">
        <f ca="1"/>
        <v>20</v>
      </c>
      <c r="L624" s="243" t="str">
        <f ca="1"/>
        <v/>
      </c>
      <c r="M624" s="243" t="str">
        <f ca="1"/>
        <v/>
      </c>
      <c r="N624" s="243">
        <f ca="1"/>
        <v>11772.100000000002</v>
      </c>
      <c r="O624" s="243">
        <f ca="1"/>
        <v>510.82</v>
      </c>
      <c r="P624" s="244">
        <f ca="1"/>
        <v>23.045495477859134</v>
      </c>
    </row>
    <row r="625" spans="1:16" ht="13.5">
      <c r="A625" s="242">
        <f ca="1"/>
        <v>46305</v>
      </c>
      <c r="B625" s="240" t="str">
        <f ca="1"/>
        <v>M</v>
      </c>
      <c r="C625" s="243">
        <f ca="1"/>
        <v>142.89999999999998</v>
      </c>
      <c r="D625" s="243">
        <f ca="1"/>
        <v>19.2</v>
      </c>
      <c r="E625" s="243">
        <f ca="1"/>
        <v>359.7</v>
      </c>
      <c r="F625" s="243">
        <f ca="1"/>
        <v>347.9</v>
      </c>
      <c r="G625" s="243">
        <f ca="1"/>
        <v>104.19999999999999</v>
      </c>
      <c r="H625" s="243">
        <f ca="1"/>
        <v>973.89999999999986</v>
      </c>
      <c r="I625" s="244" t="str">
        <f ca="1"/>
        <v/>
      </c>
      <c r="J625" s="244" t="str">
        <f ca="1"/>
        <v/>
      </c>
      <c r="K625" s="243" t="str">
        <f ca="1"/>
        <v/>
      </c>
      <c r="L625" s="243" t="str">
        <f ca="1"/>
        <v/>
      </c>
      <c r="M625" s="243" t="str">
        <f ca="1"/>
        <v/>
      </c>
      <c r="N625" s="243" t="str">
        <f ca="1"/>
        <v/>
      </c>
      <c r="O625" s="243" t="str">
        <f ca="1"/>
        <v/>
      </c>
      <c r="P625" s="244" t="str">
        <f ca="1"/>
        <v/>
      </c>
    </row>
    <row r="626" spans="1:16" ht="13.5">
      <c r="A626" s="242">
        <f ca="1"/>
        <v>46305</v>
      </c>
      <c r="B626" s="240" t="str">
        <f ca="1"/>
        <v>E</v>
      </c>
      <c r="C626" s="243">
        <f ca="1"/>
        <v>158</v>
      </c>
      <c r="D626" s="243">
        <f ca="1"/>
        <v>8072.8</v>
      </c>
      <c r="E626" s="243">
        <f ca="1"/>
        <v>334.1</v>
      </c>
      <c r="F626" s="243">
        <f ca="1"/>
        <v>286.3</v>
      </c>
      <c r="G626" s="243">
        <f ca="1"/>
        <v>105.9</v>
      </c>
      <c r="H626" s="243">
        <f ca="1"/>
        <v>8957.0999999999985</v>
      </c>
      <c r="I626" s="244">
        <f ca="1"/>
        <v>4.34</v>
      </c>
      <c r="J626" s="244">
        <f ca="1"/>
        <v>8.3000000000000007</v>
      </c>
      <c r="K626" s="243">
        <f ca="1"/>
        <v>10</v>
      </c>
      <c r="L626" s="243" t="str">
        <f ca="1"/>
        <v/>
      </c>
      <c r="M626" s="243" t="str">
        <f ca="1"/>
        <v/>
      </c>
      <c r="N626" s="243">
        <f ca="1"/>
        <v>9935.0999999999985</v>
      </c>
      <c r="O626" s="243" t="str">
        <f ca="1"/>
        <v/>
      </c>
      <c r="P626" s="244" t="str">
        <f ca="1"/>
        <v/>
      </c>
    </row>
    <row r="627" spans="1:16" ht="13.5">
      <c r="A627" s="242">
        <f ca="1"/>
        <v>46306</v>
      </c>
      <c r="B627" s="240" t="str">
        <f ca="1"/>
        <v>M</v>
      </c>
      <c r="C627" s="243">
        <f ca="1"/>
        <v>180</v>
      </c>
      <c r="D627" s="243">
        <f ca="1"/>
        <v>19.2</v>
      </c>
      <c r="E627" s="243">
        <f ca="1"/>
        <v>375.70000000000005</v>
      </c>
      <c r="F627" s="243">
        <f ca="1"/>
        <v>311.90000000000003</v>
      </c>
      <c r="G627" s="243">
        <f ca="1"/>
        <v>101.2</v>
      </c>
      <c r="H627" s="243">
        <f ca="1"/>
        <v>988.00000000000023</v>
      </c>
      <c r="I627" s="244" t="str">
        <f ca="1"/>
        <v/>
      </c>
      <c r="J627" s="244" t="str">
        <f ca="1"/>
        <v/>
      </c>
      <c r="K627" s="243" t="str">
        <f ca="1"/>
        <v/>
      </c>
      <c r="L627" s="243" t="str">
        <f ca="1"/>
        <v/>
      </c>
      <c r="M627" s="243" t="str">
        <f ca="1"/>
        <v/>
      </c>
      <c r="N627" s="243" t="str">
        <f ca="1"/>
        <v/>
      </c>
      <c r="O627" s="243" t="str">
        <f ca="1"/>
        <v/>
      </c>
      <c r="P627" s="244" t="str">
        <f ca="1"/>
        <v/>
      </c>
    </row>
    <row r="628" spans="1:16" ht="13.5">
      <c r="A628" s="242">
        <f ca="1"/>
        <v>46306</v>
      </c>
      <c r="B628" s="240" t="str">
        <f ca="1"/>
        <v>E</v>
      </c>
      <c r="C628" s="243">
        <f ca="1"/>
        <v>170.3</v>
      </c>
      <c r="D628" s="243">
        <f ca="1"/>
        <v>17.5</v>
      </c>
      <c r="E628" s="243">
        <f ca="1"/>
        <v>310.7</v>
      </c>
      <c r="F628" s="243">
        <f ca="1"/>
        <v>272.5</v>
      </c>
      <c r="G628" s="243">
        <f ca="1"/>
        <v>108.89999999999999</v>
      </c>
      <c r="H628" s="243">
        <f ca="1"/>
        <v>879.9</v>
      </c>
      <c r="I628" s="244">
        <f ca="1"/>
        <v>4.3</v>
      </c>
      <c r="J628" s="244">
        <f ca="1"/>
        <v>8.41</v>
      </c>
      <c r="K628" s="243">
        <f ca="1"/>
        <v>20</v>
      </c>
      <c r="L628" s="243" t="str">
        <f ca="1"/>
        <v/>
      </c>
      <c r="M628" s="243" t="str">
        <f ca="1"/>
        <v/>
      </c>
      <c r="N628" s="243">
        <f ca="1"/>
        <v>1833.8</v>
      </c>
      <c r="O628" s="243" t="str">
        <f ca="1"/>
        <v/>
      </c>
      <c r="P628" s="244" t="str">
        <f ca="1"/>
        <v/>
      </c>
    </row>
    <row r="629" spans="1:16" ht="13.5">
      <c r="A629" s="242">
        <f ca="1"/>
        <v>46307</v>
      </c>
      <c r="B629" s="240" t="str">
        <f ca="1"/>
        <v>M</v>
      </c>
      <c r="C629" s="243">
        <f ca="1"/>
        <v>183.20000000000002</v>
      </c>
      <c r="D629" s="243">
        <f ca="1"/>
        <v>14.5</v>
      </c>
      <c r="E629" s="243">
        <f ca="1"/>
        <v>365.69999999999993</v>
      </c>
      <c r="F629" s="243">
        <f ca="1"/>
        <v>308.60000000000002</v>
      </c>
      <c r="G629" s="243">
        <f ca="1"/>
        <v>101.89999999999999</v>
      </c>
      <c r="H629" s="243">
        <f ca="1"/>
        <v>973.9</v>
      </c>
      <c r="I629" s="244" t="str">
        <f ca="1"/>
        <v/>
      </c>
      <c r="J629" s="244" t="str">
        <f ca="1"/>
        <v/>
      </c>
      <c r="K629" s="243" t="str">
        <f ca="1"/>
        <v/>
      </c>
      <c r="L629" s="243" t="str">
        <f ca="1"/>
        <v/>
      </c>
      <c r="M629" s="243" t="str">
        <f ca="1"/>
        <v/>
      </c>
      <c r="N629" s="243" t="str">
        <f ca="1"/>
        <v/>
      </c>
      <c r="O629" s="243" t="str">
        <f ca="1"/>
        <v/>
      </c>
      <c r="P629" s="244" t="str">
        <f ca="1"/>
        <v/>
      </c>
    </row>
    <row r="630" spans="1:16" ht="13.5">
      <c r="A630" s="242">
        <f ca="1"/>
        <v>46307</v>
      </c>
      <c r="B630" s="240" t="str">
        <f ca="1"/>
        <v>E</v>
      </c>
      <c r="C630" s="243">
        <f ca="1"/>
        <v>159.9</v>
      </c>
      <c r="D630" s="243">
        <f ca="1"/>
        <v>10285.299999999999</v>
      </c>
      <c r="E630" s="243">
        <f ca="1"/>
        <v>160.60000000000002</v>
      </c>
      <c r="F630" s="243">
        <f ca="1"/>
        <v>130</v>
      </c>
      <c r="G630" s="243">
        <f ca="1"/>
        <v>114</v>
      </c>
      <c r="H630" s="243">
        <f ca="1"/>
        <v>10849.8</v>
      </c>
      <c r="I630" s="244">
        <f ca="1"/>
        <v>4.21</v>
      </c>
      <c r="J630" s="244">
        <f ca="1"/>
        <v>8.3000000000000007</v>
      </c>
      <c r="K630" s="243">
        <f ca="1"/>
        <v>20</v>
      </c>
      <c r="L630" s="243" t="str">
        <f ca="1"/>
        <v/>
      </c>
      <c r="M630" s="243" t="str">
        <f ca="1"/>
        <v/>
      </c>
      <c r="N630" s="243">
        <f ca="1"/>
        <v>11852.5</v>
      </c>
      <c r="O630" s="243" t="str">
        <f ca="1"/>
        <v/>
      </c>
      <c r="P630" s="244" t="str">
        <f ca="1"/>
        <v/>
      </c>
    </row>
    <row r="631" spans="1:16" ht="13.5">
      <c r="A631" s="242">
        <f ca="1"/>
        <v>46308</v>
      </c>
      <c r="B631" s="240" t="str">
        <f ca="1"/>
        <v>M</v>
      </c>
      <c r="C631" s="243">
        <f ca="1"/>
        <v>181.7</v>
      </c>
      <c r="D631" s="243">
        <f ca="1"/>
        <v>13.1</v>
      </c>
      <c r="E631" s="243">
        <f ca="1"/>
        <v>376.8</v>
      </c>
      <c r="F631" s="243">
        <f ca="1"/>
        <v>335.99999999999994</v>
      </c>
      <c r="G631" s="243">
        <f ca="1"/>
        <v>115.1</v>
      </c>
      <c r="H631" s="243">
        <f ca="1"/>
        <v>1022.6999999999999</v>
      </c>
      <c r="I631" s="244" t="str">
        <f ca="1"/>
        <v/>
      </c>
      <c r="J631" s="244" t="str">
        <f ca="1"/>
        <v/>
      </c>
      <c r="K631" s="243" t="str">
        <f ca="1"/>
        <v/>
      </c>
      <c r="L631" s="243" t="str">
        <f ca="1"/>
        <v/>
      </c>
      <c r="M631" s="243" t="str">
        <f ca="1"/>
        <v/>
      </c>
      <c r="N631" s="243" t="str">
        <f ca="1"/>
        <v/>
      </c>
      <c r="O631" s="243" t="str">
        <f ca="1"/>
        <v/>
      </c>
      <c r="P631" s="244" t="str">
        <f ca="1"/>
        <v/>
      </c>
    </row>
    <row r="632" spans="1:16" ht="13.5">
      <c r="A632" s="242">
        <f ca="1"/>
        <v>46308</v>
      </c>
      <c r="B632" s="240" t="str">
        <f ca="1"/>
        <v>E</v>
      </c>
      <c r="C632" s="243">
        <f ca="1"/>
        <v>161.19999999999999</v>
      </c>
      <c r="D632" s="243">
        <f ca="1"/>
        <v>8063.3</v>
      </c>
      <c r="E632" s="243">
        <f ca="1"/>
        <v>332.7</v>
      </c>
      <c r="F632" s="243">
        <f ca="1"/>
        <v>285.7</v>
      </c>
      <c r="G632" s="243">
        <f ca="1"/>
        <v>118.4</v>
      </c>
      <c r="H632" s="243">
        <f ca="1"/>
        <v>8961.3000000000011</v>
      </c>
      <c r="I632" s="244" t="str">
        <f ca="1"/>
        <v/>
      </c>
      <c r="J632" s="244" t="str">
        <f ca="1"/>
        <v/>
      </c>
      <c r="K632" s="243" t="str">
        <f ca="1"/>
        <v/>
      </c>
      <c r="L632" s="243" t="str">
        <f ca="1"/>
        <v/>
      </c>
      <c r="M632" s="243" t="str">
        <f ca="1"/>
        <v/>
      </c>
      <c r="N632" s="243">
        <f ca="1"/>
        <v>8961.3000000000011</v>
      </c>
      <c r="O632" s="243" t="str">
        <f ca="1"/>
        <v/>
      </c>
      <c r="P632" s="244" t="str">
        <f ca="1"/>
        <v/>
      </c>
    </row>
    <row r="633" spans="1:16" ht="13.5">
      <c r="A633" s="242"/>
      <c r="B633" s="240"/>
      <c r="C633" s="243"/>
      <c r="D633" s="243"/>
      <c r="E633" s="243"/>
      <c r="F633" s="243"/>
      <c r="G633" s="243"/>
      <c r="H633" s="243"/>
      <c r="I633" s="244"/>
      <c r="J633" s="244"/>
      <c r="K633" s="243"/>
      <c r="L633" s="243"/>
      <c r="M633" s="243"/>
      <c r="N633" s="243"/>
      <c r="O633" s="243"/>
      <c r="P633" s="244"/>
    </row>
    <row r="634" spans="1:16" ht="13.5">
      <c r="A634" s="242"/>
      <c r="B634" s="240"/>
      <c r="C634" s="243"/>
      <c r="D634" s="243"/>
      <c r="E634" s="243"/>
      <c r="F634" s="243"/>
      <c r="G634" s="243"/>
      <c r="H634" s="243"/>
      <c r="I634" s="244"/>
      <c r="J634" s="244"/>
      <c r="K634" s="243"/>
      <c r="L634" s="243"/>
      <c r="M634" s="243"/>
      <c r="N634" s="243"/>
      <c r="O634" s="243"/>
      <c r="P634" s="244"/>
    </row>
    <row r="635" spans="1:16" ht="13.5">
      <c r="A635" s="242"/>
      <c r="B635" s="240"/>
      <c r="C635" s="243"/>
      <c r="D635" s="243"/>
      <c r="E635" s="243"/>
      <c r="F635" s="243"/>
      <c r="G635" s="243"/>
      <c r="H635" s="243"/>
      <c r="I635" s="244"/>
      <c r="J635" s="244"/>
      <c r="K635" s="243"/>
      <c r="L635" s="243"/>
      <c r="M635" s="243"/>
      <c r="N635" s="243"/>
      <c r="O635" s="243"/>
      <c r="P635" s="244"/>
    </row>
    <row r="636" spans="1:16" ht="13.5">
      <c r="A636" s="242"/>
      <c r="B636" s="240"/>
      <c r="C636" s="243"/>
      <c r="D636" s="243"/>
      <c r="E636" s="243"/>
      <c r="F636" s="243"/>
      <c r="G636" s="243"/>
      <c r="H636" s="243"/>
      <c r="I636" s="244"/>
      <c r="J636" s="244"/>
      <c r="K636" s="243"/>
      <c r="L636" s="243"/>
      <c r="M636" s="243"/>
      <c r="N636" s="243"/>
      <c r="O636" s="243"/>
      <c r="P636" s="244"/>
    </row>
    <row r="637" spans="1:16" ht="13.5">
      <c r="A637" s="242"/>
      <c r="B637" s="240"/>
      <c r="C637" s="243"/>
      <c r="D637" s="243"/>
      <c r="E637" s="243"/>
      <c r="F637" s="243"/>
      <c r="G637" s="243"/>
      <c r="H637" s="243"/>
      <c r="I637" s="244"/>
      <c r="J637" s="244"/>
      <c r="K637" s="243"/>
      <c r="L637" s="243"/>
      <c r="M637" s="243"/>
      <c r="N637" s="243"/>
      <c r="O637" s="243"/>
      <c r="P637" s="244"/>
    </row>
    <row r="638" spans="1:16" ht="13.5">
      <c r="A638" s="242"/>
      <c r="B638" s="240"/>
      <c r="C638" s="243"/>
      <c r="D638" s="243"/>
      <c r="E638" s="243"/>
      <c r="F638" s="243"/>
      <c r="G638" s="243"/>
      <c r="H638" s="243"/>
      <c r="I638" s="244"/>
      <c r="J638" s="244"/>
      <c r="K638" s="243"/>
      <c r="L638" s="243"/>
      <c r="M638" s="243"/>
      <c r="N638" s="243"/>
      <c r="O638" s="243"/>
      <c r="P638" s="244"/>
    </row>
    <row r="639" spans="1:16" ht="13.5">
      <c r="A639" s="242"/>
      <c r="B639" s="240"/>
      <c r="C639" s="243"/>
      <c r="D639" s="243"/>
      <c r="E639" s="243"/>
      <c r="F639" s="243"/>
      <c r="G639" s="243"/>
      <c r="H639" s="243"/>
      <c r="I639" s="244"/>
      <c r="J639" s="244"/>
      <c r="K639" s="243"/>
      <c r="L639" s="243"/>
      <c r="M639" s="243"/>
      <c r="N639" s="243"/>
      <c r="O639" s="243"/>
      <c r="P639" s="244"/>
    </row>
    <row r="640" spans="1:16" ht="13.5">
      <c r="A640" s="242"/>
      <c r="B640" s="240"/>
      <c r="C640" s="243"/>
      <c r="D640" s="243"/>
      <c r="E640" s="243"/>
      <c r="F640" s="243"/>
      <c r="G640" s="243"/>
      <c r="H640" s="243"/>
      <c r="I640" s="244"/>
      <c r="J640" s="244"/>
      <c r="K640" s="243"/>
      <c r="L640" s="243"/>
      <c r="M640" s="243"/>
      <c r="N640" s="243"/>
      <c r="O640" s="243"/>
      <c r="P640" s="244"/>
    </row>
    <row r="641" spans="1:16" ht="13.5">
      <c r="A641" s="242"/>
      <c r="B641" s="240"/>
      <c r="C641" s="243"/>
      <c r="D641" s="243"/>
      <c r="E641" s="243"/>
      <c r="F641" s="243"/>
      <c r="G641" s="243"/>
      <c r="H641" s="243"/>
      <c r="I641" s="244"/>
      <c r="J641" s="244"/>
      <c r="K641" s="243"/>
      <c r="L641" s="243"/>
      <c r="M641" s="243"/>
      <c r="N641" s="243"/>
      <c r="O641" s="243"/>
      <c r="P641" s="244"/>
    </row>
    <row r="642" spans="1:16" ht="13.5">
      <c r="A642" s="242"/>
      <c r="B642" s="240"/>
      <c r="C642" s="243"/>
      <c r="D642" s="243"/>
      <c r="E642" s="243"/>
      <c r="F642" s="243"/>
      <c r="G642" s="243"/>
      <c r="H642" s="243"/>
      <c r="I642" s="244"/>
      <c r="J642" s="244"/>
      <c r="K642" s="243"/>
      <c r="L642" s="243"/>
      <c r="M642" s="243"/>
      <c r="N642" s="243"/>
      <c r="O642" s="243"/>
      <c r="P642" s="244"/>
    </row>
    <row r="643" spans="1:16" ht="13.5">
      <c r="A643" s="242"/>
      <c r="B643" s="240"/>
      <c r="C643" s="243"/>
      <c r="D643" s="243"/>
      <c r="E643" s="243"/>
      <c r="F643" s="243"/>
      <c r="G643" s="243"/>
      <c r="H643" s="243"/>
      <c r="I643" s="244"/>
      <c r="J643" s="244"/>
      <c r="K643" s="243"/>
      <c r="L643" s="243"/>
      <c r="M643" s="243"/>
      <c r="N643" s="243"/>
      <c r="O643" s="243"/>
      <c r="P643" s="244"/>
    </row>
    <row r="644" spans="1:16" ht="13.5">
      <c r="A644" s="242"/>
      <c r="B644" s="240"/>
      <c r="C644" s="243"/>
      <c r="D644" s="243"/>
      <c r="E644" s="243"/>
      <c r="F644" s="243"/>
      <c r="G644" s="243"/>
      <c r="H644" s="243"/>
      <c r="I644" s="244"/>
      <c r="J644" s="244"/>
      <c r="K644" s="243"/>
      <c r="L644" s="243"/>
      <c r="M644" s="243"/>
      <c r="N644" s="243"/>
      <c r="O644" s="243"/>
      <c r="P644" s="244"/>
    </row>
    <row r="645" spans="1:16" ht="13.5">
      <c r="A645" s="242"/>
      <c r="B645" s="240"/>
      <c r="C645" s="243"/>
      <c r="D645" s="243"/>
      <c r="E645" s="243"/>
      <c r="F645" s="243"/>
      <c r="G645" s="243"/>
      <c r="H645" s="243"/>
      <c r="I645" s="244"/>
      <c r="J645" s="244"/>
      <c r="K645" s="243"/>
      <c r="L645" s="243"/>
      <c r="M645" s="243"/>
      <c r="N645" s="243"/>
      <c r="O645" s="243"/>
      <c r="P645" s="244"/>
    </row>
    <row r="646" spans="1:16" ht="13.5">
      <c r="A646" s="242"/>
      <c r="B646" s="240"/>
      <c r="C646" s="243"/>
      <c r="D646" s="243"/>
      <c r="E646" s="243"/>
      <c r="F646" s="243"/>
      <c r="G646" s="243"/>
      <c r="H646" s="243"/>
      <c r="I646" s="244"/>
      <c r="J646" s="244"/>
      <c r="K646" s="243"/>
      <c r="L646" s="243"/>
      <c r="M646" s="243"/>
      <c r="N646" s="243"/>
      <c r="O646" s="243"/>
      <c r="P646" s="244"/>
    </row>
    <row r="647" spans="1:16" ht="13.5">
      <c r="A647" s="242"/>
      <c r="B647" s="240"/>
      <c r="C647" s="243"/>
      <c r="D647" s="243"/>
      <c r="E647" s="243"/>
      <c r="F647" s="243"/>
      <c r="G647" s="243"/>
      <c r="H647" s="243"/>
      <c r="I647" s="244"/>
      <c r="J647" s="244"/>
      <c r="K647" s="243"/>
      <c r="L647" s="243"/>
      <c r="M647" s="243"/>
      <c r="N647" s="243"/>
      <c r="O647" s="243"/>
      <c r="P647" s="244"/>
    </row>
    <row r="648" spans="1:16" ht="13.5">
      <c r="A648" s="242"/>
      <c r="B648" s="240"/>
      <c r="C648" s="243"/>
      <c r="D648" s="243"/>
      <c r="E648" s="243"/>
      <c r="F648" s="243"/>
      <c r="G648" s="243"/>
      <c r="H648" s="243"/>
      <c r="I648" s="244"/>
      <c r="J648" s="244"/>
      <c r="K648" s="243"/>
      <c r="L648" s="243"/>
      <c r="M648" s="243"/>
      <c r="N648" s="243"/>
      <c r="O648" s="243"/>
      <c r="P648" s="244"/>
    </row>
    <row r="649" spans="1:16" ht="13.5">
      <c r="A649" s="242"/>
      <c r="B649" s="240"/>
      <c r="C649" s="243"/>
      <c r="D649" s="243"/>
      <c r="E649" s="243"/>
      <c r="F649" s="243"/>
      <c r="G649" s="243"/>
      <c r="H649" s="243"/>
      <c r="I649" s="244"/>
      <c r="J649" s="244"/>
      <c r="K649" s="243"/>
      <c r="L649" s="243"/>
      <c r="M649" s="243"/>
      <c r="N649" s="243"/>
      <c r="O649" s="243"/>
      <c r="P649" s="244"/>
    </row>
    <row r="650" spans="1:16" ht="13.5">
      <c r="A650" s="242"/>
      <c r="B650" s="240"/>
      <c r="C650" s="243"/>
      <c r="D650" s="243"/>
      <c r="E650" s="243"/>
      <c r="F650" s="243"/>
      <c r="G650" s="243"/>
      <c r="H650" s="243"/>
      <c r="I650" s="244"/>
      <c r="J650" s="244"/>
      <c r="K650" s="243"/>
      <c r="L650" s="243"/>
      <c r="M650" s="243"/>
      <c r="N650" s="243"/>
      <c r="O650" s="243"/>
      <c r="P650" s="244"/>
    </row>
    <row r="651" spans="1:16" ht="13.5">
      <c r="A651" s="242"/>
      <c r="B651" s="240"/>
      <c r="C651" s="243"/>
      <c r="D651" s="243"/>
      <c r="E651" s="243"/>
      <c r="F651" s="243"/>
      <c r="G651" s="243"/>
      <c r="H651" s="243"/>
      <c r="I651" s="244"/>
      <c r="J651" s="244"/>
      <c r="K651" s="243"/>
      <c r="L651" s="243"/>
      <c r="M651" s="243"/>
      <c r="N651" s="243"/>
      <c r="O651" s="243"/>
      <c r="P651" s="244"/>
    </row>
    <row r="652" spans="1:16" ht="13.5">
      <c r="A652" s="242"/>
      <c r="B652" s="240"/>
      <c r="C652" s="243"/>
      <c r="D652" s="243"/>
      <c r="E652" s="243"/>
      <c r="F652" s="243"/>
      <c r="G652" s="243"/>
      <c r="H652" s="243"/>
      <c r="I652" s="244"/>
      <c r="J652" s="244"/>
      <c r="K652" s="243"/>
      <c r="L652" s="243"/>
      <c r="M652" s="243"/>
      <c r="N652" s="243"/>
      <c r="O652" s="243"/>
      <c r="P652" s="244"/>
    </row>
    <row r="653" spans="1:16" ht="13.5">
      <c r="A653" s="242"/>
      <c r="B653" s="240"/>
      <c r="C653" s="243"/>
      <c r="D653" s="243"/>
      <c r="E653" s="243"/>
      <c r="F653" s="243"/>
      <c r="G653" s="243"/>
      <c r="H653" s="243"/>
      <c r="I653" s="244"/>
      <c r="J653" s="244"/>
      <c r="K653" s="243"/>
      <c r="L653" s="243"/>
      <c r="M653" s="243"/>
      <c r="N653" s="243"/>
      <c r="O653" s="243"/>
      <c r="P653" s="244"/>
    </row>
    <row r="654" spans="1:16" ht="13.5">
      <c r="A654" s="242"/>
      <c r="B654" s="240"/>
      <c r="C654" s="243"/>
      <c r="D654" s="243"/>
      <c r="E654" s="243"/>
      <c r="F654" s="243"/>
      <c r="G654" s="243"/>
      <c r="H654" s="243"/>
      <c r="I654" s="244"/>
      <c r="J654" s="244"/>
      <c r="K654" s="243"/>
      <c r="L654" s="243"/>
      <c r="M654" s="243"/>
      <c r="N654" s="243"/>
      <c r="O654" s="243"/>
      <c r="P654" s="244"/>
    </row>
    <row r="655" spans="1:16" ht="13.5">
      <c r="A655" s="242"/>
      <c r="B655" s="240"/>
      <c r="C655" s="243"/>
      <c r="D655" s="243"/>
      <c r="E655" s="243"/>
      <c r="F655" s="243"/>
      <c r="G655" s="243"/>
      <c r="H655" s="243"/>
      <c r="I655" s="244"/>
      <c r="J655" s="244"/>
      <c r="K655" s="243"/>
      <c r="L655" s="243"/>
      <c r="M655" s="243"/>
      <c r="N655" s="243"/>
      <c r="O655" s="243"/>
      <c r="P655" s="244"/>
    </row>
    <row r="656" spans="1:16" ht="13.5">
      <c r="A656" s="242"/>
      <c r="B656" s="240"/>
      <c r="C656" s="243"/>
      <c r="D656" s="243"/>
      <c r="E656" s="243"/>
      <c r="F656" s="243"/>
      <c r="G656" s="243"/>
      <c r="H656" s="243"/>
      <c r="I656" s="244"/>
      <c r="J656" s="244"/>
      <c r="K656" s="243"/>
      <c r="L656" s="243"/>
      <c r="M656" s="243"/>
      <c r="N656" s="243"/>
      <c r="O656" s="243"/>
      <c r="P656" s="244"/>
    </row>
    <row r="657" spans="1:16" ht="13.5">
      <c r="A657" s="242"/>
      <c r="B657" s="240"/>
      <c r="C657" s="243"/>
      <c r="D657" s="243"/>
      <c r="E657" s="243"/>
      <c r="F657" s="243"/>
      <c r="G657" s="243"/>
      <c r="H657" s="243"/>
      <c r="I657" s="244"/>
      <c r="J657" s="244"/>
      <c r="K657" s="243"/>
      <c r="L657" s="243"/>
      <c r="M657" s="243"/>
      <c r="N657" s="243"/>
      <c r="O657" s="243"/>
      <c r="P657" s="244"/>
    </row>
    <row r="658" spans="1:16" ht="13.5">
      <c r="A658" s="242"/>
      <c r="B658" s="240"/>
      <c r="C658" s="243"/>
      <c r="D658" s="243"/>
      <c r="E658" s="243"/>
      <c r="F658" s="243"/>
      <c r="G658" s="243"/>
      <c r="H658" s="243"/>
      <c r="I658" s="244"/>
      <c r="J658" s="244"/>
      <c r="K658" s="243"/>
      <c r="L658" s="243"/>
      <c r="M658" s="243"/>
      <c r="N658" s="243"/>
      <c r="O658" s="243"/>
      <c r="P658" s="244"/>
    </row>
    <row r="659" spans="1:16" ht="13.5">
      <c r="A659" s="242"/>
      <c r="B659" s="240"/>
      <c r="C659" s="243"/>
      <c r="D659" s="243"/>
      <c r="E659" s="243"/>
      <c r="F659" s="243"/>
      <c r="G659" s="243"/>
      <c r="H659" s="243"/>
      <c r="I659" s="244"/>
      <c r="J659" s="244"/>
      <c r="K659" s="243"/>
      <c r="L659" s="243"/>
      <c r="M659" s="243"/>
      <c r="N659" s="243"/>
      <c r="O659" s="243"/>
      <c r="P659" s="244"/>
    </row>
    <row r="660" spans="1:16" ht="13.5">
      <c r="A660" s="242"/>
      <c r="B660" s="240"/>
      <c r="C660" s="243"/>
      <c r="D660" s="243"/>
      <c r="E660" s="243"/>
      <c r="F660" s="243"/>
      <c r="G660" s="243"/>
      <c r="H660" s="243"/>
      <c r="I660" s="244"/>
      <c r="J660" s="244"/>
      <c r="K660" s="243"/>
      <c r="L660" s="243"/>
      <c r="M660" s="243"/>
      <c r="N660" s="243"/>
      <c r="O660" s="243"/>
      <c r="P660" s="244"/>
    </row>
    <row r="661" spans="1:16" ht="13.5">
      <c r="A661" s="242"/>
      <c r="B661" s="240"/>
      <c r="C661" s="243"/>
      <c r="D661" s="243"/>
      <c r="E661" s="243"/>
      <c r="F661" s="243"/>
      <c r="G661" s="243"/>
      <c r="H661" s="243"/>
      <c r="I661" s="244"/>
      <c r="J661" s="244"/>
      <c r="K661" s="243"/>
      <c r="L661" s="243"/>
      <c r="M661" s="243"/>
      <c r="N661" s="243"/>
      <c r="O661" s="243"/>
      <c r="P661" s="244"/>
    </row>
    <row r="662" spans="1:16" ht="13.5">
      <c r="A662" s="242"/>
      <c r="B662" s="240"/>
      <c r="C662" s="243"/>
      <c r="D662" s="243"/>
      <c r="E662" s="243"/>
      <c r="F662" s="243"/>
      <c r="G662" s="243"/>
      <c r="H662" s="243"/>
      <c r="I662" s="244"/>
      <c r="J662" s="244"/>
      <c r="K662" s="243"/>
      <c r="L662" s="243"/>
      <c r="M662" s="243"/>
      <c r="N662" s="243"/>
      <c r="O662" s="243"/>
      <c r="P662" s="244"/>
    </row>
    <row r="663" spans="1:16" ht="13.5">
      <c r="A663" s="242"/>
      <c r="B663" s="240"/>
      <c r="C663" s="243"/>
      <c r="D663" s="243"/>
      <c r="E663" s="243"/>
      <c r="F663" s="243"/>
      <c r="G663" s="243"/>
      <c r="H663" s="243"/>
      <c r="I663" s="244"/>
      <c r="J663" s="244"/>
      <c r="K663" s="243"/>
      <c r="L663" s="243"/>
      <c r="M663" s="243"/>
      <c r="N663" s="243"/>
      <c r="O663" s="243"/>
      <c r="P663" s="244"/>
    </row>
    <row r="664" spans="1:16" ht="13.5">
      <c r="A664" s="242"/>
      <c r="B664" s="240"/>
      <c r="C664" s="243"/>
      <c r="D664" s="243"/>
      <c r="E664" s="243"/>
      <c r="F664" s="243"/>
      <c r="G664" s="243"/>
      <c r="H664" s="243"/>
      <c r="I664" s="244"/>
      <c r="J664" s="244"/>
      <c r="K664" s="243"/>
      <c r="L664" s="243"/>
      <c r="M664" s="243"/>
      <c r="N664" s="243"/>
      <c r="O664" s="243"/>
      <c r="P664" s="244"/>
    </row>
    <row r="665" spans="1:16" ht="13.5">
      <c r="A665" s="242"/>
      <c r="B665" s="240"/>
      <c r="C665" s="243"/>
      <c r="D665" s="243"/>
      <c r="E665" s="243"/>
      <c r="F665" s="243"/>
      <c r="G665" s="243"/>
      <c r="H665" s="243"/>
      <c r="I665" s="244"/>
      <c r="J665" s="244"/>
      <c r="K665" s="243"/>
      <c r="L665" s="243"/>
      <c r="M665" s="243"/>
      <c r="N665" s="243"/>
      <c r="O665" s="243"/>
      <c r="P665" s="244"/>
    </row>
    <row r="666" spans="1:16" ht="13.5">
      <c r="A666" s="242"/>
      <c r="B666" s="240"/>
      <c r="C666" s="243"/>
      <c r="D666" s="243"/>
      <c r="E666" s="243"/>
      <c r="F666" s="243"/>
      <c r="G666" s="243"/>
      <c r="H666" s="243"/>
      <c r="I666" s="244"/>
      <c r="J666" s="244"/>
      <c r="K666" s="243"/>
      <c r="L666" s="243"/>
      <c r="M666" s="243"/>
      <c r="N666" s="243"/>
      <c r="O666" s="243"/>
      <c r="P666" s="244"/>
    </row>
    <row r="667" spans="1:16" ht="13.5">
      <c r="A667" s="242"/>
      <c r="B667" s="240"/>
      <c r="C667" s="243"/>
      <c r="D667" s="243"/>
      <c r="E667" s="243"/>
      <c r="F667" s="243"/>
      <c r="G667" s="243"/>
      <c r="H667" s="243"/>
      <c r="I667" s="244"/>
      <c r="J667" s="244"/>
      <c r="K667" s="243"/>
      <c r="L667" s="243"/>
      <c r="M667" s="243"/>
      <c r="N667" s="243"/>
      <c r="O667" s="243"/>
      <c r="P667" s="244"/>
    </row>
    <row r="668" spans="1:16" ht="13.5">
      <c r="A668" s="242"/>
      <c r="B668" s="240"/>
      <c r="C668" s="243"/>
      <c r="D668" s="243"/>
      <c r="E668" s="243"/>
      <c r="F668" s="243"/>
      <c r="G668" s="243"/>
      <c r="H668" s="243"/>
      <c r="I668" s="244"/>
      <c r="J668" s="244"/>
      <c r="K668" s="243"/>
      <c r="L668" s="243"/>
      <c r="M668" s="243"/>
      <c r="N668" s="243"/>
      <c r="O668" s="243"/>
      <c r="P668" s="244"/>
    </row>
    <row r="669" spans="1:16" ht="13.5">
      <c r="A669" s="242"/>
      <c r="B669" s="240"/>
      <c r="C669" s="243"/>
      <c r="D669" s="243"/>
      <c r="E669" s="243"/>
      <c r="F669" s="243"/>
      <c r="G669" s="243"/>
      <c r="H669" s="243"/>
      <c r="I669" s="244"/>
      <c r="J669" s="244"/>
      <c r="K669" s="243"/>
      <c r="L669" s="243"/>
      <c r="M669" s="243"/>
      <c r="N669" s="243"/>
      <c r="O669" s="243"/>
      <c r="P669" s="244"/>
    </row>
    <row r="670" spans="1:16" ht="13.5">
      <c r="A670" s="242"/>
      <c r="B670" s="240"/>
      <c r="C670" s="243"/>
      <c r="D670" s="243"/>
      <c r="E670" s="243"/>
      <c r="F670" s="243"/>
      <c r="G670" s="243"/>
      <c r="H670" s="243"/>
      <c r="I670" s="244"/>
      <c r="J670" s="244"/>
      <c r="K670" s="243"/>
      <c r="L670" s="243"/>
      <c r="M670" s="243"/>
      <c r="N670" s="243"/>
      <c r="O670" s="243"/>
      <c r="P670" s="244"/>
    </row>
    <row r="671" spans="1:16" ht="13.5">
      <c r="A671" s="242"/>
      <c r="B671" s="240"/>
      <c r="C671" s="243"/>
      <c r="D671" s="243"/>
      <c r="E671" s="243"/>
      <c r="F671" s="243"/>
      <c r="G671" s="243"/>
      <c r="H671" s="243"/>
      <c r="I671" s="244"/>
      <c r="J671" s="244"/>
      <c r="K671" s="243"/>
      <c r="L671" s="243"/>
      <c r="M671" s="243"/>
      <c r="N671" s="243"/>
      <c r="O671" s="243"/>
      <c r="P671" s="244"/>
    </row>
    <row r="672" spans="1:16" ht="13.5">
      <c r="A672" s="242"/>
      <c r="B672" s="240"/>
      <c r="C672" s="243"/>
      <c r="D672" s="243"/>
      <c r="E672" s="243"/>
      <c r="F672" s="243"/>
      <c r="G672" s="243"/>
      <c r="H672" s="243"/>
      <c r="I672" s="244"/>
      <c r="J672" s="244"/>
      <c r="K672" s="243"/>
      <c r="L672" s="243"/>
      <c r="M672" s="243"/>
      <c r="N672" s="243"/>
      <c r="O672" s="243"/>
      <c r="P672" s="244"/>
    </row>
    <row r="673" spans="1:16" ht="13.5">
      <c r="A673" s="242"/>
      <c r="B673" s="240"/>
      <c r="C673" s="243"/>
      <c r="D673" s="243"/>
      <c r="E673" s="243"/>
      <c r="F673" s="243"/>
      <c r="G673" s="243"/>
      <c r="H673" s="243"/>
      <c r="I673" s="244"/>
      <c r="J673" s="244"/>
      <c r="K673" s="243"/>
      <c r="L673" s="243"/>
      <c r="M673" s="243"/>
      <c r="N673" s="243"/>
      <c r="O673" s="243"/>
      <c r="P673" s="244"/>
    </row>
    <row r="674" spans="1:16" ht="13.5">
      <c r="A674" s="242"/>
      <c r="B674" s="240"/>
      <c r="C674" s="243"/>
      <c r="D674" s="243"/>
      <c r="E674" s="243"/>
      <c r="F674" s="243"/>
      <c r="G674" s="243"/>
      <c r="H674" s="243"/>
      <c r="I674" s="244"/>
      <c r="J674" s="244"/>
      <c r="K674" s="243"/>
      <c r="L674" s="243"/>
      <c r="M674" s="243"/>
      <c r="N674" s="243"/>
      <c r="O674" s="243"/>
      <c r="P674" s="244"/>
    </row>
    <row r="675" spans="1:16" ht="13.5">
      <c r="A675" s="242"/>
      <c r="B675" s="240"/>
      <c r="C675" s="243"/>
      <c r="D675" s="243"/>
      <c r="E675" s="243"/>
      <c r="F675" s="243"/>
      <c r="G675" s="243"/>
      <c r="H675" s="243"/>
      <c r="I675" s="244"/>
      <c r="J675" s="244"/>
      <c r="K675" s="243"/>
      <c r="L675" s="243"/>
      <c r="M675" s="243"/>
      <c r="N675" s="243"/>
      <c r="O675" s="243"/>
      <c r="P675" s="244"/>
    </row>
    <row r="676" spans="1:16" ht="13.5">
      <c r="A676" s="242"/>
      <c r="B676" s="240"/>
      <c r="C676" s="243"/>
      <c r="D676" s="243"/>
      <c r="E676" s="243"/>
      <c r="F676" s="243"/>
      <c r="G676" s="243"/>
      <c r="H676" s="243"/>
      <c r="I676" s="244"/>
      <c r="J676" s="244"/>
      <c r="K676" s="243"/>
      <c r="L676" s="243"/>
      <c r="M676" s="243"/>
      <c r="N676" s="243"/>
      <c r="O676" s="243"/>
      <c r="P676" s="244"/>
    </row>
    <row r="677" spans="1:16" ht="13.5">
      <c r="A677" s="242"/>
      <c r="B677" s="240"/>
      <c r="C677" s="243"/>
      <c r="D677" s="243"/>
      <c r="E677" s="243"/>
      <c r="F677" s="243"/>
      <c r="G677" s="243"/>
      <c r="H677" s="243"/>
      <c r="I677" s="244"/>
      <c r="J677" s="244"/>
      <c r="K677" s="243"/>
      <c r="L677" s="243"/>
      <c r="M677" s="243"/>
      <c r="N677" s="243"/>
      <c r="O677" s="243"/>
      <c r="P677" s="244"/>
    </row>
    <row r="678" spans="1:16" ht="13.5">
      <c r="A678" s="242"/>
      <c r="B678" s="240"/>
      <c r="C678" s="243"/>
      <c r="D678" s="243"/>
      <c r="E678" s="243"/>
      <c r="F678" s="243"/>
      <c r="G678" s="243"/>
      <c r="H678" s="243"/>
      <c r="I678" s="244"/>
      <c r="J678" s="244"/>
      <c r="K678" s="243"/>
      <c r="L678" s="243"/>
      <c r="M678" s="243"/>
      <c r="N678" s="243"/>
      <c r="O678" s="243"/>
      <c r="P678" s="244"/>
    </row>
    <row r="679" spans="1:16" ht="13.5">
      <c r="A679" s="242"/>
      <c r="B679" s="240"/>
      <c r="C679" s="243"/>
      <c r="D679" s="243"/>
      <c r="E679" s="243"/>
      <c r="F679" s="243"/>
      <c r="G679" s="243"/>
      <c r="H679" s="243"/>
      <c r="I679" s="244"/>
      <c r="J679" s="244"/>
      <c r="K679" s="243"/>
      <c r="L679" s="243"/>
      <c r="M679" s="243"/>
      <c r="N679" s="243"/>
      <c r="O679" s="243"/>
      <c r="P679" s="244"/>
    </row>
    <row r="680" spans="1:16" ht="13.5">
      <c r="A680" s="242"/>
      <c r="B680" s="240"/>
      <c r="C680" s="243"/>
      <c r="D680" s="243"/>
      <c r="E680" s="243"/>
      <c r="F680" s="243"/>
      <c r="G680" s="243"/>
      <c r="H680" s="243"/>
      <c r="I680" s="244"/>
      <c r="J680" s="244"/>
      <c r="K680" s="243"/>
      <c r="L680" s="243"/>
      <c r="M680" s="243"/>
      <c r="N680" s="243"/>
      <c r="O680" s="243"/>
      <c r="P680" s="244"/>
    </row>
    <row r="681" spans="1:16" ht="13.5">
      <c r="A681" s="242"/>
      <c r="B681" s="240"/>
      <c r="C681" s="243"/>
      <c r="D681" s="243"/>
      <c r="E681" s="243"/>
      <c r="F681" s="243"/>
      <c r="G681" s="243"/>
      <c r="H681" s="243"/>
      <c r="I681" s="244"/>
      <c r="J681" s="244"/>
      <c r="K681" s="243"/>
      <c r="L681" s="243"/>
      <c r="M681" s="243"/>
      <c r="N681" s="243"/>
      <c r="O681" s="243"/>
      <c r="P681" s="244"/>
    </row>
    <row r="682" spans="1:16" ht="13.5">
      <c r="A682" s="242"/>
      <c r="B682" s="240"/>
      <c r="C682" s="243"/>
      <c r="D682" s="243"/>
      <c r="E682" s="243"/>
      <c r="F682" s="243"/>
      <c r="G682" s="243"/>
      <c r="H682" s="243"/>
      <c r="I682" s="244"/>
      <c r="J682" s="244"/>
      <c r="K682" s="243"/>
      <c r="L682" s="243"/>
      <c r="M682" s="243"/>
      <c r="N682" s="243"/>
      <c r="O682" s="243"/>
      <c r="P682" s="244"/>
    </row>
    <row r="683" spans="1:16" ht="13.5">
      <c r="A683" s="242"/>
      <c r="B683" s="240"/>
      <c r="C683" s="243"/>
      <c r="D683" s="243"/>
      <c r="E683" s="243"/>
      <c r="F683" s="243"/>
      <c r="G683" s="243"/>
      <c r="H683" s="243"/>
      <c r="I683" s="244"/>
      <c r="J683" s="244"/>
      <c r="K683" s="243"/>
      <c r="L683" s="243"/>
      <c r="M683" s="243"/>
      <c r="N683" s="243"/>
      <c r="O683" s="243"/>
      <c r="P683" s="244"/>
    </row>
    <row r="684" spans="1:16" ht="13.5">
      <c r="A684" s="242"/>
      <c r="B684" s="240"/>
      <c r="C684" s="243"/>
      <c r="D684" s="243"/>
      <c r="E684" s="243"/>
      <c r="F684" s="243"/>
      <c r="G684" s="243"/>
      <c r="H684" s="243"/>
      <c r="I684" s="244"/>
      <c r="J684" s="244"/>
      <c r="K684" s="243"/>
      <c r="L684" s="243"/>
      <c r="M684" s="243"/>
      <c r="N684" s="243"/>
      <c r="O684" s="243"/>
      <c r="P684" s="244"/>
    </row>
    <row r="685" spans="1:16" ht="13.5">
      <c r="A685" s="242"/>
      <c r="B685" s="240"/>
      <c r="C685" s="243"/>
      <c r="D685" s="243"/>
      <c r="E685" s="243"/>
      <c r="F685" s="243"/>
      <c r="G685" s="243"/>
      <c r="H685" s="243"/>
      <c r="I685" s="244"/>
      <c r="J685" s="244"/>
      <c r="K685" s="243"/>
      <c r="L685" s="243"/>
      <c r="M685" s="243"/>
      <c r="N685" s="243"/>
      <c r="O685" s="243"/>
      <c r="P685" s="244"/>
    </row>
    <row r="686" spans="1:16" ht="13.5">
      <c r="A686" s="242"/>
      <c r="B686" s="240"/>
      <c r="C686" s="243"/>
      <c r="D686" s="243"/>
      <c r="E686" s="243"/>
      <c r="F686" s="243"/>
      <c r="G686" s="243"/>
      <c r="H686" s="243"/>
      <c r="I686" s="244"/>
      <c r="J686" s="244"/>
      <c r="K686" s="243"/>
      <c r="L686" s="243"/>
      <c r="M686" s="243"/>
      <c r="N686" s="243"/>
      <c r="O686" s="243"/>
      <c r="P686" s="244"/>
    </row>
    <row r="687" spans="1:16" ht="13.5">
      <c r="A687" s="242"/>
      <c r="B687" s="240"/>
      <c r="C687" s="243"/>
      <c r="D687" s="243"/>
      <c r="E687" s="243"/>
      <c r="F687" s="243"/>
      <c r="G687" s="243"/>
      <c r="H687" s="243"/>
      <c r="I687" s="244"/>
      <c r="J687" s="244"/>
      <c r="K687" s="243"/>
      <c r="L687" s="243"/>
      <c r="M687" s="243"/>
      <c r="N687" s="243"/>
      <c r="O687" s="243"/>
      <c r="P687" s="244"/>
    </row>
    <row r="688" spans="1:16" ht="13.5">
      <c r="A688" s="242"/>
      <c r="B688" s="240"/>
      <c r="C688" s="243"/>
      <c r="D688" s="243"/>
      <c r="E688" s="243"/>
      <c r="F688" s="243"/>
      <c r="G688" s="243"/>
      <c r="H688" s="243"/>
      <c r="I688" s="244"/>
      <c r="J688" s="244"/>
      <c r="K688" s="243"/>
      <c r="L688" s="243"/>
      <c r="M688" s="243"/>
      <c r="N688" s="243"/>
      <c r="O688" s="243"/>
      <c r="P688" s="244"/>
    </row>
    <row r="689" spans="1:16" ht="13.5">
      <c r="A689" s="242"/>
      <c r="B689" s="240"/>
      <c r="C689" s="243"/>
      <c r="D689" s="243"/>
      <c r="E689" s="243"/>
      <c r="F689" s="243"/>
      <c r="G689" s="243"/>
      <c r="H689" s="243"/>
      <c r="I689" s="244"/>
      <c r="J689" s="244"/>
      <c r="K689" s="243"/>
      <c r="L689" s="243"/>
      <c r="M689" s="243"/>
      <c r="N689" s="243"/>
      <c r="O689" s="243"/>
      <c r="P689" s="244"/>
    </row>
    <row r="690" spans="1:16" ht="13.5">
      <c r="A690" s="242"/>
      <c r="B690" s="240"/>
      <c r="C690" s="243"/>
      <c r="D690" s="243"/>
      <c r="E690" s="243"/>
      <c r="F690" s="243"/>
      <c r="G690" s="243"/>
      <c r="H690" s="243"/>
      <c r="I690" s="244"/>
      <c r="J690" s="244"/>
      <c r="K690" s="243"/>
      <c r="L690" s="243"/>
      <c r="M690" s="243"/>
      <c r="N690" s="243"/>
      <c r="O690" s="243"/>
      <c r="P690" s="244"/>
    </row>
    <row r="691" spans="1:16" ht="13.5">
      <c r="A691" s="242"/>
      <c r="B691" s="240"/>
      <c r="C691" s="243"/>
      <c r="D691" s="243"/>
      <c r="E691" s="243"/>
      <c r="F691" s="243"/>
      <c r="G691" s="243"/>
      <c r="H691" s="243"/>
      <c r="I691" s="244"/>
      <c r="J691" s="244"/>
      <c r="K691" s="243"/>
      <c r="L691" s="243"/>
      <c r="M691" s="243"/>
      <c r="N691" s="243"/>
      <c r="O691" s="243"/>
      <c r="P691" s="244"/>
    </row>
    <row r="692" spans="1:16" ht="13.5">
      <c r="A692" s="242"/>
      <c r="B692" s="240"/>
      <c r="C692" s="243"/>
      <c r="D692" s="243"/>
      <c r="E692" s="243"/>
      <c r="F692" s="243"/>
      <c r="G692" s="243"/>
      <c r="H692" s="243"/>
      <c r="I692" s="244"/>
      <c r="J692" s="244"/>
      <c r="K692" s="243"/>
      <c r="L692" s="243"/>
      <c r="M692" s="243"/>
      <c r="N692" s="243"/>
      <c r="O692" s="243"/>
      <c r="P692" s="244"/>
    </row>
    <row r="693" spans="1:16" ht="13.5">
      <c r="A693" s="242"/>
      <c r="B693" s="240"/>
      <c r="C693" s="243"/>
      <c r="D693" s="243"/>
      <c r="E693" s="243"/>
      <c r="F693" s="243"/>
      <c r="G693" s="243"/>
      <c r="H693" s="243"/>
      <c r="I693" s="244"/>
      <c r="J693" s="244"/>
      <c r="K693" s="243"/>
      <c r="L693" s="243"/>
      <c r="M693" s="243"/>
      <c r="N693" s="243"/>
      <c r="O693" s="243"/>
      <c r="P693" s="244"/>
    </row>
    <row r="694" spans="1:16" ht="13.5">
      <c r="A694" s="242"/>
      <c r="B694" s="240"/>
      <c r="C694" s="243"/>
      <c r="D694" s="243"/>
      <c r="E694" s="243"/>
      <c r="F694" s="243"/>
      <c r="G694" s="243"/>
      <c r="H694" s="243"/>
      <c r="I694" s="244"/>
      <c r="J694" s="244"/>
      <c r="K694" s="243"/>
      <c r="L694" s="243"/>
      <c r="M694" s="243"/>
      <c r="N694" s="243"/>
      <c r="O694" s="243"/>
      <c r="P694" s="244"/>
    </row>
    <row r="695" spans="1:16" ht="13.5">
      <c r="A695" s="242"/>
      <c r="B695" s="240"/>
      <c r="C695" s="243"/>
      <c r="D695" s="243"/>
      <c r="E695" s="243"/>
      <c r="F695" s="243"/>
      <c r="G695" s="243"/>
      <c r="H695" s="243"/>
      <c r="I695" s="244"/>
      <c r="J695" s="244"/>
      <c r="K695" s="243"/>
      <c r="L695" s="243"/>
      <c r="M695" s="243"/>
      <c r="N695" s="243"/>
      <c r="O695" s="243"/>
      <c r="P695" s="244"/>
    </row>
    <row r="696" spans="1:16" ht="13.5">
      <c r="A696" s="242"/>
      <c r="B696" s="240"/>
      <c r="C696" s="243"/>
      <c r="D696" s="243"/>
      <c r="E696" s="243"/>
      <c r="F696" s="243"/>
      <c r="G696" s="243"/>
      <c r="H696" s="243"/>
      <c r="I696" s="244"/>
      <c r="J696" s="244"/>
      <c r="K696" s="243"/>
      <c r="L696" s="243"/>
      <c r="M696" s="243"/>
      <c r="N696" s="243"/>
      <c r="O696" s="243"/>
      <c r="P696" s="244"/>
    </row>
    <row r="697" spans="1:16" ht="13.5">
      <c r="A697" s="242"/>
      <c r="B697" s="240"/>
      <c r="C697" s="243"/>
      <c r="D697" s="243"/>
      <c r="E697" s="243"/>
      <c r="F697" s="243"/>
      <c r="G697" s="243"/>
      <c r="H697" s="243"/>
      <c r="I697" s="244"/>
      <c r="J697" s="244"/>
      <c r="K697" s="243"/>
      <c r="L697" s="243"/>
      <c r="M697" s="243"/>
      <c r="N697" s="243"/>
      <c r="O697" s="243"/>
      <c r="P697" s="244"/>
    </row>
    <row r="698" spans="1:16" ht="13.5">
      <c r="A698" s="242"/>
      <c r="B698" s="240"/>
      <c r="C698" s="243"/>
      <c r="D698" s="243"/>
      <c r="E698" s="243"/>
      <c r="F698" s="243"/>
      <c r="G698" s="243"/>
      <c r="H698" s="243"/>
      <c r="I698" s="244"/>
      <c r="J698" s="244"/>
      <c r="K698" s="243"/>
      <c r="L698" s="243"/>
      <c r="M698" s="243"/>
      <c r="N698" s="243"/>
      <c r="O698" s="243"/>
      <c r="P698" s="244"/>
    </row>
    <row r="699" spans="1:16" ht="13.5">
      <c r="A699" s="242"/>
      <c r="B699" s="240"/>
      <c r="C699" s="243"/>
      <c r="D699" s="243"/>
      <c r="E699" s="243"/>
      <c r="F699" s="243"/>
      <c r="G699" s="243"/>
      <c r="H699" s="243"/>
      <c r="I699" s="244"/>
      <c r="J699" s="244"/>
      <c r="K699" s="243"/>
      <c r="L699" s="243"/>
      <c r="M699" s="243"/>
      <c r="N699" s="243"/>
      <c r="O699" s="243"/>
      <c r="P699" s="244"/>
    </row>
    <row r="700" spans="1:16" ht="13.5">
      <c r="A700" s="242"/>
      <c r="B700" s="240"/>
      <c r="C700" s="243"/>
      <c r="D700" s="243"/>
      <c r="E700" s="243"/>
      <c r="F700" s="243"/>
      <c r="G700" s="243"/>
      <c r="H700" s="243"/>
      <c r="I700" s="244"/>
      <c r="J700" s="244"/>
      <c r="K700" s="243"/>
      <c r="L700" s="243"/>
      <c r="M700" s="243"/>
      <c r="N700" s="243"/>
      <c r="O700" s="243"/>
      <c r="P700" s="244"/>
    </row>
    <row r="701" spans="1:16" ht="13.5">
      <c r="A701" s="242"/>
      <c r="B701" s="240"/>
      <c r="C701" s="243"/>
      <c r="D701" s="243"/>
      <c r="E701" s="243"/>
      <c r="F701" s="243"/>
      <c r="G701" s="243"/>
      <c r="H701" s="243"/>
      <c r="I701" s="244"/>
      <c r="J701" s="244"/>
      <c r="K701" s="243"/>
      <c r="L701" s="243"/>
      <c r="M701" s="243"/>
      <c r="N701" s="243"/>
      <c r="O701" s="243"/>
      <c r="P701" s="244"/>
    </row>
    <row r="702" spans="1:16" ht="13.5">
      <c r="A702" s="242"/>
      <c r="B702" s="240"/>
      <c r="C702" s="243"/>
      <c r="D702" s="243"/>
      <c r="E702" s="243"/>
      <c r="F702" s="243"/>
      <c r="G702" s="243"/>
      <c r="H702" s="243"/>
      <c r="I702" s="244"/>
      <c r="J702" s="244"/>
      <c r="K702" s="243"/>
      <c r="L702" s="243"/>
      <c r="M702" s="243"/>
      <c r="N702" s="243"/>
      <c r="O702" s="243"/>
      <c r="P702" s="244"/>
    </row>
    <row r="703" spans="1:16" ht="13.5">
      <c r="A703" s="242"/>
      <c r="B703" s="240"/>
      <c r="C703" s="243"/>
      <c r="D703" s="243"/>
      <c r="E703" s="243"/>
      <c r="F703" s="243"/>
      <c r="G703" s="243"/>
      <c r="H703" s="243"/>
      <c r="I703" s="244"/>
      <c r="J703" s="244"/>
      <c r="K703" s="243"/>
      <c r="L703" s="243"/>
      <c r="M703" s="243"/>
      <c r="N703" s="243"/>
      <c r="O703" s="243"/>
      <c r="P703" s="244"/>
    </row>
    <row r="704" spans="1:16" ht="13.5">
      <c r="A704" s="242"/>
      <c r="B704" s="240"/>
      <c r="C704" s="243"/>
      <c r="D704" s="243"/>
      <c r="E704" s="243"/>
      <c r="F704" s="243"/>
      <c r="G704" s="243"/>
      <c r="H704" s="243"/>
      <c r="I704" s="244"/>
      <c r="J704" s="244"/>
      <c r="K704" s="243"/>
      <c r="L704" s="243"/>
      <c r="M704" s="243"/>
      <c r="N704" s="243"/>
      <c r="O704" s="243"/>
      <c r="P704" s="244"/>
    </row>
    <row r="705" spans="1:16" ht="13.5">
      <c r="A705" s="242"/>
      <c r="B705" s="240"/>
      <c r="C705" s="243"/>
      <c r="D705" s="243"/>
      <c r="E705" s="243"/>
      <c r="F705" s="243"/>
      <c r="G705" s="243"/>
      <c r="H705" s="243"/>
      <c r="I705" s="244"/>
      <c r="J705" s="244"/>
      <c r="K705" s="243"/>
      <c r="L705" s="243"/>
      <c r="M705" s="243"/>
      <c r="N705" s="243"/>
      <c r="O705" s="243"/>
      <c r="P705" s="244"/>
    </row>
    <row r="706" spans="1:16" ht="13.5">
      <c r="A706" s="242"/>
      <c r="B706" s="240"/>
      <c r="C706" s="243"/>
      <c r="D706" s="243"/>
      <c r="E706" s="243"/>
      <c r="F706" s="243"/>
      <c r="G706" s="243"/>
      <c r="H706" s="243"/>
      <c r="I706" s="244"/>
      <c r="J706" s="244"/>
      <c r="K706" s="243"/>
      <c r="L706" s="243"/>
      <c r="M706" s="243"/>
      <c r="N706" s="243"/>
      <c r="O706" s="243"/>
      <c r="P706" s="244"/>
    </row>
    <row r="707" spans="1:16" ht="13.5">
      <c r="A707" s="242"/>
      <c r="B707" s="240"/>
      <c r="C707" s="243"/>
      <c r="D707" s="243"/>
      <c r="E707" s="243"/>
      <c r="F707" s="243"/>
      <c r="G707" s="243"/>
      <c r="H707" s="243"/>
      <c r="I707" s="244"/>
      <c r="J707" s="244"/>
      <c r="K707" s="243"/>
      <c r="L707" s="243"/>
      <c r="M707" s="243"/>
      <c r="N707" s="243"/>
      <c r="O707" s="243"/>
      <c r="P707" s="244"/>
    </row>
    <row r="708" spans="1:16" ht="13.5">
      <c r="A708" s="242"/>
      <c r="B708" s="240"/>
      <c r="C708" s="243"/>
      <c r="D708" s="243"/>
      <c r="E708" s="243"/>
      <c r="F708" s="243"/>
      <c r="G708" s="243"/>
      <c r="H708" s="243"/>
      <c r="I708" s="244"/>
      <c r="J708" s="244"/>
      <c r="K708" s="243"/>
      <c r="L708" s="243"/>
      <c r="M708" s="243"/>
      <c r="N708" s="243"/>
      <c r="O708" s="243"/>
      <c r="P708" s="244"/>
    </row>
    <row r="709" spans="1:16" ht="13.5">
      <c r="A709" s="242"/>
      <c r="B709" s="240"/>
      <c r="C709" s="243"/>
      <c r="D709" s="243"/>
      <c r="E709" s="243"/>
      <c r="F709" s="243"/>
      <c r="G709" s="243"/>
      <c r="H709" s="243"/>
      <c r="I709" s="244"/>
      <c r="J709" s="244"/>
      <c r="K709" s="243"/>
      <c r="L709" s="243"/>
      <c r="M709" s="243"/>
      <c r="N709" s="243"/>
      <c r="O709" s="243"/>
      <c r="P709" s="244"/>
    </row>
    <row r="710" spans="1:16" ht="13.5">
      <c r="A710" s="242"/>
      <c r="B710" s="240"/>
      <c r="C710" s="243"/>
      <c r="D710" s="243"/>
      <c r="E710" s="243"/>
      <c r="F710" s="243"/>
      <c r="G710" s="243"/>
      <c r="H710" s="243"/>
      <c r="I710" s="244"/>
      <c r="J710" s="244"/>
      <c r="K710" s="243"/>
      <c r="L710" s="243"/>
      <c r="M710" s="243"/>
      <c r="N710" s="243"/>
      <c r="O710" s="243"/>
      <c r="P710" s="244"/>
    </row>
    <row r="711" spans="1:16" ht="13.5">
      <c r="A711" s="242"/>
      <c r="B711" s="240"/>
      <c r="C711" s="243"/>
      <c r="D711" s="243"/>
      <c r="E711" s="243"/>
      <c r="F711" s="243"/>
      <c r="G711" s="243"/>
      <c r="H711" s="243"/>
      <c r="I711" s="244"/>
      <c r="J711" s="244"/>
      <c r="K711" s="243"/>
      <c r="L711" s="243"/>
      <c r="M711" s="243"/>
      <c r="N711" s="243"/>
      <c r="O711" s="243"/>
      <c r="P711" s="244"/>
    </row>
    <row r="712" spans="1:16" ht="13.5">
      <c r="A712" s="242"/>
      <c r="B712" s="240"/>
      <c r="C712" s="243"/>
      <c r="D712" s="243"/>
      <c r="E712" s="243"/>
      <c r="F712" s="243"/>
      <c r="G712" s="243"/>
      <c r="H712" s="243"/>
      <c r="I712" s="244"/>
      <c r="J712" s="244"/>
      <c r="K712" s="243"/>
      <c r="L712" s="243"/>
      <c r="M712" s="243"/>
      <c r="N712" s="243"/>
      <c r="O712" s="243"/>
      <c r="P712" s="244"/>
    </row>
    <row r="713" spans="1:16" ht="13.5">
      <c r="A713" s="242"/>
      <c r="B713" s="240"/>
      <c r="C713" s="243"/>
      <c r="D713" s="243"/>
      <c r="E713" s="243"/>
      <c r="F713" s="243"/>
      <c r="G713" s="243"/>
      <c r="H713" s="243"/>
      <c r="I713" s="244"/>
      <c r="J713" s="244"/>
      <c r="K713" s="243"/>
      <c r="L713" s="243"/>
      <c r="M713" s="243"/>
      <c r="N713" s="243"/>
      <c r="O713" s="243"/>
      <c r="P713" s="244"/>
    </row>
    <row r="714" spans="1:16" ht="13.5">
      <c r="A714" s="242"/>
      <c r="B714" s="240"/>
      <c r="C714" s="243"/>
      <c r="D714" s="243"/>
      <c r="E714" s="243"/>
      <c r="F714" s="243"/>
      <c r="G714" s="243"/>
      <c r="H714" s="243"/>
      <c r="I714" s="244"/>
      <c r="J714" s="244"/>
      <c r="K714" s="243"/>
      <c r="L714" s="243"/>
      <c r="M714" s="243"/>
      <c r="N714" s="243"/>
      <c r="O714" s="243"/>
      <c r="P714" s="244"/>
    </row>
    <row r="715" spans="1:16" ht="13.5">
      <c r="A715" s="242"/>
      <c r="B715" s="240"/>
      <c r="C715" s="243"/>
      <c r="D715" s="243"/>
      <c r="E715" s="243"/>
      <c r="F715" s="243"/>
      <c r="G715" s="243"/>
      <c r="H715" s="243"/>
      <c r="I715" s="244"/>
      <c r="J715" s="244"/>
      <c r="K715" s="243"/>
      <c r="L715" s="243"/>
      <c r="M715" s="243"/>
      <c r="N715" s="243"/>
      <c r="O715" s="243"/>
      <c r="P715" s="244"/>
    </row>
    <row r="716" spans="1:16" ht="13.5">
      <c r="A716" s="242"/>
      <c r="B716" s="240"/>
      <c r="C716" s="243"/>
      <c r="D716" s="243"/>
      <c r="E716" s="243"/>
      <c r="F716" s="243"/>
      <c r="G716" s="243"/>
      <c r="H716" s="243"/>
      <c r="I716" s="244"/>
      <c r="J716" s="244"/>
      <c r="K716" s="243"/>
      <c r="L716" s="243"/>
      <c r="M716" s="243"/>
      <c r="N716" s="243"/>
      <c r="O716" s="243"/>
      <c r="P716" s="244"/>
    </row>
    <row r="717" spans="1:16" ht="13.5">
      <c r="A717" s="242"/>
      <c r="B717" s="240"/>
      <c r="C717" s="243"/>
      <c r="D717" s="243"/>
      <c r="E717" s="243"/>
      <c r="F717" s="243"/>
      <c r="G717" s="243"/>
      <c r="H717" s="243"/>
      <c r="I717" s="244"/>
      <c r="J717" s="244"/>
      <c r="K717" s="243"/>
      <c r="L717" s="243"/>
      <c r="M717" s="243"/>
      <c r="N717" s="243"/>
      <c r="O717" s="243"/>
      <c r="P717" s="244"/>
    </row>
    <row r="718" spans="1:16" ht="13.5">
      <c r="A718" s="242"/>
      <c r="B718" s="240"/>
      <c r="C718" s="243"/>
      <c r="D718" s="243"/>
      <c r="E718" s="243"/>
      <c r="F718" s="243"/>
      <c r="G718" s="243"/>
      <c r="H718" s="243"/>
      <c r="I718" s="244"/>
      <c r="J718" s="244"/>
      <c r="K718" s="243"/>
      <c r="L718" s="243"/>
      <c r="M718" s="243"/>
      <c r="N718" s="243"/>
      <c r="O718" s="243"/>
      <c r="P718" s="244"/>
    </row>
    <row r="719" spans="1:16" ht="13.5">
      <c r="A719" s="242"/>
      <c r="B719" s="240"/>
      <c r="C719" s="243"/>
      <c r="D719" s="243"/>
      <c r="E719" s="243"/>
      <c r="F719" s="243"/>
      <c r="G719" s="243"/>
      <c r="H719" s="243"/>
      <c r="I719" s="244"/>
      <c r="J719" s="244"/>
      <c r="K719" s="243"/>
      <c r="L719" s="243"/>
      <c r="M719" s="243"/>
      <c r="N719" s="243"/>
      <c r="O719" s="243"/>
      <c r="P719" s="244"/>
    </row>
    <row r="720" spans="1:16" ht="13.5">
      <c r="A720" s="242"/>
      <c r="B720" s="240"/>
      <c r="C720" s="243"/>
      <c r="D720" s="243"/>
      <c r="E720" s="243"/>
      <c r="F720" s="243"/>
      <c r="G720" s="243"/>
      <c r="H720" s="243"/>
      <c r="I720" s="244"/>
      <c r="J720" s="244"/>
      <c r="K720" s="243"/>
      <c r="L720" s="243"/>
      <c r="M720" s="243"/>
      <c r="N720" s="243"/>
      <c r="O720" s="243"/>
      <c r="P720" s="244"/>
    </row>
    <row r="721" spans="1:16" ht="13.5">
      <c r="A721" s="242"/>
      <c r="B721" s="240"/>
      <c r="C721" s="243"/>
      <c r="D721" s="243"/>
      <c r="E721" s="243"/>
      <c r="F721" s="243"/>
      <c r="G721" s="243"/>
      <c r="H721" s="243"/>
      <c r="I721" s="244"/>
      <c r="J721" s="244"/>
      <c r="K721" s="243"/>
      <c r="L721" s="243"/>
      <c r="M721" s="243"/>
      <c r="N721" s="243"/>
      <c r="O721" s="243"/>
      <c r="P721" s="244"/>
    </row>
    <row r="722" spans="1:16" ht="13.5">
      <c r="A722" s="242"/>
      <c r="B722" s="240"/>
      <c r="C722" s="243"/>
      <c r="D722" s="243"/>
      <c r="E722" s="243"/>
      <c r="F722" s="243"/>
      <c r="G722" s="243"/>
      <c r="H722" s="243"/>
      <c r="I722" s="244"/>
      <c r="J722" s="244"/>
      <c r="K722" s="243"/>
      <c r="L722" s="243"/>
      <c r="M722" s="243"/>
      <c r="N722" s="243"/>
      <c r="O722" s="243"/>
      <c r="P722" s="244"/>
    </row>
    <row r="723" spans="1:16" ht="13.5">
      <c r="A723" s="242"/>
      <c r="B723" s="240"/>
      <c r="C723" s="243"/>
      <c r="D723" s="243"/>
      <c r="E723" s="243"/>
      <c r="F723" s="243"/>
      <c r="G723" s="243"/>
      <c r="H723" s="243"/>
      <c r="I723" s="244"/>
      <c r="J723" s="244"/>
      <c r="K723" s="243"/>
      <c r="L723" s="243"/>
      <c r="M723" s="243"/>
      <c r="N723" s="243"/>
      <c r="O723" s="243"/>
      <c r="P723" s="244"/>
    </row>
    <row r="724" spans="1:16" ht="13.5">
      <c r="A724" s="242"/>
      <c r="B724" s="240"/>
      <c r="C724" s="243"/>
      <c r="D724" s="243"/>
      <c r="E724" s="243"/>
      <c r="F724" s="243"/>
      <c r="G724" s="243"/>
      <c r="H724" s="243"/>
      <c r="I724" s="244"/>
      <c r="J724" s="244"/>
      <c r="K724" s="243"/>
      <c r="L724" s="243"/>
      <c r="M724" s="243"/>
      <c r="N724" s="243"/>
      <c r="O724" s="243"/>
      <c r="P724" s="244"/>
    </row>
    <row r="725" spans="1:16" ht="13.5">
      <c r="A725" s="242"/>
      <c r="B725" s="240"/>
      <c r="C725" s="243"/>
      <c r="D725" s="243"/>
      <c r="E725" s="243"/>
      <c r="F725" s="243"/>
      <c r="G725" s="243"/>
      <c r="H725" s="243"/>
      <c r="I725" s="244"/>
      <c r="J725" s="244"/>
      <c r="K725" s="243"/>
      <c r="L725" s="243"/>
      <c r="M725" s="243"/>
      <c r="N725" s="243"/>
      <c r="O725" s="243"/>
      <c r="P725" s="244"/>
    </row>
    <row r="726" spans="1:16" ht="13.5">
      <c r="A726" s="242"/>
      <c r="B726" s="240"/>
      <c r="C726" s="243"/>
      <c r="D726" s="243"/>
      <c r="E726" s="243"/>
      <c r="F726" s="243"/>
      <c r="G726" s="243"/>
      <c r="H726" s="243"/>
      <c r="I726" s="244"/>
      <c r="J726" s="244"/>
      <c r="K726" s="243"/>
      <c r="L726" s="243"/>
      <c r="M726" s="243"/>
      <c r="N726" s="243"/>
      <c r="O726" s="243"/>
      <c r="P726" s="244"/>
    </row>
    <row r="727" spans="1:16" ht="13.5">
      <c r="A727" s="242"/>
      <c r="B727" s="240"/>
      <c r="C727" s="243"/>
      <c r="D727" s="243"/>
      <c r="E727" s="243"/>
      <c r="F727" s="243"/>
      <c r="G727" s="243"/>
      <c r="H727" s="243"/>
      <c r="I727" s="244"/>
      <c r="J727" s="244"/>
      <c r="K727" s="243"/>
      <c r="L727" s="243"/>
      <c r="M727" s="243"/>
      <c r="N727" s="243"/>
      <c r="O727" s="243"/>
      <c r="P727" s="244"/>
    </row>
    <row r="728" spans="1:16" ht="13.5">
      <c r="A728" s="242"/>
      <c r="B728" s="240"/>
      <c r="C728" s="243"/>
      <c r="D728" s="243"/>
      <c r="E728" s="243"/>
      <c r="F728" s="243"/>
      <c r="G728" s="243"/>
      <c r="H728" s="243"/>
      <c r="I728" s="244"/>
      <c r="J728" s="244"/>
      <c r="K728" s="243"/>
      <c r="L728" s="243"/>
      <c r="M728" s="243"/>
      <c r="N728" s="243"/>
      <c r="O728" s="243"/>
      <c r="P728" s="244"/>
    </row>
    <row r="729" spans="1:16" ht="13.5">
      <c r="A729" s="242"/>
      <c r="B729" s="240"/>
      <c r="C729" s="243"/>
      <c r="D729" s="243"/>
      <c r="E729" s="243"/>
      <c r="F729" s="243"/>
      <c r="G729" s="243"/>
      <c r="H729" s="243"/>
      <c r="I729" s="244"/>
      <c r="J729" s="244"/>
      <c r="K729" s="243"/>
      <c r="L729" s="243"/>
      <c r="M729" s="243"/>
      <c r="N729" s="243"/>
      <c r="O729" s="243"/>
      <c r="P729" s="244"/>
    </row>
    <row r="730" spans="1:16" ht="13.5">
      <c r="A730" s="242"/>
      <c r="B730" s="240"/>
      <c r="C730" s="243"/>
      <c r="D730" s="243"/>
      <c r="E730" s="243"/>
      <c r="F730" s="243"/>
      <c r="G730" s="243"/>
      <c r="H730" s="243"/>
      <c r="I730" s="244"/>
      <c r="J730" s="244"/>
      <c r="K730" s="243"/>
      <c r="L730" s="243"/>
      <c r="M730" s="243"/>
      <c r="N730" s="243"/>
      <c r="O730" s="243"/>
      <c r="P730" s="244"/>
    </row>
    <row r="731" spans="1:16" ht="13.5">
      <c r="A731" s="242"/>
      <c r="B731" s="240"/>
      <c r="C731" s="243"/>
      <c r="D731" s="243"/>
      <c r="E731" s="243"/>
      <c r="F731" s="243"/>
      <c r="G731" s="243"/>
      <c r="H731" s="243"/>
      <c r="I731" s="244"/>
      <c r="J731" s="244"/>
      <c r="K731" s="243"/>
      <c r="L731" s="243"/>
      <c r="M731" s="243"/>
      <c r="N731" s="243"/>
      <c r="O731" s="243"/>
      <c r="P731" s="244"/>
    </row>
    <row r="732" spans="1:16" ht="13.5">
      <c r="A732" s="242"/>
      <c r="B732" s="240"/>
      <c r="C732" s="243"/>
      <c r="D732" s="243"/>
      <c r="E732" s="243"/>
      <c r="F732" s="243"/>
      <c r="G732" s="243"/>
      <c r="H732" s="243"/>
      <c r="I732" s="244"/>
      <c r="J732" s="244"/>
      <c r="K732" s="243"/>
      <c r="L732" s="243"/>
      <c r="M732" s="243"/>
      <c r="N732" s="243"/>
      <c r="O732" s="243"/>
      <c r="P732" s="244"/>
    </row>
    <row r="733" spans="1:16" ht="13.5">
      <c r="A733" s="242"/>
      <c r="B733" s="240"/>
      <c r="C733" s="243"/>
      <c r="D733" s="243"/>
      <c r="E733" s="243"/>
      <c r="F733" s="243"/>
      <c r="G733" s="243"/>
      <c r="H733" s="243"/>
      <c r="I733" s="244"/>
      <c r="J733" s="244"/>
      <c r="K733" s="243"/>
      <c r="L733" s="243"/>
      <c r="M733" s="243"/>
      <c r="N733" s="243"/>
      <c r="O733" s="243"/>
      <c r="P733" s="244"/>
    </row>
    <row r="734" spans="1:16" ht="13.5">
      <c r="A734" s="242"/>
      <c r="B734" s="240"/>
      <c r="C734" s="243"/>
      <c r="D734" s="243"/>
      <c r="E734" s="243"/>
      <c r="F734" s="243"/>
      <c r="G734" s="243"/>
      <c r="H734" s="243"/>
      <c r="I734" s="244"/>
      <c r="J734" s="244"/>
      <c r="K734" s="243"/>
      <c r="L734" s="243"/>
      <c r="M734" s="243"/>
      <c r="N734" s="243"/>
      <c r="O734" s="243"/>
      <c r="P734" s="244"/>
    </row>
    <row r="735" spans="1:16" ht="13.5">
      <c r="A735" s="242"/>
      <c r="B735" s="240"/>
      <c r="C735" s="243"/>
      <c r="D735" s="243"/>
      <c r="E735" s="243"/>
      <c r="F735" s="243"/>
      <c r="G735" s="243"/>
      <c r="H735" s="243"/>
      <c r="I735" s="244"/>
      <c r="J735" s="244"/>
      <c r="K735" s="243"/>
      <c r="L735" s="243"/>
      <c r="M735" s="243"/>
      <c r="N735" s="243"/>
      <c r="O735" s="243"/>
      <c r="P735" s="244"/>
    </row>
    <row r="736" spans="1:16" ht="13.5">
      <c r="A736" s="242"/>
      <c r="B736" s="240"/>
      <c r="C736" s="243"/>
      <c r="D736" s="243"/>
      <c r="E736" s="243"/>
      <c r="F736" s="243"/>
      <c r="G736" s="243"/>
      <c r="H736" s="243"/>
      <c r="I736" s="244"/>
      <c r="J736" s="244"/>
      <c r="K736" s="243"/>
      <c r="L736" s="243"/>
      <c r="M736" s="243"/>
      <c r="N736" s="243"/>
      <c r="O736" s="243"/>
      <c r="P736" s="244"/>
    </row>
    <row r="737" spans="1:16" ht="13.5">
      <c r="A737" s="242"/>
      <c r="B737" s="240"/>
      <c r="C737" s="243"/>
      <c r="D737" s="243"/>
      <c r="E737" s="243"/>
      <c r="F737" s="243"/>
      <c r="G737" s="243"/>
      <c r="H737" s="243"/>
      <c r="I737" s="244"/>
      <c r="J737" s="244"/>
      <c r="K737" s="243"/>
      <c r="L737" s="243"/>
      <c r="M737" s="243"/>
      <c r="N737" s="243"/>
      <c r="O737" s="243"/>
      <c r="P737" s="244"/>
    </row>
    <row r="738" spans="1:16" ht="13.5">
      <c r="A738" s="242"/>
      <c r="B738" s="240"/>
      <c r="C738" s="243"/>
      <c r="D738" s="243"/>
      <c r="E738" s="243"/>
      <c r="F738" s="243"/>
      <c r="G738" s="243"/>
      <c r="H738" s="243"/>
      <c r="I738" s="244"/>
      <c r="J738" s="244"/>
      <c r="K738" s="243"/>
      <c r="L738" s="243"/>
      <c r="M738" s="243"/>
      <c r="N738" s="243"/>
      <c r="O738" s="243"/>
      <c r="P738" s="244"/>
    </row>
    <row r="739" spans="1:16" ht="13.5">
      <c r="A739" s="242"/>
      <c r="B739" s="240"/>
      <c r="C739" s="243"/>
      <c r="D739" s="243"/>
      <c r="E739" s="243"/>
      <c r="F739" s="243"/>
      <c r="G739" s="243"/>
      <c r="H739" s="243"/>
      <c r="I739" s="244"/>
      <c r="J739" s="244"/>
      <c r="K739" s="243"/>
      <c r="L739" s="243"/>
      <c r="M739" s="243"/>
      <c r="N739" s="243"/>
      <c r="O739" s="243"/>
      <c r="P739" s="244"/>
    </row>
    <row r="740" spans="1:16" ht="13.5">
      <c r="A740" s="242"/>
      <c r="B740" s="240"/>
      <c r="C740" s="243"/>
      <c r="D740" s="243"/>
      <c r="E740" s="243"/>
      <c r="F740" s="243"/>
      <c r="G740" s="243"/>
      <c r="H740" s="243"/>
      <c r="I740" s="244"/>
      <c r="J740" s="244"/>
      <c r="K740" s="243"/>
      <c r="L740" s="243"/>
      <c r="M740" s="243"/>
      <c r="N740" s="243"/>
      <c r="O740" s="243"/>
      <c r="P740" s="244"/>
    </row>
    <row r="741" spans="1:16" ht="13.5">
      <c r="A741" s="242"/>
      <c r="B741" s="240"/>
      <c r="C741" s="243"/>
      <c r="D741" s="243"/>
      <c r="E741" s="243"/>
      <c r="F741" s="243"/>
      <c r="G741" s="243"/>
      <c r="H741" s="243"/>
      <c r="I741" s="244"/>
      <c r="J741" s="244"/>
      <c r="K741" s="243"/>
      <c r="L741" s="243"/>
      <c r="M741" s="243"/>
      <c r="N741" s="243"/>
      <c r="O741" s="243"/>
      <c r="P741" s="244"/>
    </row>
    <row r="742" spans="1:16" ht="13.5">
      <c r="A742" s="242"/>
      <c r="B742" s="240"/>
      <c r="C742" s="243"/>
      <c r="D742" s="243"/>
      <c r="E742" s="243"/>
      <c r="F742" s="243"/>
      <c r="G742" s="243"/>
      <c r="H742" s="243"/>
      <c r="I742" s="244"/>
      <c r="J742" s="244"/>
      <c r="K742" s="243"/>
      <c r="L742" s="243"/>
      <c r="M742" s="243"/>
      <c r="N742" s="243"/>
      <c r="O742" s="243"/>
      <c r="P742" s="244"/>
    </row>
    <row r="743" spans="1:16" ht="13.5">
      <c r="A743" s="242"/>
      <c r="B743" s="240"/>
      <c r="C743" s="243"/>
      <c r="D743" s="243"/>
      <c r="E743" s="243"/>
      <c r="F743" s="243"/>
      <c r="G743" s="243"/>
      <c r="H743" s="243"/>
      <c r="I743" s="244"/>
      <c r="J743" s="244"/>
      <c r="K743" s="243"/>
      <c r="L743" s="243"/>
      <c r="M743" s="243"/>
      <c r="N743" s="243"/>
      <c r="O743" s="243"/>
      <c r="P743" s="244"/>
    </row>
    <row r="744" spans="1:16" ht="13.5">
      <c r="A744" s="242"/>
      <c r="B744" s="240"/>
      <c r="C744" s="243"/>
      <c r="D744" s="243"/>
      <c r="E744" s="243"/>
      <c r="F744" s="243"/>
      <c r="G744" s="243"/>
      <c r="H744" s="243"/>
      <c r="I744" s="244"/>
      <c r="J744" s="244"/>
      <c r="K744" s="243"/>
      <c r="L744" s="243"/>
      <c r="M744" s="243"/>
      <c r="N744" s="243"/>
      <c r="O744" s="243"/>
      <c r="P744" s="244"/>
    </row>
    <row r="745" spans="1:16" ht="13.5">
      <c r="A745" s="242"/>
      <c r="B745" s="240"/>
      <c r="C745" s="243"/>
      <c r="D745" s="243"/>
      <c r="E745" s="243"/>
      <c r="F745" s="243"/>
      <c r="G745" s="243"/>
      <c r="H745" s="243"/>
      <c r="I745" s="244"/>
      <c r="J745" s="244"/>
      <c r="K745" s="243"/>
      <c r="L745" s="243"/>
      <c r="M745" s="243"/>
      <c r="N745" s="243"/>
      <c r="O745" s="243"/>
      <c r="P745" s="244"/>
    </row>
    <row r="746" spans="1:16" ht="13.5">
      <c r="A746" s="242"/>
      <c r="B746" s="240"/>
      <c r="C746" s="243"/>
      <c r="D746" s="243"/>
      <c r="E746" s="243"/>
      <c r="F746" s="243"/>
      <c r="G746" s="243"/>
      <c r="H746" s="243"/>
      <c r="I746" s="244"/>
      <c r="J746" s="244"/>
      <c r="K746" s="243"/>
      <c r="L746" s="243"/>
      <c r="M746" s="243"/>
      <c r="N746" s="243"/>
      <c r="O746" s="243"/>
      <c r="P746" s="244"/>
    </row>
    <row r="747" spans="1:16" ht="13.5">
      <c r="A747" s="242"/>
      <c r="B747" s="240"/>
      <c r="C747" s="243"/>
      <c r="D747" s="243"/>
      <c r="E747" s="243"/>
      <c r="F747" s="243"/>
      <c r="G747" s="243"/>
      <c r="H747" s="243"/>
      <c r="I747" s="244"/>
      <c r="J747" s="244"/>
      <c r="K747" s="243"/>
      <c r="L747" s="243"/>
      <c r="M747" s="243"/>
      <c r="N747" s="243"/>
      <c r="O747" s="243"/>
      <c r="P747" s="244"/>
    </row>
    <row r="748" spans="1:16" ht="13.5">
      <c r="A748" s="242"/>
      <c r="B748" s="240"/>
      <c r="C748" s="243"/>
      <c r="D748" s="243"/>
      <c r="E748" s="243"/>
      <c r="F748" s="243"/>
      <c r="G748" s="243"/>
      <c r="H748" s="243"/>
      <c r="I748" s="244"/>
      <c r="J748" s="244"/>
      <c r="K748" s="243"/>
      <c r="L748" s="243"/>
      <c r="M748" s="243"/>
      <c r="N748" s="243"/>
      <c r="O748" s="243"/>
      <c r="P748" s="244"/>
    </row>
    <row r="749" spans="1:16" ht="13.5">
      <c r="A749" s="242"/>
      <c r="B749" s="240"/>
      <c r="C749" s="243"/>
      <c r="D749" s="243"/>
      <c r="E749" s="243"/>
      <c r="F749" s="243"/>
      <c r="G749" s="243"/>
      <c r="H749" s="243"/>
      <c r="I749" s="244"/>
      <c r="J749" s="244"/>
      <c r="K749" s="243"/>
      <c r="L749" s="243"/>
      <c r="M749" s="243"/>
      <c r="N749" s="243"/>
      <c r="O749" s="243"/>
      <c r="P749" s="244"/>
    </row>
    <row r="750" spans="1:16" ht="13.5">
      <c r="A750" s="242"/>
      <c r="B750" s="240"/>
      <c r="C750" s="243"/>
      <c r="D750" s="243"/>
      <c r="E750" s="243"/>
      <c r="F750" s="243"/>
      <c r="G750" s="243"/>
      <c r="H750" s="243"/>
      <c r="I750" s="244"/>
      <c r="J750" s="244"/>
      <c r="K750" s="243"/>
      <c r="L750" s="243"/>
      <c r="M750" s="243"/>
      <c r="N750" s="243"/>
      <c r="O750" s="243"/>
      <c r="P750" s="244"/>
    </row>
    <row r="751" spans="1:16" ht="13.5">
      <c r="A751" s="242"/>
      <c r="B751" s="240"/>
      <c r="C751" s="243"/>
      <c r="D751" s="243"/>
      <c r="E751" s="243"/>
      <c r="F751" s="243"/>
      <c r="G751" s="243"/>
      <c r="H751" s="243"/>
      <c r="I751" s="244"/>
      <c r="J751" s="244"/>
      <c r="K751" s="243"/>
      <c r="L751" s="243"/>
      <c r="M751" s="243"/>
      <c r="N751" s="243"/>
      <c r="O751" s="243"/>
      <c r="P751" s="244"/>
    </row>
    <row r="752" spans="1:16" ht="13.5">
      <c r="A752" s="242"/>
      <c r="B752" s="240"/>
      <c r="C752" s="243"/>
      <c r="D752" s="243"/>
      <c r="E752" s="243"/>
      <c r="F752" s="243"/>
      <c r="G752" s="243"/>
      <c r="H752" s="243"/>
      <c r="I752" s="244"/>
      <c r="J752" s="244"/>
      <c r="K752" s="243"/>
      <c r="L752" s="243"/>
      <c r="M752" s="243"/>
      <c r="N752" s="243"/>
      <c r="O752" s="243"/>
      <c r="P752" s="244"/>
    </row>
    <row r="753" spans="1:16" ht="13.5">
      <c r="A753" s="242"/>
      <c r="B753" s="240"/>
      <c r="C753" s="243"/>
      <c r="D753" s="243"/>
      <c r="E753" s="243"/>
      <c r="F753" s="243"/>
      <c r="G753" s="243"/>
      <c r="H753" s="243"/>
      <c r="I753" s="244"/>
      <c r="J753" s="244"/>
      <c r="K753" s="243"/>
      <c r="L753" s="243"/>
      <c r="M753" s="243"/>
      <c r="N753" s="243"/>
      <c r="O753" s="243"/>
      <c r="P753" s="244"/>
    </row>
    <row r="754" spans="1:16" ht="13.5">
      <c r="A754" s="242"/>
      <c r="B754" s="240"/>
      <c r="C754" s="243"/>
      <c r="D754" s="243"/>
      <c r="E754" s="243"/>
      <c r="F754" s="243"/>
      <c r="G754" s="243"/>
      <c r="H754" s="243"/>
      <c r="I754" s="244"/>
      <c r="J754" s="244"/>
      <c r="K754" s="243"/>
      <c r="L754" s="243"/>
      <c r="M754" s="243"/>
      <c r="N754" s="243"/>
      <c r="O754" s="243"/>
      <c r="P754" s="244"/>
    </row>
    <row r="755" spans="1:16" ht="13.5">
      <c r="A755" s="242"/>
      <c r="B755" s="240"/>
      <c r="C755" s="243"/>
      <c r="D755" s="243"/>
      <c r="E755" s="243"/>
      <c r="F755" s="243"/>
      <c r="G755" s="243"/>
      <c r="H755" s="243"/>
      <c r="I755" s="244"/>
      <c r="J755" s="244"/>
      <c r="K755" s="243"/>
      <c r="L755" s="243"/>
      <c r="M755" s="243"/>
      <c r="N755" s="243"/>
      <c r="O755" s="243"/>
      <c r="P755" s="244"/>
    </row>
    <row r="756" spans="1:16" ht="13.5">
      <c r="A756" s="242"/>
      <c r="B756" s="240"/>
      <c r="C756" s="243"/>
      <c r="D756" s="243"/>
      <c r="E756" s="243"/>
      <c r="F756" s="243"/>
      <c r="G756" s="243"/>
      <c r="H756" s="243"/>
      <c r="I756" s="244"/>
      <c r="J756" s="244"/>
      <c r="K756" s="243"/>
      <c r="L756" s="243"/>
      <c r="M756" s="243"/>
      <c r="N756" s="243"/>
      <c r="O756" s="243"/>
      <c r="P756" s="244"/>
    </row>
    <row r="757" spans="1:16" ht="13.5">
      <c r="A757" s="242"/>
      <c r="B757" s="240"/>
      <c r="C757" s="243"/>
      <c r="D757" s="243"/>
      <c r="E757" s="243"/>
      <c r="F757" s="243"/>
      <c r="G757" s="243"/>
      <c r="H757" s="243"/>
      <c r="I757" s="244"/>
      <c r="J757" s="244"/>
      <c r="K757" s="243"/>
      <c r="L757" s="243"/>
      <c r="M757" s="243"/>
      <c r="N757" s="243"/>
      <c r="O757" s="243"/>
      <c r="P757" s="244"/>
    </row>
    <row r="758" spans="1:16" ht="13.5">
      <c r="A758" s="242"/>
      <c r="B758" s="240"/>
      <c r="C758" s="243"/>
      <c r="D758" s="243"/>
      <c r="E758" s="243"/>
      <c r="F758" s="243"/>
      <c r="G758" s="243"/>
      <c r="H758" s="243"/>
      <c r="I758" s="244"/>
      <c r="J758" s="244"/>
      <c r="K758" s="243"/>
      <c r="L758" s="243"/>
      <c r="M758" s="243"/>
      <c r="N758" s="243"/>
      <c r="O758" s="243"/>
      <c r="P758" s="244"/>
    </row>
    <row r="759" spans="1:16" ht="13.5">
      <c r="A759" s="242"/>
      <c r="B759" s="240"/>
      <c r="C759" s="243"/>
      <c r="D759" s="243"/>
      <c r="E759" s="243"/>
      <c r="F759" s="243"/>
      <c r="G759" s="243"/>
      <c r="H759" s="243"/>
      <c r="I759" s="244"/>
      <c r="J759" s="244"/>
      <c r="K759" s="243"/>
      <c r="L759" s="243"/>
      <c r="M759" s="243"/>
      <c r="N759" s="243"/>
      <c r="O759" s="243"/>
      <c r="P759" s="244"/>
    </row>
    <row r="760" spans="1:16" ht="13.5">
      <c r="A760" s="242"/>
      <c r="B760" s="240"/>
      <c r="C760" s="243"/>
      <c r="D760" s="243"/>
      <c r="E760" s="243"/>
      <c r="F760" s="243"/>
      <c r="G760" s="243"/>
      <c r="H760" s="243"/>
      <c r="I760" s="244"/>
      <c r="J760" s="244"/>
      <c r="K760" s="243"/>
      <c r="L760" s="243"/>
      <c r="M760" s="243"/>
      <c r="N760" s="243"/>
      <c r="O760" s="243"/>
      <c r="P760" s="244"/>
    </row>
    <row r="761" spans="1:16" ht="13.5">
      <c r="A761" s="242"/>
      <c r="B761" s="240"/>
      <c r="C761" s="243"/>
      <c r="D761" s="243"/>
      <c r="E761" s="243"/>
      <c r="F761" s="243"/>
      <c r="G761" s="243"/>
      <c r="H761" s="243"/>
      <c r="I761" s="244"/>
      <c r="J761" s="244"/>
      <c r="K761" s="243"/>
      <c r="L761" s="243"/>
      <c r="M761" s="243"/>
      <c r="N761" s="243"/>
      <c r="O761" s="243"/>
      <c r="P761" s="244"/>
    </row>
    <row r="762" spans="1:16" ht="13.5">
      <c r="A762" s="242"/>
      <c r="B762" s="240"/>
      <c r="C762" s="243"/>
      <c r="D762" s="243"/>
      <c r="E762" s="243"/>
      <c r="F762" s="243"/>
      <c r="G762" s="243"/>
      <c r="H762" s="243"/>
      <c r="I762" s="244"/>
      <c r="J762" s="244"/>
      <c r="K762" s="243"/>
      <c r="L762" s="243"/>
      <c r="M762" s="243"/>
      <c r="N762" s="243"/>
      <c r="O762" s="243"/>
      <c r="P762" s="244"/>
    </row>
    <row r="763" spans="1:16" ht="13.5">
      <c r="A763" s="242"/>
      <c r="B763" s="240"/>
      <c r="C763" s="243"/>
      <c r="D763" s="243"/>
      <c r="E763" s="243"/>
      <c r="F763" s="243"/>
      <c r="G763" s="243"/>
      <c r="H763" s="243"/>
      <c r="I763" s="244"/>
      <c r="J763" s="244"/>
      <c r="K763" s="243"/>
      <c r="L763" s="243"/>
      <c r="M763" s="243"/>
      <c r="N763" s="243"/>
      <c r="O763" s="243"/>
      <c r="P763" s="244"/>
    </row>
    <row r="764" spans="1:16" ht="13.5">
      <c r="A764" s="242"/>
      <c r="B764" s="240"/>
      <c r="C764" s="243"/>
      <c r="D764" s="243"/>
      <c r="E764" s="243"/>
      <c r="F764" s="243"/>
      <c r="G764" s="243"/>
      <c r="H764" s="243"/>
      <c r="I764" s="244"/>
      <c r="J764" s="244"/>
      <c r="K764" s="243"/>
      <c r="L764" s="243"/>
      <c r="M764" s="243"/>
      <c r="N764" s="243"/>
      <c r="O764" s="243"/>
      <c r="P764" s="244"/>
    </row>
    <row r="765" spans="1:16" ht="13.5">
      <c r="A765" s="242"/>
      <c r="B765" s="240"/>
      <c r="C765" s="243"/>
      <c r="D765" s="243"/>
      <c r="E765" s="243"/>
      <c r="F765" s="243"/>
      <c r="G765" s="243"/>
      <c r="H765" s="243"/>
      <c r="I765" s="244"/>
      <c r="J765" s="244"/>
      <c r="K765" s="243"/>
      <c r="L765" s="243"/>
      <c r="M765" s="243"/>
      <c r="N765" s="243"/>
      <c r="O765" s="243"/>
      <c r="P765" s="244"/>
    </row>
    <row r="766" spans="1:16" ht="13.5">
      <c r="A766" s="242"/>
      <c r="B766" s="240"/>
      <c r="C766" s="243"/>
      <c r="D766" s="243"/>
      <c r="E766" s="243"/>
      <c r="F766" s="243"/>
      <c r="G766" s="243"/>
      <c r="H766" s="243"/>
      <c r="I766" s="244"/>
      <c r="J766" s="244"/>
      <c r="K766" s="243"/>
      <c r="L766" s="243"/>
      <c r="M766" s="243"/>
      <c r="N766" s="243"/>
      <c r="O766" s="243"/>
      <c r="P766" s="244"/>
    </row>
    <row r="767" spans="1:16" ht="13.5">
      <c r="A767" s="242"/>
      <c r="B767" s="240"/>
      <c r="C767" s="243"/>
      <c r="D767" s="243"/>
      <c r="E767" s="243"/>
      <c r="F767" s="243"/>
      <c r="G767" s="243"/>
      <c r="H767" s="243"/>
      <c r="I767" s="244"/>
      <c r="J767" s="244"/>
      <c r="K767" s="243"/>
      <c r="L767" s="243"/>
      <c r="M767" s="243"/>
      <c r="N767" s="243"/>
      <c r="O767" s="243"/>
      <c r="P767" s="244"/>
    </row>
    <row r="768" spans="1:16" ht="13.5">
      <c r="A768" s="242"/>
      <c r="B768" s="240"/>
      <c r="C768" s="243"/>
      <c r="D768" s="243"/>
      <c r="E768" s="243"/>
      <c r="F768" s="243"/>
      <c r="G768" s="243"/>
      <c r="H768" s="243"/>
      <c r="I768" s="244"/>
      <c r="J768" s="244"/>
      <c r="K768" s="243"/>
      <c r="L768" s="243"/>
      <c r="M768" s="243"/>
      <c r="N768" s="243"/>
      <c r="O768" s="243"/>
      <c r="P768" s="244"/>
    </row>
    <row r="769" spans="1:16" ht="13.5">
      <c r="A769" s="242"/>
      <c r="B769" s="240"/>
      <c r="C769" s="243"/>
      <c r="D769" s="243"/>
      <c r="E769" s="243"/>
      <c r="F769" s="243"/>
      <c r="G769" s="243"/>
      <c r="H769" s="243"/>
      <c r="I769" s="244"/>
      <c r="J769" s="244"/>
      <c r="K769" s="243"/>
      <c r="L769" s="243"/>
      <c r="M769" s="243"/>
      <c r="N769" s="243"/>
      <c r="O769" s="243"/>
      <c r="P769" s="244"/>
    </row>
    <row r="770" spans="1:16" ht="13.5">
      <c r="A770" s="242"/>
      <c r="B770" s="240"/>
      <c r="C770" s="243"/>
      <c r="D770" s="243"/>
      <c r="E770" s="243"/>
      <c r="F770" s="243"/>
      <c r="G770" s="243"/>
      <c r="H770" s="243"/>
      <c r="I770" s="244"/>
      <c r="J770" s="244"/>
      <c r="K770" s="243"/>
      <c r="L770" s="243"/>
      <c r="M770" s="243"/>
      <c r="N770" s="243"/>
      <c r="O770" s="243"/>
      <c r="P770" s="244"/>
    </row>
    <row r="771" spans="1:16" ht="13.5">
      <c r="A771" s="242"/>
      <c r="B771" s="240"/>
      <c r="C771" s="243"/>
      <c r="D771" s="243"/>
      <c r="E771" s="243"/>
      <c r="F771" s="243"/>
      <c r="G771" s="243"/>
      <c r="H771" s="243"/>
      <c r="I771" s="244"/>
      <c r="J771" s="244"/>
      <c r="K771" s="243"/>
      <c r="L771" s="243"/>
      <c r="M771" s="243"/>
      <c r="N771" s="243"/>
      <c r="O771" s="243"/>
      <c r="P771" s="244"/>
    </row>
    <row r="772" spans="1:16" ht="13.5">
      <c r="A772" s="242"/>
      <c r="B772" s="240"/>
      <c r="C772" s="243"/>
      <c r="D772" s="243"/>
      <c r="E772" s="243"/>
      <c r="F772" s="243"/>
      <c r="G772" s="243"/>
      <c r="H772" s="243"/>
      <c r="I772" s="244"/>
      <c r="J772" s="244"/>
      <c r="K772" s="243"/>
      <c r="L772" s="243"/>
      <c r="M772" s="243"/>
      <c r="N772" s="243"/>
      <c r="O772" s="243"/>
      <c r="P772" s="244"/>
    </row>
    <row r="773" spans="1:16" ht="13.5">
      <c r="A773" s="242"/>
      <c r="B773" s="240"/>
      <c r="C773" s="243"/>
      <c r="D773" s="243"/>
      <c r="E773" s="243"/>
      <c r="F773" s="243"/>
      <c r="G773" s="243"/>
      <c r="H773" s="243"/>
      <c r="I773" s="244"/>
      <c r="J773" s="244"/>
      <c r="K773" s="243"/>
      <c r="L773" s="243"/>
      <c r="M773" s="243"/>
      <c r="N773" s="243"/>
      <c r="O773" s="243"/>
      <c r="P773" s="244"/>
    </row>
    <row r="774" spans="1:16" ht="13.5">
      <c r="A774" s="242"/>
      <c r="B774" s="240"/>
      <c r="C774" s="243"/>
      <c r="D774" s="243"/>
      <c r="E774" s="243"/>
      <c r="F774" s="243"/>
      <c r="G774" s="243"/>
      <c r="H774" s="243"/>
      <c r="I774" s="244"/>
      <c r="J774" s="244"/>
      <c r="K774" s="243"/>
      <c r="L774" s="243"/>
      <c r="M774" s="243"/>
      <c r="N774" s="243"/>
      <c r="O774" s="243"/>
      <c r="P774" s="244"/>
    </row>
    <row r="775" spans="1:16" ht="13.5">
      <c r="A775" s="242"/>
      <c r="B775" s="240"/>
      <c r="C775" s="243"/>
      <c r="D775" s="243"/>
      <c r="E775" s="243"/>
      <c r="F775" s="243"/>
      <c r="G775" s="243"/>
      <c r="H775" s="243"/>
      <c r="I775" s="244"/>
      <c r="J775" s="244"/>
      <c r="K775" s="243"/>
      <c r="L775" s="243"/>
      <c r="M775" s="243"/>
      <c r="N775" s="243"/>
      <c r="O775" s="243"/>
      <c r="P775" s="244"/>
    </row>
    <row r="776" spans="1:16" ht="13.5">
      <c r="A776" s="242"/>
      <c r="B776" s="240"/>
      <c r="C776" s="243"/>
      <c r="D776" s="243"/>
      <c r="E776" s="243"/>
      <c r="F776" s="243"/>
      <c r="G776" s="243"/>
      <c r="H776" s="243"/>
      <c r="I776" s="244"/>
      <c r="J776" s="244"/>
      <c r="K776" s="243"/>
      <c r="L776" s="243"/>
      <c r="M776" s="243"/>
      <c r="N776" s="243"/>
      <c r="O776" s="243"/>
      <c r="P776" s="244"/>
    </row>
    <row r="777" spans="1:16" ht="13.5">
      <c r="A777" s="242"/>
      <c r="B777" s="240"/>
      <c r="C777" s="243"/>
      <c r="D777" s="243"/>
      <c r="E777" s="243"/>
      <c r="F777" s="243"/>
      <c r="G777" s="243"/>
      <c r="H777" s="243"/>
      <c r="I777" s="244"/>
      <c r="J777" s="244"/>
      <c r="K777" s="243"/>
      <c r="L777" s="243"/>
      <c r="M777" s="243"/>
      <c r="N777" s="243"/>
      <c r="O777" s="243"/>
      <c r="P777" s="244"/>
    </row>
    <row r="778" spans="1:16" ht="13.5">
      <c r="A778" s="242"/>
      <c r="B778" s="240"/>
      <c r="C778" s="243"/>
      <c r="D778" s="243"/>
      <c r="E778" s="243"/>
      <c r="F778" s="243"/>
      <c r="G778" s="243"/>
      <c r="H778" s="243"/>
      <c r="I778" s="244"/>
      <c r="J778" s="244"/>
      <c r="K778" s="243"/>
      <c r="L778" s="243"/>
      <c r="M778" s="243"/>
      <c r="N778" s="243"/>
      <c r="O778" s="243"/>
      <c r="P778" s="244"/>
    </row>
    <row r="779" spans="1:16" ht="13.5">
      <c r="A779" s="242"/>
      <c r="B779" s="240"/>
      <c r="C779" s="243"/>
      <c r="D779" s="243"/>
      <c r="E779" s="243"/>
      <c r="F779" s="243"/>
      <c r="G779" s="243"/>
      <c r="H779" s="243"/>
      <c r="I779" s="244"/>
      <c r="J779" s="244"/>
      <c r="K779" s="243"/>
      <c r="L779" s="243"/>
      <c r="M779" s="243"/>
      <c r="N779" s="243"/>
      <c r="O779" s="243"/>
      <c r="P779" s="244"/>
    </row>
    <row r="780" spans="1:16" ht="13.5">
      <c r="A780" s="242"/>
      <c r="B780" s="240"/>
      <c r="C780" s="243"/>
      <c r="D780" s="243"/>
      <c r="E780" s="243"/>
      <c r="F780" s="243"/>
      <c r="G780" s="243"/>
      <c r="H780" s="243"/>
      <c r="I780" s="244"/>
      <c r="J780" s="244"/>
      <c r="K780" s="243"/>
      <c r="L780" s="243"/>
      <c r="M780" s="243"/>
      <c r="N780" s="243"/>
      <c r="O780" s="243"/>
      <c r="P780" s="244"/>
    </row>
    <row r="781" spans="1:16" ht="13.5">
      <c r="A781" s="242"/>
      <c r="B781" s="240"/>
      <c r="C781" s="243"/>
      <c r="D781" s="243"/>
      <c r="E781" s="243"/>
      <c r="F781" s="243"/>
      <c r="G781" s="243"/>
      <c r="H781" s="243"/>
      <c r="I781" s="244"/>
      <c r="J781" s="244"/>
      <c r="K781" s="243"/>
      <c r="L781" s="243"/>
      <c r="M781" s="243"/>
      <c r="N781" s="243"/>
      <c r="O781" s="243"/>
      <c r="P781" s="244"/>
    </row>
    <row r="782" spans="1:16" ht="13.5">
      <c r="A782" s="242"/>
      <c r="B782" s="240"/>
      <c r="C782" s="243"/>
      <c r="D782" s="243"/>
      <c r="E782" s="243"/>
      <c r="F782" s="243"/>
      <c r="G782" s="243"/>
      <c r="H782" s="243"/>
      <c r="I782" s="244"/>
      <c r="J782" s="244"/>
      <c r="K782" s="243"/>
      <c r="L782" s="243"/>
      <c r="M782" s="243"/>
      <c r="N782" s="243"/>
      <c r="O782" s="243"/>
      <c r="P782" s="244"/>
    </row>
    <row r="783" spans="1:16" ht="13.5">
      <c r="A783" s="242"/>
      <c r="B783" s="240"/>
      <c r="C783" s="243"/>
      <c r="D783" s="243"/>
      <c r="E783" s="243"/>
      <c r="F783" s="243"/>
      <c r="G783" s="243"/>
      <c r="H783" s="243"/>
      <c r="I783" s="244"/>
      <c r="J783" s="244"/>
      <c r="K783" s="243"/>
      <c r="L783" s="243"/>
      <c r="M783" s="243"/>
      <c r="N783" s="243"/>
      <c r="O783" s="243"/>
      <c r="P783" s="244"/>
    </row>
    <row r="784" spans="1:16" ht="13.5">
      <c r="A784" s="242"/>
      <c r="B784" s="240"/>
      <c r="C784" s="243"/>
      <c r="D784" s="243"/>
      <c r="E784" s="243"/>
      <c r="F784" s="243"/>
      <c r="G784" s="243"/>
      <c r="H784" s="243"/>
      <c r="I784" s="244"/>
      <c r="J784" s="244"/>
      <c r="K784" s="243"/>
      <c r="L784" s="243"/>
      <c r="M784" s="243"/>
      <c r="N784" s="243"/>
      <c r="O784" s="243"/>
      <c r="P784" s="244"/>
    </row>
    <row r="785" spans="1:16" ht="13.5">
      <c r="A785" s="242"/>
      <c r="B785" s="240"/>
      <c r="C785" s="243"/>
      <c r="D785" s="243"/>
      <c r="E785" s="243"/>
      <c r="F785" s="243"/>
      <c r="G785" s="243"/>
      <c r="H785" s="243"/>
      <c r="I785" s="244"/>
      <c r="J785" s="244"/>
      <c r="K785" s="243"/>
      <c r="L785" s="243"/>
      <c r="M785" s="243"/>
      <c r="N785" s="243"/>
      <c r="O785" s="243"/>
      <c r="P785" s="244"/>
    </row>
    <row r="786" spans="1:16" ht="13.5">
      <c r="A786" s="242"/>
      <c r="B786" s="240"/>
      <c r="C786" s="243"/>
      <c r="D786" s="243"/>
      <c r="E786" s="243"/>
      <c r="F786" s="243"/>
      <c r="G786" s="243"/>
      <c r="H786" s="243"/>
      <c r="I786" s="244"/>
      <c r="J786" s="244"/>
      <c r="K786" s="243"/>
      <c r="L786" s="243"/>
      <c r="M786" s="243"/>
      <c r="N786" s="243"/>
      <c r="O786" s="243"/>
      <c r="P786" s="244"/>
    </row>
    <row r="787" spans="1:16" ht="13.5">
      <c r="A787" s="242"/>
      <c r="B787" s="240"/>
      <c r="C787" s="243"/>
      <c r="D787" s="243"/>
      <c r="E787" s="243"/>
      <c r="F787" s="243"/>
      <c r="G787" s="243"/>
      <c r="H787" s="243"/>
      <c r="I787" s="244"/>
      <c r="J787" s="244"/>
      <c r="K787" s="243"/>
      <c r="L787" s="243"/>
      <c r="M787" s="243"/>
      <c r="N787" s="243"/>
      <c r="O787" s="243"/>
      <c r="P787" s="244"/>
    </row>
    <row r="788" spans="1:16" ht="13.5">
      <c r="A788" s="242"/>
      <c r="B788" s="240"/>
      <c r="C788" s="243"/>
      <c r="D788" s="243"/>
      <c r="E788" s="243"/>
      <c r="F788" s="243"/>
      <c r="G788" s="243"/>
      <c r="H788" s="243"/>
      <c r="I788" s="244"/>
      <c r="J788" s="244"/>
      <c r="K788" s="243"/>
      <c r="L788" s="243"/>
      <c r="M788" s="243"/>
      <c r="N788" s="243"/>
      <c r="O788" s="243"/>
      <c r="P788" s="244"/>
    </row>
    <row r="789" spans="1:16" ht="13.5">
      <c r="A789" s="242"/>
      <c r="B789" s="240"/>
      <c r="C789" s="243"/>
      <c r="D789" s="243"/>
      <c r="E789" s="243"/>
      <c r="F789" s="243"/>
      <c r="G789" s="243"/>
      <c r="H789" s="243"/>
      <c r="I789" s="244"/>
      <c r="J789" s="244"/>
      <c r="K789" s="243"/>
      <c r="L789" s="243"/>
      <c r="M789" s="243"/>
      <c r="N789" s="243"/>
      <c r="O789" s="243"/>
      <c r="P789" s="244"/>
    </row>
    <row r="790" spans="1:16" ht="13.5">
      <c r="A790" s="242"/>
      <c r="B790" s="240"/>
      <c r="C790" s="243"/>
      <c r="D790" s="243"/>
      <c r="E790" s="243"/>
      <c r="F790" s="243"/>
      <c r="G790" s="243"/>
      <c r="H790" s="243"/>
      <c r="I790" s="244"/>
      <c r="J790" s="244"/>
      <c r="K790" s="243"/>
      <c r="L790" s="243"/>
      <c r="M790" s="243"/>
      <c r="N790" s="243"/>
      <c r="O790" s="243"/>
      <c r="P790" s="244"/>
    </row>
    <row r="791" spans="1:16" ht="13.5">
      <c r="A791" s="242"/>
      <c r="B791" s="240"/>
      <c r="C791" s="243"/>
      <c r="D791" s="243"/>
      <c r="E791" s="243"/>
      <c r="F791" s="243"/>
      <c r="G791" s="243"/>
      <c r="H791" s="243"/>
      <c r="I791" s="244"/>
      <c r="J791" s="244"/>
      <c r="K791" s="243"/>
      <c r="L791" s="243"/>
      <c r="M791" s="243"/>
      <c r="N791" s="243"/>
      <c r="O791" s="243"/>
      <c r="P791" s="244"/>
    </row>
    <row r="792" spans="1:16" ht="13.5">
      <c r="A792" s="242"/>
      <c r="B792" s="240"/>
      <c r="C792" s="243"/>
      <c r="D792" s="243"/>
      <c r="E792" s="243"/>
      <c r="F792" s="243"/>
      <c r="G792" s="243"/>
      <c r="H792" s="243"/>
      <c r="I792" s="244"/>
      <c r="J792" s="244"/>
      <c r="K792" s="243"/>
      <c r="L792" s="243"/>
      <c r="M792" s="243"/>
      <c r="N792" s="243"/>
      <c r="O792" s="243"/>
      <c r="P792" s="244"/>
    </row>
    <row r="793" spans="1:16" ht="13.5">
      <c r="A793" s="242"/>
      <c r="B793" s="240"/>
      <c r="C793" s="243"/>
      <c r="D793" s="243"/>
      <c r="E793" s="243"/>
      <c r="F793" s="243"/>
      <c r="G793" s="243"/>
      <c r="H793" s="243"/>
      <c r="I793" s="244"/>
      <c r="J793" s="244"/>
      <c r="K793" s="243"/>
      <c r="L793" s="243"/>
      <c r="M793" s="243"/>
      <c r="N793" s="243"/>
      <c r="O793" s="243"/>
      <c r="P793" s="244"/>
    </row>
    <row r="794" spans="1:16" ht="13.5">
      <c r="A794" s="242"/>
      <c r="B794" s="240"/>
      <c r="C794" s="243"/>
      <c r="D794" s="243"/>
      <c r="E794" s="243"/>
      <c r="F794" s="243"/>
      <c r="G794" s="243"/>
      <c r="H794" s="243"/>
      <c r="I794" s="244"/>
      <c r="J794" s="244"/>
      <c r="K794" s="243"/>
      <c r="L794" s="243"/>
      <c r="M794" s="243"/>
      <c r="N794" s="243"/>
      <c r="O794" s="243"/>
      <c r="P794" s="244"/>
    </row>
    <row r="795" spans="1:16" ht="13.5">
      <c r="A795" s="242"/>
      <c r="B795" s="240"/>
      <c r="C795" s="243"/>
      <c r="D795" s="243"/>
      <c r="E795" s="243"/>
      <c r="F795" s="243"/>
      <c r="G795" s="243"/>
      <c r="H795" s="243"/>
      <c r="I795" s="244"/>
      <c r="J795" s="244"/>
      <c r="K795" s="243"/>
      <c r="L795" s="243"/>
      <c r="M795" s="243"/>
      <c r="N795" s="243"/>
      <c r="O795" s="243"/>
      <c r="P795" s="244"/>
    </row>
    <row r="796" spans="1:16" ht="13.5">
      <c r="A796" s="242"/>
      <c r="B796" s="240"/>
      <c r="C796" s="243"/>
      <c r="D796" s="243"/>
      <c r="E796" s="243"/>
      <c r="F796" s="243"/>
      <c r="G796" s="243"/>
      <c r="H796" s="243"/>
      <c r="I796" s="244"/>
      <c r="J796" s="244"/>
      <c r="K796" s="243"/>
      <c r="L796" s="243"/>
      <c r="M796" s="243"/>
      <c r="N796" s="243"/>
      <c r="O796" s="243"/>
      <c r="P796" s="244"/>
    </row>
    <row r="797" spans="1:16" ht="13.5">
      <c r="A797" s="242"/>
      <c r="B797" s="240"/>
      <c r="C797" s="243"/>
      <c r="D797" s="243"/>
      <c r="E797" s="243"/>
      <c r="F797" s="243"/>
      <c r="G797" s="243"/>
      <c r="H797" s="243"/>
      <c r="I797" s="244"/>
      <c r="J797" s="244"/>
      <c r="K797" s="243"/>
      <c r="L797" s="243"/>
      <c r="M797" s="243"/>
      <c r="N797" s="243"/>
      <c r="O797" s="243"/>
      <c r="P797" s="244"/>
    </row>
    <row r="798" spans="1:16" ht="13.5">
      <c r="A798" s="242"/>
      <c r="B798" s="240"/>
      <c r="C798" s="243"/>
      <c r="D798" s="243"/>
      <c r="E798" s="243"/>
      <c r="F798" s="243"/>
      <c r="G798" s="243"/>
      <c r="H798" s="243"/>
      <c r="I798" s="244"/>
      <c r="J798" s="244"/>
      <c r="K798" s="243"/>
      <c r="L798" s="243"/>
      <c r="M798" s="243"/>
      <c r="N798" s="243"/>
      <c r="O798" s="243"/>
      <c r="P798" s="244"/>
    </row>
    <row r="799" spans="1:16" ht="13.5">
      <c r="A799" s="242"/>
      <c r="B799" s="240"/>
      <c r="C799" s="243"/>
      <c r="D799" s="243"/>
      <c r="E799" s="243"/>
      <c r="F799" s="243"/>
      <c r="G799" s="243"/>
      <c r="H799" s="243"/>
      <c r="I799" s="244"/>
      <c r="J799" s="244"/>
      <c r="K799" s="243"/>
      <c r="L799" s="243"/>
      <c r="M799" s="243"/>
      <c r="N799" s="243"/>
      <c r="O799" s="243"/>
      <c r="P799" s="244"/>
    </row>
    <row r="800" spans="1:16" ht="13.5">
      <c r="A800" s="242"/>
      <c r="B800" s="240"/>
      <c r="C800" s="243"/>
      <c r="D800" s="243"/>
      <c r="E800" s="243"/>
      <c r="F800" s="243"/>
      <c r="G800" s="243"/>
      <c r="H800" s="243"/>
      <c r="I800" s="244"/>
      <c r="J800" s="244"/>
      <c r="K800" s="243"/>
      <c r="L800" s="243"/>
      <c r="M800" s="243"/>
      <c r="N800" s="243"/>
      <c r="O800" s="243"/>
      <c r="P800" s="244"/>
    </row>
    <row r="801" spans="1:16" ht="13.5">
      <c r="A801" s="242"/>
      <c r="B801" s="240"/>
      <c r="C801" s="243"/>
      <c r="D801" s="243"/>
      <c r="E801" s="243"/>
      <c r="F801" s="243"/>
      <c r="G801" s="243"/>
      <c r="H801" s="243"/>
      <c r="I801" s="244"/>
      <c r="J801" s="244"/>
      <c r="K801" s="243"/>
      <c r="L801" s="243"/>
      <c r="M801" s="243"/>
      <c r="N801" s="243"/>
      <c r="O801" s="243"/>
      <c r="P801" s="244"/>
    </row>
    <row r="802" spans="1:16" ht="13.5">
      <c r="A802" s="242"/>
      <c r="B802" s="240"/>
      <c r="C802" s="243"/>
      <c r="D802" s="243"/>
      <c r="E802" s="243"/>
      <c r="F802" s="243"/>
      <c r="G802" s="243"/>
      <c r="H802" s="243"/>
      <c r="I802" s="244"/>
      <c r="J802" s="244"/>
      <c r="K802" s="243"/>
      <c r="L802" s="243"/>
      <c r="M802" s="243"/>
      <c r="N802" s="243"/>
      <c r="O802" s="243"/>
      <c r="P802" s="244"/>
    </row>
    <row r="803" spans="1:16" ht="13.5">
      <c r="A803" s="242"/>
      <c r="B803" s="240"/>
      <c r="C803" s="243"/>
      <c r="D803" s="243"/>
      <c r="E803" s="243"/>
      <c r="F803" s="243"/>
      <c r="G803" s="243"/>
      <c r="H803" s="243"/>
      <c r="I803" s="244"/>
      <c r="J803" s="244"/>
      <c r="K803" s="243"/>
      <c r="L803" s="243"/>
      <c r="M803" s="243"/>
      <c r="N803" s="243"/>
      <c r="O803" s="243"/>
      <c r="P803" s="244"/>
    </row>
    <row r="804" spans="1:16" ht="13.5">
      <c r="A804" s="242"/>
      <c r="B804" s="240"/>
      <c r="C804" s="243"/>
      <c r="D804" s="243"/>
      <c r="E804" s="243"/>
      <c r="F804" s="243"/>
      <c r="G804" s="243"/>
      <c r="H804" s="243"/>
      <c r="I804" s="244"/>
      <c r="J804" s="244"/>
      <c r="K804" s="243"/>
      <c r="L804" s="243"/>
      <c r="M804" s="243"/>
      <c r="N804" s="243"/>
      <c r="O804" s="243"/>
      <c r="P804" s="244"/>
    </row>
    <row r="805" spans="1:16" ht="13.5">
      <c r="A805" s="242"/>
      <c r="B805" s="240"/>
      <c r="C805" s="243"/>
      <c r="D805" s="243"/>
      <c r="E805" s="243"/>
      <c r="F805" s="243"/>
      <c r="G805" s="243"/>
      <c r="H805" s="243"/>
      <c r="I805" s="244"/>
      <c r="J805" s="244"/>
      <c r="K805" s="243"/>
      <c r="L805" s="243"/>
      <c r="M805" s="243"/>
      <c r="N805" s="243"/>
      <c r="O805" s="243"/>
      <c r="P805" s="244"/>
    </row>
    <row r="806" spans="1:16" ht="13.5">
      <c r="A806" s="242"/>
      <c r="B806" s="240"/>
      <c r="C806" s="243"/>
      <c r="D806" s="243"/>
      <c r="E806" s="243"/>
      <c r="F806" s="243"/>
      <c r="G806" s="243"/>
      <c r="H806" s="243"/>
      <c r="I806" s="244"/>
      <c r="J806" s="244"/>
      <c r="K806" s="243"/>
      <c r="L806" s="243"/>
      <c r="M806" s="243"/>
      <c r="N806" s="243"/>
      <c r="O806" s="243"/>
      <c r="P806" s="244"/>
    </row>
    <row r="807" spans="1:16" ht="13.5">
      <c r="A807" s="242"/>
      <c r="B807" s="240"/>
      <c r="C807" s="243"/>
      <c r="D807" s="243"/>
      <c r="E807" s="243"/>
      <c r="F807" s="243"/>
      <c r="G807" s="243"/>
      <c r="H807" s="243"/>
      <c r="I807" s="244"/>
      <c r="J807" s="244"/>
      <c r="K807" s="243"/>
      <c r="L807" s="243"/>
      <c r="M807" s="243"/>
      <c r="N807" s="243"/>
      <c r="O807" s="243"/>
      <c r="P807" s="244"/>
    </row>
    <row r="808" spans="1:16" ht="13.5">
      <c r="A808" s="242"/>
      <c r="B808" s="240"/>
      <c r="C808" s="243"/>
      <c r="D808" s="243"/>
      <c r="E808" s="243"/>
      <c r="F808" s="243"/>
      <c r="G808" s="243"/>
      <c r="H808" s="243"/>
      <c r="I808" s="244"/>
      <c r="J808" s="244"/>
      <c r="K808" s="243"/>
      <c r="L808" s="243"/>
      <c r="M808" s="243"/>
      <c r="N808" s="243"/>
      <c r="O808" s="243"/>
      <c r="P808" s="244"/>
    </row>
    <row r="809" spans="1:16" ht="13.5">
      <c r="A809" s="242"/>
      <c r="B809" s="240"/>
      <c r="C809" s="243"/>
      <c r="D809" s="243"/>
      <c r="E809" s="243"/>
      <c r="F809" s="243"/>
      <c r="G809" s="243"/>
      <c r="H809" s="243"/>
      <c r="I809" s="244"/>
      <c r="J809" s="244"/>
      <c r="K809" s="243"/>
      <c r="L809" s="243"/>
      <c r="M809" s="243"/>
      <c r="N809" s="243"/>
      <c r="O809" s="243"/>
      <c r="P809" s="244"/>
    </row>
    <row r="810" spans="1:16" ht="13.5">
      <c r="A810" s="242"/>
      <c r="B810" s="240"/>
      <c r="C810" s="243"/>
      <c r="D810" s="243"/>
      <c r="E810" s="243"/>
      <c r="F810" s="243"/>
      <c r="G810" s="243"/>
      <c r="H810" s="243"/>
      <c r="I810" s="244"/>
      <c r="J810" s="244"/>
      <c r="K810" s="243"/>
      <c r="L810" s="243"/>
      <c r="M810" s="243"/>
      <c r="N810" s="243"/>
      <c r="O810" s="243"/>
      <c r="P810" s="244"/>
    </row>
    <row r="811" spans="1:16" ht="13.5">
      <c r="A811" s="242"/>
      <c r="B811" s="240"/>
      <c r="C811" s="243"/>
      <c r="D811" s="243"/>
      <c r="E811" s="243"/>
      <c r="F811" s="243"/>
      <c r="G811" s="243"/>
      <c r="H811" s="243"/>
      <c r="I811" s="244"/>
      <c r="J811" s="244"/>
      <c r="K811" s="243"/>
      <c r="L811" s="243"/>
      <c r="M811" s="243"/>
      <c r="N811" s="243"/>
      <c r="O811" s="243"/>
      <c r="P811" s="244"/>
    </row>
    <row r="812" spans="1:16" ht="13.5">
      <c r="A812" s="242"/>
      <c r="B812" s="240"/>
      <c r="C812" s="243"/>
      <c r="D812" s="243"/>
      <c r="E812" s="243"/>
      <c r="F812" s="243"/>
      <c r="G812" s="243"/>
      <c r="H812" s="243"/>
      <c r="I812" s="244"/>
      <c r="J812" s="244"/>
      <c r="K812" s="243"/>
      <c r="L812" s="243"/>
      <c r="M812" s="243"/>
      <c r="N812" s="243"/>
      <c r="O812" s="243"/>
      <c r="P812" s="244"/>
    </row>
    <row r="813" spans="1:16" ht="13.5">
      <c r="A813" s="242"/>
      <c r="B813" s="240"/>
      <c r="C813" s="243"/>
      <c r="D813" s="243"/>
      <c r="E813" s="243"/>
      <c r="F813" s="243"/>
      <c r="G813" s="243"/>
      <c r="H813" s="243"/>
      <c r="I813" s="244"/>
      <c r="J813" s="244"/>
      <c r="K813" s="243"/>
      <c r="L813" s="243"/>
      <c r="M813" s="243"/>
      <c r="N813" s="243"/>
      <c r="O813" s="243"/>
      <c r="P813" s="244"/>
    </row>
    <row r="814" spans="1:16" ht="13.5">
      <c r="A814" s="242"/>
      <c r="B814" s="240"/>
      <c r="C814" s="243"/>
      <c r="D814" s="243"/>
      <c r="E814" s="243"/>
      <c r="F814" s="243"/>
      <c r="G814" s="243"/>
      <c r="H814" s="243"/>
      <c r="I814" s="244"/>
      <c r="J814" s="244"/>
      <c r="K814" s="243"/>
      <c r="L814" s="243"/>
      <c r="M814" s="243"/>
      <c r="N814" s="243"/>
      <c r="O814" s="243"/>
      <c r="P814" s="244"/>
    </row>
    <row r="815" spans="1:16" ht="13.5">
      <c r="A815" s="242"/>
      <c r="B815" s="240"/>
      <c r="C815" s="243"/>
      <c r="D815" s="243"/>
      <c r="E815" s="243"/>
      <c r="F815" s="243"/>
      <c r="G815" s="243"/>
      <c r="H815" s="243"/>
      <c r="I815" s="244"/>
      <c r="J815" s="244"/>
      <c r="K815" s="243"/>
      <c r="L815" s="243"/>
      <c r="M815" s="243"/>
      <c r="N815" s="243"/>
      <c r="O815" s="243"/>
      <c r="P815" s="244"/>
    </row>
    <row r="816" spans="1:16" ht="13.5">
      <c r="A816" s="242"/>
      <c r="B816" s="240"/>
      <c r="C816" s="243"/>
      <c r="D816" s="243"/>
      <c r="E816" s="243"/>
      <c r="F816" s="243"/>
      <c r="G816" s="243"/>
      <c r="H816" s="243"/>
      <c r="I816" s="244"/>
      <c r="J816" s="244"/>
      <c r="K816" s="243"/>
      <c r="L816" s="243"/>
      <c r="M816" s="243"/>
      <c r="N816" s="243"/>
      <c r="O816" s="243"/>
      <c r="P816" s="244"/>
    </row>
    <row r="817" spans="1:16" ht="13.5">
      <c r="A817" s="242"/>
      <c r="B817" s="240"/>
      <c r="C817" s="243"/>
      <c r="D817" s="243"/>
      <c r="E817" s="243"/>
      <c r="F817" s="243"/>
      <c r="G817" s="243"/>
      <c r="H817" s="243"/>
      <c r="I817" s="244"/>
      <c r="J817" s="244"/>
      <c r="K817" s="243"/>
      <c r="L817" s="243"/>
      <c r="M817" s="243"/>
      <c r="N817" s="243"/>
      <c r="O817" s="243"/>
      <c r="P817" s="244"/>
    </row>
    <row r="818" spans="1:16" ht="13.5">
      <c r="A818" s="242"/>
      <c r="B818" s="240"/>
      <c r="C818" s="243"/>
      <c r="D818" s="243"/>
      <c r="E818" s="243"/>
      <c r="F818" s="243"/>
      <c r="G818" s="243"/>
      <c r="H818" s="243"/>
      <c r="I818" s="244"/>
      <c r="J818" s="244"/>
      <c r="K818" s="243"/>
      <c r="L818" s="243"/>
      <c r="M818" s="243"/>
      <c r="N818" s="243"/>
      <c r="O818" s="243"/>
      <c r="P818" s="244"/>
    </row>
    <row r="819" spans="1:16" ht="13.5">
      <c r="A819" s="242"/>
      <c r="B819" s="240"/>
      <c r="C819" s="243"/>
      <c r="D819" s="243"/>
      <c r="E819" s="243"/>
      <c r="F819" s="243"/>
      <c r="G819" s="243"/>
      <c r="H819" s="243"/>
      <c r="I819" s="244"/>
      <c r="J819" s="244"/>
      <c r="K819" s="243"/>
      <c r="L819" s="243"/>
      <c r="M819" s="243"/>
      <c r="N819" s="243"/>
      <c r="O819" s="243"/>
      <c r="P819" s="244"/>
    </row>
    <row r="820" spans="1:16" ht="13.5">
      <c r="A820" s="242"/>
      <c r="B820" s="240"/>
      <c r="C820" s="243"/>
      <c r="D820" s="243"/>
      <c r="E820" s="243"/>
      <c r="F820" s="243"/>
      <c r="G820" s="243"/>
      <c r="H820" s="243"/>
      <c r="I820" s="244"/>
      <c r="J820" s="244"/>
      <c r="K820" s="243"/>
      <c r="L820" s="243"/>
      <c r="M820" s="243"/>
      <c r="N820" s="243"/>
      <c r="O820" s="243"/>
      <c r="P820" s="244"/>
    </row>
    <row r="821" spans="1:16" ht="13.5">
      <c r="A821" s="242"/>
      <c r="B821" s="240"/>
      <c r="C821" s="243"/>
      <c r="D821" s="243"/>
      <c r="E821" s="243"/>
      <c r="F821" s="243"/>
      <c r="G821" s="243"/>
      <c r="H821" s="243"/>
      <c r="I821" s="244"/>
      <c r="J821" s="244"/>
      <c r="K821" s="243"/>
      <c r="L821" s="243"/>
      <c r="M821" s="243"/>
      <c r="N821" s="243"/>
      <c r="O821" s="243"/>
      <c r="P821" s="244"/>
    </row>
    <row r="822" spans="1:16" ht="13.5">
      <c r="A822" s="242"/>
      <c r="B822" s="240"/>
      <c r="C822" s="243"/>
      <c r="D822" s="243"/>
      <c r="E822" s="243"/>
      <c r="F822" s="243"/>
      <c r="G822" s="243"/>
      <c r="H822" s="243"/>
      <c r="I822" s="244"/>
      <c r="J822" s="244"/>
      <c r="K822" s="243"/>
      <c r="L822" s="243"/>
      <c r="M822" s="243"/>
      <c r="N822" s="243"/>
      <c r="O822" s="243"/>
      <c r="P822" s="244"/>
    </row>
    <row r="823" spans="1:16" ht="13.5">
      <c r="A823" s="242"/>
      <c r="B823" s="240"/>
      <c r="C823" s="243"/>
      <c r="D823" s="243"/>
      <c r="E823" s="243"/>
      <c r="F823" s="243"/>
      <c r="G823" s="243"/>
      <c r="H823" s="243"/>
      <c r="I823" s="244"/>
      <c r="J823" s="244"/>
      <c r="K823" s="243"/>
      <c r="L823" s="243"/>
      <c r="M823" s="243"/>
      <c r="N823" s="243"/>
      <c r="O823" s="243"/>
      <c r="P823" s="244"/>
    </row>
    <row r="824" spans="1:16" ht="13.5">
      <c r="A824" s="242"/>
      <c r="B824" s="240"/>
      <c r="C824" s="243"/>
      <c r="D824" s="243"/>
      <c r="E824" s="243"/>
      <c r="F824" s="243"/>
      <c r="G824" s="243"/>
      <c r="H824" s="243"/>
      <c r="I824" s="244"/>
      <c r="J824" s="244"/>
      <c r="K824" s="243"/>
      <c r="L824" s="243"/>
      <c r="M824" s="243"/>
      <c r="N824" s="243"/>
      <c r="O824" s="243"/>
      <c r="P824" s="244"/>
    </row>
    <row r="825" spans="1:16" ht="13.5">
      <c r="A825" s="242"/>
      <c r="B825" s="240"/>
      <c r="C825" s="243"/>
      <c r="D825" s="243"/>
      <c r="E825" s="243"/>
      <c r="F825" s="243"/>
      <c r="G825" s="243"/>
      <c r="H825" s="243"/>
      <c r="I825" s="244"/>
      <c r="J825" s="244"/>
      <c r="K825" s="243"/>
      <c r="L825" s="243"/>
      <c r="M825" s="243"/>
      <c r="N825" s="243"/>
      <c r="O825" s="243"/>
      <c r="P825" s="244"/>
    </row>
    <row r="826" spans="1:16" ht="13.5">
      <c r="A826" s="242"/>
      <c r="B826" s="240"/>
      <c r="C826" s="243"/>
      <c r="D826" s="243"/>
      <c r="E826" s="243"/>
      <c r="F826" s="243"/>
      <c r="G826" s="243"/>
      <c r="H826" s="243"/>
      <c r="I826" s="244"/>
      <c r="J826" s="244"/>
      <c r="K826" s="243"/>
      <c r="L826" s="243"/>
      <c r="M826" s="243"/>
      <c r="N826" s="243"/>
      <c r="O826" s="243"/>
      <c r="P826" s="244"/>
    </row>
    <row r="827" spans="1:16" ht="13.5">
      <c r="A827" s="242"/>
      <c r="B827" s="240"/>
      <c r="C827" s="243"/>
      <c r="D827" s="243"/>
      <c r="E827" s="243"/>
      <c r="F827" s="243"/>
      <c r="G827" s="243"/>
      <c r="H827" s="243"/>
      <c r="I827" s="244"/>
      <c r="J827" s="244"/>
      <c r="K827" s="243"/>
      <c r="L827" s="243"/>
      <c r="M827" s="243"/>
      <c r="N827" s="243"/>
      <c r="O827" s="243"/>
      <c r="P827" s="244"/>
    </row>
    <row r="828" spans="1:16" ht="13.5">
      <c r="A828" s="242"/>
      <c r="B828" s="240"/>
      <c r="C828" s="243"/>
      <c r="D828" s="243"/>
      <c r="E828" s="243"/>
      <c r="F828" s="243"/>
      <c r="G828" s="243"/>
      <c r="H828" s="243"/>
      <c r="I828" s="244"/>
      <c r="J828" s="244"/>
      <c r="K828" s="243"/>
      <c r="L828" s="243"/>
      <c r="M828" s="243"/>
      <c r="N828" s="243"/>
      <c r="O828" s="243"/>
      <c r="P828" s="244"/>
    </row>
    <row r="829" spans="1:16" ht="13.5">
      <c r="A829" s="242"/>
      <c r="B829" s="240"/>
      <c r="C829" s="243"/>
      <c r="D829" s="243"/>
      <c r="E829" s="243"/>
      <c r="F829" s="243"/>
      <c r="G829" s="243"/>
      <c r="H829" s="243"/>
      <c r="I829" s="244"/>
      <c r="J829" s="244"/>
      <c r="K829" s="243"/>
      <c r="L829" s="243"/>
      <c r="M829" s="243"/>
      <c r="N829" s="243"/>
      <c r="O829" s="243"/>
      <c r="P829" s="244"/>
    </row>
    <row r="830" spans="1:16" ht="13.5">
      <c r="A830" s="242"/>
      <c r="B830" s="240"/>
      <c r="C830" s="243"/>
      <c r="D830" s="243"/>
      <c r="E830" s="243"/>
      <c r="F830" s="243"/>
      <c r="G830" s="243"/>
      <c r="H830" s="243"/>
      <c r="I830" s="244"/>
      <c r="J830" s="244"/>
      <c r="K830" s="243"/>
      <c r="L830" s="243"/>
      <c r="M830" s="243"/>
      <c r="N830" s="243"/>
      <c r="O830" s="243"/>
      <c r="P830" s="244"/>
    </row>
    <row r="831" spans="1:16" ht="13.5">
      <c r="A831" s="242"/>
      <c r="B831" s="240"/>
      <c r="C831" s="243"/>
      <c r="D831" s="243"/>
      <c r="E831" s="243"/>
      <c r="F831" s="243"/>
      <c r="G831" s="243"/>
      <c r="H831" s="243"/>
      <c r="I831" s="244"/>
      <c r="J831" s="244"/>
      <c r="K831" s="243"/>
      <c r="L831" s="243"/>
      <c r="M831" s="243"/>
      <c r="N831" s="243"/>
      <c r="O831" s="243"/>
      <c r="P831" s="244"/>
    </row>
    <row r="832" spans="1:16" ht="13.5">
      <c r="A832" s="242"/>
      <c r="B832" s="240"/>
      <c r="C832" s="243"/>
      <c r="D832" s="243"/>
      <c r="E832" s="243"/>
      <c r="F832" s="243"/>
      <c r="G832" s="243"/>
      <c r="H832" s="243"/>
      <c r="I832" s="244"/>
      <c r="J832" s="244"/>
      <c r="K832" s="243"/>
      <c r="L832" s="243"/>
      <c r="M832" s="243"/>
      <c r="N832" s="243"/>
      <c r="O832" s="243"/>
      <c r="P832" s="244"/>
    </row>
    <row r="833" spans="1:16" ht="13.5">
      <c r="A833" s="242"/>
      <c r="B833" s="240"/>
      <c r="C833" s="243"/>
      <c r="D833" s="243"/>
      <c r="E833" s="243"/>
      <c r="F833" s="243"/>
      <c r="G833" s="243"/>
      <c r="H833" s="243"/>
      <c r="I833" s="244"/>
      <c r="J833" s="244"/>
      <c r="K833" s="243"/>
      <c r="L833" s="243"/>
      <c r="M833" s="243"/>
      <c r="N833" s="243"/>
      <c r="O833" s="243"/>
      <c r="P833" s="244"/>
    </row>
    <row r="834" spans="1:16" ht="13.5">
      <c r="A834" s="242"/>
      <c r="B834" s="240"/>
      <c r="C834" s="243"/>
      <c r="D834" s="243"/>
      <c r="E834" s="243"/>
      <c r="F834" s="243"/>
      <c r="G834" s="243"/>
      <c r="H834" s="243"/>
      <c r="I834" s="244"/>
      <c r="J834" s="244"/>
      <c r="K834" s="243"/>
      <c r="L834" s="243"/>
      <c r="M834" s="243"/>
      <c r="N834" s="243"/>
      <c r="O834" s="243"/>
      <c r="P834" s="244"/>
    </row>
    <row r="835" spans="1:16" ht="13.5">
      <c r="A835" s="242"/>
      <c r="B835" s="240"/>
      <c r="C835" s="243"/>
      <c r="D835" s="243"/>
      <c r="E835" s="243"/>
      <c r="F835" s="243"/>
      <c r="G835" s="243"/>
      <c r="H835" s="243"/>
      <c r="I835" s="244"/>
      <c r="J835" s="244"/>
      <c r="K835" s="243"/>
      <c r="L835" s="243"/>
      <c r="M835" s="243"/>
      <c r="N835" s="243"/>
      <c r="O835" s="243"/>
      <c r="P835" s="244"/>
    </row>
    <row r="836" spans="1:16" ht="13.5">
      <c r="A836" s="242"/>
      <c r="B836" s="240"/>
      <c r="C836" s="243"/>
      <c r="D836" s="243"/>
      <c r="E836" s="243"/>
      <c r="F836" s="243"/>
      <c r="G836" s="243"/>
      <c r="H836" s="243"/>
      <c r="I836" s="244"/>
      <c r="J836" s="244"/>
      <c r="K836" s="243"/>
      <c r="L836" s="243"/>
      <c r="M836" s="243"/>
      <c r="N836" s="243"/>
      <c r="O836" s="243"/>
      <c r="P836" s="244"/>
    </row>
    <row r="837" spans="1:16" ht="13.5">
      <c r="A837" s="242"/>
      <c r="B837" s="240"/>
      <c r="C837" s="243"/>
      <c r="D837" s="243"/>
      <c r="E837" s="243"/>
      <c r="F837" s="243"/>
      <c r="G837" s="243"/>
      <c r="H837" s="243"/>
      <c r="I837" s="244"/>
      <c r="J837" s="244"/>
      <c r="K837" s="243"/>
      <c r="L837" s="243"/>
      <c r="M837" s="243"/>
      <c r="N837" s="243"/>
      <c r="O837" s="243"/>
      <c r="P837" s="244"/>
    </row>
    <row r="838" spans="1:16" ht="13.5">
      <c r="A838" s="242"/>
      <c r="B838" s="240"/>
      <c r="C838" s="243"/>
      <c r="D838" s="243"/>
      <c r="E838" s="243"/>
      <c r="F838" s="243"/>
      <c r="G838" s="243"/>
      <c r="H838" s="243"/>
      <c r="I838" s="244"/>
      <c r="J838" s="244"/>
      <c r="K838" s="243"/>
      <c r="L838" s="243"/>
      <c r="M838" s="243"/>
      <c r="N838" s="243"/>
      <c r="O838" s="243"/>
      <c r="P838" s="244"/>
    </row>
    <row r="839" spans="1:16" ht="13.5">
      <c r="A839" s="242"/>
      <c r="B839" s="240"/>
      <c r="C839" s="243"/>
      <c r="D839" s="243"/>
      <c r="E839" s="243"/>
      <c r="F839" s="243"/>
      <c r="G839" s="243"/>
      <c r="H839" s="243"/>
      <c r="I839" s="244"/>
      <c r="J839" s="244"/>
      <c r="K839" s="243"/>
      <c r="L839" s="243"/>
      <c r="M839" s="243"/>
      <c r="N839" s="243"/>
      <c r="O839" s="243"/>
      <c r="P839" s="244"/>
    </row>
    <row r="840" spans="1:16" ht="13.5">
      <c r="A840" s="242"/>
      <c r="B840" s="240"/>
      <c r="C840" s="243"/>
      <c r="D840" s="243"/>
      <c r="E840" s="243"/>
      <c r="F840" s="243"/>
      <c r="G840" s="243"/>
      <c r="H840" s="243"/>
      <c r="I840" s="244"/>
      <c r="J840" s="244"/>
      <c r="K840" s="243"/>
      <c r="L840" s="243"/>
      <c r="M840" s="243"/>
      <c r="N840" s="243"/>
      <c r="O840" s="243"/>
      <c r="P840" s="244"/>
    </row>
    <row r="841" spans="1:16" ht="13.5">
      <c r="A841" s="242"/>
      <c r="B841" s="240"/>
      <c r="C841" s="243"/>
      <c r="D841" s="243"/>
      <c r="E841" s="243"/>
      <c r="F841" s="243"/>
      <c r="G841" s="243"/>
      <c r="H841" s="243"/>
      <c r="I841" s="244"/>
      <c r="J841" s="244"/>
      <c r="K841" s="243"/>
      <c r="L841" s="243"/>
      <c r="M841" s="243"/>
      <c r="N841" s="243"/>
      <c r="O841" s="243"/>
      <c r="P841" s="244"/>
    </row>
    <row r="842" spans="1:16" ht="13.5">
      <c r="A842" s="242"/>
      <c r="B842" s="240"/>
      <c r="C842" s="243"/>
      <c r="D842" s="243"/>
      <c r="E842" s="243"/>
      <c r="F842" s="243"/>
      <c r="G842" s="243"/>
      <c r="H842" s="243"/>
      <c r="I842" s="244"/>
      <c r="J842" s="244"/>
      <c r="K842" s="243"/>
      <c r="L842" s="243"/>
      <c r="M842" s="243"/>
      <c r="N842" s="243"/>
      <c r="O842" s="243"/>
      <c r="P842" s="244"/>
    </row>
    <row r="843" spans="1:16" ht="13.5">
      <c r="A843" s="242"/>
      <c r="B843" s="240"/>
      <c r="C843" s="243"/>
      <c r="D843" s="243"/>
      <c r="E843" s="243"/>
      <c r="F843" s="243"/>
      <c r="G843" s="243"/>
      <c r="H843" s="243"/>
      <c r="I843" s="244"/>
      <c r="J843" s="244"/>
      <c r="K843" s="243"/>
      <c r="L843" s="243"/>
      <c r="M843" s="243"/>
      <c r="N843" s="243"/>
      <c r="O843" s="243"/>
      <c r="P843" s="244"/>
    </row>
    <row r="844" spans="1:16" ht="13.5">
      <c r="A844" s="242"/>
      <c r="B844" s="240"/>
      <c r="C844" s="243"/>
      <c r="D844" s="243"/>
      <c r="E844" s="243"/>
      <c r="F844" s="243"/>
      <c r="G844" s="243"/>
      <c r="H844" s="243"/>
      <c r="I844" s="244"/>
      <c r="J844" s="244"/>
      <c r="K844" s="243"/>
      <c r="L844" s="243"/>
      <c r="M844" s="243"/>
      <c r="N844" s="243"/>
      <c r="O844" s="243"/>
      <c r="P844" s="244"/>
    </row>
    <row r="845" spans="1:16" ht="13.5">
      <c r="A845" s="242"/>
      <c r="B845" s="240"/>
      <c r="C845" s="243"/>
      <c r="D845" s="243"/>
      <c r="E845" s="243"/>
      <c r="F845" s="243"/>
      <c r="G845" s="243"/>
      <c r="H845" s="243"/>
      <c r="I845" s="244"/>
      <c r="J845" s="244"/>
      <c r="K845" s="243"/>
      <c r="L845" s="243"/>
      <c r="M845" s="243"/>
      <c r="N845" s="243"/>
      <c r="O845" s="243"/>
      <c r="P845" s="244"/>
    </row>
    <row r="846" spans="1:16" ht="13.5">
      <c r="A846" s="242"/>
      <c r="B846" s="240"/>
      <c r="C846" s="243"/>
      <c r="D846" s="243"/>
      <c r="E846" s="243"/>
      <c r="F846" s="243"/>
      <c r="G846" s="243"/>
      <c r="H846" s="243"/>
      <c r="I846" s="244"/>
      <c r="J846" s="244"/>
      <c r="K846" s="243"/>
      <c r="L846" s="243"/>
      <c r="M846" s="243"/>
      <c r="N846" s="243"/>
      <c r="O846" s="243"/>
      <c r="P846" s="244"/>
    </row>
    <row r="847" spans="1:16" ht="13.5">
      <c r="A847" s="242"/>
      <c r="B847" s="240"/>
      <c r="C847" s="243"/>
      <c r="D847" s="243"/>
      <c r="E847" s="243"/>
      <c r="F847" s="243"/>
      <c r="G847" s="243"/>
      <c r="H847" s="243"/>
      <c r="I847" s="244"/>
      <c r="J847" s="244"/>
      <c r="K847" s="243"/>
      <c r="L847" s="243"/>
      <c r="M847" s="243"/>
      <c r="N847" s="243"/>
      <c r="O847" s="243"/>
      <c r="P847" s="244"/>
    </row>
    <row r="848" spans="1:16" ht="13.5">
      <c r="A848" s="242"/>
      <c r="B848" s="240"/>
      <c r="C848" s="243"/>
      <c r="D848" s="243"/>
      <c r="E848" s="243"/>
      <c r="F848" s="243"/>
      <c r="G848" s="243"/>
      <c r="H848" s="243"/>
      <c r="I848" s="244"/>
      <c r="J848" s="244"/>
      <c r="K848" s="243"/>
      <c r="L848" s="243"/>
      <c r="M848" s="243"/>
      <c r="N848" s="243"/>
      <c r="O848" s="243"/>
      <c r="P848" s="244"/>
    </row>
    <row r="849" spans="1:16" ht="13.5">
      <c r="A849" s="242"/>
      <c r="B849" s="240"/>
      <c r="C849" s="243"/>
      <c r="D849" s="243"/>
      <c r="E849" s="243"/>
      <c r="F849" s="243"/>
      <c r="G849" s="243"/>
      <c r="H849" s="243"/>
      <c r="I849" s="244"/>
      <c r="J849" s="244"/>
      <c r="K849" s="243"/>
      <c r="L849" s="243"/>
      <c r="M849" s="243"/>
      <c r="N849" s="243"/>
      <c r="O849" s="243"/>
      <c r="P849" s="244"/>
    </row>
    <row r="850" spans="1:16" ht="13.5">
      <c r="A850" s="242"/>
      <c r="B850" s="240"/>
      <c r="C850" s="243"/>
      <c r="D850" s="243"/>
      <c r="E850" s="243"/>
      <c r="F850" s="243"/>
      <c r="G850" s="243"/>
      <c r="H850" s="243"/>
      <c r="I850" s="244"/>
      <c r="J850" s="244"/>
      <c r="K850" s="243"/>
      <c r="L850" s="243"/>
      <c r="M850" s="243"/>
      <c r="N850" s="243"/>
      <c r="O850" s="243"/>
      <c r="P850" s="244"/>
    </row>
    <row r="851" spans="1:16" ht="13.5">
      <c r="A851" s="242"/>
      <c r="B851" s="240"/>
      <c r="C851" s="243"/>
      <c r="D851" s="243"/>
      <c r="E851" s="243"/>
      <c r="F851" s="243"/>
      <c r="G851" s="243"/>
      <c r="H851" s="243"/>
      <c r="I851" s="244"/>
      <c r="J851" s="244"/>
      <c r="K851" s="243"/>
      <c r="L851" s="243"/>
      <c r="M851" s="243"/>
      <c r="N851" s="243"/>
      <c r="O851" s="243"/>
      <c r="P851" s="244"/>
    </row>
    <row r="852" spans="1:16" ht="13.5">
      <c r="A852" s="242"/>
      <c r="B852" s="240"/>
      <c r="C852" s="243"/>
      <c r="D852" s="243"/>
      <c r="E852" s="243"/>
      <c r="F852" s="243"/>
      <c r="G852" s="243"/>
      <c r="H852" s="243"/>
      <c r="I852" s="244"/>
      <c r="J852" s="244"/>
      <c r="K852" s="243"/>
      <c r="L852" s="243"/>
      <c r="M852" s="243"/>
      <c r="N852" s="243"/>
      <c r="O852" s="243"/>
      <c r="P852" s="244"/>
    </row>
    <row r="853" spans="1:16" ht="13.5">
      <c r="A853" s="242"/>
      <c r="B853" s="240"/>
      <c r="C853" s="243"/>
      <c r="D853" s="243"/>
      <c r="E853" s="243"/>
      <c r="F853" s="243"/>
      <c r="G853" s="243"/>
      <c r="H853" s="243"/>
      <c r="I853" s="244"/>
      <c r="J853" s="244"/>
      <c r="K853" s="243"/>
      <c r="L853" s="243"/>
      <c r="M853" s="243"/>
      <c r="N853" s="243"/>
      <c r="O853" s="243"/>
      <c r="P853" s="244"/>
    </row>
    <row r="854" spans="1:16" ht="13.5">
      <c r="A854" s="242"/>
      <c r="B854" s="240"/>
      <c r="C854" s="243"/>
      <c r="D854" s="243"/>
      <c r="E854" s="243"/>
      <c r="F854" s="243"/>
      <c r="G854" s="243"/>
      <c r="H854" s="243"/>
      <c r="I854" s="244"/>
      <c r="J854" s="244"/>
      <c r="K854" s="243"/>
      <c r="L854" s="243"/>
      <c r="M854" s="243"/>
      <c r="N854" s="243"/>
      <c r="O854" s="243"/>
      <c r="P854" s="244"/>
    </row>
    <row r="855" spans="1:16" ht="13.5">
      <c r="A855" s="242"/>
      <c r="B855" s="240"/>
      <c r="C855" s="243"/>
      <c r="D855" s="243"/>
      <c r="E855" s="243"/>
      <c r="F855" s="243"/>
      <c r="G855" s="243"/>
      <c r="H855" s="243"/>
      <c r="I855" s="244"/>
      <c r="J855" s="244"/>
      <c r="K855" s="243"/>
      <c r="L855" s="243"/>
      <c r="M855" s="243"/>
      <c r="N855" s="243"/>
      <c r="O855" s="243"/>
      <c r="P855" s="244"/>
    </row>
    <row r="856" spans="1:16" ht="13.5">
      <c r="A856" s="242"/>
      <c r="B856" s="240"/>
      <c r="C856" s="243"/>
      <c r="D856" s="243"/>
      <c r="E856" s="243"/>
      <c r="F856" s="243"/>
      <c r="G856" s="243"/>
      <c r="H856" s="243"/>
      <c r="I856" s="244"/>
      <c r="J856" s="244"/>
      <c r="K856" s="243"/>
      <c r="L856" s="243"/>
      <c r="M856" s="243"/>
      <c r="N856" s="243"/>
      <c r="O856" s="243"/>
      <c r="P856" s="244"/>
    </row>
    <row r="857" spans="1:16" ht="13.5">
      <c r="A857" s="242"/>
      <c r="B857" s="240"/>
      <c r="C857" s="243"/>
      <c r="D857" s="243"/>
      <c r="E857" s="243"/>
      <c r="F857" s="243"/>
      <c r="G857" s="243"/>
      <c r="H857" s="243"/>
      <c r="I857" s="244"/>
      <c r="J857" s="244"/>
      <c r="K857" s="243"/>
      <c r="L857" s="243"/>
      <c r="M857" s="243"/>
      <c r="N857" s="243"/>
      <c r="O857" s="243"/>
      <c r="P857" s="244"/>
    </row>
    <row r="858" spans="1:16" ht="13.5">
      <c r="A858" s="242"/>
      <c r="B858" s="240"/>
      <c r="C858" s="243"/>
      <c r="D858" s="243"/>
      <c r="E858" s="243"/>
      <c r="F858" s="243"/>
      <c r="G858" s="243"/>
      <c r="H858" s="243"/>
      <c r="I858" s="244"/>
      <c r="J858" s="244"/>
      <c r="K858" s="243"/>
      <c r="L858" s="243"/>
      <c r="M858" s="243"/>
      <c r="N858" s="243"/>
      <c r="O858" s="243"/>
      <c r="P858" s="244"/>
    </row>
    <row r="859" spans="1:16" ht="13.5">
      <c r="A859" s="242"/>
      <c r="B859" s="240"/>
      <c r="C859" s="243"/>
      <c r="D859" s="243"/>
      <c r="E859" s="243"/>
      <c r="F859" s="243"/>
      <c r="G859" s="243"/>
      <c r="H859" s="243"/>
      <c r="I859" s="244"/>
      <c r="J859" s="244"/>
      <c r="K859" s="243"/>
      <c r="L859" s="243"/>
      <c r="M859" s="243"/>
      <c r="N859" s="243"/>
      <c r="O859" s="243"/>
      <c r="P859" s="244"/>
    </row>
    <row r="860" spans="1:16" ht="13.5">
      <c r="A860" s="242"/>
      <c r="B860" s="240"/>
      <c r="C860" s="243"/>
      <c r="D860" s="243"/>
      <c r="E860" s="243"/>
      <c r="F860" s="243"/>
      <c r="G860" s="243"/>
      <c r="H860" s="243"/>
      <c r="I860" s="244"/>
      <c r="J860" s="244"/>
      <c r="K860" s="243"/>
      <c r="L860" s="243"/>
      <c r="M860" s="243"/>
      <c r="N860" s="243"/>
      <c r="O860" s="243"/>
      <c r="P860" s="244"/>
    </row>
    <row r="861" spans="1:16" ht="13.5">
      <c r="A861" s="242"/>
      <c r="B861" s="240"/>
      <c r="C861" s="243"/>
      <c r="D861" s="243"/>
      <c r="E861" s="243"/>
      <c r="F861" s="243"/>
      <c r="G861" s="243"/>
      <c r="H861" s="243"/>
      <c r="I861" s="244"/>
      <c r="J861" s="244"/>
      <c r="K861" s="243"/>
      <c r="L861" s="243"/>
      <c r="M861" s="243"/>
      <c r="N861" s="243"/>
      <c r="O861" s="243"/>
      <c r="P861" s="244"/>
    </row>
    <row r="862" spans="1:16" ht="13.5">
      <c r="A862" s="242"/>
      <c r="B862" s="240"/>
      <c r="C862" s="243"/>
      <c r="D862" s="243"/>
      <c r="E862" s="243"/>
      <c r="F862" s="243"/>
      <c r="G862" s="243"/>
      <c r="H862" s="243"/>
      <c r="I862" s="244"/>
      <c r="J862" s="244"/>
      <c r="K862" s="243"/>
      <c r="L862" s="243"/>
      <c r="M862" s="243"/>
      <c r="N862" s="243"/>
      <c r="O862" s="243"/>
      <c r="P862" s="244"/>
    </row>
    <row r="863" spans="1:16" ht="13.5">
      <c r="A863" s="242"/>
      <c r="B863" s="240"/>
      <c r="C863" s="243"/>
      <c r="D863" s="243"/>
      <c r="E863" s="243"/>
      <c r="F863" s="243"/>
      <c r="G863" s="243"/>
      <c r="H863" s="243"/>
      <c r="I863" s="244"/>
      <c r="J863" s="244"/>
      <c r="K863" s="243"/>
      <c r="L863" s="243"/>
      <c r="M863" s="243"/>
      <c r="N863" s="243"/>
      <c r="O863" s="243"/>
      <c r="P863" s="244"/>
    </row>
    <row r="864" spans="1:16" ht="13.5">
      <c r="A864" s="242"/>
      <c r="B864" s="240"/>
      <c r="C864" s="243"/>
      <c r="D864" s="243"/>
      <c r="E864" s="243"/>
      <c r="F864" s="243"/>
      <c r="G864" s="243"/>
      <c r="H864" s="243"/>
      <c r="I864" s="244"/>
      <c r="J864" s="244"/>
      <c r="K864" s="243"/>
      <c r="L864" s="243"/>
      <c r="M864" s="243"/>
      <c r="N864" s="243"/>
      <c r="O864" s="243"/>
      <c r="P864" s="244"/>
    </row>
    <row r="865" spans="1:16" ht="13.5">
      <c r="A865" s="242"/>
      <c r="B865" s="240"/>
      <c r="C865" s="243"/>
      <c r="D865" s="243"/>
      <c r="E865" s="243"/>
      <c r="F865" s="243"/>
      <c r="G865" s="243"/>
      <c r="H865" s="243"/>
      <c r="I865" s="244"/>
      <c r="J865" s="244"/>
      <c r="K865" s="243"/>
      <c r="L865" s="243"/>
      <c r="M865" s="243"/>
      <c r="N865" s="243"/>
      <c r="O865" s="243"/>
      <c r="P865" s="244"/>
    </row>
    <row r="866" spans="1:16" ht="13.5">
      <c r="A866" s="242"/>
      <c r="B866" s="240"/>
      <c r="C866" s="243"/>
      <c r="D866" s="243"/>
      <c r="E866" s="243"/>
      <c r="F866" s="243"/>
      <c r="G866" s="243"/>
      <c r="H866" s="243"/>
      <c r="I866" s="244"/>
      <c r="J866" s="244"/>
      <c r="K866" s="243"/>
      <c r="L866" s="243"/>
      <c r="M866" s="243"/>
      <c r="N866" s="243"/>
      <c r="O866" s="243"/>
      <c r="P866" s="244"/>
    </row>
    <row r="867" spans="1:16" ht="13.5">
      <c r="A867" s="242"/>
      <c r="B867" s="240"/>
      <c r="C867" s="243"/>
      <c r="D867" s="243"/>
      <c r="E867" s="243"/>
      <c r="F867" s="243"/>
      <c r="G867" s="243"/>
      <c r="H867" s="243"/>
      <c r="I867" s="244"/>
      <c r="J867" s="244"/>
      <c r="K867" s="243"/>
      <c r="L867" s="243"/>
      <c r="M867" s="243"/>
      <c r="N867" s="243"/>
      <c r="O867" s="243"/>
      <c r="P867" s="244"/>
    </row>
    <row r="868" spans="1:16" ht="13.5">
      <c r="A868" s="242"/>
      <c r="B868" s="240"/>
      <c r="C868" s="243"/>
      <c r="D868" s="243"/>
      <c r="E868" s="243"/>
      <c r="F868" s="243"/>
      <c r="G868" s="243"/>
      <c r="H868" s="243"/>
      <c r="I868" s="244"/>
      <c r="J868" s="244"/>
      <c r="K868" s="243"/>
      <c r="L868" s="243"/>
      <c r="M868" s="243"/>
      <c r="N868" s="243"/>
      <c r="O868" s="243"/>
      <c r="P868" s="244"/>
    </row>
    <row r="869" spans="1:16" ht="13.5">
      <c r="A869" s="242"/>
      <c r="B869" s="240"/>
      <c r="C869" s="243"/>
      <c r="D869" s="243"/>
      <c r="E869" s="243"/>
      <c r="F869" s="243"/>
      <c r="G869" s="243"/>
      <c r="H869" s="243"/>
      <c r="I869" s="244"/>
      <c r="J869" s="244"/>
      <c r="K869" s="243"/>
      <c r="L869" s="243"/>
      <c r="M869" s="243"/>
      <c r="N869" s="243"/>
      <c r="O869" s="243"/>
      <c r="P869" s="244"/>
    </row>
    <row r="870" spans="1:16" ht="13.5">
      <c r="A870" s="242"/>
      <c r="B870" s="240"/>
      <c r="C870" s="243"/>
      <c r="D870" s="243"/>
      <c r="E870" s="243"/>
      <c r="F870" s="243"/>
      <c r="G870" s="243"/>
      <c r="H870" s="243"/>
      <c r="I870" s="244"/>
      <c r="J870" s="244"/>
      <c r="K870" s="243"/>
      <c r="L870" s="243"/>
      <c r="M870" s="243"/>
      <c r="N870" s="243"/>
      <c r="O870" s="243"/>
      <c r="P870" s="244"/>
    </row>
    <row r="871" spans="1:16" ht="13.5">
      <c r="A871" s="242"/>
      <c r="B871" s="240"/>
      <c r="C871" s="243"/>
      <c r="D871" s="243"/>
      <c r="E871" s="243"/>
      <c r="F871" s="243"/>
      <c r="G871" s="243"/>
      <c r="H871" s="243"/>
      <c r="I871" s="244"/>
      <c r="J871" s="244"/>
      <c r="K871" s="243"/>
      <c r="L871" s="243"/>
      <c r="M871" s="243"/>
      <c r="N871" s="243"/>
      <c r="O871" s="243"/>
      <c r="P871" s="244"/>
    </row>
    <row r="872" spans="1:16" ht="13.5">
      <c r="A872" s="242"/>
      <c r="B872" s="240"/>
      <c r="C872" s="243"/>
      <c r="D872" s="243"/>
      <c r="E872" s="243"/>
      <c r="F872" s="243"/>
      <c r="G872" s="243"/>
      <c r="H872" s="243"/>
      <c r="I872" s="244"/>
      <c r="J872" s="244"/>
      <c r="K872" s="243"/>
      <c r="L872" s="243"/>
      <c r="M872" s="243"/>
      <c r="N872" s="243"/>
      <c r="O872" s="243"/>
      <c r="P872" s="244"/>
    </row>
    <row r="873" spans="1:16" ht="13.5">
      <c r="A873" s="242"/>
      <c r="B873" s="240"/>
      <c r="C873" s="243"/>
      <c r="D873" s="243"/>
      <c r="E873" s="243"/>
      <c r="F873" s="243"/>
      <c r="G873" s="243"/>
      <c r="H873" s="243"/>
      <c r="I873" s="244"/>
      <c r="J873" s="244"/>
      <c r="K873" s="243"/>
      <c r="L873" s="243"/>
      <c r="M873" s="243"/>
      <c r="N873" s="243"/>
      <c r="O873" s="243"/>
      <c r="P873" s="244"/>
    </row>
    <row r="874" spans="1:16" ht="13.5">
      <c r="A874" s="242"/>
      <c r="B874" s="240"/>
      <c r="C874" s="243"/>
      <c r="D874" s="243"/>
      <c r="E874" s="243"/>
      <c r="F874" s="243"/>
      <c r="G874" s="243"/>
      <c r="H874" s="243"/>
      <c r="I874" s="244"/>
      <c r="J874" s="244"/>
      <c r="K874" s="243"/>
      <c r="L874" s="243"/>
      <c r="M874" s="243"/>
      <c r="N874" s="243"/>
      <c r="O874" s="243"/>
      <c r="P874" s="244"/>
    </row>
    <row r="875" spans="1:16" ht="13.5">
      <c r="A875" s="242"/>
      <c r="B875" s="240"/>
      <c r="C875" s="243"/>
      <c r="D875" s="243"/>
      <c r="E875" s="243"/>
      <c r="F875" s="243"/>
      <c r="G875" s="243"/>
      <c r="H875" s="243"/>
      <c r="I875" s="244"/>
      <c r="J875" s="244"/>
      <c r="K875" s="243"/>
      <c r="L875" s="243"/>
      <c r="M875" s="243"/>
      <c r="N875" s="243"/>
      <c r="O875" s="243"/>
      <c r="P875" s="244"/>
    </row>
    <row r="876" spans="1:16" ht="13.5">
      <c r="A876" s="242"/>
      <c r="B876" s="240"/>
      <c r="C876" s="243"/>
      <c r="D876" s="243"/>
      <c r="E876" s="243"/>
      <c r="F876" s="243"/>
      <c r="G876" s="243"/>
      <c r="H876" s="243"/>
      <c r="I876" s="244"/>
      <c r="J876" s="244"/>
      <c r="K876" s="243"/>
      <c r="L876" s="243"/>
      <c r="M876" s="243"/>
      <c r="N876" s="243"/>
      <c r="O876" s="243"/>
      <c r="P876" s="244"/>
    </row>
    <row r="877" spans="1:16" ht="13.5">
      <c r="A877" s="242"/>
      <c r="B877" s="240"/>
      <c r="C877" s="243"/>
      <c r="D877" s="243"/>
      <c r="E877" s="243"/>
      <c r="F877" s="243"/>
      <c r="G877" s="243"/>
      <c r="H877" s="243"/>
      <c r="I877" s="244"/>
      <c r="J877" s="244"/>
      <c r="K877" s="243"/>
      <c r="L877" s="243"/>
      <c r="M877" s="243"/>
      <c r="N877" s="243"/>
      <c r="O877" s="243"/>
      <c r="P877" s="244"/>
    </row>
    <row r="878" spans="1:16" ht="13.5">
      <c r="A878" s="242"/>
      <c r="B878" s="240"/>
      <c r="C878" s="243"/>
      <c r="D878" s="243"/>
      <c r="E878" s="243"/>
      <c r="F878" s="243"/>
      <c r="G878" s="243"/>
      <c r="H878" s="243"/>
      <c r="I878" s="244"/>
      <c r="J878" s="244"/>
      <c r="K878" s="243"/>
      <c r="L878" s="243"/>
      <c r="M878" s="243"/>
      <c r="N878" s="243"/>
      <c r="O878" s="243"/>
      <c r="P878" s="244"/>
    </row>
    <row r="879" spans="1:16" ht="13.5">
      <c r="A879" s="242"/>
      <c r="B879" s="240"/>
      <c r="C879" s="243"/>
      <c r="D879" s="243"/>
      <c r="E879" s="243"/>
      <c r="F879" s="243"/>
      <c r="G879" s="243"/>
      <c r="H879" s="243"/>
      <c r="I879" s="244"/>
      <c r="J879" s="244"/>
      <c r="K879" s="243"/>
      <c r="L879" s="243"/>
      <c r="M879" s="243"/>
      <c r="N879" s="243"/>
      <c r="O879" s="243"/>
      <c r="P879" s="244"/>
    </row>
    <row r="880" spans="1:16" ht="13.5">
      <c r="A880" s="242"/>
      <c r="B880" s="240"/>
      <c r="C880" s="243"/>
      <c r="D880" s="243"/>
      <c r="E880" s="243"/>
      <c r="F880" s="243"/>
      <c r="G880" s="243"/>
      <c r="H880" s="243"/>
      <c r="I880" s="244"/>
      <c r="J880" s="244"/>
      <c r="K880" s="243"/>
      <c r="L880" s="243"/>
      <c r="M880" s="243"/>
      <c r="N880" s="243"/>
      <c r="O880" s="243"/>
      <c r="P880" s="244"/>
    </row>
    <row r="881" spans="1:16" ht="13.5">
      <c r="A881" s="242"/>
      <c r="B881" s="240"/>
      <c r="C881" s="243"/>
      <c r="D881" s="243"/>
      <c r="E881" s="243"/>
      <c r="F881" s="243"/>
      <c r="G881" s="243"/>
      <c r="H881" s="243"/>
      <c r="I881" s="244"/>
      <c r="J881" s="244"/>
      <c r="K881" s="243"/>
      <c r="L881" s="243"/>
      <c r="M881" s="243"/>
      <c r="N881" s="243"/>
      <c r="O881" s="243"/>
      <c r="P881" s="244"/>
    </row>
    <row r="882" spans="1:16" ht="13.5">
      <c r="A882" s="242"/>
      <c r="B882" s="240"/>
      <c r="C882" s="243"/>
      <c r="D882" s="243"/>
      <c r="E882" s="243"/>
      <c r="F882" s="243"/>
      <c r="G882" s="243"/>
      <c r="H882" s="243"/>
      <c r="I882" s="244"/>
      <c r="J882" s="244"/>
      <c r="K882" s="243"/>
      <c r="L882" s="243"/>
      <c r="M882" s="243"/>
      <c r="N882" s="243"/>
      <c r="O882" s="243"/>
      <c r="P882" s="244"/>
    </row>
    <row r="883" spans="1:16" ht="13.5">
      <c r="A883" s="242"/>
      <c r="B883" s="240"/>
      <c r="C883" s="243"/>
      <c r="D883" s="243"/>
      <c r="E883" s="243"/>
      <c r="F883" s="243"/>
      <c r="G883" s="243"/>
      <c r="H883" s="243"/>
      <c r="I883" s="244"/>
      <c r="J883" s="244"/>
      <c r="K883" s="243"/>
      <c r="L883" s="243"/>
      <c r="M883" s="243"/>
      <c r="N883" s="243"/>
      <c r="O883" s="243"/>
      <c r="P883" s="244"/>
    </row>
    <row r="884" spans="1:16" ht="13.5">
      <c r="A884" s="242"/>
      <c r="B884" s="240"/>
      <c r="C884" s="243"/>
      <c r="D884" s="243"/>
      <c r="E884" s="243"/>
      <c r="F884" s="243"/>
      <c r="G884" s="243"/>
      <c r="H884" s="243"/>
      <c r="I884" s="244"/>
      <c r="J884" s="244"/>
      <c r="K884" s="243"/>
      <c r="L884" s="243"/>
      <c r="M884" s="243"/>
      <c r="N884" s="243"/>
      <c r="O884" s="243"/>
      <c r="P884" s="244"/>
    </row>
    <row r="885" spans="1:16" ht="13.5">
      <c r="A885" s="242"/>
      <c r="B885" s="240"/>
      <c r="C885" s="243"/>
      <c r="D885" s="243"/>
      <c r="E885" s="243"/>
      <c r="F885" s="243"/>
      <c r="G885" s="243"/>
      <c r="H885" s="243"/>
      <c r="I885" s="244"/>
      <c r="J885" s="244"/>
      <c r="K885" s="243"/>
      <c r="L885" s="243"/>
      <c r="M885" s="243"/>
      <c r="N885" s="243"/>
      <c r="O885" s="243"/>
      <c r="P885" s="244"/>
    </row>
    <row r="886" spans="1:16" ht="13.5">
      <c r="A886" s="242"/>
      <c r="B886" s="240"/>
      <c r="C886" s="243"/>
      <c r="D886" s="243"/>
      <c r="E886" s="243"/>
      <c r="F886" s="243"/>
      <c r="G886" s="243"/>
      <c r="H886" s="243"/>
      <c r="I886" s="244"/>
      <c r="J886" s="244"/>
      <c r="K886" s="243"/>
      <c r="L886" s="243"/>
      <c r="M886" s="243"/>
      <c r="N886" s="243"/>
      <c r="O886" s="243"/>
      <c r="P886" s="244"/>
    </row>
    <row r="887" spans="1:16" ht="13.5">
      <c r="A887" s="242"/>
      <c r="B887" s="240"/>
      <c r="C887" s="243"/>
      <c r="D887" s="243"/>
      <c r="E887" s="243"/>
      <c r="F887" s="243"/>
      <c r="G887" s="243"/>
      <c r="H887" s="243"/>
      <c r="I887" s="244"/>
      <c r="J887" s="244"/>
      <c r="K887" s="243"/>
      <c r="L887" s="243"/>
      <c r="M887" s="243"/>
      <c r="N887" s="243"/>
      <c r="O887" s="243"/>
      <c r="P887" s="244"/>
    </row>
    <row r="888" spans="1:16" ht="13.5">
      <c r="A888" s="242"/>
      <c r="B888" s="240"/>
      <c r="C888" s="243"/>
      <c r="D888" s="243"/>
      <c r="E888" s="243"/>
      <c r="F888" s="243"/>
      <c r="G888" s="243"/>
      <c r="H888" s="243"/>
      <c r="I888" s="244"/>
      <c r="J888" s="244"/>
      <c r="K888" s="243"/>
      <c r="L888" s="243"/>
      <c r="M888" s="243"/>
      <c r="N888" s="243"/>
      <c r="O888" s="243"/>
      <c r="P888" s="244"/>
    </row>
    <row r="889" spans="1:16" ht="13.5">
      <c r="A889" s="242"/>
      <c r="B889" s="240"/>
      <c r="C889" s="243"/>
      <c r="D889" s="243"/>
      <c r="E889" s="243"/>
      <c r="F889" s="243"/>
      <c r="G889" s="243"/>
      <c r="H889" s="243"/>
      <c r="I889" s="244"/>
      <c r="J889" s="244"/>
      <c r="K889" s="243"/>
      <c r="L889" s="243"/>
      <c r="M889" s="243"/>
      <c r="N889" s="243"/>
      <c r="O889" s="243"/>
      <c r="P889" s="244"/>
    </row>
    <row r="890" spans="1:16" ht="13.5">
      <c r="A890" s="242"/>
      <c r="B890" s="240"/>
      <c r="C890" s="243"/>
      <c r="D890" s="243"/>
      <c r="E890" s="243"/>
      <c r="F890" s="243"/>
      <c r="G890" s="243"/>
      <c r="H890" s="243"/>
      <c r="I890" s="244"/>
      <c r="J890" s="244"/>
      <c r="K890" s="243"/>
      <c r="L890" s="243"/>
      <c r="M890" s="243"/>
      <c r="N890" s="243"/>
      <c r="O890" s="243"/>
      <c r="P890" s="244"/>
    </row>
    <row r="891" spans="1:16" ht="13.5">
      <c r="A891" s="242"/>
      <c r="B891" s="240"/>
      <c r="C891" s="243"/>
      <c r="D891" s="243"/>
      <c r="E891" s="243"/>
      <c r="F891" s="243"/>
      <c r="G891" s="243"/>
      <c r="H891" s="243"/>
      <c r="I891" s="244"/>
      <c r="J891" s="244"/>
      <c r="K891" s="243"/>
      <c r="L891" s="243"/>
      <c r="M891" s="243"/>
      <c r="N891" s="243"/>
      <c r="O891" s="243"/>
      <c r="P891" s="244"/>
    </row>
    <row r="892" spans="1:16" ht="13.5">
      <c r="A892" s="242"/>
      <c r="B892" s="240"/>
      <c r="C892" s="243"/>
      <c r="D892" s="243"/>
      <c r="E892" s="243"/>
      <c r="F892" s="243"/>
      <c r="G892" s="243"/>
      <c r="H892" s="243"/>
      <c r="I892" s="244"/>
      <c r="J892" s="244"/>
      <c r="K892" s="243"/>
      <c r="L892" s="243"/>
      <c r="M892" s="243"/>
      <c r="N892" s="243"/>
      <c r="O892" s="243"/>
      <c r="P892" s="244"/>
    </row>
    <row r="893" spans="1:16" ht="13.5">
      <c r="A893" s="242"/>
      <c r="B893" s="240"/>
      <c r="C893" s="243"/>
      <c r="D893" s="243"/>
      <c r="E893" s="243"/>
      <c r="F893" s="243"/>
      <c r="G893" s="243"/>
      <c r="H893" s="243"/>
      <c r="I893" s="244"/>
      <c r="J893" s="244"/>
      <c r="K893" s="243"/>
      <c r="L893" s="243"/>
      <c r="M893" s="243"/>
      <c r="N893" s="243"/>
      <c r="O893" s="243"/>
      <c r="P893" s="244"/>
    </row>
    <row r="894" spans="1:16" ht="13.5">
      <c r="A894" s="242"/>
      <c r="B894" s="240"/>
      <c r="C894" s="243"/>
      <c r="D894" s="243"/>
      <c r="E894" s="243"/>
      <c r="F894" s="243"/>
      <c r="G894" s="243"/>
      <c r="H894" s="243"/>
      <c r="I894" s="244"/>
      <c r="J894" s="244"/>
      <c r="K894" s="243"/>
      <c r="L894" s="243"/>
      <c r="M894" s="243"/>
      <c r="N894" s="243"/>
      <c r="O894" s="243"/>
      <c r="P894" s="244"/>
    </row>
    <row r="895" spans="1:16" ht="13.5">
      <c r="A895" s="242"/>
      <c r="B895" s="240"/>
      <c r="C895" s="243"/>
      <c r="D895" s="243"/>
      <c r="E895" s="243"/>
      <c r="F895" s="243"/>
      <c r="G895" s="243"/>
      <c r="H895" s="243"/>
      <c r="I895" s="244"/>
      <c r="J895" s="244"/>
      <c r="K895" s="243"/>
      <c r="L895" s="243"/>
      <c r="M895" s="243"/>
      <c r="N895" s="243"/>
      <c r="O895" s="243"/>
      <c r="P895" s="244"/>
    </row>
    <row r="896" spans="1:16" ht="13.5">
      <c r="A896" s="242"/>
      <c r="B896" s="240"/>
      <c r="C896" s="243"/>
      <c r="D896" s="243"/>
      <c r="E896" s="243"/>
      <c r="F896" s="243"/>
      <c r="G896" s="243"/>
      <c r="H896" s="243"/>
      <c r="I896" s="244"/>
      <c r="J896" s="244"/>
      <c r="K896" s="243"/>
      <c r="L896" s="243"/>
      <c r="M896" s="243"/>
      <c r="N896" s="243"/>
      <c r="O896" s="243"/>
      <c r="P896" s="244"/>
    </row>
    <row r="897" spans="1:16" ht="13.5">
      <c r="A897" s="242"/>
      <c r="B897" s="240"/>
      <c r="C897" s="243"/>
      <c r="D897" s="243"/>
      <c r="E897" s="243"/>
      <c r="F897" s="243"/>
      <c r="G897" s="243"/>
      <c r="H897" s="243"/>
      <c r="I897" s="244"/>
      <c r="J897" s="244"/>
      <c r="K897" s="243"/>
      <c r="L897" s="243"/>
      <c r="M897" s="243"/>
      <c r="N897" s="243"/>
      <c r="O897" s="243"/>
      <c r="P897" s="244"/>
    </row>
    <row r="898" spans="1:16" ht="13.5">
      <c r="A898" s="242"/>
      <c r="B898" s="240"/>
      <c r="C898" s="243"/>
      <c r="D898" s="243"/>
      <c r="E898" s="243"/>
      <c r="F898" s="243"/>
      <c r="G898" s="243"/>
      <c r="H898" s="243"/>
      <c r="I898" s="244"/>
      <c r="J898" s="244"/>
      <c r="K898" s="243"/>
      <c r="L898" s="243"/>
      <c r="M898" s="243"/>
      <c r="N898" s="243"/>
      <c r="O898" s="243"/>
      <c r="P898" s="244"/>
    </row>
    <row r="899" spans="1:16" ht="13.5">
      <c r="A899" s="242"/>
      <c r="B899" s="240"/>
      <c r="C899" s="243"/>
      <c r="D899" s="243"/>
      <c r="E899" s="243"/>
      <c r="F899" s="243"/>
      <c r="G899" s="243"/>
      <c r="H899" s="243"/>
      <c r="I899" s="244"/>
      <c r="J899" s="244"/>
      <c r="K899" s="243"/>
      <c r="L899" s="243"/>
      <c r="M899" s="243"/>
      <c r="N899" s="243"/>
      <c r="O899" s="243"/>
      <c r="P899" s="244"/>
    </row>
    <row r="900" spans="1:16" ht="13.5">
      <c r="A900" s="242"/>
      <c r="B900" s="240"/>
      <c r="C900" s="243"/>
      <c r="D900" s="243"/>
      <c r="E900" s="243"/>
      <c r="F900" s="243"/>
      <c r="G900" s="243"/>
      <c r="H900" s="243"/>
      <c r="I900" s="244"/>
      <c r="J900" s="244"/>
      <c r="K900" s="243"/>
      <c r="L900" s="243"/>
      <c r="M900" s="243"/>
      <c r="N900" s="243"/>
      <c r="O900" s="243"/>
      <c r="P900" s="244"/>
    </row>
    <row r="901" spans="1:16" ht="13.5">
      <c r="A901" s="242"/>
      <c r="B901" s="240"/>
      <c r="C901" s="243"/>
      <c r="D901" s="243"/>
      <c r="E901" s="243"/>
      <c r="F901" s="243"/>
      <c r="G901" s="243"/>
      <c r="H901" s="243"/>
      <c r="I901" s="244"/>
      <c r="J901" s="244"/>
      <c r="K901" s="243"/>
      <c r="L901" s="243"/>
      <c r="M901" s="243"/>
      <c r="N901" s="243"/>
      <c r="O901" s="243"/>
      <c r="P901" s="244"/>
    </row>
    <row r="902" spans="1:16" ht="13.5">
      <c r="A902" s="242"/>
      <c r="B902" s="240"/>
      <c r="C902" s="243"/>
      <c r="D902" s="243"/>
      <c r="E902" s="243"/>
      <c r="F902" s="243"/>
      <c r="G902" s="243"/>
      <c r="H902" s="243"/>
      <c r="I902" s="244"/>
      <c r="J902" s="244"/>
      <c r="K902" s="243"/>
      <c r="L902" s="243"/>
      <c r="M902" s="243"/>
      <c r="N902" s="243"/>
      <c r="O902" s="243"/>
      <c r="P902" s="244"/>
    </row>
    <row r="903" spans="1:16" ht="13.5">
      <c r="A903" s="242"/>
      <c r="B903" s="240"/>
      <c r="C903" s="243"/>
      <c r="D903" s="243"/>
      <c r="E903" s="243"/>
      <c r="F903" s="243"/>
      <c r="G903" s="243"/>
      <c r="H903" s="243"/>
      <c r="I903" s="244"/>
      <c r="J903" s="244"/>
      <c r="K903" s="243"/>
      <c r="L903" s="243"/>
      <c r="M903" s="243"/>
      <c r="N903" s="243"/>
      <c r="O903" s="243"/>
      <c r="P903" s="244"/>
    </row>
    <row r="904" spans="1:16" ht="13.5">
      <c r="A904" s="242"/>
      <c r="B904" s="240"/>
      <c r="C904" s="243"/>
      <c r="D904" s="243"/>
      <c r="E904" s="243"/>
      <c r="F904" s="243"/>
      <c r="G904" s="243"/>
      <c r="H904" s="243"/>
      <c r="I904" s="244"/>
      <c r="J904" s="244"/>
      <c r="K904" s="243"/>
      <c r="L904" s="243"/>
      <c r="M904" s="243"/>
      <c r="N904" s="243"/>
      <c r="O904" s="243"/>
      <c r="P904" s="244"/>
    </row>
    <row r="905" spans="1:16" ht="13.5">
      <c r="A905" s="242"/>
      <c r="B905" s="240"/>
      <c r="C905" s="243"/>
      <c r="D905" s="243"/>
      <c r="E905" s="243"/>
      <c r="F905" s="243"/>
      <c r="G905" s="243"/>
      <c r="H905" s="243"/>
      <c r="I905" s="244"/>
      <c r="J905" s="244"/>
      <c r="K905" s="243"/>
      <c r="L905" s="243"/>
      <c r="M905" s="243"/>
      <c r="N905" s="243"/>
      <c r="O905" s="243"/>
      <c r="P905" s="244"/>
    </row>
    <row r="906" spans="1:16" ht="13.5">
      <c r="A906" s="242"/>
      <c r="B906" s="240"/>
      <c r="C906" s="243"/>
      <c r="D906" s="243"/>
      <c r="E906" s="243"/>
      <c r="F906" s="243"/>
      <c r="G906" s="243"/>
      <c r="H906" s="243"/>
      <c r="I906" s="244"/>
      <c r="J906" s="244"/>
      <c r="K906" s="243"/>
      <c r="L906" s="243"/>
      <c r="M906" s="243"/>
      <c r="N906" s="243"/>
      <c r="O906" s="243"/>
      <c r="P906" s="244"/>
    </row>
    <row r="907" spans="1:16" ht="13.5">
      <c r="A907" s="242"/>
      <c r="B907" s="240"/>
      <c r="C907" s="243"/>
      <c r="D907" s="243"/>
      <c r="E907" s="243"/>
      <c r="F907" s="243"/>
      <c r="G907" s="243"/>
      <c r="H907" s="243"/>
      <c r="I907" s="244"/>
      <c r="J907" s="244"/>
      <c r="K907" s="243"/>
      <c r="L907" s="243"/>
      <c r="M907" s="243"/>
      <c r="N907" s="243"/>
      <c r="O907" s="243"/>
      <c r="P907" s="244"/>
    </row>
    <row r="908" spans="1:16" ht="13.5">
      <c r="A908" s="242"/>
      <c r="B908" s="240"/>
      <c r="C908" s="243"/>
      <c r="D908" s="243"/>
      <c r="E908" s="243"/>
      <c r="F908" s="243"/>
      <c r="G908" s="243"/>
      <c r="H908" s="243"/>
      <c r="I908" s="244"/>
      <c r="J908" s="244"/>
      <c r="K908" s="243"/>
      <c r="L908" s="243"/>
      <c r="M908" s="243"/>
      <c r="N908" s="243"/>
      <c r="O908" s="243"/>
      <c r="P908" s="244"/>
    </row>
    <row r="909" spans="1:16" ht="13.5">
      <c r="A909" s="242"/>
      <c r="B909" s="240"/>
      <c r="C909" s="243"/>
      <c r="D909" s="243"/>
      <c r="E909" s="243"/>
      <c r="F909" s="243"/>
      <c r="G909" s="243"/>
      <c r="H909" s="243"/>
      <c r="I909" s="244"/>
      <c r="J909" s="244"/>
      <c r="K909" s="243"/>
      <c r="L909" s="243"/>
      <c r="M909" s="243"/>
      <c r="N909" s="243"/>
      <c r="O909" s="243"/>
      <c r="P909" s="244"/>
    </row>
    <row r="910" spans="1:16" ht="13.5">
      <c r="A910" s="242"/>
      <c r="B910" s="240"/>
      <c r="C910" s="243"/>
      <c r="D910" s="243"/>
      <c r="E910" s="243"/>
      <c r="F910" s="243"/>
      <c r="G910" s="243"/>
      <c r="H910" s="243"/>
      <c r="I910" s="244"/>
      <c r="J910" s="244"/>
      <c r="K910" s="243"/>
      <c r="L910" s="243"/>
      <c r="M910" s="243"/>
      <c r="N910" s="243"/>
      <c r="O910" s="243"/>
      <c r="P910" s="244"/>
    </row>
    <row r="911" spans="1:16" ht="13.5">
      <c r="A911" s="242"/>
      <c r="B911" s="240"/>
      <c r="C911" s="243"/>
      <c r="D911" s="243"/>
      <c r="E911" s="243"/>
      <c r="F911" s="243"/>
      <c r="G911" s="243"/>
      <c r="H911" s="243"/>
      <c r="I911" s="244"/>
      <c r="J911" s="244"/>
      <c r="K911" s="243"/>
      <c r="L911" s="243"/>
      <c r="M911" s="243"/>
      <c r="N911" s="243"/>
      <c r="O911" s="243"/>
      <c r="P911" s="244"/>
    </row>
    <row r="912" spans="1:16" ht="13.5">
      <c r="A912" s="242"/>
      <c r="B912" s="240"/>
      <c r="C912" s="243"/>
      <c r="D912" s="243"/>
      <c r="E912" s="243"/>
      <c r="F912" s="243"/>
      <c r="G912" s="243"/>
      <c r="H912" s="243"/>
      <c r="I912" s="244"/>
      <c r="J912" s="244"/>
      <c r="K912" s="243"/>
      <c r="L912" s="243"/>
      <c r="M912" s="243"/>
      <c r="N912" s="243"/>
      <c r="O912" s="243"/>
      <c r="P912" s="244"/>
    </row>
    <row r="913" spans="1:16" ht="13.5">
      <c r="A913" s="242"/>
      <c r="B913" s="240"/>
      <c r="C913" s="243"/>
      <c r="D913" s="243"/>
      <c r="E913" s="243"/>
      <c r="F913" s="243"/>
      <c r="G913" s="243"/>
      <c r="H913" s="243"/>
      <c r="I913" s="244"/>
      <c r="J913" s="244"/>
      <c r="K913" s="243"/>
      <c r="L913" s="243"/>
      <c r="M913" s="243"/>
      <c r="N913" s="243"/>
      <c r="O913" s="243"/>
      <c r="P913" s="244"/>
    </row>
    <row r="914" spans="1:16" ht="13.5">
      <c r="A914" s="242"/>
      <c r="B914" s="240"/>
      <c r="C914" s="243"/>
      <c r="D914" s="243"/>
      <c r="E914" s="243"/>
      <c r="F914" s="243"/>
      <c r="G914" s="243"/>
      <c r="H914" s="243"/>
      <c r="I914" s="244"/>
      <c r="J914" s="244"/>
      <c r="K914" s="243"/>
      <c r="L914" s="243"/>
      <c r="M914" s="243"/>
      <c r="N914" s="243"/>
      <c r="O914" s="243"/>
      <c r="P914" s="244"/>
    </row>
    <row r="915" spans="1:16" ht="13.5">
      <c r="A915" s="242"/>
      <c r="B915" s="240"/>
      <c r="C915" s="243"/>
      <c r="D915" s="243"/>
      <c r="E915" s="243"/>
      <c r="F915" s="243"/>
      <c r="G915" s="243"/>
      <c r="H915" s="243"/>
      <c r="I915" s="244"/>
      <c r="J915" s="244"/>
      <c r="K915" s="243"/>
      <c r="L915" s="243"/>
      <c r="M915" s="243"/>
      <c r="N915" s="243"/>
      <c r="O915" s="243"/>
      <c r="P915" s="244"/>
    </row>
    <row r="916" spans="1:16" ht="13.5">
      <c r="A916" s="242"/>
      <c r="B916" s="240"/>
      <c r="C916" s="243"/>
      <c r="D916" s="243"/>
      <c r="E916" s="243"/>
      <c r="F916" s="243"/>
      <c r="G916" s="243"/>
      <c r="H916" s="243"/>
      <c r="I916" s="244"/>
      <c r="J916" s="244"/>
      <c r="K916" s="243"/>
      <c r="L916" s="243"/>
      <c r="M916" s="243"/>
      <c r="N916" s="243"/>
      <c r="O916" s="243"/>
      <c r="P916" s="244"/>
    </row>
    <row r="917" spans="1:16" ht="13.5">
      <c r="A917" s="242"/>
      <c r="B917" s="240"/>
      <c r="C917" s="243"/>
      <c r="D917" s="243"/>
      <c r="E917" s="243"/>
      <c r="F917" s="243"/>
      <c r="G917" s="243"/>
      <c r="H917" s="243"/>
      <c r="I917" s="244"/>
      <c r="J917" s="244"/>
      <c r="K917" s="243"/>
      <c r="L917" s="243"/>
      <c r="M917" s="243"/>
      <c r="N917" s="243"/>
      <c r="O917" s="243"/>
      <c r="P917" s="244"/>
    </row>
    <row r="918" spans="1:16" ht="13.5">
      <c r="A918" s="242"/>
      <c r="B918" s="240"/>
      <c r="C918" s="243"/>
      <c r="D918" s="243"/>
      <c r="E918" s="243"/>
      <c r="F918" s="243"/>
      <c r="G918" s="243"/>
      <c r="H918" s="243"/>
      <c r="I918" s="244"/>
      <c r="J918" s="244"/>
      <c r="K918" s="243"/>
      <c r="L918" s="243"/>
      <c r="M918" s="243"/>
      <c r="N918" s="243"/>
      <c r="O918" s="243"/>
      <c r="P918" s="244"/>
    </row>
    <row r="919" spans="1:16" ht="13.5">
      <c r="A919" s="242"/>
      <c r="B919" s="240"/>
      <c r="C919" s="243"/>
      <c r="D919" s="243"/>
      <c r="E919" s="243"/>
      <c r="F919" s="243"/>
      <c r="G919" s="243"/>
      <c r="H919" s="243"/>
      <c r="I919" s="244"/>
      <c r="J919" s="244"/>
      <c r="K919" s="243"/>
      <c r="L919" s="243"/>
      <c r="M919" s="243"/>
      <c r="N919" s="243"/>
      <c r="O919" s="243"/>
      <c r="P919" s="244"/>
    </row>
    <row r="920" spans="1:16" ht="13.5">
      <c r="A920" s="242"/>
      <c r="B920" s="240"/>
      <c r="C920" s="243"/>
      <c r="D920" s="243"/>
      <c r="E920" s="243"/>
      <c r="F920" s="243"/>
      <c r="G920" s="243"/>
      <c r="H920" s="243"/>
      <c r="I920" s="244"/>
      <c r="J920" s="244"/>
      <c r="K920" s="243"/>
      <c r="L920" s="243"/>
      <c r="M920" s="243"/>
      <c r="N920" s="243"/>
      <c r="O920" s="243"/>
      <c r="P920" s="244"/>
    </row>
    <row r="921" spans="1:16" ht="13.5">
      <c r="A921" s="242"/>
      <c r="B921" s="240"/>
      <c r="C921" s="243"/>
      <c r="D921" s="243"/>
      <c r="E921" s="243"/>
      <c r="F921" s="243"/>
      <c r="G921" s="243"/>
      <c r="H921" s="243"/>
      <c r="I921" s="244"/>
      <c r="J921" s="244"/>
      <c r="K921" s="243"/>
      <c r="L921" s="243"/>
      <c r="M921" s="243"/>
      <c r="N921" s="243"/>
      <c r="O921" s="243"/>
      <c r="P921" s="244"/>
    </row>
    <row r="922" spans="1:16" ht="13.5">
      <c r="A922" s="242"/>
      <c r="B922" s="240"/>
      <c r="C922" s="243"/>
      <c r="D922" s="243"/>
      <c r="E922" s="243"/>
      <c r="F922" s="243"/>
      <c r="G922" s="243"/>
      <c r="H922" s="243"/>
      <c r="I922" s="244"/>
      <c r="J922" s="244"/>
      <c r="K922" s="243"/>
      <c r="L922" s="243"/>
      <c r="M922" s="243"/>
      <c r="N922" s="243"/>
      <c r="O922" s="243"/>
      <c r="P922" s="244"/>
    </row>
    <row r="923" spans="1:16" ht="13.5">
      <c r="A923" s="242"/>
      <c r="B923" s="240"/>
      <c r="C923" s="243"/>
      <c r="D923" s="243"/>
      <c r="E923" s="243"/>
      <c r="F923" s="243"/>
      <c r="G923" s="243"/>
      <c r="H923" s="243"/>
      <c r="I923" s="244"/>
      <c r="J923" s="244"/>
      <c r="K923" s="243"/>
      <c r="L923" s="243"/>
      <c r="M923" s="243"/>
      <c r="N923" s="243"/>
      <c r="O923" s="243"/>
      <c r="P923" s="244"/>
    </row>
    <row r="924" spans="1:16" ht="13.5">
      <c r="A924" s="242"/>
      <c r="B924" s="240"/>
      <c r="C924" s="243"/>
      <c r="D924" s="243"/>
      <c r="E924" s="243"/>
      <c r="F924" s="243"/>
      <c r="G924" s="243"/>
      <c r="H924" s="243"/>
      <c r="I924" s="244"/>
      <c r="J924" s="244"/>
      <c r="K924" s="243"/>
      <c r="L924" s="243"/>
      <c r="M924" s="243"/>
      <c r="N924" s="243"/>
      <c r="O924" s="243"/>
      <c r="P924" s="244"/>
    </row>
    <row r="925" spans="1:16" ht="13.5">
      <c r="A925" s="242"/>
      <c r="B925" s="240"/>
      <c r="C925" s="243"/>
      <c r="D925" s="243"/>
      <c r="E925" s="243"/>
      <c r="F925" s="243"/>
      <c r="G925" s="243"/>
      <c r="H925" s="243"/>
      <c r="I925" s="244"/>
      <c r="J925" s="244"/>
      <c r="K925" s="243"/>
      <c r="L925" s="243"/>
      <c r="M925" s="243"/>
      <c r="N925" s="243"/>
      <c r="O925" s="243"/>
      <c r="P925" s="244"/>
    </row>
    <row r="926" spans="1:16" ht="13.5">
      <c r="A926" s="242"/>
      <c r="B926" s="240"/>
      <c r="C926" s="243"/>
      <c r="D926" s="243"/>
      <c r="E926" s="243"/>
      <c r="F926" s="243"/>
      <c r="G926" s="243"/>
      <c r="H926" s="243"/>
      <c r="I926" s="244"/>
      <c r="J926" s="244"/>
      <c r="K926" s="243"/>
      <c r="L926" s="243"/>
      <c r="M926" s="243"/>
      <c r="N926" s="243"/>
      <c r="O926" s="243"/>
      <c r="P926" s="244"/>
    </row>
    <row r="927" spans="1:16" ht="13.5">
      <c r="A927" s="242"/>
      <c r="B927" s="240"/>
      <c r="C927" s="243"/>
      <c r="D927" s="243"/>
      <c r="E927" s="243"/>
      <c r="F927" s="243"/>
      <c r="G927" s="243"/>
      <c r="H927" s="243"/>
      <c r="I927" s="244"/>
      <c r="J927" s="244"/>
      <c r="K927" s="243"/>
      <c r="L927" s="243"/>
      <c r="M927" s="243"/>
      <c r="N927" s="243"/>
      <c r="O927" s="243"/>
      <c r="P927" s="244"/>
    </row>
    <row r="928" spans="1:16" ht="13.5">
      <c r="A928" s="242"/>
      <c r="B928" s="240"/>
      <c r="C928" s="243"/>
      <c r="D928" s="243"/>
      <c r="E928" s="243"/>
      <c r="F928" s="243"/>
      <c r="G928" s="243"/>
      <c r="H928" s="243"/>
      <c r="I928" s="244"/>
      <c r="J928" s="244"/>
      <c r="K928" s="243"/>
      <c r="L928" s="243"/>
      <c r="M928" s="243"/>
      <c r="N928" s="243"/>
      <c r="O928" s="243"/>
      <c r="P928" s="244"/>
    </row>
    <row r="929" spans="1:16" ht="13.5">
      <c r="A929" s="242"/>
      <c r="B929" s="240"/>
      <c r="C929" s="243"/>
      <c r="D929" s="243"/>
      <c r="E929" s="243"/>
      <c r="F929" s="243"/>
      <c r="G929" s="243"/>
      <c r="H929" s="243"/>
      <c r="I929" s="244"/>
      <c r="J929" s="244"/>
      <c r="K929" s="243"/>
      <c r="L929" s="243"/>
      <c r="M929" s="243"/>
      <c r="N929" s="243"/>
      <c r="O929" s="243"/>
      <c r="P929" s="244"/>
    </row>
    <row r="930" spans="1:16" ht="13.5">
      <c r="A930" s="242"/>
      <c r="B930" s="240"/>
      <c r="C930" s="243"/>
      <c r="D930" s="243"/>
      <c r="E930" s="243"/>
      <c r="F930" s="243"/>
      <c r="G930" s="243"/>
      <c r="H930" s="243"/>
      <c r="I930" s="244"/>
      <c r="J930" s="244"/>
      <c r="K930" s="243"/>
      <c r="L930" s="243"/>
      <c r="M930" s="243"/>
      <c r="N930" s="243"/>
      <c r="O930" s="243"/>
      <c r="P930" s="244"/>
    </row>
    <row r="931" spans="1:16" ht="13.5">
      <c r="A931" s="242"/>
      <c r="B931" s="240"/>
      <c r="C931" s="243"/>
      <c r="D931" s="243"/>
      <c r="E931" s="243"/>
      <c r="F931" s="243"/>
      <c r="G931" s="243"/>
      <c r="H931" s="243"/>
      <c r="I931" s="244"/>
      <c r="J931" s="244"/>
      <c r="K931" s="243"/>
      <c r="L931" s="243"/>
      <c r="M931" s="243"/>
      <c r="N931" s="243"/>
      <c r="O931" s="243"/>
      <c r="P931" s="244"/>
    </row>
    <row r="932" spans="1:16" ht="13.5">
      <c r="A932" s="242"/>
      <c r="B932" s="240"/>
      <c r="C932" s="243"/>
      <c r="D932" s="243"/>
      <c r="E932" s="243"/>
      <c r="F932" s="243"/>
      <c r="G932" s="243"/>
      <c r="H932" s="243"/>
      <c r="I932" s="244"/>
      <c r="J932" s="244"/>
      <c r="K932" s="243"/>
      <c r="L932" s="243"/>
      <c r="M932" s="243"/>
      <c r="N932" s="243"/>
      <c r="O932" s="243"/>
      <c r="P932" s="244"/>
    </row>
    <row r="933" spans="1:16" ht="13.5">
      <c r="A933" s="242"/>
      <c r="B933" s="240"/>
      <c r="C933" s="243"/>
      <c r="D933" s="243"/>
      <c r="E933" s="243"/>
      <c r="F933" s="243"/>
      <c r="G933" s="243"/>
      <c r="H933" s="243"/>
      <c r="I933" s="244"/>
      <c r="J933" s="244"/>
      <c r="K933" s="243"/>
      <c r="L933" s="243"/>
      <c r="M933" s="243"/>
      <c r="N933" s="243"/>
      <c r="O933" s="243"/>
      <c r="P933" s="244"/>
    </row>
    <row r="934" spans="1:16" ht="13.5">
      <c r="A934" s="242"/>
      <c r="B934" s="240"/>
      <c r="C934" s="243"/>
      <c r="D934" s="243"/>
      <c r="E934" s="243"/>
      <c r="F934" s="243"/>
      <c r="G934" s="243"/>
      <c r="H934" s="243"/>
      <c r="I934" s="244"/>
      <c r="J934" s="244"/>
      <c r="K934" s="243"/>
      <c r="L934" s="243"/>
      <c r="M934" s="243"/>
      <c r="N934" s="243"/>
      <c r="O934" s="243"/>
      <c r="P934" s="244"/>
    </row>
    <row r="935" spans="1:16" ht="13.5">
      <c r="A935" s="242"/>
      <c r="B935" s="240"/>
      <c r="C935" s="243"/>
      <c r="D935" s="243"/>
      <c r="E935" s="243"/>
      <c r="F935" s="243"/>
      <c r="G935" s="243"/>
      <c r="H935" s="243"/>
      <c r="I935" s="244"/>
      <c r="J935" s="244"/>
      <c r="K935" s="243"/>
      <c r="L935" s="243"/>
      <c r="M935" s="243"/>
      <c r="N935" s="243"/>
      <c r="O935" s="243"/>
      <c r="P935" s="244"/>
    </row>
    <row r="936" spans="1:16" ht="13.5">
      <c r="A936" s="242"/>
      <c r="B936" s="240"/>
      <c r="C936" s="243"/>
      <c r="D936" s="243"/>
      <c r="E936" s="243"/>
      <c r="F936" s="243"/>
      <c r="G936" s="243"/>
      <c r="H936" s="243"/>
      <c r="I936" s="244"/>
      <c r="J936" s="244"/>
      <c r="K936" s="243"/>
      <c r="L936" s="243"/>
      <c r="M936" s="243"/>
      <c r="N936" s="243"/>
      <c r="O936" s="243"/>
      <c r="P936" s="244"/>
    </row>
    <row r="937" spans="1:16" ht="13.5">
      <c r="A937" s="242"/>
      <c r="B937" s="240"/>
      <c r="C937" s="243"/>
      <c r="D937" s="243"/>
      <c r="E937" s="243"/>
      <c r="F937" s="243"/>
      <c r="G937" s="243"/>
      <c r="H937" s="243"/>
      <c r="I937" s="244"/>
      <c r="J937" s="244"/>
      <c r="K937" s="243"/>
      <c r="L937" s="243"/>
      <c r="M937" s="243"/>
      <c r="N937" s="243"/>
      <c r="O937" s="243"/>
      <c r="P937" s="244"/>
    </row>
    <row r="938" spans="1:16" ht="13.5">
      <c r="A938" s="242"/>
      <c r="B938" s="240"/>
      <c r="C938" s="243"/>
      <c r="D938" s="243"/>
      <c r="E938" s="243"/>
      <c r="F938" s="243"/>
      <c r="G938" s="243"/>
      <c r="H938" s="243"/>
      <c r="I938" s="244"/>
      <c r="J938" s="244"/>
      <c r="K938" s="243"/>
      <c r="L938" s="243"/>
      <c r="M938" s="243"/>
      <c r="N938" s="243"/>
      <c r="O938" s="243"/>
      <c r="P938" s="244"/>
    </row>
    <row r="939" spans="1:16" ht="13.5">
      <c r="A939" s="242"/>
      <c r="B939" s="240"/>
      <c r="C939" s="243"/>
      <c r="D939" s="243"/>
      <c r="E939" s="243"/>
      <c r="F939" s="243"/>
      <c r="G939" s="243"/>
      <c r="H939" s="243"/>
      <c r="I939" s="244"/>
      <c r="J939" s="244"/>
      <c r="K939" s="243"/>
      <c r="L939" s="243"/>
      <c r="M939" s="243"/>
      <c r="N939" s="243"/>
      <c r="O939" s="243"/>
      <c r="P939" s="244"/>
    </row>
    <row r="940" spans="1:16" ht="13.5">
      <c r="A940" s="242"/>
      <c r="B940" s="240"/>
      <c r="C940" s="243"/>
      <c r="D940" s="243"/>
      <c r="E940" s="243"/>
      <c r="F940" s="243"/>
      <c r="G940" s="243"/>
      <c r="H940" s="243"/>
      <c r="I940" s="244"/>
      <c r="J940" s="244"/>
      <c r="K940" s="243"/>
      <c r="L940" s="243"/>
      <c r="M940" s="243"/>
      <c r="N940" s="243"/>
      <c r="O940" s="243"/>
      <c r="P940" s="244"/>
    </row>
    <row r="941" spans="1:16" ht="13.5">
      <c r="A941" s="242"/>
      <c r="B941" s="240"/>
      <c r="C941" s="243"/>
      <c r="D941" s="243"/>
      <c r="E941" s="243"/>
      <c r="F941" s="243"/>
      <c r="G941" s="243"/>
      <c r="H941" s="243"/>
      <c r="I941" s="244"/>
      <c r="J941" s="244"/>
      <c r="K941" s="243"/>
      <c r="L941" s="243"/>
      <c r="M941" s="243"/>
      <c r="N941" s="243"/>
      <c r="O941" s="243"/>
      <c r="P941" s="244"/>
    </row>
    <row r="942" spans="1:16" ht="13.5">
      <c r="A942" s="242"/>
      <c r="B942" s="240"/>
      <c r="C942" s="243"/>
      <c r="D942" s="243"/>
      <c r="E942" s="243"/>
      <c r="F942" s="243"/>
      <c r="G942" s="243"/>
      <c r="H942" s="243"/>
      <c r="I942" s="244"/>
      <c r="J942" s="244"/>
      <c r="K942" s="243"/>
      <c r="L942" s="243"/>
      <c r="M942" s="243"/>
      <c r="N942" s="243"/>
      <c r="O942" s="243"/>
      <c r="P942" s="244"/>
    </row>
    <row r="943" spans="1:16" ht="13.5">
      <c r="A943" s="242"/>
      <c r="B943" s="240"/>
      <c r="C943" s="243"/>
      <c r="D943" s="243"/>
      <c r="E943" s="243"/>
      <c r="F943" s="243"/>
      <c r="G943" s="243"/>
      <c r="H943" s="243"/>
      <c r="I943" s="244"/>
      <c r="J943" s="244"/>
      <c r="K943" s="243"/>
      <c r="L943" s="243"/>
      <c r="M943" s="243"/>
      <c r="N943" s="243"/>
      <c r="O943" s="243"/>
      <c r="P943" s="244"/>
    </row>
    <row r="944" spans="1:16" ht="13.5">
      <c r="A944" s="242"/>
      <c r="B944" s="240"/>
      <c r="C944" s="243"/>
      <c r="D944" s="243"/>
      <c r="E944" s="243"/>
      <c r="F944" s="243"/>
      <c r="G944" s="243"/>
      <c r="H944" s="243"/>
      <c r="I944" s="244"/>
      <c r="J944" s="244"/>
      <c r="K944" s="243"/>
      <c r="L944" s="243"/>
      <c r="M944" s="243"/>
      <c r="N944" s="243"/>
      <c r="O944" s="243"/>
      <c r="P944" s="244"/>
    </row>
    <row r="945" spans="1:16" ht="13.5">
      <c r="A945" s="242"/>
      <c r="B945" s="240"/>
      <c r="C945" s="243"/>
      <c r="D945" s="243"/>
      <c r="E945" s="243"/>
      <c r="F945" s="243"/>
      <c r="G945" s="243"/>
      <c r="H945" s="243"/>
      <c r="I945" s="244"/>
      <c r="J945" s="244"/>
      <c r="K945" s="243"/>
      <c r="L945" s="243"/>
      <c r="M945" s="243"/>
      <c r="N945" s="243"/>
      <c r="O945" s="243"/>
      <c r="P945" s="244"/>
    </row>
    <row r="946" spans="1:16" ht="13.5">
      <c r="A946" s="242"/>
      <c r="B946" s="240"/>
      <c r="C946" s="243"/>
      <c r="D946" s="243"/>
      <c r="E946" s="243"/>
      <c r="F946" s="243"/>
      <c r="G946" s="243"/>
      <c r="H946" s="243"/>
      <c r="I946" s="244"/>
      <c r="J946" s="244"/>
      <c r="K946" s="243"/>
      <c r="L946" s="243"/>
      <c r="M946" s="243"/>
      <c r="N946" s="243"/>
      <c r="O946" s="243"/>
      <c r="P946" s="244"/>
    </row>
    <row r="947" spans="1:16" ht="13.5">
      <c r="A947" s="242"/>
      <c r="B947" s="240"/>
      <c r="C947" s="243"/>
      <c r="D947" s="243"/>
      <c r="E947" s="243"/>
      <c r="F947" s="243"/>
      <c r="G947" s="243"/>
      <c r="H947" s="243"/>
      <c r="I947" s="244"/>
      <c r="J947" s="244"/>
      <c r="K947" s="243"/>
      <c r="L947" s="243"/>
      <c r="M947" s="243"/>
      <c r="N947" s="243"/>
      <c r="O947" s="243"/>
      <c r="P947" s="244"/>
    </row>
    <row r="948" spans="1:16" ht="13.5">
      <c r="A948" s="242"/>
      <c r="B948" s="240"/>
      <c r="C948" s="243"/>
      <c r="D948" s="243"/>
      <c r="E948" s="243"/>
      <c r="F948" s="243"/>
      <c r="G948" s="243"/>
      <c r="H948" s="243"/>
      <c r="I948" s="244"/>
      <c r="J948" s="244"/>
      <c r="K948" s="243"/>
      <c r="L948" s="243"/>
      <c r="M948" s="243"/>
      <c r="N948" s="243"/>
      <c r="O948" s="243"/>
      <c r="P948" s="244"/>
    </row>
    <row r="949" spans="1:16" ht="13.5">
      <c r="A949" s="242"/>
      <c r="B949" s="240"/>
      <c r="C949" s="243"/>
      <c r="D949" s="243"/>
      <c r="E949" s="243"/>
      <c r="F949" s="243"/>
      <c r="G949" s="243"/>
      <c r="H949" s="243"/>
      <c r="I949" s="244"/>
      <c r="J949" s="244"/>
      <c r="K949" s="243"/>
      <c r="L949" s="243"/>
      <c r="M949" s="243"/>
      <c r="N949" s="243"/>
      <c r="O949" s="243"/>
      <c r="P949" s="244"/>
    </row>
    <row r="950" spans="1:16" ht="13.5">
      <c r="A950" s="242"/>
      <c r="B950" s="240"/>
      <c r="C950" s="243"/>
      <c r="D950" s="243"/>
      <c r="E950" s="243"/>
      <c r="F950" s="243"/>
      <c r="G950" s="243"/>
      <c r="H950" s="243"/>
      <c r="I950" s="244"/>
      <c r="J950" s="244"/>
      <c r="K950" s="243"/>
      <c r="L950" s="243"/>
      <c r="M950" s="243"/>
      <c r="N950" s="243"/>
      <c r="O950" s="243"/>
      <c r="P950" s="244"/>
    </row>
    <row r="951" spans="1:16" ht="13.5">
      <c r="A951" s="242"/>
      <c r="B951" s="240"/>
      <c r="C951" s="243"/>
      <c r="D951" s="243"/>
      <c r="E951" s="243"/>
      <c r="F951" s="243"/>
      <c r="G951" s="243"/>
      <c r="H951" s="243"/>
      <c r="I951" s="244"/>
      <c r="J951" s="244"/>
      <c r="K951" s="243"/>
      <c r="L951" s="243"/>
      <c r="M951" s="243"/>
      <c r="N951" s="243"/>
      <c r="O951" s="243"/>
      <c r="P951" s="244"/>
    </row>
    <row r="952" spans="1:16" ht="13.5">
      <c r="A952" s="242"/>
      <c r="B952" s="240"/>
      <c r="C952" s="243"/>
      <c r="D952" s="243"/>
      <c r="E952" s="243"/>
      <c r="F952" s="243"/>
      <c r="G952" s="243"/>
      <c r="H952" s="243"/>
      <c r="I952" s="244"/>
      <c r="J952" s="244"/>
      <c r="K952" s="243"/>
      <c r="L952" s="243"/>
      <c r="M952" s="243"/>
      <c r="N952" s="243"/>
      <c r="O952" s="243"/>
      <c r="P952" s="244"/>
    </row>
    <row r="953" spans="1:16" ht="13.5">
      <c r="A953" s="242"/>
      <c r="B953" s="240"/>
      <c r="C953" s="243"/>
      <c r="D953" s="243"/>
      <c r="E953" s="243"/>
      <c r="F953" s="243"/>
      <c r="G953" s="243"/>
      <c r="H953" s="243"/>
      <c r="I953" s="244"/>
      <c r="J953" s="244"/>
      <c r="K953" s="243"/>
      <c r="L953" s="243"/>
      <c r="M953" s="243"/>
      <c r="N953" s="243"/>
      <c r="O953" s="243"/>
      <c r="P953" s="244"/>
    </row>
    <row r="954" spans="1:16" ht="13.5">
      <c r="A954" s="242"/>
      <c r="B954" s="240"/>
      <c r="C954" s="243"/>
      <c r="D954" s="243"/>
      <c r="E954" s="243"/>
      <c r="F954" s="243"/>
      <c r="G954" s="243"/>
      <c r="H954" s="243"/>
      <c r="I954" s="244"/>
      <c r="J954" s="244"/>
      <c r="K954" s="243"/>
      <c r="L954" s="243"/>
      <c r="M954" s="243"/>
      <c r="N954" s="243"/>
      <c r="O954" s="243"/>
      <c r="P954" s="244"/>
    </row>
    <row r="955" spans="1:16" ht="13.5">
      <c r="A955" s="242"/>
      <c r="B955" s="240"/>
      <c r="C955" s="243"/>
      <c r="D955" s="243"/>
      <c r="E955" s="243"/>
      <c r="F955" s="243"/>
      <c r="G955" s="243"/>
      <c r="H955" s="243"/>
      <c r="I955" s="244"/>
      <c r="J955" s="244"/>
      <c r="K955" s="243"/>
      <c r="L955" s="243"/>
      <c r="M955" s="243"/>
      <c r="N955" s="243"/>
      <c r="O955" s="243"/>
      <c r="P955" s="244"/>
    </row>
    <row r="956" spans="1:16" ht="13.5">
      <c r="A956" s="242"/>
      <c r="B956" s="240"/>
      <c r="C956" s="243"/>
      <c r="D956" s="243"/>
      <c r="E956" s="243"/>
      <c r="F956" s="243"/>
      <c r="G956" s="243"/>
      <c r="H956" s="243"/>
      <c r="I956" s="244"/>
      <c r="J956" s="244"/>
      <c r="K956" s="243"/>
      <c r="L956" s="243"/>
      <c r="M956" s="243"/>
      <c r="N956" s="243"/>
      <c r="O956" s="243"/>
      <c r="P956" s="244"/>
    </row>
    <row r="957" spans="1:16" ht="13.5">
      <c r="A957" s="242"/>
      <c r="B957" s="240"/>
      <c r="C957" s="243"/>
      <c r="D957" s="243"/>
      <c r="E957" s="243"/>
      <c r="F957" s="243"/>
      <c r="G957" s="243"/>
      <c r="H957" s="243"/>
      <c r="I957" s="244"/>
      <c r="J957" s="244"/>
      <c r="K957" s="243"/>
      <c r="L957" s="243"/>
      <c r="M957" s="243"/>
      <c r="N957" s="243"/>
      <c r="O957" s="243"/>
      <c r="P957" s="244"/>
    </row>
    <row r="958" spans="1:16" ht="13.5">
      <c r="A958" s="242"/>
      <c r="B958" s="240"/>
      <c r="C958" s="243"/>
      <c r="D958" s="243"/>
      <c r="E958" s="243"/>
      <c r="F958" s="243"/>
      <c r="G958" s="243"/>
      <c r="H958" s="243"/>
      <c r="I958" s="244"/>
      <c r="J958" s="244"/>
      <c r="K958" s="243"/>
      <c r="L958" s="243"/>
      <c r="M958" s="243"/>
      <c r="N958" s="243"/>
      <c r="O958" s="243"/>
      <c r="P958" s="244"/>
    </row>
    <row r="959" spans="1:16" ht="13.5">
      <c r="A959" s="242"/>
      <c r="B959" s="240"/>
      <c r="C959" s="243"/>
      <c r="D959" s="243"/>
      <c r="E959" s="243"/>
      <c r="F959" s="243"/>
      <c r="G959" s="243"/>
      <c r="H959" s="243"/>
      <c r="I959" s="244"/>
      <c r="J959" s="244"/>
      <c r="K959" s="243"/>
      <c r="L959" s="243"/>
      <c r="M959" s="243"/>
      <c r="N959" s="243"/>
      <c r="O959" s="243"/>
      <c r="P959" s="244"/>
    </row>
    <row r="960" spans="1:16" ht="13.5">
      <c r="A960" s="242"/>
      <c r="B960" s="240"/>
      <c r="C960" s="243"/>
      <c r="D960" s="243"/>
      <c r="E960" s="243"/>
      <c r="F960" s="243"/>
      <c r="G960" s="243"/>
      <c r="H960" s="243"/>
      <c r="I960" s="244"/>
      <c r="J960" s="244"/>
      <c r="K960" s="243"/>
      <c r="L960" s="243"/>
      <c r="M960" s="243"/>
      <c r="N960" s="243"/>
      <c r="O960" s="243"/>
      <c r="P960" s="244"/>
    </row>
    <row r="961" spans="1:16" ht="13.5">
      <c r="A961" s="242"/>
      <c r="B961" s="240"/>
      <c r="C961" s="243"/>
      <c r="D961" s="243"/>
      <c r="E961" s="243"/>
      <c r="F961" s="243"/>
      <c r="G961" s="243"/>
      <c r="H961" s="243"/>
      <c r="I961" s="244"/>
      <c r="J961" s="244"/>
      <c r="K961" s="243"/>
      <c r="L961" s="243"/>
      <c r="M961" s="243"/>
      <c r="N961" s="243"/>
      <c r="O961" s="243"/>
      <c r="P961" s="244"/>
    </row>
    <row r="962" spans="1:16" ht="13.5">
      <c r="A962" s="242"/>
      <c r="B962" s="240"/>
      <c r="C962" s="243"/>
      <c r="D962" s="243"/>
      <c r="E962" s="243"/>
      <c r="F962" s="243"/>
      <c r="G962" s="243"/>
      <c r="H962" s="243"/>
      <c r="I962" s="244"/>
      <c r="J962" s="244"/>
      <c r="K962" s="243"/>
      <c r="L962" s="243"/>
      <c r="M962" s="243"/>
      <c r="N962" s="243"/>
      <c r="O962" s="243"/>
      <c r="P962" s="244"/>
    </row>
    <row r="963" spans="1:16" ht="13.5">
      <c r="A963" s="242"/>
      <c r="B963" s="240"/>
      <c r="C963" s="243"/>
      <c r="D963" s="243"/>
      <c r="E963" s="243"/>
      <c r="F963" s="243"/>
      <c r="G963" s="243"/>
      <c r="H963" s="243"/>
      <c r="I963" s="244"/>
      <c r="J963" s="244"/>
      <c r="K963" s="243"/>
      <c r="L963" s="243"/>
      <c r="M963" s="243"/>
      <c r="N963" s="243"/>
      <c r="O963" s="243"/>
      <c r="P963" s="244"/>
    </row>
    <row r="964" spans="1:16" ht="13.5">
      <c r="A964" s="242"/>
      <c r="B964" s="240"/>
      <c r="C964" s="243"/>
      <c r="D964" s="243"/>
      <c r="E964" s="243"/>
      <c r="F964" s="243"/>
      <c r="G964" s="243"/>
      <c r="H964" s="243"/>
      <c r="I964" s="244"/>
      <c r="J964" s="244"/>
      <c r="K964" s="243"/>
      <c r="L964" s="243"/>
      <c r="M964" s="243"/>
      <c r="N964" s="243"/>
      <c r="O964" s="243"/>
      <c r="P964" s="244"/>
    </row>
    <row r="965" spans="1:16" ht="13.5">
      <c r="A965" s="242"/>
      <c r="B965" s="240"/>
      <c r="C965" s="243"/>
      <c r="D965" s="243"/>
      <c r="E965" s="243"/>
      <c r="F965" s="243"/>
      <c r="G965" s="243"/>
      <c r="H965" s="243"/>
      <c r="I965" s="244"/>
      <c r="J965" s="244"/>
      <c r="K965" s="243"/>
      <c r="L965" s="243"/>
      <c r="M965" s="243"/>
      <c r="N965" s="243"/>
      <c r="O965" s="243"/>
      <c r="P965" s="244"/>
    </row>
    <row r="966" spans="1:16" ht="13.5">
      <c r="A966" s="242"/>
      <c r="B966" s="240"/>
      <c r="C966" s="243"/>
      <c r="D966" s="243"/>
      <c r="E966" s="243"/>
      <c r="F966" s="243"/>
      <c r="G966" s="243"/>
      <c r="H966" s="243"/>
      <c r="I966" s="244"/>
      <c r="J966" s="244"/>
      <c r="K966" s="243"/>
      <c r="L966" s="243"/>
      <c r="M966" s="243"/>
      <c r="N966" s="243"/>
      <c r="O966" s="243"/>
      <c r="P966" s="244"/>
    </row>
    <row r="967" spans="1:16" ht="13.5">
      <c r="A967" s="242"/>
      <c r="B967" s="240"/>
      <c r="C967" s="243"/>
      <c r="D967" s="243"/>
      <c r="E967" s="243"/>
      <c r="F967" s="243"/>
      <c r="G967" s="243"/>
      <c r="H967" s="243"/>
      <c r="I967" s="244"/>
      <c r="J967" s="244"/>
      <c r="K967" s="243"/>
      <c r="L967" s="243"/>
      <c r="M967" s="243"/>
      <c r="N967" s="243"/>
      <c r="O967" s="243"/>
      <c r="P967" s="244"/>
    </row>
    <row r="968" spans="1:16" ht="13.5">
      <c r="A968" s="242"/>
      <c r="B968" s="240"/>
      <c r="C968" s="243"/>
      <c r="D968" s="243"/>
      <c r="E968" s="243"/>
      <c r="F968" s="243"/>
      <c r="G968" s="243"/>
      <c r="H968" s="243"/>
      <c r="I968" s="244"/>
      <c r="J968" s="244"/>
      <c r="K968" s="243"/>
      <c r="L968" s="243"/>
      <c r="M968" s="243"/>
      <c r="N968" s="243"/>
      <c r="O968" s="243"/>
      <c r="P968" s="244"/>
    </row>
    <row r="969" spans="1:16" ht="13.5">
      <c r="A969" s="242"/>
      <c r="B969" s="240"/>
      <c r="C969" s="243"/>
      <c r="D969" s="243"/>
      <c r="E969" s="243"/>
      <c r="F969" s="243"/>
      <c r="G969" s="243"/>
      <c r="H969" s="243"/>
      <c r="I969" s="244"/>
      <c r="J969" s="244"/>
      <c r="K969" s="243"/>
      <c r="L969" s="243"/>
      <c r="M969" s="243"/>
      <c r="N969" s="243"/>
      <c r="O969" s="243"/>
      <c r="P969" s="244"/>
    </row>
    <row r="970" spans="1:16" ht="13.5">
      <c r="A970" s="242"/>
      <c r="B970" s="240"/>
      <c r="C970" s="243"/>
      <c r="D970" s="243"/>
      <c r="E970" s="243"/>
      <c r="F970" s="243"/>
      <c r="G970" s="243"/>
      <c r="H970" s="243"/>
      <c r="I970" s="244"/>
      <c r="J970" s="244"/>
      <c r="K970" s="243"/>
      <c r="L970" s="243"/>
      <c r="M970" s="243"/>
      <c r="N970" s="243"/>
      <c r="O970" s="243"/>
      <c r="P970" s="244"/>
    </row>
    <row r="971" spans="1:16" ht="13.5">
      <c r="A971" s="242"/>
      <c r="B971" s="240"/>
      <c r="C971" s="243"/>
      <c r="D971" s="243"/>
      <c r="E971" s="243"/>
      <c r="F971" s="243"/>
      <c r="G971" s="243"/>
      <c r="H971" s="243"/>
      <c r="I971" s="244"/>
      <c r="J971" s="244"/>
      <c r="K971" s="243"/>
      <c r="L971" s="243"/>
      <c r="M971" s="243"/>
      <c r="N971" s="243"/>
      <c r="O971" s="243"/>
      <c r="P971" s="244"/>
    </row>
    <row r="972" spans="1:16" ht="13.5">
      <c r="A972" s="242"/>
      <c r="B972" s="240"/>
      <c r="C972" s="243"/>
      <c r="D972" s="243"/>
      <c r="E972" s="243"/>
      <c r="F972" s="243"/>
      <c r="G972" s="243"/>
      <c r="H972" s="243"/>
      <c r="I972" s="244"/>
      <c r="J972" s="244"/>
      <c r="K972" s="243"/>
      <c r="L972" s="243"/>
      <c r="M972" s="243"/>
      <c r="N972" s="243"/>
      <c r="O972" s="243"/>
      <c r="P972" s="244"/>
    </row>
    <row r="973" spans="1:16" ht="13.5">
      <c r="A973" s="242"/>
      <c r="B973" s="240"/>
      <c r="C973" s="243"/>
      <c r="D973" s="243"/>
      <c r="E973" s="243"/>
      <c r="F973" s="243"/>
      <c r="G973" s="243"/>
      <c r="H973" s="243"/>
      <c r="I973" s="244"/>
      <c r="J973" s="244"/>
      <c r="K973" s="243"/>
      <c r="L973" s="243"/>
      <c r="M973" s="243"/>
      <c r="N973" s="243"/>
      <c r="O973" s="243"/>
      <c r="P973" s="244"/>
    </row>
    <row r="974" spans="1:16" ht="13.5">
      <c r="A974" s="242"/>
      <c r="B974" s="240"/>
      <c r="C974" s="243"/>
      <c r="D974" s="243"/>
      <c r="E974" s="243"/>
      <c r="F974" s="243"/>
      <c r="G974" s="243"/>
      <c r="H974" s="243"/>
      <c r="I974" s="244"/>
      <c r="J974" s="244"/>
      <c r="K974" s="243"/>
      <c r="L974" s="243"/>
      <c r="M974" s="243"/>
      <c r="N974" s="243"/>
      <c r="O974" s="243"/>
      <c r="P974" s="244"/>
    </row>
    <row r="975" spans="1:16" ht="13.5">
      <c r="A975" s="242"/>
      <c r="B975" s="240"/>
      <c r="C975" s="243"/>
      <c r="D975" s="243"/>
      <c r="E975" s="243"/>
      <c r="F975" s="243"/>
      <c r="G975" s="243"/>
      <c r="H975" s="243"/>
      <c r="I975" s="244"/>
      <c r="J975" s="244"/>
      <c r="K975" s="243"/>
      <c r="L975" s="243"/>
      <c r="M975" s="243"/>
      <c r="N975" s="243"/>
      <c r="O975" s="243"/>
      <c r="P975" s="244"/>
    </row>
    <row r="976" spans="1:16" ht="13.5">
      <c r="A976" s="242"/>
      <c r="B976" s="240"/>
      <c r="C976" s="243"/>
      <c r="D976" s="243"/>
      <c r="E976" s="243"/>
      <c r="F976" s="243"/>
      <c r="G976" s="243"/>
      <c r="H976" s="243"/>
      <c r="I976" s="244"/>
      <c r="J976" s="244"/>
      <c r="K976" s="243"/>
      <c r="L976" s="243"/>
      <c r="M976" s="243"/>
      <c r="N976" s="243"/>
      <c r="O976" s="243"/>
      <c r="P976" s="244"/>
    </row>
    <row r="977" spans="1:16" ht="13.5">
      <c r="A977" s="242"/>
      <c r="B977" s="240"/>
      <c r="C977" s="243"/>
      <c r="D977" s="243"/>
      <c r="E977" s="243"/>
      <c r="F977" s="243"/>
      <c r="G977" s="243"/>
      <c r="H977" s="243"/>
      <c r="I977" s="244"/>
      <c r="J977" s="244"/>
      <c r="K977" s="243"/>
      <c r="L977" s="243"/>
      <c r="M977" s="243"/>
      <c r="N977" s="243"/>
      <c r="O977" s="243"/>
      <c r="P977" s="244"/>
    </row>
    <row r="978" spans="1:16" ht="13.5">
      <c r="A978" s="242"/>
      <c r="B978" s="240"/>
      <c r="C978" s="243"/>
      <c r="D978" s="243"/>
      <c r="E978" s="243"/>
      <c r="F978" s="243"/>
      <c r="G978" s="243"/>
      <c r="H978" s="243"/>
      <c r="I978" s="244"/>
      <c r="J978" s="244"/>
      <c r="K978" s="243"/>
      <c r="L978" s="243"/>
      <c r="M978" s="243"/>
      <c r="N978" s="243"/>
      <c r="O978" s="243"/>
      <c r="P978" s="244"/>
    </row>
    <row r="979" spans="1:16" ht="13.5">
      <c r="A979" s="242"/>
      <c r="B979" s="240"/>
      <c r="C979" s="243"/>
      <c r="D979" s="243"/>
      <c r="E979" s="243"/>
      <c r="F979" s="243"/>
      <c r="G979" s="243"/>
      <c r="H979" s="243"/>
      <c r="I979" s="244"/>
      <c r="J979" s="244"/>
      <c r="K979" s="243"/>
      <c r="L979" s="243"/>
      <c r="M979" s="243"/>
      <c r="N979" s="243"/>
      <c r="O979" s="243"/>
      <c r="P979" s="244"/>
    </row>
    <row r="980" spans="1:16" ht="13.5">
      <c r="A980" s="242"/>
      <c r="B980" s="240"/>
      <c r="C980" s="243"/>
      <c r="D980" s="243"/>
      <c r="E980" s="243"/>
      <c r="F980" s="243"/>
      <c r="G980" s="243"/>
      <c r="H980" s="243"/>
      <c r="I980" s="244"/>
      <c r="J980" s="244"/>
      <c r="K980" s="243"/>
      <c r="L980" s="243"/>
      <c r="M980" s="243"/>
      <c r="N980" s="243"/>
      <c r="O980" s="243"/>
      <c r="P980" s="244"/>
    </row>
    <row r="981" spans="1:16" ht="13.5">
      <c r="A981" s="242"/>
      <c r="B981" s="240"/>
      <c r="C981" s="243"/>
      <c r="D981" s="243"/>
      <c r="E981" s="243"/>
      <c r="F981" s="243"/>
      <c r="G981" s="243"/>
      <c r="H981" s="243"/>
      <c r="I981" s="244"/>
      <c r="J981" s="244"/>
      <c r="K981" s="243"/>
      <c r="L981" s="243"/>
      <c r="M981" s="243"/>
      <c r="N981" s="243"/>
      <c r="O981" s="243"/>
      <c r="P981" s="244"/>
    </row>
    <row r="982" spans="1:16" ht="13.5">
      <c r="A982" s="242"/>
      <c r="B982" s="240"/>
      <c r="C982" s="243"/>
      <c r="D982" s="243"/>
      <c r="E982" s="243"/>
      <c r="F982" s="243"/>
      <c r="G982" s="243"/>
      <c r="H982" s="243"/>
      <c r="I982" s="244"/>
      <c r="J982" s="244"/>
      <c r="K982" s="243"/>
      <c r="L982" s="243"/>
      <c r="M982" s="243"/>
      <c r="N982" s="243"/>
      <c r="O982" s="243"/>
      <c r="P982" s="244"/>
    </row>
    <row r="983" spans="1:16" ht="13.5">
      <c r="A983" s="242"/>
      <c r="B983" s="240"/>
      <c r="C983" s="243"/>
      <c r="D983" s="243"/>
      <c r="E983" s="243"/>
      <c r="F983" s="243"/>
      <c r="G983" s="243"/>
      <c r="H983" s="243"/>
      <c r="I983" s="244"/>
      <c r="J983" s="244"/>
      <c r="K983" s="243"/>
      <c r="L983" s="243"/>
      <c r="M983" s="243"/>
      <c r="N983" s="243"/>
      <c r="O983" s="243"/>
      <c r="P983" s="244"/>
    </row>
    <row r="984" spans="1:16" ht="13.5">
      <c r="A984" s="242"/>
      <c r="B984" s="240"/>
      <c r="C984" s="243"/>
      <c r="D984" s="243"/>
      <c r="E984" s="243"/>
      <c r="F984" s="243"/>
      <c r="G984" s="243"/>
      <c r="H984" s="243"/>
      <c r="I984" s="244"/>
      <c r="J984" s="244"/>
      <c r="K984" s="243"/>
      <c r="L984" s="243"/>
      <c r="M984" s="243"/>
      <c r="N984" s="243"/>
      <c r="O984" s="243"/>
      <c r="P984" s="244"/>
    </row>
    <row r="985" spans="1:16" ht="13.5">
      <c r="A985" s="242"/>
      <c r="B985" s="240"/>
      <c r="C985" s="243"/>
      <c r="D985" s="243"/>
      <c r="E985" s="243"/>
      <c r="F985" s="243"/>
      <c r="G985" s="243"/>
      <c r="H985" s="243"/>
      <c r="I985" s="244"/>
      <c r="J985" s="244"/>
      <c r="K985" s="243"/>
      <c r="L985" s="243"/>
      <c r="M985" s="243"/>
      <c r="N985" s="243"/>
      <c r="O985" s="243"/>
      <c r="P985" s="244"/>
    </row>
    <row r="986" spans="1:16" ht="13.5">
      <c r="A986" s="242"/>
      <c r="B986" s="240"/>
      <c r="C986" s="243"/>
      <c r="D986" s="243"/>
      <c r="E986" s="243"/>
      <c r="F986" s="243"/>
      <c r="G986" s="243"/>
      <c r="H986" s="243"/>
      <c r="I986" s="244"/>
      <c r="J986" s="244"/>
      <c r="K986" s="243"/>
      <c r="L986" s="243"/>
      <c r="M986" s="243"/>
      <c r="N986" s="243"/>
      <c r="O986" s="243"/>
      <c r="P986" s="244"/>
    </row>
    <row r="987" spans="1:16" ht="13.5">
      <c r="A987" s="242"/>
      <c r="B987" s="240"/>
      <c r="C987" s="243"/>
      <c r="D987" s="243"/>
      <c r="E987" s="243"/>
      <c r="F987" s="243"/>
      <c r="G987" s="243"/>
      <c r="H987" s="243"/>
      <c r="I987" s="244"/>
      <c r="J987" s="244"/>
      <c r="K987" s="243"/>
      <c r="L987" s="243"/>
      <c r="M987" s="243"/>
      <c r="N987" s="243"/>
      <c r="O987" s="243"/>
      <c r="P987" s="244"/>
    </row>
    <row r="988" spans="1:16" ht="13.5">
      <c r="A988" s="242"/>
      <c r="B988" s="240"/>
      <c r="C988" s="243"/>
      <c r="D988" s="243"/>
      <c r="E988" s="243"/>
      <c r="F988" s="243"/>
      <c r="G988" s="243"/>
      <c r="H988" s="243"/>
      <c r="I988" s="244"/>
      <c r="J988" s="244"/>
      <c r="K988" s="243"/>
      <c r="L988" s="243"/>
      <c r="M988" s="243"/>
      <c r="N988" s="243"/>
      <c r="O988" s="243"/>
      <c r="P988" s="244"/>
    </row>
    <row r="989" spans="1:16" ht="13.5">
      <c r="A989" s="242"/>
      <c r="B989" s="240"/>
      <c r="C989" s="243"/>
      <c r="D989" s="243"/>
      <c r="E989" s="243"/>
      <c r="F989" s="243"/>
      <c r="G989" s="243"/>
      <c r="H989" s="243"/>
      <c r="I989" s="244"/>
      <c r="J989" s="244"/>
      <c r="K989" s="243"/>
      <c r="L989" s="243"/>
      <c r="M989" s="243"/>
      <c r="N989" s="243"/>
      <c r="O989" s="243"/>
      <c r="P989" s="244"/>
    </row>
    <row r="990" spans="1:16" ht="13.5">
      <c r="A990" s="242"/>
      <c r="B990" s="240"/>
      <c r="C990" s="243"/>
      <c r="D990" s="243"/>
      <c r="E990" s="243"/>
      <c r="F990" s="243"/>
      <c r="G990" s="243"/>
      <c r="H990" s="243"/>
      <c r="I990" s="244"/>
      <c r="J990" s="244"/>
      <c r="K990" s="243"/>
      <c r="L990" s="243"/>
      <c r="M990" s="243"/>
      <c r="N990" s="243"/>
      <c r="O990" s="243"/>
      <c r="P990" s="244"/>
    </row>
    <row r="991" spans="1:16" ht="13.5">
      <c r="A991" s="242"/>
      <c r="B991" s="240"/>
      <c r="C991" s="243"/>
      <c r="D991" s="243"/>
      <c r="E991" s="243"/>
      <c r="F991" s="243"/>
      <c r="G991" s="243"/>
      <c r="H991" s="243"/>
      <c r="I991" s="244"/>
      <c r="J991" s="244"/>
      <c r="K991" s="243"/>
      <c r="L991" s="243"/>
      <c r="M991" s="243"/>
      <c r="N991" s="243"/>
      <c r="O991" s="243"/>
      <c r="P991" s="244"/>
    </row>
    <row r="992" spans="1:16" ht="13.5">
      <c r="A992" s="242"/>
      <c r="B992" s="240"/>
      <c r="C992" s="243"/>
      <c r="D992" s="243"/>
      <c r="E992" s="243"/>
      <c r="F992" s="243"/>
      <c r="G992" s="243"/>
      <c r="H992" s="243"/>
      <c r="I992" s="244"/>
      <c r="J992" s="244"/>
      <c r="K992" s="243"/>
      <c r="L992" s="243"/>
      <c r="M992" s="243"/>
      <c r="N992" s="243"/>
      <c r="O992" s="243"/>
      <c r="P992" s="244"/>
    </row>
    <row r="993" spans="1:16" ht="13.5">
      <c r="A993" s="242"/>
      <c r="B993" s="240"/>
      <c r="C993" s="243"/>
      <c r="D993" s="243"/>
      <c r="E993" s="243"/>
      <c r="F993" s="243"/>
      <c r="G993" s="243"/>
      <c r="H993" s="243"/>
      <c r="I993" s="244"/>
      <c r="J993" s="244"/>
      <c r="K993" s="243"/>
      <c r="L993" s="243"/>
      <c r="M993" s="243"/>
      <c r="N993" s="243"/>
      <c r="O993" s="243"/>
      <c r="P993" s="244"/>
    </row>
    <row r="994" spans="1:16" ht="13.5">
      <c r="A994" s="242"/>
      <c r="B994" s="240"/>
      <c r="C994" s="243"/>
      <c r="D994" s="243"/>
      <c r="E994" s="243"/>
      <c r="F994" s="243"/>
      <c r="G994" s="243"/>
      <c r="H994" s="243"/>
      <c r="I994" s="244"/>
      <c r="J994" s="244"/>
      <c r="K994" s="243"/>
      <c r="L994" s="243"/>
      <c r="M994" s="243"/>
      <c r="N994" s="243"/>
      <c r="O994" s="243"/>
      <c r="P994" s="244"/>
    </row>
    <row r="995" spans="1:16" ht="13.5">
      <c r="A995" s="242"/>
      <c r="B995" s="240"/>
      <c r="C995" s="243"/>
      <c r="D995" s="243"/>
      <c r="E995" s="243"/>
      <c r="F995" s="243"/>
      <c r="G995" s="243"/>
      <c r="H995" s="243"/>
      <c r="I995" s="244"/>
      <c r="J995" s="244"/>
      <c r="K995" s="243"/>
      <c r="L995" s="243"/>
      <c r="M995" s="243"/>
      <c r="N995" s="243"/>
      <c r="O995" s="243"/>
      <c r="P995" s="244"/>
    </row>
    <row r="996" spans="1:16" ht="13.5">
      <c r="A996" s="242"/>
      <c r="B996" s="240"/>
      <c r="C996" s="243"/>
      <c r="D996" s="243"/>
      <c r="E996" s="243"/>
      <c r="F996" s="243"/>
      <c r="G996" s="243"/>
      <c r="H996" s="243"/>
      <c r="I996" s="244"/>
      <c r="J996" s="244"/>
      <c r="K996" s="243"/>
      <c r="L996" s="243"/>
      <c r="M996" s="243"/>
      <c r="N996" s="243"/>
      <c r="O996" s="243"/>
      <c r="P996" s="244"/>
    </row>
    <row r="997" spans="1:16" ht="13.5">
      <c r="A997" s="242"/>
      <c r="B997" s="240"/>
      <c r="C997" s="243"/>
      <c r="D997" s="243"/>
      <c r="E997" s="243"/>
      <c r="F997" s="243"/>
      <c r="G997" s="243"/>
      <c r="H997" s="243"/>
      <c r="I997" s="244"/>
      <c r="J997" s="244"/>
      <c r="K997" s="243"/>
      <c r="L997" s="243"/>
      <c r="M997" s="243"/>
      <c r="N997" s="243"/>
      <c r="O997" s="243"/>
      <c r="P997" s="244"/>
    </row>
    <row r="998" spans="1:16" ht="13.5">
      <c r="A998" s="242"/>
      <c r="B998" s="240"/>
      <c r="C998" s="243"/>
      <c r="D998" s="243"/>
      <c r="E998" s="243"/>
      <c r="F998" s="243"/>
      <c r="G998" s="243"/>
      <c r="H998" s="243"/>
      <c r="I998" s="244"/>
      <c r="J998" s="244"/>
      <c r="K998" s="243"/>
      <c r="L998" s="243"/>
      <c r="M998" s="243"/>
      <c r="N998" s="243"/>
      <c r="O998" s="243"/>
      <c r="P998" s="244"/>
    </row>
    <row r="999" spans="1:16" ht="13.5">
      <c r="A999" s="242"/>
      <c r="B999" s="240"/>
      <c r="C999" s="243"/>
      <c r="D999" s="243"/>
      <c r="E999" s="243"/>
      <c r="F999" s="243"/>
      <c r="G999" s="243"/>
      <c r="H999" s="243"/>
      <c r="I999" s="244"/>
      <c r="J999" s="244"/>
      <c r="K999" s="243"/>
      <c r="L999" s="243"/>
      <c r="M999" s="243"/>
      <c r="N999" s="243"/>
      <c r="O999" s="243"/>
      <c r="P999" s="244"/>
    </row>
    <row r="1000" spans="1:16" ht="13.5">
      <c r="A1000" s="242"/>
      <c r="B1000" s="240"/>
      <c r="C1000" s="243"/>
      <c r="D1000" s="243"/>
      <c r="E1000" s="243"/>
      <c r="F1000" s="243"/>
      <c r="G1000" s="243"/>
      <c r="H1000" s="243"/>
      <c r="I1000" s="244"/>
      <c r="J1000" s="244"/>
      <c r="K1000" s="243"/>
      <c r="L1000" s="243"/>
      <c r="M1000" s="243"/>
      <c r="N1000" s="243"/>
      <c r="O1000" s="243"/>
      <c r="P1000" s="244"/>
    </row>
    <row r="1001" spans="1:16" ht="13.5">
      <c r="A1001" s="242"/>
      <c r="B1001" s="240"/>
      <c r="C1001" s="243"/>
      <c r="D1001" s="243"/>
      <c r="E1001" s="243"/>
      <c r="F1001" s="243"/>
      <c r="G1001" s="243"/>
      <c r="H1001" s="243"/>
      <c r="I1001" s="244"/>
      <c r="J1001" s="244"/>
      <c r="K1001" s="243"/>
      <c r="L1001" s="243"/>
      <c r="M1001" s="243"/>
      <c r="N1001" s="243"/>
      <c r="O1001" s="243"/>
      <c r="P1001" s="244"/>
    </row>
    <row r="1002" spans="1:16" ht="13.5">
      <c r="A1002" s="242"/>
      <c r="B1002" s="240"/>
      <c r="C1002" s="243"/>
      <c r="D1002" s="243"/>
      <c r="E1002" s="243"/>
      <c r="F1002" s="243"/>
      <c r="G1002" s="243"/>
      <c r="H1002" s="243"/>
      <c r="I1002" s="244"/>
      <c r="J1002" s="244"/>
      <c r="K1002" s="243"/>
      <c r="L1002" s="243"/>
      <c r="M1002" s="243"/>
      <c r="N1002" s="243"/>
      <c r="O1002" s="243"/>
      <c r="P1002" s="244"/>
    </row>
    <row r="1003" spans="1:16" ht="13.5">
      <c r="A1003" s="242"/>
      <c r="B1003" s="240"/>
      <c r="C1003" s="243"/>
      <c r="D1003" s="243"/>
      <c r="E1003" s="243"/>
      <c r="F1003" s="243"/>
      <c r="G1003" s="243"/>
      <c r="H1003" s="243"/>
      <c r="I1003" s="244"/>
      <c r="J1003" s="244"/>
      <c r="K1003" s="243"/>
      <c r="L1003" s="243"/>
      <c r="M1003" s="243"/>
      <c r="N1003" s="243"/>
      <c r="O1003" s="243"/>
      <c r="P1003" s="244"/>
    </row>
    <row r="1004" spans="1:16" ht="13.5">
      <c r="A1004" s="242"/>
      <c r="B1004" s="240"/>
      <c r="C1004" s="243"/>
      <c r="D1004" s="243"/>
      <c r="E1004" s="243"/>
      <c r="F1004" s="243"/>
      <c r="G1004" s="243"/>
      <c r="H1004" s="243"/>
      <c r="I1004" s="244"/>
      <c r="J1004" s="244"/>
      <c r="K1004" s="243"/>
      <c r="L1004" s="243"/>
      <c r="M1004" s="243"/>
      <c r="N1004" s="243"/>
      <c r="O1004" s="243"/>
      <c r="P1004" s="244"/>
    </row>
    <row r="1005" spans="1:16" ht="13.5">
      <c r="A1005" s="242"/>
      <c r="B1005" s="240"/>
      <c r="C1005" s="243"/>
      <c r="D1005" s="243"/>
      <c r="E1005" s="243"/>
      <c r="F1005" s="243"/>
      <c r="G1005" s="243"/>
      <c r="H1005" s="243"/>
      <c r="I1005" s="244"/>
      <c r="J1005" s="244"/>
      <c r="K1005" s="243"/>
      <c r="L1005" s="243"/>
      <c r="M1005" s="243"/>
      <c r="N1005" s="243"/>
      <c r="O1005" s="243"/>
      <c r="P1005" s="244"/>
    </row>
    <row r="1006" spans="1:16" ht="13.5">
      <c r="A1006" s="242"/>
      <c r="B1006" s="240"/>
      <c r="C1006" s="243"/>
      <c r="D1006" s="243"/>
      <c r="E1006" s="243"/>
      <c r="F1006" s="243"/>
      <c r="G1006" s="243"/>
      <c r="H1006" s="243"/>
      <c r="I1006" s="244"/>
      <c r="J1006" s="244"/>
      <c r="K1006" s="243"/>
      <c r="L1006" s="243"/>
      <c r="M1006" s="243"/>
      <c r="N1006" s="243"/>
      <c r="O1006" s="243"/>
      <c r="P1006" s="244"/>
    </row>
    <row r="1007" spans="1:16" ht="13.5">
      <c r="A1007" s="242"/>
      <c r="B1007" s="240"/>
      <c r="C1007" s="243"/>
      <c r="D1007" s="243"/>
      <c r="E1007" s="243"/>
      <c r="F1007" s="243"/>
      <c r="G1007" s="243"/>
      <c r="H1007" s="243"/>
      <c r="I1007" s="244"/>
      <c r="J1007" s="244"/>
      <c r="K1007" s="243"/>
      <c r="L1007" s="243"/>
      <c r="M1007" s="243"/>
      <c r="N1007" s="243"/>
      <c r="O1007" s="243"/>
      <c r="P1007" s="244"/>
    </row>
    <row r="1008" spans="1:16" ht="13.5">
      <c r="A1008" s="242"/>
      <c r="B1008" s="240"/>
      <c r="C1008" s="243"/>
      <c r="D1008" s="243"/>
      <c r="E1008" s="243"/>
      <c r="F1008" s="243"/>
      <c r="G1008" s="243"/>
      <c r="H1008" s="243"/>
      <c r="I1008" s="244"/>
      <c r="J1008" s="244"/>
      <c r="K1008" s="243"/>
      <c r="L1008" s="243"/>
      <c r="M1008" s="243"/>
      <c r="N1008" s="243"/>
      <c r="O1008" s="243"/>
      <c r="P1008" s="244"/>
    </row>
    <row r="1009" spans="1:16" ht="13.5">
      <c r="A1009" s="242"/>
      <c r="B1009" s="240"/>
      <c r="C1009" s="243"/>
      <c r="D1009" s="243"/>
      <c r="E1009" s="243"/>
      <c r="F1009" s="243"/>
      <c r="G1009" s="243"/>
      <c r="H1009" s="243"/>
      <c r="I1009" s="244"/>
      <c r="J1009" s="244"/>
      <c r="K1009" s="243"/>
      <c r="L1009" s="243"/>
      <c r="M1009" s="243"/>
      <c r="N1009" s="243"/>
      <c r="O1009" s="243"/>
      <c r="P1009" s="244"/>
    </row>
    <row r="1010" spans="1:16" ht="13.5">
      <c r="A1010" s="242"/>
      <c r="B1010" s="240"/>
      <c r="C1010" s="243"/>
      <c r="D1010" s="243"/>
      <c r="E1010" s="243"/>
      <c r="F1010" s="243"/>
      <c r="G1010" s="243"/>
      <c r="H1010" s="243"/>
      <c r="I1010" s="244"/>
      <c r="J1010" s="244"/>
      <c r="K1010" s="243"/>
      <c r="L1010" s="243"/>
      <c r="M1010" s="243"/>
      <c r="N1010" s="243"/>
      <c r="O1010" s="243"/>
      <c r="P1010" s="244"/>
    </row>
    <row r="1011" spans="1:16" ht="13.5">
      <c r="A1011" s="242"/>
      <c r="B1011" s="240"/>
      <c r="C1011" s="243"/>
      <c r="D1011" s="243"/>
      <c r="E1011" s="243"/>
      <c r="F1011" s="243"/>
      <c r="G1011" s="243"/>
      <c r="H1011" s="243"/>
      <c r="I1011" s="244"/>
      <c r="J1011" s="244"/>
      <c r="K1011" s="243"/>
      <c r="L1011" s="243"/>
      <c r="M1011" s="243"/>
      <c r="N1011" s="243"/>
      <c r="O1011" s="243"/>
      <c r="P1011" s="244"/>
    </row>
    <row r="1012" spans="1:16" ht="13.5">
      <c r="A1012" s="242"/>
      <c r="B1012" s="240"/>
      <c r="C1012" s="243"/>
      <c r="D1012" s="243"/>
      <c r="E1012" s="243"/>
      <c r="F1012" s="243"/>
      <c r="G1012" s="243"/>
      <c r="H1012" s="243"/>
      <c r="I1012" s="244"/>
      <c r="J1012" s="244"/>
      <c r="K1012" s="243"/>
      <c r="L1012" s="243"/>
      <c r="M1012" s="243"/>
      <c r="N1012" s="243"/>
      <c r="O1012" s="243"/>
      <c r="P1012" s="244"/>
    </row>
    <row r="1013" spans="1:16" ht="13.5">
      <c r="A1013" s="242"/>
      <c r="B1013" s="240"/>
      <c r="C1013" s="243"/>
      <c r="D1013" s="243"/>
      <c r="E1013" s="243"/>
      <c r="F1013" s="243"/>
      <c r="G1013" s="243"/>
      <c r="H1013" s="243"/>
      <c r="I1013" s="244"/>
      <c r="J1013" s="244"/>
      <c r="K1013" s="243"/>
      <c r="L1013" s="243"/>
      <c r="M1013" s="243"/>
      <c r="N1013" s="243"/>
      <c r="O1013" s="243"/>
      <c r="P1013" s="244"/>
    </row>
    <row r="1014" spans="1:16" ht="13.5">
      <c r="A1014" s="242"/>
      <c r="B1014" s="240"/>
      <c r="C1014" s="243"/>
      <c r="D1014" s="243"/>
      <c r="E1014" s="243"/>
      <c r="F1014" s="243"/>
      <c r="G1014" s="243"/>
      <c r="H1014" s="243"/>
      <c r="I1014" s="244"/>
      <c r="J1014" s="244"/>
      <c r="K1014" s="243"/>
      <c r="L1014" s="243"/>
      <c r="M1014" s="243"/>
      <c r="N1014" s="243"/>
      <c r="O1014" s="243"/>
      <c r="P1014" s="244"/>
    </row>
    <row r="1015" spans="1:16" ht="13.5">
      <c r="A1015" s="242"/>
      <c r="B1015" s="240"/>
      <c r="C1015" s="243"/>
      <c r="D1015" s="243"/>
      <c r="E1015" s="243"/>
      <c r="F1015" s="243"/>
      <c r="G1015" s="243"/>
      <c r="H1015" s="243"/>
      <c r="I1015" s="244"/>
      <c r="J1015" s="244"/>
      <c r="K1015" s="243"/>
      <c r="L1015" s="243"/>
      <c r="M1015" s="243"/>
      <c r="N1015" s="243"/>
      <c r="O1015" s="243"/>
      <c r="P1015" s="244"/>
    </row>
    <row r="1016" spans="1:16" ht="13.5">
      <c r="A1016" s="242"/>
      <c r="B1016" s="240"/>
      <c r="C1016" s="243"/>
      <c r="D1016" s="243"/>
      <c r="E1016" s="243"/>
      <c r="F1016" s="243"/>
      <c r="G1016" s="243"/>
      <c r="H1016" s="243"/>
      <c r="I1016" s="244"/>
      <c r="J1016" s="244"/>
      <c r="K1016" s="243"/>
      <c r="L1016" s="243"/>
      <c r="M1016" s="243"/>
      <c r="N1016" s="243"/>
      <c r="O1016" s="243"/>
      <c r="P1016" s="244"/>
    </row>
    <row r="1017" spans="1:16" ht="13.5">
      <c r="A1017" s="242"/>
      <c r="B1017" s="240"/>
      <c r="C1017" s="243"/>
      <c r="D1017" s="243"/>
      <c r="E1017" s="243"/>
      <c r="F1017" s="243"/>
      <c r="G1017" s="243"/>
      <c r="H1017" s="243"/>
      <c r="I1017" s="244"/>
      <c r="J1017" s="244"/>
      <c r="K1017" s="243"/>
      <c r="L1017" s="243"/>
      <c r="M1017" s="243"/>
      <c r="N1017" s="243"/>
      <c r="O1017" s="243"/>
      <c r="P1017" s="244"/>
    </row>
    <row r="1018" spans="1:16" ht="13.5">
      <c r="A1018" s="242"/>
      <c r="B1018" s="240"/>
      <c r="C1018" s="243"/>
      <c r="D1018" s="243"/>
      <c r="E1018" s="243"/>
      <c r="F1018" s="243"/>
      <c r="G1018" s="243"/>
      <c r="H1018" s="243"/>
      <c r="I1018" s="244"/>
      <c r="J1018" s="244"/>
      <c r="K1018" s="243"/>
      <c r="L1018" s="243"/>
      <c r="M1018" s="243"/>
      <c r="N1018" s="243"/>
      <c r="O1018" s="243"/>
      <c r="P1018" s="244"/>
    </row>
    <row r="1019" spans="1:16" ht="13.5">
      <c r="A1019" s="242"/>
      <c r="B1019" s="240"/>
      <c r="C1019" s="243"/>
      <c r="D1019" s="243"/>
      <c r="E1019" s="243"/>
      <c r="F1019" s="243"/>
      <c r="G1019" s="243"/>
      <c r="H1019" s="243"/>
      <c r="I1019" s="244"/>
      <c r="J1019" s="244"/>
      <c r="K1019" s="243"/>
      <c r="L1019" s="243"/>
      <c r="M1019" s="243"/>
      <c r="N1019" s="243"/>
      <c r="O1019" s="243"/>
      <c r="P1019" s="244"/>
    </row>
    <row r="1020" spans="1:16" ht="13.5">
      <c r="A1020" s="242"/>
      <c r="B1020" s="240"/>
      <c r="C1020" s="243"/>
      <c r="D1020" s="243"/>
      <c r="E1020" s="243"/>
      <c r="F1020" s="243"/>
      <c r="G1020" s="243"/>
      <c r="H1020" s="243"/>
      <c r="I1020" s="244"/>
      <c r="J1020" s="244"/>
      <c r="K1020" s="243"/>
      <c r="L1020" s="243"/>
      <c r="M1020" s="243"/>
      <c r="N1020" s="243"/>
      <c r="O1020" s="243"/>
      <c r="P1020" s="244"/>
    </row>
    <row r="1021" spans="1:16" ht="13.5">
      <c r="A1021" s="242"/>
      <c r="B1021" s="240"/>
      <c r="C1021" s="243"/>
      <c r="D1021" s="243"/>
      <c r="E1021" s="243"/>
      <c r="F1021" s="243"/>
      <c r="G1021" s="243"/>
      <c r="H1021" s="243"/>
      <c r="I1021" s="244"/>
      <c r="J1021" s="244"/>
      <c r="K1021" s="243"/>
      <c r="L1021" s="243"/>
      <c r="M1021" s="243"/>
      <c r="N1021" s="243"/>
      <c r="O1021" s="243"/>
      <c r="P1021" s="244"/>
    </row>
    <row r="1022" spans="1:16" ht="13.5">
      <c r="A1022" s="242"/>
      <c r="B1022" s="240"/>
      <c r="C1022" s="243"/>
      <c r="D1022" s="243"/>
      <c r="E1022" s="243"/>
      <c r="F1022" s="243"/>
      <c r="G1022" s="243"/>
      <c r="H1022" s="243"/>
      <c r="I1022" s="244"/>
      <c r="J1022" s="244"/>
      <c r="K1022" s="243"/>
      <c r="L1022" s="243"/>
      <c r="M1022" s="243"/>
      <c r="N1022" s="243"/>
      <c r="O1022" s="243"/>
      <c r="P1022" s="244"/>
    </row>
    <row r="1023" spans="1:16" ht="13.5">
      <c r="A1023" s="242"/>
      <c r="B1023" s="240"/>
      <c r="C1023" s="243"/>
      <c r="D1023" s="243"/>
      <c r="E1023" s="243"/>
      <c r="F1023" s="243"/>
      <c r="G1023" s="243"/>
      <c r="H1023" s="243"/>
      <c r="I1023" s="244"/>
      <c r="J1023" s="244"/>
      <c r="K1023" s="243"/>
      <c r="L1023" s="243"/>
      <c r="M1023" s="243"/>
      <c r="N1023" s="243"/>
      <c r="O1023" s="243"/>
      <c r="P1023" s="244"/>
    </row>
    <row r="1024" spans="1:16" ht="13.5">
      <c r="A1024" s="242"/>
      <c r="B1024" s="240"/>
      <c r="C1024" s="243"/>
      <c r="D1024" s="243"/>
      <c r="E1024" s="243"/>
      <c r="F1024" s="243"/>
      <c r="G1024" s="243"/>
      <c r="H1024" s="243"/>
      <c r="I1024" s="244"/>
      <c r="J1024" s="244"/>
      <c r="K1024" s="243"/>
      <c r="L1024" s="243"/>
      <c r="M1024" s="243"/>
      <c r="N1024" s="243"/>
      <c r="O1024" s="243"/>
      <c r="P1024" s="244"/>
    </row>
    <row r="1025" spans="1:16" ht="13.5">
      <c r="A1025" s="242"/>
      <c r="B1025" s="240"/>
      <c r="C1025" s="243"/>
      <c r="D1025" s="243"/>
      <c r="E1025" s="243"/>
      <c r="F1025" s="243"/>
      <c r="G1025" s="243"/>
      <c r="H1025" s="243"/>
      <c r="I1025" s="244"/>
      <c r="J1025" s="244"/>
      <c r="K1025" s="243"/>
      <c r="L1025" s="243"/>
      <c r="M1025" s="243"/>
      <c r="N1025" s="243"/>
      <c r="O1025" s="243"/>
      <c r="P1025" s="244"/>
    </row>
    <row r="1026" spans="1:16" ht="13.5">
      <c r="A1026" s="242"/>
      <c r="B1026" s="240"/>
      <c r="C1026" s="243"/>
      <c r="D1026" s="243"/>
      <c r="E1026" s="243"/>
      <c r="F1026" s="243"/>
      <c r="G1026" s="243"/>
      <c r="H1026" s="243"/>
      <c r="I1026" s="244"/>
      <c r="J1026" s="244"/>
      <c r="K1026" s="243"/>
      <c r="L1026" s="243"/>
      <c r="M1026" s="243"/>
      <c r="N1026" s="243"/>
      <c r="O1026" s="243"/>
      <c r="P1026" s="244"/>
    </row>
    <row r="1027" spans="1:16" ht="13.5">
      <c r="A1027" s="242"/>
      <c r="B1027" s="240"/>
      <c r="C1027" s="243"/>
      <c r="D1027" s="243"/>
      <c r="E1027" s="243"/>
      <c r="F1027" s="243"/>
      <c r="G1027" s="243"/>
      <c r="H1027" s="243"/>
      <c r="I1027" s="244"/>
      <c r="J1027" s="244"/>
      <c r="K1027" s="243"/>
      <c r="L1027" s="243"/>
      <c r="M1027" s="243"/>
      <c r="N1027" s="243"/>
      <c r="O1027" s="243"/>
      <c r="P1027" s="244"/>
    </row>
    <row r="1028" spans="1:16" ht="13.5">
      <c r="A1028" s="242"/>
      <c r="B1028" s="240"/>
      <c r="C1028" s="243"/>
      <c r="D1028" s="243"/>
      <c r="E1028" s="243"/>
      <c r="F1028" s="243"/>
      <c r="G1028" s="243"/>
      <c r="H1028" s="243"/>
      <c r="I1028" s="244"/>
      <c r="J1028" s="244"/>
      <c r="K1028" s="243"/>
      <c r="L1028" s="243"/>
      <c r="M1028" s="243"/>
      <c r="N1028" s="243"/>
      <c r="O1028" s="243"/>
      <c r="P1028" s="244"/>
    </row>
    <row r="1029" spans="1:16" ht="13.5">
      <c r="A1029" s="242"/>
      <c r="B1029" s="240"/>
      <c r="C1029" s="243"/>
      <c r="D1029" s="243"/>
      <c r="E1029" s="243"/>
      <c r="F1029" s="243"/>
      <c r="G1029" s="243"/>
      <c r="H1029" s="243"/>
      <c r="I1029" s="244"/>
      <c r="J1029" s="244"/>
      <c r="K1029" s="243"/>
      <c r="L1029" s="243"/>
      <c r="M1029" s="243"/>
      <c r="N1029" s="243"/>
      <c r="O1029" s="243"/>
      <c r="P1029" s="244"/>
    </row>
    <row r="1030" spans="1:16" ht="13.5">
      <c r="A1030" s="242"/>
      <c r="B1030" s="240"/>
      <c r="C1030" s="243"/>
      <c r="D1030" s="243"/>
      <c r="E1030" s="243"/>
      <c r="F1030" s="243"/>
      <c r="G1030" s="243"/>
      <c r="H1030" s="243"/>
      <c r="I1030" s="244"/>
      <c r="J1030" s="244"/>
      <c r="K1030" s="243"/>
      <c r="L1030" s="243"/>
      <c r="M1030" s="243"/>
      <c r="N1030" s="243"/>
      <c r="O1030" s="243"/>
      <c r="P1030" s="244"/>
    </row>
    <row r="1031" spans="1:16" ht="13.5">
      <c r="A1031" s="242"/>
      <c r="B1031" s="240"/>
      <c r="C1031" s="243"/>
      <c r="D1031" s="243"/>
      <c r="E1031" s="243"/>
      <c r="F1031" s="243"/>
      <c r="G1031" s="243"/>
      <c r="H1031" s="243"/>
      <c r="I1031" s="244"/>
      <c r="J1031" s="244"/>
      <c r="K1031" s="243"/>
      <c r="L1031" s="243"/>
      <c r="M1031" s="243"/>
      <c r="N1031" s="243"/>
      <c r="O1031" s="243"/>
      <c r="P1031" s="244"/>
    </row>
    <row r="1032" spans="1:16" ht="13.5">
      <c r="A1032" s="242"/>
      <c r="B1032" s="240"/>
      <c r="C1032" s="243"/>
      <c r="D1032" s="243"/>
      <c r="E1032" s="243"/>
      <c r="F1032" s="243"/>
      <c r="G1032" s="243"/>
      <c r="H1032" s="243"/>
      <c r="I1032" s="244"/>
      <c r="J1032" s="244"/>
      <c r="K1032" s="243"/>
      <c r="L1032" s="243"/>
      <c r="M1032" s="243"/>
      <c r="N1032" s="243"/>
      <c r="O1032" s="243"/>
      <c r="P1032" s="244"/>
    </row>
    <row r="1033" spans="1:16" ht="13.5">
      <c r="A1033" s="242"/>
      <c r="B1033" s="240"/>
      <c r="C1033" s="243"/>
      <c r="D1033" s="243"/>
      <c r="E1033" s="243"/>
      <c r="F1033" s="243"/>
      <c r="G1033" s="243"/>
      <c r="H1033" s="243"/>
      <c r="I1033" s="244"/>
      <c r="J1033" s="244"/>
      <c r="K1033" s="243"/>
      <c r="L1033" s="243"/>
      <c r="M1033" s="243"/>
      <c r="N1033" s="243"/>
      <c r="O1033" s="243"/>
      <c r="P1033" s="244"/>
    </row>
    <row r="1034" spans="1:16" ht="13.5">
      <c r="A1034" s="242"/>
      <c r="B1034" s="240"/>
      <c r="C1034" s="243"/>
      <c r="D1034" s="243"/>
      <c r="E1034" s="243"/>
      <c r="F1034" s="243"/>
      <c r="G1034" s="243"/>
      <c r="H1034" s="243"/>
      <c r="I1034" s="244"/>
      <c r="J1034" s="244"/>
      <c r="K1034" s="243"/>
      <c r="L1034" s="243"/>
      <c r="M1034" s="243"/>
      <c r="N1034" s="243"/>
      <c r="O1034" s="243"/>
      <c r="P1034" s="244"/>
    </row>
    <row r="1035" spans="1:16" ht="13.5">
      <c r="A1035" s="242"/>
      <c r="B1035" s="240"/>
      <c r="C1035" s="243"/>
      <c r="D1035" s="243"/>
      <c r="E1035" s="243"/>
      <c r="F1035" s="243"/>
      <c r="G1035" s="243"/>
      <c r="H1035" s="243"/>
      <c r="I1035" s="244"/>
      <c r="J1035" s="244"/>
      <c r="K1035" s="243"/>
      <c r="L1035" s="243"/>
      <c r="M1035" s="243"/>
      <c r="N1035" s="243"/>
      <c r="O1035" s="243"/>
      <c r="P1035" s="244"/>
    </row>
    <row r="1036" spans="1:16" ht="13.5">
      <c r="A1036" s="242"/>
      <c r="B1036" s="240"/>
      <c r="C1036" s="243"/>
      <c r="D1036" s="243"/>
      <c r="E1036" s="243"/>
      <c r="F1036" s="243"/>
      <c r="G1036" s="243"/>
      <c r="H1036" s="243"/>
      <c r="I1036" s="244"/>
      <c r="J1036" s="244"/>
      <c r="K1036" s="243"/>
      <c r="L1036" s="243"/>
      <c r="M1036" s="243"/>
      <c r="N1036" s="243"/>
      <c r="O1036" s="243"/>
      <c r="P1036" s="244"/>
    </row>
    <row r="1037" spans="1:16" ht="13.5">
      <c r="A1037" s="242"/>
      <c r="B1037" s="240"/>
      <c r="C1037" s="243"/>
      <c r="D1037" s="243"/>
      <c r="E1037" s="243"/>
      <c r="F1037" s="243"/>
      <c r="G1037" s="243"/>
      <c r="H1037" s="243"/>
      <c r="I1037" s="244"/>
      <c r="J1037" s="244"/>
      <c r="K1037" s="243"/>
      <c r="L1037" s="243"/>
      <c r="M1037" s="243"/>
      <c r="N1037" s="243"/>
      <c r="O1037" s="243"/>
      <c r="P1037" s="244"/>
    </row>
    <row r="1038" spans="1:16" ht="13.5">
      <c r="A1038" s="242"/>
      <c r="B1038" s="240"/>
      <c r="C1038" s="243"/>
      <c r="D1038" s="243"/>
      <c r="E1038" s="243"/>
      <c r="F1038" s="243"/>
      <c r="G1038" s="243"/>
      <c r="H1038" s="243"/>
      <c r="I1038" s="244"/>
      <c r="J1038" s="244"/>
      <c r="K1038" s="243"/>
      <c r="L1038" s="243"/>
      <c r="M1038" s="243"/>
      <c r="N1038" s="243"/>
      <c r="O1038" s="243"/>
      <c r="P1038" s="244"/>
    </row>
    <row r="1039" spans="1:16" ht="13.5">
      <c r="A1039" s="242"/>
      <c r="B1039" s="240"/>
      <c r="C1039" s="243"/>
      <c r="D1039" s="243"/>
      <c r="E1039" s="243"/>
      <c r="F1039" s="243"/>
      <c r="G1039" s="243"/>
      <c r="H1039" s="243"/>
      <c r="I1039" s="244"/>
      <c r="J1039" s="244"/>
      <c r="K1039" s="243"/>
      <c r="L1039" s="243"/>
      <c r="M1039" s="243"/>
      <c r="N1039" s="243"/>
      <c r="O1039" s="243"/>
      <c r="P1039" s="244"/>
    </row>
    <row r="1040" spans="1:16" ht="13.5">
      <c r="A1040" s="242"/>
      <c r="B1040" s="240"/>
      <c r="C1040" s="243"/>
      <c r="D1040" s="243"/>
      <c r="E1040" s="243"/>
      <c r="F1040" s="243"/>
      <c r="G1040" s="243"/>
      <c r="H1040" s="243"/>
      <c r="I1040" s="244"/>
      <c r="J1040" s="244"/>
      <c r="K1040" s="243"/>
      <c r="L1040" s="243"/>
      <c r="M1040" s="243"/>
      <c r="N1040" s="243"/>
      <c r="O1040" s="243"/>
      <c r="P1040" s="244"/>
    </row>
    <row r="1041" spans="1:16" ht="13.5">
      <c r="A1041" s="242"/>
      <c r="B1041" s="240"/>
      <c r="C1041" s="243"/>
      <c r="D1041" s="243"/>
      <c r="E1041" s="243"/>
      <c r="F1041" s="243"/>
      <c r="G1041" s="243"/>
      <c r="H1041" s="243"/>
      <c r="I1041" s="244"/>
      <c r="J1041" s="244"/>
      <c r="K1041" s="243"/>
      <c r="L1041" s="243"/>
      <c r="M1041" s="243"/>
      <c r="N1041" s="243"/>
      <c r="O1041" s="243"/>
      <c r="P1041" s="244"/>
    </row>
    <row r="1042" spans="1:16" ht="13.5">
      <c r="A1042" s="242"/>
      <c r="B1042" s="240"/>
      <c r="C1042" s="243"/>
      <c r="D1042" s="243"/>
      <c r="E1042" s="243"/>
      <c r="F1042" s="243"/>
      <c r="G1042" s="243"/>
      <c r="H1042" s="243"/>
      <c r="I1042" s="244"/>
      <c r="J1042" s="244"/>
      <c r="K1042" s="243"/>
      <c r="L1042" s="243"/>
      <c r="M1042" s="243"/>
      <c r="N1042" s="243"/>
      <c r="O1042" s="243"/>
      <c r="P1042" s="244"/>
    </row>
    <row r="1043" spans="1:16" ht="13.5">
      <c r="A1043" s="242"/>
      <c r="B1043" s="240"/>
      <c r="C1043" s="243"/>
      <c r="D1043" s="243"/>
      <c r="E1043" s="243"/>
      <c r="F1043" s="243"/>
      <c r="G1043" s="243"/>
      <c r="H1043" s="243"/>
      <c r="I1043" s="244"/>
      <c r="J1043" s="244"/>
      <c r="K1043" s="243"/>
      <c r="L1043" s="243"/>
      <c r="M1043" s="243"/>
      <c r="N1043" s="243"/>
      <c r="O1043" s="243"/>
      <c r="P1043" s="244"/>
    </row>
    <row r="1044" spans="1:16" ht="13.5">
      <c r="A1044" s="242"/>
      <c r="B1044" s="240"/>
      <c r="C1044" s="243"/>
      <c r="D1044" s="243"/>
      <c r="E1044" s="243"/>
      <c r="F1044" s="243"/>
      <c r="G1044" s="243"/>
      <c r="H1044" s="243"/>
      <c r="I1044" s="244"/>
      <c r="J1044" s="244"/>
      <c r="K1044" s="243"/>
      <c r="L1044" s="243"/>
      <c r="M1044" s="243"/>
      <c r="N1044" s="243"/>
      <c r="O1044" s="243"/>
      <c r="P1044" s="244"/>
    </row>
    <row r="1045" spans="1:16" ht="13.5">
      <c r="A1045" s="242"/>
      <c r="B1045" s="240"/>
      <c r="C1045" s="243"/>
      <c r="D1045" s="243"/>
      <c r="E1045" s="243"/>
      <c r="F1045" s="243"/>
      <c r="G1045" s="243"/>
      <c r="H1045" s="243"/>
      <c r="I1045" s="244"/>
      <c r="J1045" s="244"/>
      <c r="K1045" s="243"/>
      <c r="L1045" s="243"/>
      <c r="M1045" s="243"/>
      <c r="N1045" s="243"/>
      <c r="O1045" s="243"/>
      <c r="P1045" s="244"/>
    </row>
    <row r="1046" spans="1:16" ht="13.5">
      <c r="A1046" s="242"/>
      <c r="B1046" s="240"/>
      <c r="C1046" s="243"/>
      <c r="D1046" s="243"/>
      <c r="E1046" s="243"/>
      <c r="F1046" s="243"/>
      <c r="G1046" s="243"/>
      <c r="H1046" s="243"/>
      <c r="I1046" s="244"/>
      <c r="J1046" s="244"/>
      <c r="K1046" s="243"/>
      <c r="L1046" s="243"/>
      <c r="M1046" s="243"/>
      <c r="N1046" s="243"/>
      <c r="O1046" s="243"/>
      <c r="P1046" s="244"/>
    </row>
    <row r="1047" spans="1:16" ht="13.5">
      <c r="A1047" s="242"/>
      <c r="B1047" s="240"/>
      <c r="C1047" s="243"/>
      <c r="D1047" s="243"/>
      <c r="E1047" s="243"/>
      <c r="F1047" s="243"/>
      <c r="G1047" s="243"/>
      <c r="H1047" s="243"/>
      <c r="I1047" s="244"/>
      <c r="J1047" s="244"/>
      <c r="K1047" s="243"/>
      <c r="L1047" s="243"/>
      <c r="M1047" s="243"/>
      <c r="N1047" s="243"/>
      <c r="O1047" s="243"/>
      <c r="P1047" s="244"/>
    </row>
    <row r="1048" spans="1:16" ht="13.5">
      <c r="A1048" s="242"/>
      <c r="B1048" s="240"/>
      <c r="C1048" s="243"/>
      <c r="D1048" s="243"/>
      <c r="E1048" s="243"/>
      <c r="F1048" s="243"/>
      <c r="G1048" s="243"/>
      <c r="H1048" s="243"/>
      <c r="I1048" s="244"/>
      <c r="J1048" s="244"/>
      <c r="K1048" s="243"/>
      <c r="L1048" s="243"/>
      <c r="M1048" s="243"/>
      <c r="N1048" s="243"/>
      <c r="O1048" s="243"/>
      <c r="P1048" s="244"/>
    </row>
    <row r="1049" spans="1:16" ht="13.5">
      <c r="A1049" s="242"/>
      <c r="B1049" s="240"/>
      <c r="C1049" s="243"/>
      <c r="D1049" s="243"/>
      <c r="E1049" s="243"/>
      <c r="F1049" s="243"/>
      <c r="G1049" s="243"/>
      <c r="H1049" s="243"/>
      <c r="I1049" s="244"/>
      <c r="J1049" s="244"/>
      <c r="K1049" s="243"/>
      <c r="L1049" s="243"/>
      <c r="M1049" s="243"/>
      <c r="N1049" s="243"/>
      <c r="O1049" s="243"/>
      <c r="P1049" s="244"/>
    </row>
    <row r="1050" spans="1:16" ht="13.5">
      <c r="A1050" s="242"/>
      <c r="B1050" s="240"/>
      <c r="C1050" s="243"/>
      <c r="D1050" s="243"/>
      <c r="E1050" s="243"/>
      <c r="F1050" s="243"/>
      <c r="G1050" s="243"/>
      <c r="H1050" s="243"/>
      <c r="I1050" s="244"/>
      <c r="J1050" s="244"/>
      <c r="K1050" s="243"/>
      <c r="L1050" s="243"/>
      <c r="M1050" s="243"/>
      <c r="N1050" s="243"/>
      <c r="O1050" s="243"/>
      <c r="P1050" s="244"/>
    </row>
    <row r="1051" spans="1:16" ht="13.5">
      <c r="A1051" s="242"/>
      <c r="B1051" s="240"/>
      <c r="C1051" s="243"/>
      <c r="D1051" s="243"/>
      <c r="E1051" s="243"/>
      <c r="F1051" s="243"/>
      <c r="G1051" s="243"/>
      <c r="H1051" s="243"/>
      <c r="I1051" s="244"/>
      <c r="J1051" s="244"/>
      <c r="K1051" s="243"/>
      <c r="L1051" s="243"/>
      <c r="M1051" s="243"/>
      <c r="N1051" s="243"/>
      <c r="O1051" s="243"/>
      <c r="P1051" s="244"/>
    </row>
    <row r="1052" spans="1:16" ht="13.5">
      <c r="A1052" s="242"/>
      <c r="B1052" s="240"/>
      <c r="C1052" s="243"/>
      <c r="D1052" s="243"/>
      <c r="E1052" s="243"/>
      <c r="F1052" s="243"/>
      <c r="G1052" s="243"/>
      <c r="H1052" s="243"/>
      <c r="I1052" s="244"/>
      <c r="J1052" s="244"/>
      <c r="K1052" s="243"/>
      <c r="L1052" s="243"/>
      <c r="M1052" s="243"/>
      <c r="N1052" s="243"/>
      <c r="O1052" s="243"/>
      <c r="P1052" s="244"/>
    </row>
    <row r="1053" spans="1:16" ht="13.5">
      <c r="A1053" s="242"/>
      <c r="B1053" s="240"/>
      <c r="C1053" s="243"/>
      <c r="D1053" s="243"/>
      <c r="E1053" s="243"/>
      <c r="F1053" s="243"/>
      <c r="G1053" s="243"/>
      <c r="H1053" s="243"/>
      <c r="I1053" s="244"/>
      <c r="J1053" s="244"/>
      <c r="K1053" s="243"/>
      <c r="L1053" s="243"/>
      <c r="M1053" s="243"/>
      <c r="N1053" s="243"/>
      <c r="O1053" s="243"/>
      <c r="P1053" s="244"/>
    </row>
    <row r="1054" spans="1:16" ht="13.5">
      <c r="A1054" s="242"/>
      <c r="B1054" s="240"/>
      <c r="C1054" s="243"/>
      <c r="D1054" s="243"/>
      <c r="E1054" s="243"/>
      <c r="F1054" s="243"/>
      <c r="G1054" s="243"/>
      <c r="H1054" s="243"/>
      <c r="I1054" s="244"/>
      <c r="J1054" s="244"/>
      <c r="K1054" s="243"/>
      <c r="L1054" s="243"/>
      <c r="M1054" s="243"/>
      <c r="N1054" s="243"/>
      <c r="O1054" s="243"/>
      <c r="P1054" s="244"/>
    </row>
    <row r="1055" spans="1:16" ht="13.5">
      <c r="A1055" s="242"/>
      <c r="B1055" s="240"/>
      <c r="C1055" s="243"/>
      <c r="D1055" s="243"/>
      <c r="E1055" s="243"/>
      <c r="F1055" s="243"/>
      <c r="G1055" s="243"/>
      <c r="H1055" s="243"/>
      <c r="I1055" s="244"/>
      <c r="J1055" s="244"/>
      <c r="K1055" s="243"/>
      <c r="L1055" s="243"/>
      <c r="M1055" s="243"/>
      <c r="N1055" s="243"/>
      <c r="O1055" s="243"/>
      <c r="P1055" s="244"/>
    </row>
    <row r="1056" spans="1:16" ht="13.5">
      <c r="A1056" s="242"/>
      <c r="B1056" s="240"/>
      <c r="C1056" s="243"/>
      <c r="D1056" s="243"/>
      <c r="E1056" s="243"/>
      <c r="F1056" s="243"/>
      <c r="G1056" s="243"/>
      <c r="H1056" s="243"/>
      <c r="I1056" s="244"/>
      <c r="J1056" s="244"/>
      <c r="K1056" s="243"/>
      <c r="L1056" s="243"/>
      <c r="M1056" s="243"/>
      <c r="N1056" s="243"/>
      <c r="O1056" s="243"/>
      <c r="P1056" s="244"/>
    </row>
    <row r="1057" spans="1:16" ht="13.5">
      <c r="A1057" s="242"/>
      <c r="B1057" s="240"/>
      <c r="C1057" s="243"/>
      <c r="D1057" s="243"/>
      <c r="E1057" s="243"/>
      <c r="F1057" s="243"/>
      <c r="G1057" s="243"/>
      <c r="H1057" s="243"/>
      <c r="I1057" s="244"/>
      <c r="J1057" s="244"/>
      <c r="K1057" s="243"/>
      <c r="L1057" s="243"/>
      <c r="M1057" s="243"/>
      <c r="N1057" s="243"/>
      <c r="O1057" s="243"/>
      <c r="P1057" s="244"/>
    </row>
    <row r="1058" spans="1:16" ht="13.5">
      <c r="A1058" s="242"/>
      <c r="B1058" s="240"/>
      <c r="C1058" s="243"/>
      <c r="D1058" s="243"/>
      <c r="E1058" s="243"/>
      <c r="F1058" s="243"/>
      <c r="G1058" s="243"/>
      <c r="H1058" s="243"/>
      <c r="I1058" s="244"/>
      <c r="J1058" s="244"/>
      <c r="K1058" s="243"/>
      <c r="L1058" s="243"/>
      <c r="M1058" s="243"/>
      <c r="N1058" s="243"/>
      <c r="O1058" s="243"/>
      <c r="P1058" s="244"/>
    </row>
    <row r="1059" spans="1:16" ht="13.5">
      <c r="A1059" s="242"/>
      <c r="B1059" s="240"/>
      <c r="C1059" s="243"/>
      <c r="D1059" s="243"/>
      <c r="E1059" s="243"/>
      <c r="F1059" s="243"/>
      <c r="G1059" s="243"/>
      <c r="H1059" s="243"/>
      <c r="I1059" s="244"/>
      <c r="J1059" s="244"/>
      <c r="K1059" s="243"/>
      <c r="L1059" s="243"/>
      <c r="M1059" s="243"/>
      <c r="N1059" s="243"/>
      <c r="O1059" s="243"/>
      <c r="P1059" s="244"/>
    </row>
    <row r="1060" spans="1:16" ht="13.5">
      <c r="A1060" s="242"/>
      <c r="B1060" s="240"/>
      <c r="C1060" s="243"/>
      <c r="D1060" s="243"/>
      <c r="E1060" s="243"/>
      <c r="F1060" s="243"/>
      <c r="G1060" s="243"/>
      <c r="H1060" s="243"/>
      <c r="I1060" s="244"/>
      <c r="J1060" s="244"/>
      <c r="K1060" s="243"/>
      <c r="L1060" s="243"/>
      <c r="M1060" s="243"/>
      <c r="N1060" s="243"/>
      <c r="O1060" s="243"/>
      <c r="P1060" s="244"/>
    </row>
    <row r="1061" spans="1:16" ht="13.5">
      <c r="A1061" s="242"/>
      <c r="B1061" s="240"/>
      <c r="C1061" s="243"/>
      <c r="D1061" s="243"/>
      <c r="E1061" s="243"/>
      <c r="F1061" s="243"/>
      <c r="G1061" s="243"/>
      <c r="H1061" s="243"/>
      <c r="I1061" s="244"/>
      <c r="J1061" s="244"/>
      <c r="K1061" s="243"/>
      <c r="L1061" s="243"/>
      <c r="M1061" s="243"/>
      <c r="N1061" s="243"/>
      <c r="O1061" s="243"/>
      <c r="P1061" s="244"/>
    </row>
    <row r="1062" spans="1:16" ht="13.5">
      <c r="A1062" s="242"/>
      <c r="B1062" s="240"/>
      <c r="C1062" s="243"/>
      <c r="D1062" s="243"/>
      <c r="E1062" s="243"/>
      <c r="F1062" s="243"/>
      <c r="G1062" s="243"/>
      <c r="H1062" s="243"/>
      <c r="I1062" s="244"/>
      <c r="J1062" s="244"/>
      <c r="K1062" s="243"/>
      <c r="L1062" s="243"/>
      <c r="M1062" s="243"/>
      <c r="N1062" s="243"/>
      <c r="O1062" s="243"/>
      <c r="P1062" s="244"/>
    </row>
    <row r="1063" spans="1:16" ht="13.5">
      <c r="A1063" s="242"/>
      <c r="B1063" s="240"/>
      <c r="C1063" s="243"/>
      <c r="D1063" s="243"/>
      <c r="E1063" s="243"/>
      <c r="F1063" s="243"/>
      <c r="G1063" s="243"/>
      <c r="H1063" s="243"/>
      <c r="I1063" s="244"/>
      <c r="J1063" s="244"/>
      <c r="K1063" s="243"/>
      <c r="L1063" s="243"/>
      <c r="M1063" s="243"/>
      <c r="N1063" s="243"/>
      <c r="O1063" s="243"/>
      <c r="P1063" s="244"/>
    </row>
    <row r="1064" spans="1:16" ht="13.5">
      <c r="A1064" s="242"/>
      <c r="B1064" s="240"/>
      <c r="C1064" s="243"/>
      <c r="D1064" s="243"/>
      <c r="E1064" s="243"/>
      <c r="F1064" s="243"/>
      <c r="G1064" s="243"/>
      <c r="H1064" s="243"/>
      <c r="I1064" s="244"/>
      <c r="J1064" s="244"/>
      <c r="K1064" s="243"/>
      <c r="L1064" s="243"/>
      <c r="M1064" s="243"/>
      <c r="N1064" s="243"/>
      <c r="O1064" s="243"/>
      <c r="P1064" s="244"/>
    </row>
    <row r="1065" spans="1:16" ht="13.5">
      <c r="A1065" s="242"/>
      <c r="B1065" s="240"/>
      <c r="C1065" s="243"/>
      <c r="D1065" s="243"/>
      <c r="E1065" s="243"/>
      <c r="F1065" s="243"/>
      <c r="G1065" s="243"/>
      <c r="H1065" s="243"/>
      <c r="I1065" s="244"/>
      <c r="J1065" s="244"/>
      <c r="K1065" s="243"/>
      <c r="L1065" s="243"/>
      <c r="M1065" s="243"/>
      <c r="N1065" s="243"/>
      <c r="O1065" s="243"/>
      <c r="P1065" s="244"/>
    </row>
    <row r="1066" spans="1:16" ht="13.5">
      <c r="A1066" s="242"/>
      <c r="B1066" s="240"/>
      <c r="C1066" s="243"/>
      <c r="D1066" s="243"/>
      <c r="E1066" s="243"/>
      <c r="F1066" s="243"/>
      <c r="G1066" s="243"/>
      <c r="H1066" s="243"/>
      <c r="I1066" s="244"/>
      <c r="J1066" s="244"/>
      <c r="K1066" s="243"/>
      <c r="L1066" s="243"/>
      <c r="M1066" s="243"/>
      <c r="N1066" s="243"/>
      <c r="O1066" s="243"/>
      <c r="P1066" s="244"/>
    </row>
    <row r="1067" spans="1:16" ht="13.5">
      <c r="A1067" s="242"/>
      <c r="B1067" s="240"/>
      <c r="C1067" s="243"/>
      <c r="D1067" s="243"/>
      <c r="E1067" s="243"/>
      <c r="F1067" s="243"/>
      <c r="G1067" s="243"/>
      <c r="H1067" s="243"/>
      <c r="I1067" s="244"/>
      <c r="J1067" s="244"/>
      <c r="K1067" s="243"/>
      <c r="L1067" s="243"/>
      <c r="M1067" s="243"/>
      <c r="N1067" s="243"/>
      <c r="O1067" s="243"/>
      <c r="P1067" s="244"/>
    </row>
    <row r="1068" spans="1:16" ht="13.5">
      <c r="A1068" s="242"/>
      <c r="B1068" s="240"/>
      <c r="C1068" s="243"/>
      <c r="D1068" s="243"/>
      <c r="E1068" s="243"/>
      <c r="F1068" s="243"/>
      <c r="G1068" s="243"/>
      <c r="H1068" s="243"/>
      <c r="I1068" s="244"/>
      <c r="J1068" s="244"/>
      <c r="K1068" s="243"/>
      <c r="L1068" s="243"/>
      <c r="M1068" s="243"/>
      <c r="N1068" s="243"/>
      <c r="O1068" s="243"/>
      <c r="P1068" s="244"/>
    </row>
    <row r="1069" spans="1:16" ht="13.5">
      <c r="A1069" s="242"/>
      <c r="B1069" s="240"/>
      <c r="C1069" s="243"/>
      <c r="D1069" s="243"/>
      <c r="E1069" s="243"/>
      <c r="F1069" s="243"/>
      <c r="G1069" s="243"/>
      <c r="H1069" s="243"/>
      <c r="I1069" s="244"/>
      <c r="J1069" s="244"/>
      <c r="K1069" s="243"/>
      <c r="L1069" s="243"/>
      <c r="M1069" s="243"/>
      <c r="N1069" s="243"/>
      <c r="O1069" s="243"/>
      <c r="P1069" s="244"/>
    </row>
    <row r="1070" spans="1:16" ht="13.5">
      <c r="A1070" s="242"/>
      <c r="B1070" s="240"/>
      <c r="C1070" s="243"/>
      <c r="D1070" s="243"/>
      <c r="E1070" s="243"/>
      <c r="F1070" s="243"/>
      <c r="G1070" s="243"/>
      <c r="H1070" s="243"/>
      <c r="I1070" s="244"/>
      <c r="J1070" s="244"/>
      <c r="K1070" s="243"/>
      <c r="L1070" s="243"/>
      <c r="M1070" s="243"/>
      <c r="N1070" s="243"/>
      <c r="O1070" s="243"/>
      <c r="P1070" s="244"/>
    </row>
    <row r="1071" spans="1:16" ht="13.5">
      <c r="A1071" s="242"/>
      <c r="B1071" s="240"/>
      <c r="C1071" s="243"/>
      <c r="D1071" s="243"/>
      <c r="E1071" s="243"/>
      <c r="F1071" s="243"/>
      <c r="G1071" s="243"/>
      <c r="H1071" s="243"/>
      <c r="I1071" s="244"/>
      <c r="J1071" s="244"/>
      <c r="K1071" s="243"/>
      <c r="L1071" s="243"/>
      <c r="M1071" s="243"/>
      <c r="N1071" s="243"/>
      <c r="O1071" s="243"/>
      <c r="P1071" s="244"/>
    </row>
    <row r="1072" spans="1:16" ht="13.5">
      <c r="A1072" s="242"/>
      <c r="B1072" s="240"/>
      <c r="C1072" s="243"/>
      <c r="D1072" s="243"/>
      <c r="E1072" s="243"/>
      <c r="F1072" s="243"/>
      <c r="G1072" s="243"/>
      <c r="H1072" s="243"/>
      <c r="I1072" s="244"/>
      <c r="J1072" s="244"/>
      <c r="K1072" s="243"/>
      <c r="L1072" s="243"/>
      <c r="M1072" s="243"/>
      <c r="N1072" s="243"/>
      <c r="O1072" s="243"/>
      <c r="P1072" s="244"/>
    </row>
    <row r="1073" spans="1:16" ht="13.5">
      <c r="A1073" s="242"/>
      <c r="B1073" s="240"/>
      <c r="C1073" s="243"/>
      <c r="D1073" s="243"/>
      <c r="E1073" s="243"/>
      <c r="F1073" s="243"/>
      <c r="G1073" s="243"/>
      <c r="H1073" s="243"/>
      <c r="I1073" s="244"/>
      <c r="J1073" s="244"/>
      <c r="K1073" s="243"/>
      <c r="L1073" s="243"/>
      <c r="M1073" s="243"/>
      <c r="N1073" s="243"/>
      <c r="O1073" s="243"/>
      <c r="P1073" s="244"/>
    </row>
    <row r="1074" spans="1:16" ht="13.5">
      <c r="A1074" s="242"/>
      <c r="B1074" s="240"/>
      <c r="C1074" s="243"/>
      <c r="D1074" s="243"/>
      <c r="E1074" s="243"/>
      <c r="F1074" s="243"/>
      <c r="G1074" s="243"/>
      <c r="H1074" s="243"/>
      <c r="I1074" s="244"/>
      <c r="J1074" s="244"/>
      <c r="K1074" s="243"/>
      <c r="L1074" s="243"/>
      <c r="M1074" s="243"/>
      <c r="N1074" s="243"/>
      <c r="O1074" s="243"/>
      <c r="P1074" s="244"/>
    </row>
    <row r="1075" spans="1:16" ht="13.5">
      <c r="A1075" s="242"/>
      <c r="B1075" s="240"/>
      <c r="C1075" s="243"/>
      <c r="D1075" s="243"/>
      <c r="E1075" s="243"/>
      <c r="F1075" s="243"/>
      <c r="G1075" s="243"/>
      <c r="H1075" s="243"/>
      <c r="I1075" s="244"/>
      <c r="J1075" s="244"/>
      <c r="K1075" s="243"/>
      <c r="L1075" s="243"/>
      <c r="M1075" s="243"/>
      <c r="N1075" s="243"/>
      <c r="O1075" s="243"/>
      <c r="P1075" s="244"/>
    </row>
    <row r="1076" spans="1:16" ht="13.5">
      <c r="A1076" s="242"/>
      <c r="B1076" s="240"/>
      <c r="C1076" s="243"/>
      <c r="D1076" s="243"/>
      <c r="E1076" s="243"/>
      <c r="F1076" s="243"/>
      <c r="G1076" s="243"/>
      <c r="H1076" s="243"/>
      <c r="I1076" s="244"/>
      <c r="J1076" s="244"/>
      <c r="K1076" s="243"/>
      <c r="L1076" s="243"/>
      <c r="M1076" s="243"/>
      <c r="N1076" s="243"/>
      <c r="O1076" s="243"/>
      <c r="P1076" s="244"/>
    </row>
    <row r="1077" spans="1:16" ht="13.5">
      <c r="A1077" s="242"/>
      <c r="B1077" s="240"/>
      <c r="C1077" s="243"/>
      <c r="D1077" s="243"/>
      <c r="E1077" s="243"/>
      <c r="F1077" s="243"/>
      <c r="G1077" s="243"/>
      <c r="H1077" s="243"/>
      <c r="I1077" s="244"/>
      <c r="J1077" s="244"/>
      <c r="K1077" s="243"/>
      <c r="L1077" s="243"/>
      <c r="M1077" s="243"/>
      <c r="N1077" s="243"/>
      <c r="O1077" s="243"/>
      <c r="P1077" s="244"/>
    </row>
    <row r="1078" spans="1:16" ht="13.5">
      <c r="A1078" s="242"/>
      <c r="B1078" s="240"/>
      <c r="C1078" s="243"/>
      <c r="D1078" s="243"/>
      <c r="E1078" s="243"/>
      <c r="F1078" s="243"/>
      <c r="G1078" s="243"/>
      <c r="H1078" s="243"/>
      <c r="I1078" s="244"/>
      <c r="J1078" s="244"/>
      <c r="K1078" s="243"/>
      <c r="L1078" s="243"/>
      <c r="M1078" s="243"/>
      <c r="N1078" s="243"/>
      <c r="O1078" s="243"/>
      <c r="P1078" s="244"/>
    </row>
    <row r="1079" spans="1:16" ht="13.5">
      <c r="A1079" s="242"/>
      <c r="B1079" s="240"/>
      <c r="C1079" s="243"/>
      <c r="D1079" s="243"/>
      <c r="E1079" s="243"/>
      <c r="F1079" s="243"/>
      <c r="G1079" s="243"/>
      <c r="H1079" s="243"/>
      <c r="I1079" s="244"/>
      <c r="J1079" s="244"/>
      <c r="K1079" s="243"/>
      <c r="L1079" s="243"/>
      <c r="M1079" s="243"/>
      <c r="N1079" s="243"/>
      <c r="O1079" s="243"/>
      <c r="P1079" s="244"/>
    </row>
    <row r="1080" spans="1:16" ht="13.5">
      <c r="A1080" s="242"/>
      <c r="B1080" s="240"/>
      <c r="C1080" s="243"/>
      <c r="D1080" s="243"/>
      <c r="E1080" s="243"/>
      <c r="F1080" s="243"/>
      <c r="G1080" s="243"/>
      <c r="H1080" s="243"/>
      <c r="I1080" s="244"/>
      <c r="J1080" s="244"/>
      <c r="K1080" s="243"/>
      <c r="L1080" s="243"/>
      <c r="M1080" s="243"/>
      <c r="N1080" s="243"/>
      <c r="O1080" s="243"/>
      <c r="P1080" s="244"/>
    </row>
    <row r="1081" spans="1:16" ht="13.5">
      <c r="A1081" s="242"/>
      <c r="B1081" s="240"/>
      <c r="C1081" s="243"/>
      <c r="D1081" s="243"/>
      <c r="E1081" s="243"/>
      <c r="F1081" s="243"/>
      <c r="G1081" s="243"/>
      <c r="H1081" s="243"/>
      <c r="I1081" s="244"/>
      <c r="J1081" s="244"/>
      <c r="K1081" s="243"/>
      <c r="L1081" s="243"/>
      <c r="M1081" s="243"/>
      <c r="N1081" s="243"/>
      <c r="O1081" s="243"/>
      <c r="P1081" s="244"/>
    </row>
    <row r="1082" spans="1:16" ht="13.5">
      <c r="A1082" s="242"/>
      <c r="B1082" s="240"/>
      <c r="C1082" s="243"/>
      <c r="D1082" s="243"/>
      <c r="E1082" s="243"/>
      <c r="F1082" s="243"/>
      <c r="G1082" s="243"/>
      <c r="H1082" s="243"/>
      <c r="I1082" s="244"/>
      <c r="J1082" s="244"/>
      <c r="K1082" s="243"/>
      <c r="L1082" s="243"/>
      <c r="M1082" s="243"/>
      <c r="N1082" s="243"/>
      <c r="O1082" s="243"/>
      <c r="P1082" s="244"/>
    </row>
    <row r="1083" spans="1:16" ht="13.5">
      <c r="A1083" s="242"/>
      <c r="B1083" s="240"/>
      <c r="C1083" s="243"/>
      <c r="D1083" s="243"/>
      <c r="E1083" s="243"/>
      <c r="F1083" s="243"/>
      <c r="G1083" s="243"/>
      <c r="H1083" s="243"/>
      <c r="I1083" s="244"/>
      <c r="J1083" s="244"/>
      <c r="K1083" s="243"/>
      <c r="L1083" s="243"/>
      <c r="M1083" s="243"/>
      <c r="N1083" s="243"/>
      <c r="O1083" s="243"/>
      <c r="P1083" s="244"/>
    </row>
    <row r="1084" spans="1:16" ht="13.5">
      <c r="A1084" s="242"/>
      <c r="B1084" s="240"/>
      <c r="C1084" s="243"/>
      <c r="D1084" s="243"/>
      <c r="E1084" s="243"/>
      <c r="F1084" s="243"/>
      <c r="G1084" s="243"/>
      <c r="H1084" s="243"/>
      <c r="I1084" s="244"/>
      <c r="J1084" s="244"/>
      <c r="K1084" s="243"/>
      <c r="L1084" s="243"/>
      <c r="M1084" s="243"/>
      <c r="N1084" s="243"/>
      <c r="O1084" s="243"/>
      <c r="P1084" s="244"/>
    </row>
    <row r="1085" spans="1:16" ht="13.5">
      <c r="A1085" s="242"/>
      <c r="B1085" s="240"/>
      <c r="C1085" s="243"/>
      <c r="D1085" s="243"/>
      <c r="E1085" s="243"/>
      <c r="F1085" s="243"/>
      <c r="G1085" s="243"/>
      <c r="H1085" s="243"/>
      <c r="I1085" s="244"/>
      <c r="J1085" s="244"/>
      <c r="K1085" s="243"/>
      <c r="L1085" s="243"/>
      <c r="M1085" s="243"/>
      <c r="N1085" s="243"/>
      <c r="O1085" s="243"/>
      <c r="P1085" s="244"/>
    </row>
    <row r="1086" spans="1:16" ht="13.5">
      <c r="A1086" s="242"/>
      <c r="B1086" s="240"/>
      <c r="C1086" s="243"/>
      <c r="D1086" s="243"/>
      <c r="E1086" s="243"/>
      <c r="F1086" s="243"/>
      <c r="G1086" s="243"/>
      <c r="H1086" s="243"/>
      <c r="I1086" s="244"/>
      <c r="J1086" s="244"/>
      <c r="K1086" s="243"/>
      <c r="L1086" s="243"/>
      <c r="M1086" s="243"/>
      <c r="N1086" s="243"/>
      <c r="O1086" s="243"/>
      <c r="P1086" s="244"/>
    </row>
    <row r="1087" spans="1:16" ht="13.5">
      <c r="A1087" s="242"/>
      <c r="B1087" s="240"/>
      <c r="C1087" s="243"/>
      <c r="D1087" s="243"/>
      <c r="E1087" s="243"/>
      <c r="F1087" s="243"/>
      <c r="G1087" s="243"/>
      <c r="H1087" s="243"/>
      <c r="I1087" s="244"/>
      <c r="J1087" s="244"/>
      <c r="K1087" s="243"/>
      <c r="L1087" s="243"/>
      <c r="M1087" s="243"/>
      <c r="N1087" s="243"/>
      <c r="O1087" s="243"/>
      <c r="P1087" s="244"/>
    </row>
    <row r="1088" spans="1:16" ht="13.5">
      <c r="A1088" s="242"/>
      <c r="B1088" s="240"/>
      <c r="C1088" s="243"/>
      <c r="D1088" s="243"/>
      <c r="E1088" s="243"/>
      <c r="F1088" s="243"/>
      <c r="G1088" s="243"/>
      <c r="H1088" s="243"/>
      <c r="I1088" s="244"/>
      <c r="J1088" s="244"/>
      <c r="K1088" s="243"/>
      <c r="L1088" s="243"/>
      <c r="M1088" s="243"/>
      <c r="N1088" s="243"/>
      <c r="O1088" s="243"/>
      <c r="P1088" s="244"/>
    </row>
    <row r="1089" spans="1:16" ht="13.5">
      <c r="A1089" s="242"/>
      <c r="B1089" s="240"/>
      <c r="C1089" s="243"/>
      <c r="D1089" s="243"/>
      <c r="E1089" s="243"/>
      <c r="F1089" s="243"/>
      <c r="G1089" s="243"/>
      <c r="H1089" s="243"/>
      <c r="I1089" s="244"/>
      <c r="J1089" s="244"/>
      <c r="K1089" s="243"/>
      <c r="L1089" s="243"/>
      <c r="M1089" s="243"/>
      <c r="N1089" s="243"/>
      <c r="O1089" s="243"/>
      <c r="P1089" s="244"/>
    </row>
    <row r="1090" spans="1:16" ht="13.5">
      <c r="A1090" s="242"/>
      <c r="B1090" s="240"/>
      <c r="C1090" s="243"/>
      <c r="D1090" s="243"/>
      <c r="E1090" s="243"/>
      <c r="F1090" s="243"/>
      <c r="G1090" s="243"/>
      <c r="H1090" s="243"/>
      <c r="I1090" s="244"/>
      <c r="J1090" s="244"/>
      <c r="K1090" s="243"/>
      <c r="L1090" s="243"/>
      <c r="M1090" s="243"/>
      <c r="N1090" s="243"/>
      <c r="O1090" s="243"/>
      <c r="P1090" s="244"/>
    </row>
    <row r="1091" spans="1:16" ht="13.5">
      <c r="A1091" s="242"/>
      <c r="B1091" s="240"/>
      <c r="C1091" s="243"/>
      <c r="D1091" s="243"/>
      <c r="E1091" s="243"/>
      <c r="F1091" s="243"/>
      <c r="G1091" s="243"/>
      <c r="H1091" s="243"/>
      <c r="I1091" s="244"/>
      <c r="J1091" s="244"/>
      <c r="K1091" s="243"/>
      <c r="L1091" s="243"/>
      <c r="M1091" s="243"/>
      <c r="N1091" s="243"/>
      <c r="O1091" s="243"/>
      <c r="P1091" s="244"/>
    </row>
    <row r="1092" spans="1:16" ht="13.5">
      <c r="A1092" s="242"/>
      <c r="B1092" s="240"/>
      <c r="C1092" s="243"/>
      <c r="D1092" s="243"/>
      <c r="E1092" s="243"/>
      <c r="F1092" s="243"/>
      <c r="G1092" s="243"/>
      <c r="H1092" s="243"/>
      <c r="I1092" s="244"/>
      <c r="J1092" s="244"/>
      <c r="K1092" s="243"/>
      <c r="L1092" s="243"/>
      <c r="M1092" s="243"/>
      <c r="N1092" s="243"/>
      <c r="O1092" s="243"/>
      <c r="P1092" s="244"/>
    </row>
    <row r="1093" spans="1:16" ht="13.5">
      <c r="A1093" s="242"/>
      <c r="B1093" s="240"/>
      <c r="C1093" s="243"/>
      <c r="D1093" s="243"/>
      <c r="E1093" s="243"/>
      <c r="F1093" s="243"/>
      <c r="G1093" s="243"/>
      <c r="H1093" s="243"/>
      <c r="I1093" s="244"/>
      <c r="J1093" s="244"/>
      <c r="K1093" s="243"/>
      <c r="L1093" s="243"/>
      <c r="M1093" s="243"/>
      <c r="N1093" s="243"/>
      <c r="O1093" s="243"/>
      <c r="P1093" s="244"/>
    </row>
    <row r="1094" spans="1:16" ht="13.5">
      <c r="A1094" s="242"/>
      <c r="B1094" s="240"/>
      <c r="C1094" s="243"/>
      <c r="D1094" s="243"/>
      <c r="E1094" s="243"/>
      <c r="F1094" s="243"/>
      <c r="G1094" s="243"/>
      <c r="H1094" s="243"/>
      <c r="I1094" s="244"/>
      <c r="J1094" s="244"/>
      <c r="K1094" s="243"/>
      <c r="L1094" s="243"/>
      <c r="M1094" s="243"/>
      <c r="N1094" s="243"/>
      <c r="O1094" s="243"/>
      <c r="P1094" s="244"/>
    </row>
    <row r="1095" spans="1:16" ht="13.5">
      <c r="A1095" s="242"/>
      <c r="B1095" s="240"/>
      <c r="C1095" s="243"/>
      <c r="D1095" s="243"/>
      <c r="E1095" s="243"/>
      <c r="F1095" s="243"/>
      <c r="G1095" s="243"/>
      <c r="H1095" s="243"/>
      <c r="I1095" s="244"/>
      <c r="J1095" s="244"/>
      <c r="K1095" s="243"/>
      <c r="L1095" s="243"/>
      <c r="M1095" s="243"/>
      <c r="N1095" s="243"/>
      <c r="O1095" s="243"/>
      <c r="P1095" s="244"/>
    </row>
    <row r="1096" spans="1:16" ht="13.5">
      <c r="A1096" s="242"/>
      <c r="B1096" s="240"/>
      <c r="C1096" s="243"/>
      <c r="D1096" s="243"/>
      <c r="E1096" s="243"/>
      <c r="F1096" s="243"/>
      <c r="G1096" s="243"/>
      <c r="H1096" s="243"/>
      <c r="I1096" s="244"/>
      <c r="J1096" s="244"/>
      <c r="K1096" s="243"/>
      <c r="L1096" s="243"/>
      <c r="M1096" s="243"/>
      <c r="N1096" s="243"/>
      <c r="O1096" s="243"/>
      <c r="P1096" s="244"/>
    </row>
    <row r="1097" spans="1:16" ht="13.5">
      <c r="A1097" s="242"/>
      <c r="B1097" s="240"/>
      <c r="C1097" s="243"/>
      <c r="D1097" s="243"/>
      <c r="E1097" s="243"/>
      <c r="F1097" s="243"/>
      <c r="G1097" s="243"/>
      <c r="H1097" s="243"/>
      <c r="I1097" s="244"/>
      <c r="J1097" s="244"/>
      <c r="K1097" s="243"/>
      <c r="L1097" s="243"/>
      <c r="M1097" s="243"/>
      <c r="N1097" s="243"/>
      <c r="O1097" s="243"/>
      <c r="P1097" s="244"/>
    </row>
    <row r="1098" spans="1:16" ht="13.5">
      <c r="A1098" s="242"/>
      <c r="B1098" s="240"/>
      <c r="C1098" s="243"/>
      <c r="D1098" s="243"/>
      <c r="E1098" s="243"/>
      <c r="F1098" s="243"/>
      <c r="G1098" s="243"/>
      <c r="H1098" s="243"/>
      <c r="I1098" s="244"/>
      <c r="J1098" s="244"/>
      <c r="K1098" s="243"/>
      <c r="L1098" s="243"/>
      <c r="M1098" s="243"/>
      <c r="N1098" s="243"/>
      <c r="O1098" s="243"/>
      <c r="P1098" s="244"/>
    </row>
    <row r="1099" spans="1:16" ht="13.5">
      <c r="A1099" s="242"/>
      <c r="B1099" s="240"/>
      <c r="C1099" s="243"/>
      <c r="D1099" s="243"/>
      <c r="E1099" s="243"/>
      <c r="F1099" s="243"/>
      <c r="G1099" s="243"/>
      <c r="H1099" s="243"/>
      <c r="I1099" s="244"/>
      <c r="J1099" s="244"/>
      <c r="K1099" s="243"/>
      <c r="L1099" s="243"/>
      <c r="M1099" s="243"/>
      <c r="N1099" s="243"/>
      <c r="O1099" s="243"/>
      <c r="P1099" s="244"/>
    </row>
    <row r="1100" spans="1:16" ht="13.5">
      <c r="A1100" s="242"/>
      <c r="B1100" s="240"/>
      <c r="C1100" s="243"/>
      <c r="D1100" s="243"/>
      <c r="E1100" s="243"/>
      <c r="F1100" s="243"/>
      <c r="G1100" s="243"/>
      <c r="H1100" s="243"/>
      <c r="I1100" s="244"/>
      <c r="J1100" s="244"/>
      <c r="K1100" s="243"/>
      <c r="L1100" s="243"/>
      <c r="M1100" s="243"/>
      <c r="N1100" s="243"/>
      <c r="O1100" s="243"/>
      <c r="P1100" s="244"/>
    </row>
    <row r="1101" spans="1:16" ht="13.5">
      <c r="A1101" s="242"/>
      <c r="B1101" s="240"/>
      <c r="C1101" s="243"/>
      <c r="D1101" s="243"/>
      <c r="E1101" s="243"/>
      <c r="F1101" s="243"/>
      <c r="G1101" s="243"/>
      <c r="H1101" s="243"/>
      <c r="I1101" s="244"/>
      <c r="J1101" s="244"/>
      <c r="K1101" s="243"/>
      <c r="L1101" s="243"/>
      <c r="M1101" s="243"/>
      <c r="N1101" s="243"/>
      <c r="O1101" s="243"/>
      <c r="P1101" s="244"/>
    </row>
    <row r="1102" spans="1:16" ht="13.5">
      <c r="A1102" s="242"/>
      <c r="B1102" s="240"/>
      <c r="C1102" s="243"/>
      <c r="D1102" s="243"/>
      <c r="E1102" s="243"/>
      <c r="F1102" s="243"/>
      <c r="G1102" s="243"/>
      <c r="H1102" s="243"/>
      <c r="I1102" s="244"/>
      <c r="J1102" s="244"/>
      <c r="K1102" s="243"/>
      <c r="L1102" s="243"/>
      <c r="M1102" s="243"/>
      <c r="N1102" s="243"/>
      <c r="O1102" s="243"/>
      <c r="P1102" s="244"/>
    </row>
    <row r="1103" spans="1:16" ht="13.5">
      <c r="A1103" s="242"/>
      <c r="B1103" s="240"/>
      <c r="C1103" s="243"/>
      <c r="D1103" s="243"/>
      <c r="E1103" s="243"/>
      <c r="F1103" s="243"/>
      <c r="G1103" s="243"/>
      <c r="H1103" s="243"/>
      <c r="I1103" s="244"/>
      <c r="J1103" s="244"/>
      <c r="K1103" s="243"/>
      <c r="L1103" s="243"/>
      <c r="M1103" s="243"/>
      <c r="N1103" s="243"/>
      <c r="O1103" s="243"/>
      <c r="P1103" s="244"/>
    </row>
    <row r="1104" spans="1:16" ht="13.5">
      <c r="A1104" s="242"/>
      <c r="B1104" s="240"/>
      <c r="C1104" s="243"/>
      <c r="D1104" s="243"/>
      <c r="E1104" s="243"/>
      <c r="F1104" s="243"/>
      <c r="G1104" s="243"/>
      <c r="H1104" s="243"/>
      <c r="I1104" s="244"/>
      <c r="J1104" s="244"/>
      <c r="K1104" s="243"/>
      <c r="L1104" s="243"/>
      <c r="M1104" s="243"/>
      <c r="N1104" s="243"/>
      <c r="O1104" s="243"/>
      <c r="P1104" s="244"/>
    </row>
    <row r="1105" spans="1:16" ht="13.5">
      <c r="A1105" s="242"/>
      <c r="B1105" s="240"/>
      <c r="C1105" s="243"/>
      <c r="D1105" s="243"/>
      <c r="E1105" s="243"/>
      <c r="F1105" s="243"/>
      <c r="G1105" s="243"/>
      <c r="H1105" s="243"/>
      <c r="I1105" s="244"/>
      <c r="J1105" s="244"/>
      <c r="K1105" s="243"/>
      <c r="L1105" s="243"/>
      <c r="M1105" s="243"/>
      <c r="N1105" s="243"/>
      <c r="O1105" s="243"/>
      <c r="P1105" s="244"/>
    </row>
    <row r="1106" spans="1:16" ht="13.5">
      <c r="A1106" s="242"/>
      <c r="B1106" s="240"/>
      <c r="C1106" s="243"/>
      <c r="D1106" s="243"/>
      <c r="E1106" s="243"/>
      <c r="F1106" s="243"/>
      <c r="G1106" s="243"/>
      <c r="H1106" s="243"/>
      <c r="I1106" s="244"/>
      <c r="J1106" s="244"/>
      <c r="K1106" s="243"/>
      <c r="L1106" s="243"/>
      <c r="M1106" s="243"/>
      <c r="N1106" s="243"/>
      <c r="O1106" s="243"/>
      <c r="P1106" s="244"/>
    </row>
    <row r="1107" spans="1:16" ht="13.5">
      <c r="A1107" s="242"/>
      <c r="B1107" s="240"/>
      <c r="C1107" s="243"/>
      <c r="D1107" s="243"/>
      <c r="E1107" s="243"/>
      <c r="F1107" s="243"/>
      <c r="G1107" s="243"/>
      <c r="H1107" s="243"/>
      <c r="I1107" s="244"/>
      <c r="J1107" s="244"/>
      <c r="K1107" s="243"/>
      <c r="L1107" s="243"/>
      <c r="M1107" s="243"/>
      <c r="N1107" s="243"/>
      <c r="O1107" s="243"/>
      <c r="P1107" s="244"/>
    </row>
    <row r="1108" spans="1:16" ht="13.5">
      <c r="A1108" s="242"/>
      <c r="B1108" s="240"/>
      <c r="C1108" s="243"/>
      <c r="D1108" s="243"/>
      <c r="E1108" s="243"/>
      <c r="F1108" s="243"/>
      <c r="G1108" s="243"/>
      <c r="H1108" s="243"/>
      <c r="I1108" s="244"/>
      <c r="J1108" s="244"/>
      <c r="K1108" s="243"/>
      <c r="L1108" s="243"/>
      <c r="M1108" s="243"/>
      <c r="N1108" s="243"/>
      <c r="O1108" s="243"/>
      <c r="P1108" s="244"/>
    </row>
    <row r="1109" spans="1:16" ht="13.5">
      <c r="A1109" s="242"/>
      <c r="B1109" s="240"/>
      <c r="C1109" s="243"/>
      <c r="D1109" s="243"/>
      <c r="E1109" s="243"/>
      <c r="F1109" s="243"/>
      <c r="G1109" s="243"/>
      <c r="H1109" s="243"/>
      <c r="I1109" s="244"/>
      <c r="J1109" s="244"/>
      <c r="K1109" s="243"/>
      <c r="L1109" s="243"/>
      <c r="M1109" s="243"/>
      <c r="N1109" s="243"/>
      <c r="O1109" s="243"/>
      <c r="P1109" s="244"/>
    </row>
    <row r="1110" spans="1:16" ht="13.5">
      <c r="A1110" s="242"/>
      <c r="B1110" s="240"/>
      <c r="C1110" s="243"/>
      <c r="D1110" s="243"/>
      <c r="E1110" s="243"/>
      <c r="F1110" s="243"/>
      <c r="G1110" s="243"/>
      <c r="H1110" s="243"/>
      <c r="I1110" s="244"/>
      <c r="J1110" s="244"/>
      <c r="K1110" s="243"/>
      <c r="L1110" s="243"/>
      <c r="M1110" s="243"/>
      <c r="N1110" s="243"/>
      <c r="O1110" s="243"/>
      <c r="P1110" s="244"/>
    </row>
    <row r="1111" spans="1:16" ht="13.5">
      <c r="A1111" s="242"/>
      <c r="B1111" s="240"/>
      <c r="C1111" s="243"/>
      <c r="D1111" s="243"/>
      <c r="E1111" s="243"/>
      <c r="F1111" s="243"/>
      <c r="G1111" s="243"/>
      <c r="H1111" s="243"/>
      <c r="I1111" s="244"/>
      <c r="J1111" s="244"/>
      <c r="K1111" s="243"/>
      <c r="L1111" s="243"/>
      <c r="M1111" s="243"/>
      <c r="N1111" s="243"/>
      <c r="O1111" s="243"/>
      <c r="P1111" s="244"/>
    </row>
    <row r="1112" spans="1:16" ht="13.5">
      <c r="A1112" s="242"/>
      <c r="B1112" s="240"/>
      <c r="C1112" s="243"/>
      <c r="D1112" s="243"/>
      <c r="E1112" s="243"/>
      <c r="F1112" s="243"/>
      <c r="G1112" s="243"/>
      <c r="H1112" s="243"/>
      <c r="I1112" s="244"/>
      <c r="J1112" s="244"/>
      <c r="K1112" s="243"/>
      <c r="L1112" s="243"/>
      <c r="M1112" s="243"/>
      <c r="N1112" s="243"/>
      <c r="O1112" s="243"/>
      <c r="P1112" s="244"/>
    </row>
    <row r="1113" spans="1:16" ht="13.5">
      <c r="A1113" s="242"/>
      <c r="B1113" s="240"/>
      <c r="C1113" s="243"/>
      <c r="D1113" s="243"/>
      <c r="E1113" s="243"/>
      <c r="F1113" s="243"/>
      <c r="G1113" s="243"/>
      <c r="H1113" s="243"/>
      <c r="I1113" s="244"/>
      <c r="J1113" s="244"/>
      <c r="K1113" s="243"/>
      <c r="L1113" s="243"/>
      <c r="M1113" s="243"/>
      <c r="N1113" s="243"/>
      <c r="O1113" s="243"/>
      <c r="P1113" s="244"/>
    </row>
    <row r="1114" spans="1:16" ht="13.5">
      <c r="A1114" s="242"/>
      <c r="B1114" s="240"/>
      <c r="C1114" s="243"/>
      <c r="D1114" s="243"/>
      <c r="E1114" s="243"/>
      <c r="F1114" s="243"/>
      <c r="G1114" s="243"/>
      <c r="H1114" s="243"/>
      <c r="I1114" s="244"/>
      <c r="J1114" s="244"/>
      <c r="K1114" s="243"/>
      <c r="L1114" s="243"/>
      <c r="M1114" s="243"/>
      <c r="N1114" s="243"/>
      <c r="O1114" s="243"/>
      <c r="P1114" s="244"/>
    </row>
    <row r="1115" spans="1:16" ht="13.5">
      <c r="A1115" s="242"/>
      <c r="B1115" s="240"/>
      <c r="C1115" s="243"/>
      <c r="D1115" s="243"/>
      <c r="E1115" s="243"/>
      <c r="F1115" s="243"/>
      <c r="G1115" s="243"/>
      <c r="H1115" s="243"/>
      <c r="I1115" s="244"/>
      <c r="J1115" s="244"/>
      <c r="K1115" s="243"/>
      <c r="L1115" s="243"/>
      <c r="M1115" s="243"/>
      <c r="N1115" s="243"/>
      <c r="O1115" s="243"/>
      <c r="P1115" s="244"/>
    </row>
    <row r="1116" spans="1:16" ht="13.5">
      <c r="A1116" s="242"/>
      <c r="B1116" s="240"/>
      <c r="C1116" s="243"/>
      <c r="D1116" s="243"/>
      <c r="E1116" s="243"/>
      <c r="F1116" s="243"/>
      <c r="G1116" s="243"/>
      <c r="H1116" s="243"/>
      <c r="I1116" s="244"/>
      <c r="J1116" s="244"/>
      <c r="K1116" s="243"/>
      <c r="L1116" s="243"/>
      <c r="M1116" s="243"/>
      <c r="N1116" s="243"/>
      <c r="O1116" s="243"/>
      <c r="P1116" s="244"/>
    </row>
    <row r="1117" spans="1:16" ht="13.5">
      <c r="A1117" s="242"/>
      <c r="B1117" s="240"/>
      <c r="C1117" s="243"/>
      <c r="D1117" s="243"/>
      <c r="E1117" s="243"/>
      <c r="F1117" s="243"/>
      <c r="G1117" s="243"/>
      <c r="H1117" s="243"/>
      <c r="I1117" s="244"/>
      <c r="J1117" s="244"/>
      <c r="K1117" s="243"/>
      <c r="L1117" s="243"/>
      <c r="M1117" s="243"/>
      <c r="N1117" s="243"/>
      <c r="O1117" s="243"/>
      <c r="P1117" s="244"/>
    </row>
    <row r="1118" spans="1:16" ht="13.5">
      <c r="A1118" s="242"/>
      <c r="B1118" s="240"/>
      <c r="C1118" s="243"/>
      <c r="D1118" s="243"/>
      <c r="E1118" s="243"/>
      <c r="F1118" s="243"/>
      <c r="G1118" s="243"/>
      <c r="H1118" s="243"/>
      <c r="I1118" s="244"/>
      <c r="J1118" s="244"/>
      <c r="K1118" s="243"/>
      <c r="L1118" s="243"/>
      <c r="M1118" s="243"/>
      <c r="N1118" s="243"/>
      <c r="O1118" s="243"/>
      <c r="P1118" s="244"/>
    </row>
    <row r="1119" spans="1:16" ht="13.5">
      <c r="A1119" s="242"/>
      <c r="B1119" s="240"/>
      <c r="C1119" s="243"/>
      <c r="D1119" s="243"/>
      <c r="E1119" s="243"/>
      <c r="F1119" s="243"/>
      <c r="G1119" s="243"/>
      <c r="H1119" s="243"/>
      <c r="I1119" s="244"/>
      <c r="J1119" s="244"/>
      <c r="K1119" s="243"/>
      <c r="L1119" s="243"/>
      <c r="M1119" s="243"/>
      <c r="N1119" s="243"/>
      <c r="O1119" s="243"/>
      <c r="P1119" s="244"/>
    </row>
    <row r="1120" spans="1:16" ht="13.5">
      <c r="A1120" s="242"/>
      <c r="B1120" s="240"/>
      <c r="C1120" s="243"/>
      <c r="D1120" s="243"/>
      <c r="E1120" s="243"/>
      <c r="F1120" s="243"/>
      <c r="G1120" s="243"/>
      <c r="H1120" s="243"/>
      <c r="I1120" s="244"/>
      <c r="J1120" s="244"/>
      <c r="K1120" s="243"/>
      <c r="L1120" s="243"/>
      <c r="M1120" s="243"/>
      <c r="N1120" s="243"/>
      <c r="O1120" s="243"/>
      <c r="P1120" s="244"/>
    </row>
    <row r="1121" spans="1:16" ht="13.5">
      <c r="A1121" s="242"/>
      <c r="B1121" s="240"/>
      <c r="C1121" s="243"/>
      <c r="D1121" s="243"/>
      <c r="E1121" s="243"/>
      <c r="F1121" s="243"/>
      <c r="G1121" s="243"/>
      <c r="H1121" s="243"/>
      <c r="I1121" s="244"/>
      <c r="J1121" s="244"/>
      <c r="K1121" s="243"/>
      <c r="L1121" s="243"/>
      <c r="M1121" s="243"/>
      <c r="N1121" s="243"/>
      <c r="O1121" s="243"/>
      <c r="P1121" s="244"/>
    </row>
    <row r="1122" spans="1:16" ht="13.5">
      <c r="A1122" s="242"/>
      <c r="B1122" s="240"/>
      <c r="C1122" s="243"/>
      <c r="D1122" s="243"/>
      <c r="E1122" s="243"/>
      <c r="F1122" s="243"/>
      <c r="G1122" s="243"/>
      <c r="H1122" s="243"/>
      <c r="I1122" s="244"/>
      <c r="J1122" s="244"/>
      <c r="K1122" s="243"/>
      <c r="L1122" s="243"/>
      <c r="M1122" s="243"/>
      <c r="N1122" s="243"/>
      <c r="O1122" s="243"/>
      <c r="P1122" s="244"/>
    </row>
    <row r="1123" spans="1:16" ht="13.5">
      <c r="A1123" s="242"/>
      <c r="B1123" s="240"/>
      <c r="C1123" s="243"/>
      <c r="D1123" s="243"/>
      <c r="E1123" s="243"/>
      <c r="F1123" s="243"/>
      <c r="G1123" s="243"/>
      <c r="H1123" s="243"/>
      <c r="I1123" s="244"/>
      <c r="J1123" s="244"/>
      <c r="K1123" s="243"/>
      <c r="L1123" s="243"/>
      <c r="M1123" s="243"/>
      <c r="N1123" s="243"/>
      <c r="O1123" s="243"/>
      <c r="P1123" s="244"/>
    </row>
    <row r="1124" spans="1:16" ht="13.5">
      <c r="A1124" s="242"/>
      <c r="B1124" s="240"/>
      <c r="C1124" s="243"/>
      <c r="D1124" s="243"/>
      <c r="E1124" s="243"/>
      <c r="F1124" s="243"/>
      <c r="G1124" s="243"/>
      <c r="H1124" s="243"/>
      <c r="I1124" s="244"/>
      <c r="J1124" s="244"/>
      <c r="K1124" s="243"/>
      <c r="L1124" s="243"/>
      <c r="M1124" s="243"/>
      <c r="N1124" s="243"/>
      <c r="O1124" s="243"/>
      <c r="P1124" s="244"/>
    </row>
    <row r="1125" spans="1:16" ht="13.5">
      <c r="A1125" s="242"/>
      <c r="B1125" s="240"/>
      <c r="C1125" s="243"/>
      <c r="D1125" s="243"/>
      <c r="E1125" s="243"/>
      <c r="F1125" s="243"/>
      <c r="G1125" s="243"/>
      <c r="H1125" s="243"/>
      <c r="I1125" s="244"/>
      <c r="J1125" s="244"/>
      <c r="K1125" s="243"/>
      <c r="L1125" s="243"/>
      <c r="M1125" s="243"/>
      <c r="N1125" s="243"/>
      <c r="O1125" s="243"/>
      <c r="P1125" s="244"/>
    </row>
    <row r="1126" spans="1:16" ht="13.5">
      <c r="A1126" s="242"/>
      <c r="B1126" s="240"/>
      <c r="C1126" s="243"/>
      <c r="D1126" s="243"/>
      <c r="E1126" s="243"/>
      <c r="F1126" s="243"/>
      <c r="G1126" s="243"/>
      <c r="H1126" s="243"/>
      <c r="I1126" s="244"/>
      <c r="J1126" s="244"/>
      <c r="K1126" s="243"/>
      <c r="L1126" s="243"/>
      <c r="M1126" s="243"/>
      <c r="N1126" s="243"/>
      <c r="O1126" s="243"/>
      <c r="P1126" s="244"/>
    </row>
    <row r="1127" spans="1:16" ht="13.5">
      <c r="A1127" s="242"/>
      <c r="B1127" s="240"/>
      <c r="C1127" s="243"/>
      <c r="D1127" s="243"/>
      <c r="E1127" s="243"/>
      <c r="F1127" s="243"/>
      <c r="G1127" s="243"/>
      <c r="H1127" s="243"/>
      <c r="I1127" s="244"/>
      <c r="J1127" s="244"/>
      <c r="K1127" s="243"/>
      <c r="L1127" s="243"/>
      <c r="M1127" s="243"/>
      <c r="N1127" s="243"/>
      <c r="O1127" s="243"/>
      <c r="P1127" s="244"/>
    </row>
    <row r="1128" spans="1:16" ht="13.5">
      <c r="A1128" s="242"/>
      <c r="B1128" s="240"/>
      <c r="C1128" s="243"/>
      <c r="D1128" s="243"/>
      <c r="E1128" s="243"/>
      <c r="F1128" s="243"/>
      <c r="G1128" s="243"/>
      <c r="H1128" s="243"/>
      <c r="I1128" s="244"/>
      <c r="J1128" s="244"/>
      <c r="K1128" s="243"/>
      <c r="L1128" s="243"/>
      <c r="M1128" s="243"/>
      <c r="N1128" s="243"/>
      <c r="O1128" s="243"/>
      <c r="P1128" s="244"/>
    </row>
    <row r="1129" spans="1:16" ht="13.5">
      <c r="A1129" s="242"/>
      <c r="B1129" s="240"/>
      <c r="C1129" s="243"/>
      <c r="D1129" s="243"/>
      <c r="E1129" s="243"/>
      <c r="F1129" s="243"/>
      <c r="G1129" s="243"/>
      <c r="H1129" s="243"/>
      <c r="I1129" s="244"/>
      <c r="J1129" s="244"/>
      <c r="K1129" s="243"/>
      <c r="L1129" s="243"/>
      <c r="M1129" s="243"/>
      <c r="N1129" s="243"/>
      <c r="O1129" s="243"/>
      <c r="P1129" s="244"/>
    </row>
    <row r="1130" spans="1:16" ht="13.5">
      <c r="A1130" s="242"/>
      <c r="B1130" s="240"/>
      <c r="C1130" s="243"/>
      <c r="D1130" s="243"/>
      <c r="E1130" s="243"/>
      <c r="F1130" s="243"/>
      <c r="G1130" s="243"/>
      <c r="H1130" s="243"/>
      <c r="I1130" s="244"/>
      <c r="J1130" s="244"/>
      <c r="K1130" s="243"/>
      <c r="L1130" s="243"/>
      <c r="M1130" s="243"/>
      <c r="N1130" s="243"/>
      <c r="O1130" s="243"/>
      <c r="P1130" s="244"/>
    </row>
    <row r="1131" spans="1:16" ht="13.5">
      <c r="A1131" s="242"/>
      <c r="B1131" s="240"/>
      <c r="C1131" s="243"/>
      <c r="D1131" s="243"/>
      <c r="E1131" s="243"/>
      <c r="F1131" s="243"/>
      <c r="G1131" s="243"/>
      <c r="H1131" s="243"/>
      <c r="I1131" s="244"/>
      <c r="J1131" s="244"/>
      <c r="K1131" s="243"/>
      <c r="L1131" s="243"/>
      <c r="M1131" s="243"/>
      <c r="N1131" s="243"/>
      <c r="O1131" s="243"/>
      <c r="P1131" s="244"/>
    </row>
    <row r="1132" spans="1:16" ht="13.5">
      <c r="A1132" s="242"/>
      <c r="B1132" s="240"/>
      <c r="C1132" s="243"/>
      <c r="D1132" s="243"/>
      <c r="E1132" s="243"/>
      <c r="F1132" s="243"/>
      <c r="G1132" s="243"/>
      <c r="H1132" s="243"/>
      <c r="I1132" s="244"/>
      <c r="J1132" s="244"/>
      <c r="K1132" s="243"/>
      <c r="L1132" s="243"/>
      <c r="M1132" s="243"/>
      <c r="N1132" s="243"/>
      <c r="O1132" s="243"/>
      <c r="P1132" s="244"/>
    </row>
    <row r="1133" spans="1:16" ht="13.5">
      <c r="A1133" s="242"/>
      <c r="B1133" s="240"/>
      <c r="C1133" s="243"/>
      <c r="D1133" s="243"/>
      <c r="E1133" s="243"/>
      <c r="F1133" s="243"/>
      <c r="G1133" s="243"/>
      <c r="H1133" s="243"/>
      <c r="I1133" s="244"/>
      <c r="J1133" s="244"/>
      <c r="K1133" s="243"/>
      <c r="L1133" s="243"/>
      <c r="M1133" s="243"/>
      <c r="N1133" s="243"/>
      <c r="O1133" s="243"/>
      <c r="P1133" s="244"/>
    </row>
    <row r="1134" spans="1:16" ht="13.5">
      <c r="A1134" s="242"/>
      <c r="B1134" s="240"/>
      <c r="C1134" s="243"/>
      <c r="D1134" s="243"/>
      <c r="E1134" s="243"/>
      <c r="F1134" s="243"/>
      <c r="G1134" s="243"/>
      <c r="H1134" s="243"/>
      <c r="I1134" s="244"/>
      <c r="J1134" s="244"/>
      <c r="K1134" s="243"/>
      <c r="L1134" s="243"/>
      <c r="M1134" s="243"/>
      <c r="N1134" s="243"/>
      <c r="O1134" s="243"/>
      <c r="P1134" s="244"/>
    </row>
    <row r="1135" spans="1:16" ht="13.5">
      <c r="A1135" s="242"/>
      <c r="B1135" s="240"/>
      <c r="C1135" s="243"/>
      <c r="D1135" s="243"/>
      <c r="E1135" s="243"/>
      <c r="F1135" s="243"/>
      <c r="G1135" s="243"/>
      <c r="H1135" s="243"/>
      <c r="I1135" s="244"/>
      <c r="J1135" s="244"/>
      <c r="K1135" s="243"/>
      <c r="L1135" s="243"/>
      <c r="M1135" s="243"/>
      <c r="N1135" s="243"/>
      <c r="O1135" s="243"/>
      <c r="P1135" s="244"/>
    </row>
    <row r="1136" spans="1:16" ht="13.5">
      <c r="A1136" s="242"/>
      <c r="B1136" s="240"/>
      <c r="C1136" s="243"/>
      <c r="D1136" s="243"/>
      <c r="E1136" s="243"/>
      <c r="F1136" s="243"/>
      <c r="G1136" s="243"/>
      <c r="H1136" s="243"/>
      <c r="I1136" s="244"/>
      <c r="J1136" s="244"/>
      <c r="K1136" s="243"/>
      <c r="L1136" s="243"/>
      <c r="M1136" s="243"/>
      <c r="N1136" s="243"/>
      <c r="O1136" s="243"/>
      <c r="P1136" s="244"/>
    </row>
    <row r="1137" spans="1:16" ht="13.5">
      <c r="A1137" s="242"/>
      <c r="B1137" s="240"/>
      <c r="C1137" s="243"/>
      <c r="D1137" s="243"/>
      <c r="E1137" s="243"/>
      <c r="F1137" s="243"/>
      <c r="G1137" s="243"/>
      <c r="H1137" s="243"/>
      <c r="I1137" s="244"/>
      <c r="J1137" s="244"/>
      <c r="K1137" s="243"/>
      <c r="L1137" s="243"/>
      <c r="M1137" s="243"/>
      <c r="N1137" s="243"/>
      <c r="O1137" s="243"/>
      <c r="P1137" s="244"/>
    </row>
    <row r="1138" spans="1:16" ht="13.5">
      <c r="A1138" s="242"/>
      <c r="B1138" s="240"/>
      <c r="C1138" s="243"/>
      <c r="D1138" s="243"/>
      <c r="E1138" s="243"/>
      <c r="F1138" s="243"/>
      <c r="G1138" s="243"/>
      <c r="H1138" s="243"/>
      <c r="I1138" s="244"/>
      <c r="J1138" s="244"/>
      <c r="K1138" s="243"/>
      <c r="L1138" s="243"/>
      <c r="M1138" s="243"/>
      <c r="N1138" s="243"/>
      <c r="O1138" s="243"/>
      <c r="P1138" s="244"/>
    </row>
    <row r="1139" spans="1:16" ht="13.5">
      <c r="A1139" s="242"/>
      <c r="B1139" s="240"/>
      <c r="C1139" s="243"/>
      <c r="D1139" s="243"/>
      <c r="E1139" s="243"/>
      <c r="F1139" s="243"/>
      <c r="G1139" s="243"/>
      <c r="H1139" s="243"/>
      <c r="I1139" s="244"/>
      <c r="J1139" s="244"/>
      <c r="K1139" s="243"/>
      <c r="L1139" s="243"/>
      <c r="M1139" s="243"/>
      <c r="N1139" s="243"/>
      <c r="O1139" s="243"/>
      <c r="P1139" s="244"/>
    </row>
    <row r="1140" spans="1:16" ht="13.5">
      <c r="A1140" s="242"/>
      <c r="B1140" s="240"/>
      <c r="C1140" s="243"/>
      <c r="D1140" s="243"/>
      <c r="E1140" s="243"/>
      <c r="F1140" s="243"/>
      <c r="G1140" s="243"/>
      <c r="H1140" s="243"/>
      <c r="I1140" s="244"/>
      <c r="J1140" s="244"/>
      <c r="K1140" s="243"/>
      <c r="L1140" s="243"/>
      <c r="M1140" s="243"/>
      <c r="N1140" s="243"/>
      <c r="O1140" s="243"/>
      <c r="P1140" s="244"/>
    </row>
    <row r="1141" spans="1:16" ht="13.5">
      <c r="A1141" s="242"/>
      <c r="B1141" s="240"/>
      <c r="C1141" s="243"/>
      <c r="D1141" s="243"/>
      <c r="E1141" s="243"/>
      <c r="F1141" s="243"/>
      <c r="G1141" s="243"/>
      <c r="H1141" s="243"/>
      <c r="I1141" s="244"/>
      <c r="J1141" s="244"/>
      <c r="K1141" s="243"/>
      <c r="L1141" s="243"/>
      <c r="M1141" s="243"/>
      <c r="N1141" s="243"/>
      <c r="O1141" s="243"/>
      <c r="P1141" s="244"/>
    </row>
    <row r="1142" spans="1:16" ht="13.5">
      <c r="A1142" s="242"/>
      <c r="B1142" s="240"/>
      <c r="C1142" s="243"/>
      <c r="D1142" s="243"/>
      <c r="E1142" s="243"/>
      <c r="F1142" s="243"/>
      <c r="G1142" s="243"/>
      <c r="H1142" s="243"/>
      <c r="I1142" s="244"/>
      <c r="J1142" s="244"/>
      <c r="K1142" s="243"/>
      <c r="L1142" s="243"/>
      <c r="M1142" s="243"/>
      <c r="N1142" s="243"/>
      <c r="O1142" s="243"/>
      <c r="P1142" s="244"/>
    </row>
    <row r="1143" spans="1:16" ht="13.5">
      <c r="A1143" s="242"/>
      <c r="B1143" s="240"/>
      <c r="C1143" s="243"/>
      <c r="D1143" s="243"/>
      <c r="E1143" s="243"/>
      <c r="F1143" s="243"/>
      <c r="G1143" s="243"/>
      <c r="H1143" s="243"/>
      <c r="I1143" s="244"/>
      <c r="J1143" s="244"/>
      <c r="K1143" s="243"/>
      <c r="L1143" s="243"/>
      <c r="M1143" s="243"/>
      <c r="N1143" s="243"/>
      <c r="O1143" s="243"/>
      <c r="P1143" s="244"/>
    </row>
    <row r="1144" spans="1:16" ht="13.5">
      <c r="A1144" s="242"/>
      <c r="B1144" s="240"/>
      <c r="C1144" s="243"/>
      <c r="D1144" s="243"/>
      <c r="E1144" s="243"/>
      <c r="F1144" s="243"/>
      <c r="G1144" s="243"/>
      <c r="H1144" s="243"/>
      <c r="I1144" s="244"/>
      <c r="J1144" s="244"/>
      <c r="K1144" s="243"/>
      <c r="L1144" s="243"/>
      <c r="M1144" s="243"/>
      <c r="N1144" s="243"/>
      <c r="O1144" s="243"/>
      <c r="P1144" s="244"/>
    </row>
    <row r="1145" spans="1:16" ht="13.5">
      <c r="A1145" s="242"/>
      <c r="B1145" s="240"/>
      <c r="C1145" s="243"/>
      <c r="D1145" s="243"/>
      <c r="E1145" s="243"/>
      <c r="F1145" s="243"/>
      <c r="G1145" s="243"/>
      <c r="H1145" s="243"/>
      <c r="I1145" s="244"/>
      <c r="J1145" s="244"/>
      <c r="K1145" s="243"/>
      <c r="L1145" s="243"/>
      <c r="M1145" s="243"/>
      <c r="N1145" s="243"/>
      <c r="O1145" s="243"/>
      <c r="P1145" s="244"/>
    </row>
    <row r="1146" spans="1:16" ht="13.5">
      <c r="A1146" s="242"/>
      <c r="B1146" s="240"/>
      <c r="C1146" s="243"/>
      <c r="D1146" s="243"/>
      <c r="E1146" s="243"/>
      <c r="F1146" s="243"/>
      <c r="G1146" s="243"/>
      <c r="H1146" s="243"/>
      <c r="I1146" s="244"/>
      <c r="J1146" s="244"/>
      <c r="K1146" s="243"/>
      <c r="L1146" s="243"/>
      <c r="M1146" s="243"/>
      <c r="N1146" s="243"/>
      <c r="O1146" s="243"/>
      <c r="P1146" s="244"/>
    </row>
    <row r="1147" spans="1:16" ht="13.5">
      <c r="A1147" s="242"/>
      <c r="B1147" s="240"/>
      <c r="C1147" s="243"/>
      <c r="D1147" s="243"/>
      <c r="E1147" s="243"/>
      <c r="F1147" s="243"/>
      <c r="G1147" s="243"/>
      <c r="H1147" s="243"/>
      <c r="I1147" s="244"/>
      <c r="J1147" s="244"/>
      <c r="K1147" s="243"/>
      <c r="L1147" s="243"/>
      <c r="M1147" s="243"/>
      <c r="N1147" s="243"/>
      <c r="O1147" s="243"/>
      <c r="P1147" s="244"/>
    </row>
    <row r="1148" spans="1:16" ht="13.5">
      <c r="A1148" s="242"/>
      <c r="B1148" s="240"/>
      <c r="C1148" s="243"/>
      <c r="D1148" s="243"/>
      <c r="E1148" s="243"/>
      <c r="F1148" s="243"/>
      <c r="G1148" s="243"/>
      <c r="H1148" s="243"/>
      <c r="I1148" s="244"/>
      <c r="J1148" s="244"/>
      <c r="K1148" s="243"/>
      <c r="L1148" s="243"/>
      <c r="M1148" s="243"/>
      <c r="N1148" s="243"/>
      <c r="O1148" s="243"/>
      <c r="P1148" s="244"/>
    </row>
    <row r="1149" spans="1:16" ht="13.5">
      <c r="A1149" s="242"/>
      <c r="B1149" s="240"/>
      <c r="C1149" s="243"/>
      <c r="D1149" s="243"/>
      <c r="E1149" s="243"/>
      <c r="F1149" s="243"/>
      <c r="G1149" s="243"/>
      <c r="H1149" s="243"/>
      <c r="I1149" s="244"/>
      <c r="J1149" s="244"/>
      <c r="K1149" s="243"/>
      <c r="L1149" s="243"/>
      <c r="M1149" s="243"/>
      <c r="N1149" s="243"/>
      <c r="O1149" s="243"/>
      <c r="P1149" s="244"/>
    </row>
    <row r="1150" spans="1:16" ht="13.5">
      <c r="A1150" s="242"/>
      <c r="B1150" s="240"/>
      <c r="C1150" s="243"/>
      <c r="D1150" s="243"/>
      <c r="E1150" s="243"/>
      <c r="F1150" s="243"/>
      <c r="G1150" s="243"/>
      <c r="H1150" s="243"/>
      <c r="I1150" s="244"/>
      <c r="J1150" s="244"/>
      <c r="K1150" s="243"/>
      <c r="L1150" s="243"/>
      <c r="M1150" s="243"/>
      <c r="N1150" s="243"/>
      <c r="O1150" s="243"/>
      <c r="P1150" s="244"/>
    </row>
    <row r="1151" spans="1:16" ht="13.5">
      <c r="A1151" s="242"/>
      <c r="B1151" s="240"/>
      <c r="C1151" s="243"/>
      <c r="D1151" s="243"/>
      <c r="E1151" s="243"/>
      <c r="F1151" s="243"/>
      <c r="G1151" s="243"/>
      <c r="H1151" s="243"/>
      <c r="I1151" s="244"/>
      <c r="J1151" s="244"/>
      <c r="K1151" s="243"/>
      <c r="L1151" s="243"/>
      <c r="M1151" s="243"/>
      <c r="N1151" s="243"/>
      <c r="O1151" s="243"/>
      <c r="P1151" s="244"/>
    </row>
    <row r="1152" spans="1:16" ht="13.5">
      <c r="A1152" s="242"/>
      <c r="B1152" s="240"/>
      <c r="C1152" s="243"/>
      <c r="D1152" s="243"/>
      <c r="E1152" s="243"/>
      <c r="F1152" s="243"/>
      <c r="G1152" s="243"/>
      <c r="H1152" s="243"/>
      <c r="I1152" s="244"/>
      <c r="J1152" s="244"/>
      <c r="K1152" s="243"/>
      <c r="L1152" s="243"/>
      <c r="M1152" s="243"/>
      <c r="N1152" s="243"/>
      <c r="O1152" s="243"/>
      <c r="P1152" s="244"/>
    </row>
    <row r="1153" spans="1:16" ht="13.5">
      <c r="A1153" s="242"/>
      <c r="B1153" s="240"/>
      <c r="C1153" s="243"/>
      <c r="D1153" s="243"/>
      <c r="E1153" s="243"/>
      <c r="F1153" s="243"/>
      <c r="G1153" s="243"/>
      <c r="H1153" s="243"/>
      <c r="I1153" s="244"/>
      <c r="J1153" s="244"/>
      <c r="K1153" s="243"/>
      <c r="L1153" s="243"/>
      <c r="M1153" s="243"/>
      <c r="N1153" s="243"/>
      <c r="O1153" s="243"/>
      <c r="P1153" s="244"/>
    </row>
    <row r="1154" spans="1:16" ht="13.5">
      <c r="A1154" s="242"/>
      <c r="B1154" s="240"/>
      <c r="C1154" s="243"/>
      <c r="D1154" s="243"/>
      <c r="E1154" s="243"/>
      <c r="F1154" s="243"/>
      <c r="G1154" s="243"/>
      <c r="H1154" s="243"/>
      <c r="I1154" s="244"/>
      <c r="J1154" s="244"/>
      <c r="K1154" s="243"/>
      <c r="L1154" s="243"/>
      <c r="M1154" s="243"/>
      <c r="N1154" s="243"/>
      <c r="O1154" s="243"/>
      <c r="P1154" s="244"/>
    </row>
    <row r="1155" spans="1:16" ht="13.5">
      <c r="A1155" s="242"/>
      <c r="B1155" s="240"/>
      <c r="C1155" s="243"/>
      <c r="D1155" s="243"/>
      <c r="E1155" s="243"/>
      <c r="F1155" s="243"/>
      <c r="G1155" s="243"/>
      <c r="H1155" s="243"/>
      <c r="I1155" s="244"/>
      <c r="J1155" s="244"/>
      <c r="K1155" s="243"/>
      <c r="L1155" s="243"/>
      <c r="M1155" s="243"/>
      <c r="N1155" s="243"/>
      <c r="O1155" s="243"/>
      <c r="P1155" s="244"/>
    </row>
    <row r="1156" spans="1:16" ht="13.5">
      <c r="A1156" s="242"/>
      <c r="B1156" s="240"/>
      <c r="C1156" s="243"/>
      <c r="D1156" s="243"/>
      <c r="E1156" s="243"/>
      <c r="F1156" s="243"/>
      <c r="G1156" s="243"/>
      <c r="H1156" s="243"/>
      <c r="I1156" s="244"/>
      <c r="J1156" s="244"/>
      <c r="K1156" s="243"/>
      <c r="L1156" s="243"/>
      <c r="M1156" s="243"/>
      <c r="N1156" s="243"/>
      <c r="O1156" s="243"/>
      <c r="P1156" s="244"/>
    </row>
    <row r="1157" spans="1:16" ht="13.5">
      <c r="A1157" s="242"/>
      <c r="B1157" s="240"/>
      <c r="C1157" s="243"/>
      <c r="D1157" s="243"/>
      <c r="E1157" s="243"/>
      <c r="F1157" s="243"/>
      <c r="G1157" s="243"/>
      <c r="H1157" s="243"/>
      <c r="I1157" s="244"/>
      <c r="J1157" s="244"/>
      <c r="K1157" s="243"/>
      <c r="L1157" s="243"/>
      <c r="M1157" s="243"/>
      <c r="N1157" s="243"/>
      <c r="O1157" s="243"/>
      <c r="P1157" s="244"/>
    </row>
    <row r="1158" spans="1:16" ht="13.5">
      <c r="A1158" s="242"/>
      <c r="B1158" s="240"/>
      <c r="C1158" s="243"/>
      <c r="D1158" s="243"/>
      <c r="E1158" s="243"/>
      <c r="F1158" s="243"/>
      <c r="G1158" s="243"/>
      <c r="H1158" s="243"/>
      <c r="I1158" s="244"/>
      <c r="J1158" s="244"/>
      <c r="K1158" s="243"/>
      <c r="L1158" s="243"/>
      <c r="M1158" s="243"/>
      <c r="N1158" s="243"/>
      <c r="O1158" s="243"/>
      <c r="P1158" s="244"/>
    </row>
    <row r="1159" spans="1:16" ht="13.5">
      <c r="A1159" s="242"/>
      <c r="B1159" s="240"/>
      <c r="C1159" s="243"/>
      <c r="D1159" s="243"/>
      <c r="E1159" s="243"/>
      <c r="F1159" s="243"/>
      <c r="G1159" s="243"/>
      <c r="H1159" s="243"/>
      <c r="I1159" s="244"/>
      <c r="J1159" s="244"/>
      <c r="K1159" s="243"/>
      <c r="L1159" s="243"/>
      <c r="M1159" s="243"/>
      <c r="N1159" s="243"/>
      <c r="O1159" s="243"/>
      <c r="P1159" s="244"/>
    </row>
    <row r="1160" spans="1:16" ht="13.5">
      <c r="A1160" s="242"/>
      <c r="B1160" s="240"/>
      <c r="C1160" s="243"/>
      <c r="D1160" s="243"/>
      <c r="E1160" s="243"/>
      <c r="F1160" s="243"/>
      <c r="G1160" s="243"/>
      <c r="H1160" s="243"/>
      <c r="I1160" s="244"/>
      <c r="J1160" s="244"/>
      <c r="K1160" s="243"/>
      <c r="L1160" s="243"/>
      <c r="M1160" s="243"/>
      <c r="N1160" s="243"/>
      <c r="O1160" s="243"/>
      <c r="P1160" s="244"/>
    </row>
    <row r="1161" spans="1:16" ht="13.5">
      <c r="A1161" s="242"/>
      <c r="B1161" s="240"/>
      <c r="C1161" s="243"/>
      <c r="D1161" s="243"/>
      <c r="E1161" s="243"/>
      <c r="F1161" s="243"/>
      <c r="G1161" s="243"/>
      <c r="H1161" s="243"/>
      <c r="I1161" s="244"/>
      <c r="J1161" s="244"/>
      <c r="K1161" s="243"/>
      <c r="L1161" s="243"/>
      <c r="M1161" s="243"/>
      <c r="N1161" s="243"/>
      <c r="O1161" s="243"/>
      <c r="P1161" s="244"/>
    </row>
    <row r="1162" spans="1:16" ht="13.5">
      <c r="A1162" s="242"/>
      <c r="B1162" s="240"/>
      <c r="C1162" s="243"/>
      <c r="D1162" s="243"/>
      <c r="E1162" s="243"/>
      <c r="F1162" s="243"/>
      <c r="G1162" s="243"/>
      <c r="H1162" s="243"/>
      <c r="I1162" s="244"/>
      <c r="J1162" s="244"/>
      <c r="K1162" s="243"/>
      <c r="L1162" s="243"/>
      <c r="M1162" s="243"/>
      <c r="N1162" s="243"/>
      <c r="O1162" s="243"/>
      <c r="P1162" s="244"/>
    </row>
    <row r="1163" spans="1:16" ht="13.5">
      <c r="A1163" s="242"/>
      <c r="B1163" s="240"/>
      <c r="C1163" s="243"/>
      <c r="D1163" s="243"/>
      <c r="E1163" s="243"/>
      <c r="F1163" s="243"/>
      <c r="G1163" s="243"/>
      <c r="H1163" s="243"/>
      <c r="I1163" s="244"/>
      <c r="J1163" s="244"/>
      <c r="K1163" s="243"/>
      <c r="L1163" s="243"/>
      <c r="M1163" s="243"/>
      <c r="N1163" s="243"/>
      <c r="O1163" s="243"/>
      <c r="P1163" s="244"/>
    </row>
    <row r="1164" spans="1:16" ht="13.5">
      <c r="A1164" s="242"/>
      <c r="B1164" s="240"/>
      <c r="C1164" s="243"/>
      <c r="D1164" s="243"/>
      <c r="E1164" s="243"/>
      <c r="F1164" s="243"/>
      <c r="G1164" s="243"/>
      <c r="H1164" s="243"/>
      <c r="I1164" s="244"/>
      <c r="J1164" s="244"/>
      <c r="K1164" s="243"/>
      <c r="L1164" s="243"/>
      <c r="M1164" s="243"/>
      <c r="N1164" s="243"/>
      <c r="O1164" s="243"/>
      <c r="P1164" s="244"/>
    </row>
    <row r="1165" spans="1:16" ht="13.5">
      <c r="A1165" s="242"/>
      <c r="B1165" s="240"/>
      <c r="C1165" s="243"/>
      <c r="D1165" s="243"/>
      <c r="E1165" s="243"/>
      <c r="F1165" s="243"/>
      <c r="G1165" s="243"/>
      <c r="H1165" s="243"/>
      <c r="I1165" s="244"/>
      <c r="J1165" s="244"/>
      <c r="K1165" s="243"/>
      <c r="L1165" s="243"/>
      <c r="M1165" s="243"/>
      <c r="N1165" s="243"/>
      <c r="O1165" s="243"/>
      <c r="P1165" s="244"/>
    </row>
    <row r="1166" spans="1:16" ht="13.5">
      <c r="A1166" s="242"/>
      <c r="B1166" s="240"/>
      <c r="C1166" s="243"/>
      <c r="D1166" s="243"/>
      <c r="E1166" s="243"/>
      <c r="F1166" s="243"/>
      <c r="G1166" s="243"/>
      <c r="H1166" s="243"/>
      <c r="I1166" s="244"/>
      <c r="J1166" s="244"/>
      <c r="K1166" s="243"/>
      <c r="L1166" s="243"/>
      <c r="M1166" s="243"/>
      <c r="N1166" s="243"/>
      <c r="O1166" s="243"/>
      <c r="P1166" s="244"/>
    </row>
    <row r="1167" spans="1:16" ht="13.5">
      <c r="A1167" s="242"/>
      <c r="B1167" s="240"/>
      <c r="C1167" s="243"/>
      <c r="D1167" s="243"/>
      <c r="E1167" s="243"/>
      <c r="F1167" s="243"/>
      <c r="G1167" s="243"/>
      <c r="H1167" s="243"/>
      <c r="I1167" s="244"/>
      <c r="J1167" s="244"/>
      <c r="K1167" s="243"/>
      <c r="L1167" s="243"/>
      <c r="M1167" s="243"/>
      <c r="N1167" s="243"/>
      <c r="O1167" s="243"/>
      <c r="P1167" s="244"/>
    </row>
    <row r="1168" spans="1:16" ht="13.5">
      <c r="A1168" s="242"/>
      <c r="B1168" s="240"/>
      <c r="C1168" s="243"/>
      <c r="D1168" s="243"/>
      <c r="E1168" s="243"/>
      <c r="F1168" s="243"/>
      <c r="G1168" s="243"/>
      <c r="H1168" s="243"/>
      <c r="I1168" s="244"/>
      <c r="J1168" s="244"/>
      <c r="K1168" s="243"/>
      <c r="L1168" s="243"/>
      <c r="M1168" s="243"/>
      <c r="N1168" s="243"/>
      <c r="O1168" s="243"/>
      <c r="P1168" s="244"/>
    </row>
    <row r="1169" spans="1:16" ht="13.5">
      <c r="A1169" s="242"/>
      <c r="B1169" s="240"/>
      <c r="C1169" s="243"/>
      <c r="D1169" s="243"/>
      <c r="E1169" s="243"/>
      <c r="F1169" s="243"/>
      <c r="G1169" s="243"/>
      <c r="H1169" s="243"/>
      <c r="I1169" s="244"/>
      <c r="J1169" s="244"/>
      <c r="K1169" s="243"/>
      <c r="L1169" s="243"/>
      <c r="M1169" s="243"/>
      <c r="N1169" s="243"/>
      <c r="O1169" s="243"/>
      <c r="P1169" s="244"/>
    </row>
    <row r="1170" spans="1:16" ht="13.5">
      <c r="A1170" s="242"/>
      <c r="B1170" s="240"/>
      <c r="C1170" s="243"/>
      <c r="D1170" s="243"/>
      <c r="E1170" s="243"/>
      <c r="F1170" s="243"/>
      <c r="G1170" s="243"/>
      <c r="H1170" s="243"/>
      <c r="I1170" s="244"/>
      <c r="J1170" s="244"/>
      <c r="K1170" s="243"/>
      <c r="L1170" s="243"/>
      <c r="M1170" s="243"/>
      <c r="N1170" s="243"/>
      <c r="O1170" s="243"/>
      <c r="P1170" s="244"/>
    </row>
    <row r="1171" spans="1:16" ht="13.5">
      <c r="A1171" s="242"/>
      <c r="B1171" s="240"/>
      <c r="C1171" s="243"/>
      <c r="D1171" s="243"/>
      <c r="E1171" s="243"/>
      <c r="F1171" s="243"/>
      <c r="G1171" s="243"/>
      <c r="H1171" s="243"/>
      <c r="I1171" s="244"/>
      <c r="J1171" s="244"/>
      <c r="K1171" s="243"/>
      <c r="L1171" s="243"/>
      <c r="M1171" s="243"/>
      <c r="N1171" s="243"/>
      <c r="O1171" s="243"/>
      <c r="P1171" s="244"/>
    </row>
    <row r="1172" spans="1:16" ht="13.5">
      <c r="A1172" s="242"/>
      <c r="B1172" s="240"/>
      <c r="C1172" s="243"/>
      <c r="D1172" s="243"/>
      <c r="E1172" s="243"/>
      <c r="F1172" s="243"/>
      <c r="G1172" s="243"/>
      <c r="H1172" s="243"/>
      <c r="I1172" s="244"/>
      <c r="J1172" s="244"/>
      <c r="K1172" s="243"/>
      <c r="L1172" s="243"/>
      <c r="M1172" s="243"/>
      <c r="N1172" s="243"/>
      <c r="O1172" s="243"/>
      <c r="P1172" s="244"/>
    </row>
    <row r="1173" spans="1:16" ht="13.5">
      <c r="A1173" s="242"/>
      <c r="B1173" s="240"/>
      <c r="C1173" s="243"/>
      <c r="D1173" s="243"/>
      <c r="E1173" s="243"/>
      <c r="F1173" s="243"/>
      <c r="G1173" s="243"/>
      <c r="H1173" s="243"/>
      <c r="I1173" s="244"/>
      <c r="J1173" s="244"/>
      <c r="K1173" s="243"/>
      <c r="L1173" s="243"/>
      <c r="M1173" s="243"/>
      <c r="N1173" s="243"/>
      <c r="O1173" s="243"/>
      <c r="P1173" s="244"/>
    </row>
    <row r="1174" spans="1:16" ht="13.5">
      <c r="A1174" s="242"/>
      <c r="B1174" s="240"/>
      <c r="C1174" s="243"/>
      <c r="D1174" s="243"/>
      <c r="E1174" s="243"/>
      <c r="F1174" s="243"/>
      <c r="G1174" s="243"/>
      <c r="H1174" s="243"/>
      <c r="I1174" s="244"/>
      <c r="J1174" s="244"/>
      <c r="K1174" s="243"/>
      <c r="L1174" s="243"/>
      <c r="M1174" s="243"/>
      <c r="N1174" s="243"/>
      <c r="O1174" s="243"/>
      <c r="P1174" s="244"/>
    </row>
    <row r="1175" spans="1:16" ht="13.5">
      <c r="A1175" s="242"/>
      <c r="B1175" s="240"/>
      <c r="C1175" s="243"/>
      <c r="D1175" s="243"/>
      <c r="E1175" s="243"/>
      <c r="F1175" s="243"/>
      <c r="G1175" s="243"/>
      <c r="H1175" s="243"/>
      <c r="I1175" s="244"/>
      <c r="J1175" s="244"/>
      <c r="K1175" s="243"/>
      <c r="L1175" s="243"/>
      <c r="M1175" s="243"/>
      <c r="N1175" s="243"/>
      <c r="O1175" s="243"/>
      <c r="P1175" s="244"/>
    </row>
    <row r="1176" spans="1:16" ht="13.5">
      <c r="A1176" s="242"/>
      <c r="B1176" s="240"/>
      <c r="C1176" s="243"/>
      <c r="D1176" s="243"/>
      <c r="E1176" s="243"/>
      <c r="F1176" s="243"/>
      <c r="G1176" s="243"/>
      <c r="H1176" s="243"/>
      <c r="I1176" s="244"/>
      <c r="J1176" s="244"/>
      <c r="K1176" s="243"/>
      <c r="L1176" s="243"/>
      <c r="M1176" s="243"/>
      <c r="N1176" s="243"/>
      <c r="O1176" s="243"/>
      <c r="P1176" s="244"/>
    </row>
    <row r="1177" spans="1:16" ht="13.5">
      <c r="A1177" s="242"/>
      <c r="B1177" s="240"/>
      <c r="C1177" s="243"/>
      <c r="D1177" s="243"/>
      <c r="E1177" s="243"/>
      <c r="F1177" s="243"/>
      <c r="G1177" s="243"/>
      <c r="H1177" s="243"/>
      <c r="I1177" s="244"/>
      <c r="J1177" s="244"/>
      <c r="K1177" s="243"/>
      <c r="L1177" s="243"/>
      <c r="M1177" s="243"/>
      <c r="N1177" s="243"/>
      <c r="O1177" s="243"/>
      <c r="P1177" s="244"/>
    </row>
    <row r="1178" spans="1:16" ht="13.5">
      <c r="A1178" s="242"/>
      <c r="B1178" s="240"/>
      <c r="C1178" s="243"/>
      <c r="D1178" s="243"/>
      <c r="E1178" s="243"/>
      <c r="F1178" s="243"/>
      <c r="G1178" s="243"/>
      <c r="H1178" s="243"/>
      <c r="I1178" s="244"/>
      <c r="J1178" s="244"/>
      <c r="K1178" s="243"/>
      <c r="L1178" s="243"/>
      <c r="M1178" s="243"/>
      <c r="N1178" s="243"/>
      <c r="O1178" s="243"/>
      <c r="P1178" s="244"/>
    </row>
    <row r="1179" spans="1:16" ht="13.5">
      <c r="A1179" s="242"/>
      <c r="B1179" s="240"/>
      <c r="C1179" s="243"/>
      <c r="D1179" s="243"/>
      <c r="E1179" s="243"/>
      <c r="F1179" s="243"/>
      <c r="G1179" s="243"/>
      <c r="H1179" s="243"/>
      <c r="I1179" s="244"/>
      <c r="J1179" s="244"/>
      <c r="K1179" s="243"/>
      <c r="L1179" s="243"/>
      <c r="M1179" s="243"/>
      <c r="N1179" s="243"/>
      <c r="O1179" s="243"/>
      <c r="P1179" s="244"/>
    </row>
    <row r="1180" spans="1:16" ht="13.5">
      <c r="A1180" s="242"/>
      <c r="B1180" s="240"/>
      <c r="C1180" s="243"/>
      <c r="D1180" s="243"/>
      <c r="E1180" s="243"/>
      <c r="F1180" s="243"/>
      <c r="G1180" s="243"/>
      <c r="H1180" s="243"/>
      <c r="I1180" s="244"/>
      <c r="J1180" s="244"/>
      <c r="K1180" s="243"/>
      <c r="L1180" s="243"/>
      <c r="M1180" s="243"/>
      <c r="N1180" s="243"/>
      <c r="O1180" s="243"/>
      <c r="P1180" s="244"/>
    </row>
    <row r="1181" spans="1:16" ht="13.5">
      <c r="A1181" s="242"/>
      <c r="B1181" s="240"/>
      <c r="C1181" s="243"/>
      <c r="D1181" s="243"/>
      <c r="E1181" s="243"/>
      <c r="F1181" s="243"/>
      <c r="G1181" s="243"/>
      <c r="H1181" s="243"/>
      <c r="I1181" s="244"/>
      <c r="J1181" s="244"/>
      <c r="K1181" s="243"/>
      <c r="L1181" s="243"/>
      <c r="M1181" s="243"/>
      <c r="N1181" s="243"/>
      <c r="O1181" s="243"/>
      <c r="P1181" s="244"/>
    </row>
    <row r="1182" spans="1:16" ht="13.5">
      <c r="A1182" s="242"/>
      <c r="B1182" s="240"/>
      <c r="C1182" s="243"/>
      <c r="D1182" s="243"/>
      <c r="E1182" s="243"/>
      <c r="F1182" s="243"/>
      <c r="G1182" s="243"/>
      <c r="H1182" s="243"/>
      <c r="I1182" s="244"/>
      <c r="J1182" s="244"/>
      <c r="K1182" s="243"/>
      <c r="L1182" s="243"/>
      <c r="M1182" s="243"/>
      <c r="N1182" s="243"/>
      <c r="O1182" s="243"/>
      <c r="P1182" s="244"/>
    </row>
    <row r="1183" spans="1:16" ht="13.5">
      <c r="A1183" s="242"/>
      <c r="B1183" s="240"/>
      <c r="C1183" s="243"/>
      <c r="D1183" s="243"/>
      <c r="E1183" s="243"/>
      <c r="F1183" s="243"/>
      <c r="G1183" s="243"/>
      <c r="H1183" s="243"/>
      <c r="I1183" s="244"/>
      <c r="J1183" s="244"/>
      <c r="K1183" s="243"/>
      <c r="L1183" s="243"/>
      <c r="M1183" s="243"/>
      <c r="N1183" s="243"/>
      <c r="O1183" s="243"/>
      <c r="P1183" s="244"/>
    </row>
    <row r="1184" spans="1:16" ht="13.5">
      <c r="A1184" s="242"/>
      <c r="B1184" s="240"/>
      <c r="C1184" s="243"/>
      <c r="D1184" s="243"/>
      <c r="E1184" s="243"/>
      <c r="F1184" s="243"/>
      <c r="G1184" s="243"/>
      <c r="H1184" s="243"/>
      <c r="I1184" s="244"/>
      <c r="J1184" s="244"/>
      <c r="K1184" s="243"/>
      <c r="L1184" s="243"/>
      <c r="M1184" s="243"/>
      <c r="N1184" s="243"/>
      <c r="O1184" s="243"/>
      <c r="P1184" s="244"/>
    </row>
    <row r="1185" spans="1:16" ht="13.5">
      <c r="A1185" s="242"/>
      <c r="B1185" s="240"/>
      <c r="C1185" s="243"/>
      <c r="D1185" s="243"/>
      <c r="E1185" s="243"/>
      <c r="F1185" s="243"/>
      <c r="G1185" s="243"/>
      <c r="H1185" s="243"/>
      <c r="I1185" s="244"/>
      <c r="J1185" s="244"/>
      <c r="K1185" s="243"/>
      <c r="L1185" s="243"/>
      <c r="M1185" s="243"/>
      <c r="N1185" s="243"/>
      <c r="O1185" s="243"/>
      <c r="P1185" s="244"/>
    </row>
    <row r="1186" spans="1:16" ht="13.5">
      <c r="A1186" s="242"/>
      <c r="B1186" s="240"/>
      <c r="C1186" s="243"/>
      <c r="D1186" s="243"/>
      <c r="E1186" s="243"/>
      <c r="F1186" s="243"/>
      <c r="G1186" s="243"/>
      <c r="H1186" s="243"/>
      <c r="I1186" s="244"/>
      <c r="J1186" s="244"/>
      <c r="K1186" s="243"/>
      <c r="L1186" s="243"/>
      <c r="M1186" s="243"/>
      <c r="N1186" s="243"/>
      <c r="O1186" s="243"/>
      <c r="P1186" s="244"/>
    </row>
    <row r="1187" spans="1:16" ht="13.5">
      <c r="A1187" s="242"/>
      <c r="B1187" s="240"/>
      <c r="C1187" s="243"/>
      <c r="D1187" s="243"/>
      <c r="E1187" s="243"/>
      <c r="F1187" s="243"/>
      <c r="G1187" s="243"/>
      <c r="H1187" s="243"/>
      <c r="I1187" s="244"/>
      <c r="J1187" s="244"/>
      <c r="K1187" s="243"/>
      <c r="L1187" s="243"/>
      <c r="M1187" s="243"/>
      <c r="N1187" s="243"/>
      <c r="O1187" s="243"/>
      <c r="P1187" s="244"/>
    </row>
    <row r="1188" spans="1:16" ht="13.5">
      <c r="A1188" s="242"/>
      <c r="B1188" s="240"/>
      <c r="C1188" s="243"/>
      <c r="D1188" s="243"/>
      <c r="E1188" s="243"/>
      <c r="F1188" s="243"/>
      <c r="G1188" s="243"/>
      <c r="H1188" s="243"/>
      <c r="I1188" s="244"/>
      <c r="J1188" s="244"/>
      <c r="K1188" s="243"/>
      <c r="L1188" s="243"/>
      <c r="M1188" s="243"/>
      <c r="N1188" s="243"/>
      <c r="O1188" s="243"/>
      <c r="P1188" s="244"/>
    </row>
    <row r="1189" spans="1:16" ht="13.5">
      <c r="A1189" s="242"/>
      <c r="B1189" s="240"/>
      <c r="C1189" s="243"/>
      <c r="D1189" s="243"/>
      <c r="E1189" s="243"/>
      <c r="F1189" s="243"/>
      <c r="G1189" s="243"/>
      <c r="H1189" s="243"/>
      <c r="I1189" s="244"/>
      <c r="J1189" s="244"/>
      <c r="K1189" s="243"/>
      <c r="L1189" s="243"/>
      <c r="M1189" s="243"/>
      <c r="N1189" s="243"/>
      <c r="O1189" s="243"/>
      <c r="P1189" s="244"/>
    </row>
    <row r="1190" spans="1:16" ht="13.5">
      <c r="A1190" s="242"/>
      <c r="B1190" s="240"/>
      <c r="C1190" s="243"/>
      <c r="D1190" s="243"/>
      <c r="E1190" s="243"/>
      <c r="F1190" s="243"/>
      <c r="G1190" s="243"/>
      <c r="H1190" s="243"/>
      <c r="I1190" s="244"/>
      <c r="J1190" s="244"/>
      <c r="K1190" s="243"/>
      <c r="L1190" s="243"/>
      <c r="M1190" s="243"/>
      <c r="N1190" s="243"/>
      <c r="O1190" s="243"/>
      <c r="P1190" s="244"/>
    </row>
    <row r="1191" spans="1:16" ht="13.5">
      <c r="A1191" s="242"/>
      <c r="B1191" s="240"/>
      <c r="C1191" s="243"/>
      <c r="D1191" s="243"/>
      <c r="E1191" s="243"/>
      <c r="F1191" s="243"/>
      <c r="G1191" s="243"/>
      <c r="H1191" s="243"/>
      <c r="I1191" s="244"/>
      <c r="J1191" s="244"/>
      <c r="K1191" s="243"/>
      <c r="L1191" s="243"/>
      <c r="M1191" s="243"/>
      <c r="N1191" s="243"/>
      <c r="O1191" s="243"/>
      <c r="P1191" s="244"/>
    </row>
    <row r="1192" spans="1:16" ht="13.5">
      <c r="A1192" s="242"/>
      <c r="B1192" s="240"/>
      <c r="C1192" s="243"/>
      <c r="D1192" s="243"/>
      <c r="E1192" s="243"/>
      <c r="F1192" s="243"/>
      <c r="G1192" s="243"/>
      <c r="H1192" s="243"/>
      <c r="I1192" s="244"/>
      <c r="J1192" s="244"/>
      <c r="K1192" s="243"/>
      <c r="L1192" s="243"/>
      <c r="M1192" s="243"/>
      <c r="N1192" s="243"/>
      <c r="O1192" s="243"/>
      <c r="P1192" s="244"/>
    </row>
    <row r="1193" spans="1:16" ht="13.5">
      <c r="A1193" s="242"/>
      <c r="B1193" s="240"/>
      <c r="C1193" s="243"/>
      <c r="D1193" s="243"/>
      <c r="E1193" s="243"/>
      <c r="F1193" s="243"/>
      <c r="G1193" s="243"/>
      <c r="H1193" s="243"/>
      <c r="I1193" s="244"/>
      <c r="J1193" s="244"/>
      <c r="K1193" s="243"/>
      <c r="L1193" s="243"/>
      <c r="M1193" s="243"/>
      <c r="N1193" s="243"/>
      <c r="O1193" s="243"/>
      <c r="P1193" s="244"/>
    </row>
    <row r="1194" spans="1:16" ht="13.5">
      <c r="A1194" s="242"/>
      <c r="B1194" s="240"/>
      <c r="C1194" s="243"/>
      <c r="D1194" s="243"/>
      <c r="E1194" s="243"/>
      <c r="F1194" s="243"/>
      <c r="G1194" s="243"/>
      <c r="H1194" s="243"/>
      <c r="I1194" s="244"/>
      <c r="J1194" s="244"/>
      <c r="K1194" s="243"/>
      <c r="L1194" s="243"/>
      <c r="M1194" s="243"/>
      <c r="N1194" s="243"/>
      <c r="O1194" s="243"/>
      <c r="P1194" s="244"/>
    </row>
    <row r="1195" spans="1:16" ht="13.5">
      <c r="A1195" s="242"/>
      <c r="B1195" s="240"/>
      <c r="C1195" s="243"/>
      <c r="D1195" s="243"/>
      <c r="E1195" s="243"/>
      <c r="F1195" s="243"/>
      <c r="G1195" s="243"/>
      <c r="H1195" s="243"/>
      <c r="I1195" s="244"/>
      <c r="J1195" s="244"/>
      <c r="K1195" s="243"/>
      <c r="L1195" s="243"/>
      <c r="M1195" s="243"/>
      <c r="N1195" s="243"/>
      <c r="O1195" s="243"/>
      <c r="P1195" s="244"/>
    </row>
    <row r="1196" spans="1:16" ht="13.5">
      <c r="A1196" s="242"/>
      <c r="B1196" s="240"/>
      <c r="C1196" s="243"/>
      <c r="D1196" s="243"/>
      <c r="E1196" s="243"/>
      <c r="F1196" s="243"/>
      <c r="G1196" s="243"/>
      <c r="H1196" s="243"/>
      <c r="I1196" s="244"/>
      <c r="J1196" s="244"/>
      <c r="K1196" s="243"/>
      <c r="L1196" s="243"/>
      <c r="M1196" s="243"/>
      <c r="N1196" s="243"/>
      <c r="O1196" s="243"/>
      <c r="P1196" s="244"/>
    </row>
    <row r="1197" spans="1:16" ht="13.5">
      <c r="A1197" s="242"/>
      <c r="B1197" s="240"/>
      <c r="C1197" s="243"/>
      <c r="D1197" s="243"/>
      <c r="E1197" s="243"/>
      <c r="F1197" s="243"/>
      <c r="G1197" s="243"/>
      <c r="H1197" s="243"/>
      <c r="I1197" s="244"/>
      <c r="J1197" s="244"/>
      <c r="K1197" s="243"/>
      <c r="L1197" s="243"/>
      <c r="M1197" s="243"/>
      <c r="N1197" s="243"/>
      <c r="O1197" s="243"/>
      <c r="P1197" s="244"/>
    </row>
    <row r="1198" spans="1:16" ht="13.5">
      <c r="A1198" s="242"/>
      <c r="B1198" s="240"/>
      <c r="C1198" s="243"/>
      <c r="D1198" s="243"/>
      <c r="E1198" s="243"/>
      <c r="F1198" s="243"/>
      <c r="G1198" s="243"/>
      <c r="H1198" s="243"/>
      <c r="I1198" s="244"/>
      <c r="J1198" s="244"/>
      <c r="K1198" s="243"/>
      <c r="L1198" s="243"/>
      <c r="M1198" s="243"/>
      <c r="N1198" s="243"/>
      <c r="O1198" s="243"/>
      <c r="P1198" s="244"/>
    </row>
    <row r="1199" spans="1:16" ht="13.5">
      <c r="A1199" s="242"/>
      <c r="B1199" s="240"/>
      <c r="C1199" s="243"/>
      <c r="D1199" s="243"/>
      <c r="E1199" s="243"/>
      <c r="F1199" s="243"/>
      <c r="G1199" s="243"/>
      <c r="H1199" s="243"/>
      <c r="I1199" s="244"/>
      <c r="J1199" s="244"/>
      <c r="K1199" s="243"/>
      <c r="L1199" s="243"/>
      <c r="M1199" s="243"/>
      <c r="N1199" s="243"/>
      <c r="O1199" s="243"/>
      <c r="P1199" s="244"/>
    </row>
    <row r="1200" spans="1:16" ht="13.5">
      <c r="A1200" s="242"/>
      <c r="B1200" s="240"/>
      <c r="C1200" s="243"/>
      <c r="D1200" s="243"/>
      <c r="E1200" s="243"/>
      <c r="F1200" s="243"/>
      <c r="G1200" s="243"/>
      <c r="H1200" s="243"/>
      <c r="I1200" s="244"/>
      <c r="J1200" s="244"/>
      <c r="K1200" s="243"/>
      <c r="L1200" s="243"/>
      <c r="M1200" s="243"/>
      <c r="N1200" s="243"/>
      <c r="O1200" s="243"/>
      <c r="P1200" s="244"/>
    </row>
    <row r="1201" spans="1:16" ht="13.5">
      <c r="A1201" s="242"/>
      <c r="B1201" s="240"/>
      <c r="C1201" s="243"/>
      <c r="D1201" s="243"/>
      <c r="E1201" s="243"/>
      <c r="F1201" s="243"/>
      <c r="G1201" s="243"/>
      <c r="H1201" s="243"/>
      <c r="I1201" s="244"/>
      <c r="J1201" s="244"/>
      <c r="K1201" s="243"/>
      <c r="L1201" s="243"/>
      <c r="M1201" s="243"/>
      <c r="N1201" s="243"/>
      <c r="O1201" s="243"/>
      <c r="P1201" s="244"/>
    </row>
    <row r="1202" spans="1:16" ht="13.5">
      <c r="A1202" s="242"/>
      <c r="B1202" s="240"/>
      <c r="C1202" s="243"/>
      <c r="D1202" s="243"/>
      <c r="E1202" s="243"/>
      <c r="F1202" s="243"/>
      <c r="G1202" s="243"/>
      <c r="H1202" s="243"/>
      <c r="I1202" s="244"/>
      <c r="J1202" s="244"/>
      <c r="K1202" s="243"/>
      <c r="L1202" s="243"/>
      <c r="M1202" s="243"/>
      <c r="N1202" s="243"/>
      <c r="O1202" s="243"/>
      <c r="P1202" s="244"/>
    </row>
    <row r="1203" spans="1:16" ht="13.5">
      <c r="A1203" s="242"/>
      <c r="B1203" s="240"/>
      <c r="C1203" s="243"/>
      <c r="D1203" s="243"/>
      <c r="E1203" s="243"/>
      <c r="F1203" s="243"/>
      <c r="G1203" s="243"/>
      <c r="H1203" s="243"/>
      <c r="I1203" s="244"/>
      <c r="J1203" s="244"/>
      <c r="K1203" s="243"/>
      <c r="L1203" s="243"/>
      <c r="M1203" s="243"/>
      <c r="N1203" s="243"/>
      <c r="O1203" s="243"/>
      <c r="P1203" s="244"/>
    </row>
    <row r="1204" spans="1:16" ht="13.5">
      <c r="A1204" s="242"/>
      <c r="B1204" s="240"/>
      <c r="C1204" s="243"/>
      <c r="D1204" s="243"/>
      <c r="E1204" s="243"/>
      <c r="F1204" s="243"/>
      <c r="G1204" s="243"/>
      <c r="H1204" s="243"/>
      <c r="I1204" s="244"/>
      <c r="J1204" s="244"/>
      <c r="K1204" s="243"/>
      <c r="L1204" s="243"/>
      <c r="M1204" s="243"/>
      <c r="N1204" s="243"/>
      <c r="O1204" s="243"/>
      <c r="P1204" s="244"/>
    </row>
    <row r="1205" spans="1:16" ht="13.5">
      <c r="A1205" s="242"/>
      <c r="B1205" s="240"/>
      <c r="C1205" s="243"/>
      <c r="D1205" s="243"/>
      <c r="E1205" s="243"/>
      <c r="F1205" s="243"/>
      <c r="G1205" s="243"/>
      <c r="H1205" s="243"/>
      <c r="I1205" s="244"/>
      <c r="J1205" s="244"/>
      <c r="K1205" s="243"/>
      <c r="L1205" s="243"/>
      <c r="M1205" s="243"/>
      <c r="N1205" s="243"/>
      <c r="O1205" s="243"/>
      <c r="P1205" s="244"/>
    </row>
    <row r="1206" spans="1:16" ht="13.5">
      <c r="A1206" s="242"/>
      <c r="B1206" s="240"/>
      <c r="C1206" s="243"/>
      <c r="D1206" s="243"/>
      <c r="E1206" s="243"/>
      <c r="F1206" s="243"/>
      <c r="G1206" s="243"/>
      <c r="H1206" s="243"/>
      <c r="I1206" s="244"/>
      <c r="J1206" s="244"/>
      <c r="K1206" s="243"/>
      <c r="L1206" s="243"/>
      <c r="M1206" s="243"/>
      <c r="N1206" s="243"/>
      <c r="O1206" s="243"/>
      <c r="P1206" s="244"/>
    </row>
    <row r="1207" spans="1:16" ht="13.5">
      <c r="A1207" s="242"/>
      <c r="B1207" s="240"/>
      <c r="C1207" s="243"/>
      <c r="D1207" s="243"/>
      <c r="E1207" s="243"/>
      <c r="F1207" s="243"/>
      <c r="G1207" s="243"/>
      <c r="H1207" s="243"/>
      <c r="I1207" s="244"/>
      <c r="J1207" s="244"/>
      <c r="K1207" s="243"/>
      <c r="L1207" s="243"/>
      <c r="M1207" s="243"/>
      <c r="N1207" s="243"/>
      <c r="O1207" s="243"/>
      <c r="P1207" s="244"/>
    </row>
    <row r="1208" spans="1:16" ht="13.5">
      <c r="A1208" s="242"/>
      <c r="B1208" s="240"/>
      <c r="C1208" s="243"/>
      <c r="D1208" s="243"/>
      <c r="E1208" s="243"/>
      <c r="F1208" s="243"/>
      <c r="G1208" s="243"/>
      <c r="H1208" s="243"/>
      <c r="I1208" s="244"/>
      <c r="J1208" s="244"/>
      <c r="K1208" s="243"/>
      <c r="L1208" s="243"/>
      <c r="M1208" s="243"/>
      <c r="N1208" s="243"/>
      <c r="O1208" s="243"/>
      <c r="P1208" s="244"/>
    </row>
    <row r="1209" spans="1:16" ht="13.5">
      <c r="A1209" s="242"/>
      <c r="B1209" s="240"/>
      <c r="C1209" s="243"/>
      <c r="D1209" s="243"/>
      <c r="E1209" s="243"/>
      <c r="F1209" s="243"/>
      <c r="G1209" s="243"/>
      <c r="H1209" s="243"/>
      <c r="I1209" s="244"/>
      <c r="J1209" s="244"/>
      <c r="K1209" s="243"/>
      <c r="L1209" s="243"/>
      <c r="M1209" s="243"/>
      <c r="N1209" s="243"/>
      <c r="O1209" s="243"/>
      <c r="P1209" s="244"/>
    </row>
    <row r="1210" spans="1:16" ht="13.5">
      <c r="A1210" s="242"/>
      <c r="B1210" s="240"/>
      <c r="C1210" s="243"/>
      <c r="D1210" s="243"/>
      <c r="E1210" s="243"/>
      <c r="F1210" s="243"/>
      <c r="G1210" s="243"/>
      <c r="H1210" s="243"/>
      <c r="I1210" s="244"/>
      <c r="J1210" s="244"/>
      <c r="K1210" s="243"/>
      <c r="L1210" s="243"/>
      <c r="M1210" s="243"/>
      <c r="N1210" s="243"/>
      <c r="O1210" s="243"/>
      <c r="P1210" s="244"/>
    </row>
    <row r="1211" spans="1:16" ht="13.5">
      <c r="A1211" s="242"/>
      <c r="B1211" s="240"/>
      <c r="C1211" s="243"/>
      <c r="D1211" s="243"/>
      <c r="E1211" s="243"/>
      <c r="F1211" s="243"/>
      <c r="G1211" s="243"/>
      <c r="H1211" s="243"/>
      <c r="I1211" s="244"/>
      <c r="J1211" s="244"/>
      <c r="K1211" s="243"/>
      <c r="L1211" s="243"/>
      <c r="M1211" s="243"/>
      <c r="N1211" s="243"/>
      <c r="O1211" s="243"/>
      <c r="P1211" s="244"/>
    </row>
    <row r="1212" spans="1:16" ht="13.5">
      <c r="A1212" s="242"/>
      <c r="B1212" s="240"/>
      <c r="C1212" s="243"/>
      <c r="D1212" s="243"/>
      <c r="E1212" s="243"/>
      <c r="F1212" s="243"/>
      <c r="G1212" s="243"/>
      <c r="H1212" s="243"/>
      <c r="I1212" s="244"/>
      <c r="J1212" s="244"/>
      <c r="K1212" s="243"/>
      <c r="L1212" s="243"/>
      <c r="M1212" s="243"/>
      <c r="N1212" s="243"/>
      <c r="O1212" s="243"/>
      <c r="P1212" s="244"/>
    </row>
    <row r="1213" spans="1:16" ht="13.5">
      <c r="A1213" s="242"/>
      <c r="B1213" s="240"/>
      <c r="C1213" s="243"/>
      <c r="D1213" s="243"/>
      <c r="E1213" s="243"/>
      <c r="F1213" s="243"/>
      <c r="G1213" s="243"/>
      <c r="H1213" s="243"/>
      <c r="I1213" s="244"/>
      <c r="J1213" s="244"/>
      <c r="K1213" s="243"/>
      <c r="L1213" s="243"/>
      <c r="M1213" s="243"/>
      <c r="N1213" s="243"/>
      <c r="O1213" s="243"/>
      <c r="P1213" s="244"/>
    </row>
    <row r="1214" spans="1:16" ht="13.5">
      <c r="A1214" s="242"/>
      <c r="B1214" s="240"/>
      <c r="C1214" s="243"/>
      <c r="D1214" s="243"/>
      <c r="E1214" s="243"/>
      <c r="F1214" s="243"/>
      <c r="G1214" s="243"/>
      <c r="H1214" s="243"/>
      <c r="I1214" s="244"/>
      <c r="J1214" s="244"/>
      <c r="K1214" s="243"/>
      <c r="L1214" s="243"/>
      <c r="M1214" s="243"/>
      <c r="N1214" s="243"/>
      <c r="O1214" s="243"/>
      <c r="P1214" s="244"/>
    </row>
    <row r="1215" spans="1:16" ht="13.5">
      <c r="A1215" s="242"/>
      <c r="B1215" s="240"/>
      <c r="C1215" s="243"/>
      <c r="D1215" s="243"/>
      <c r="E1215" s="243"/>
      <c r="F1215" s="243"/>
      <c r="G1215" s="243"/>
      <c r="H1215" s="243"/>
      <c r="I1215" s="244"/>
      <c r="J1215" s="244"/>
      <c r="K1215" s="243"/>
      <c r="L1215" s="243"/>
      <c r="M1215" s="243"/>
      <c r="N1215" s="243"/>
      <c r="O1215" s="243"/>
      <c r="P1215" s="244"/>
    </row>
    <row r="1216" spans="1:16" ht="13.5">
      <c r="A1216" s="242"/>
      <c r="B1216" s="240"/>
      <c r="C1216" s="243"/>
      <c r="D1216" s="243"/>
      <c r="E1216" s="243"/>
      <c r="F1216" s="243"/>
      <c r="G1216" s="243"/>
      <c r="H1216" s="243"/>
      <c r="I1216" s="244"/>
      <c r="J1216" s="244"/>
      <c r="K1216" s="243"/>
      <c r="L1216" s="243"/>
      <c r="M1216" s="243"/>
      <c r="N1216" s="243"/>
      <c r="O1216" s="243"/>
      <c r="P1216" s="244"/>
    </row>
    <row r="1217" spans="1:16" ht="13.5">
      <c r="A1217" s="242"/>
      <c r="B1217" s="240"/>
      <c r="C1217" s="243"/>
      <c r="D1217" s="243"/>
      <c r="E1217" s="243"/>
      <c r="F1217" s="243"/>
      <c r="G1217" s="243"/>
      <c r="H1217" s="243"/>
      <c r="I1217" s="244"/>
      <c r="J1217" s="244"/>
      <c r="K1217" s="243"/>
      <c r="L1217" s="243"/>
      <c r="M1217" s="243"/>
      <c r="N1217" s="243"/>
      <c r="O1217" s="243"/>
      <c r="P1217" s="244"/>
    </row>
    <row r="1218" spans="1:16" ht="13.5">
      <c r="A1218" s="242"/>
      <c r="B1218" s="240"/>
      <c r="C1218" s="243"/>
      <c r="D1218" s="243"/>
      <c r="E1218" s="243"/>
      <c r="F1218" s="243"/>
      <c r="G1218" s="243"/>
      <c r="H1218" s="243"/>
      <c r="I1218" s="244"/>
      <c r="J1218" s="244"/>
      <c r="K1218" s="243"/>
      <c r="L1218" s="243"/>
      <c r="M1218" s="243"/>
      <c r="N1218" s="243"/>
      <c r="O1218" s="243"/>
      <c r="P1218" s="244"/>
    </row>
    <row r="1219" spans="1:16" ht="13.5">
      <c r="A1219" s="242"/>
      <c r="B1219" s="240"/>
      <c r="C1219" s="243"/>
      <c r="D1219" s="243"/>
      <c r="E1219" s="243"/>
      <c r="F1219" s="243"/>
      <c r="G1219" s="243"/>
      <c r="H1219" s="243"/>
      <c r="I1219" s="244"/>
      <c r="J1219" s="244"/>
      <c r="K1219" s="243"/>
      <c r="L1219" s="243"/>
      <c r="M1219" s="243"/>
      <c r="N1219" s="243"/>
      <c r="O1219" s="243"/>
      <c r="P1219" s="244"/>
    </row>
    <row r="1220" spans="1:16" ht="13.5">
      <c r="A1220" s="242"/>
      <c r="B1220" s="240"/>
      <c r="C1220" s="243"/>
      <c r="D1220" s="243"/>
      <c r="E1220" s="243"/>
      <c r="F1220" s="243"/>
      <c r="G1220" s="243"/>
      <c r="H1220" s="243"/>
      <c r="I1220" s="244"/>
      <c r="J1220" s="244"/>
      <c r="K1220" s="243"/>
      <c r="L1220" s="243"/>
      <c r="M1220" s="243"/>
      <c r="N1220" s="243"/>
      <c r="O1220" s="243"/>
      <c r="P1220" s="244"/>
    </row>
    <row r="1221" spans="1:16" ht="13.5">
      <c r="A1221" s="242"/>
      <c r="B1221" s="240"/>
      <c r="C1221" s="243"/>
      <c r="D1221" s="243"/>
      <c r="E1221" s="243"/>
      <c r="F1221" s="243"/>
      <c r="G1221" s="243"/>
      <c r="H1221" s="243"/>
      <c r="I1221" s="244"/>
      <c r="J1221" s="244"/>
      <c r="K1221" s="243"/>
      <c r="L1221" s="243"/>
      <c r="M1221" s="243"/>
      <c r="N1221" s="243"/>
      <c r="O1221" s="243"/>
      <c r="P1221" s="244"/>
    </row>
    <row r="1222" spans="1:16" ht="13.5">
      <c r="A1222" s="242"/>
      <c r="B1222" s="240"/>
      <c r="C1222" s="243"/>
      <c r="D1222" s="243"/>
      <c r="E1222" s="243"/>
      <c r="F1222" s="243"/>
      <c r="G1222" s="243"/>
      <c r="H1222" s="243"/>
      <c r="I1222" s="244"/>
      <c r="J1222" s="244"/>
      <c r="K1222" s="243"/>
      <c r="L1222" s="243"/>
      <c r="M1222" s="243"/>
      <c r="N1222" s="243"/>
      <c r="O1222" s="243"/>
      <c r="P1222" s="244"/>
    </row>
    <row r="1223" spans="1:16" ht="13.5">
      <c r="A1223" s="242"/>
      <c r="B1223" s="240"/>
      <c r="C1223" s="243"/>
      <c r="D1223" s="243"/>
      <c r="E1223" s="243"/>
      <c r="F1223" s="243"/>
      <c r="G1223" s="243"/>
      <c r="H1223" s="243"/>
      <c r="I1223" s="244"/>
      <c r="J1223" s="244"/>
      <c r="K1223" s="243"/>
      <c r="L1223" s="243"/>
      <c r="M1223" s="243"/>
      <c r="N1223" s="243"/>
      <c r="O1223" s="243"/>
      <c r="P1223" s="244"/>
    </row>
    <row r="1224" spans="1:16" ht="13.5">
      <c r="A1224" s="242"/>
      <c r="B1224" s="240"/>
      <c r="C1224" s="243"/>
      <c r="D1224" s="243"/>
      <c r="E1224" s="243"/>
      <c r="F1224" s="243"/>
      <c r="G1224" s="243"/>
      <c r="H1224" s="243"/>
      <c r="I1224" s="244"/>
      <c r="J1224" s="244"/>
      <c r="K1224" s="243"/>
      <c r="L1224" s="243"/>
      <c r="M1224" s="243"/>
      <c r="N1224" s="243"/>
      <c r="O1224" s="243"/>
      <c r="P1224" s="244"/>
    </row>
    <row r="1225" spans="1:16" ht="13.5">
      <c r="A1225" s="242"/>
      <c r="B1225" s="240"/>
      <c r="C1225" s="243"/>
      <c r="D1225" s="243"/>
      <c r="E1225" s="243"/>
      <c r="F1225" s="243"/>
      <c r="G1225" s="243"/>
      <c r="H1225" s="243"/>
      <c r="I1225" s="244"/>
      <c r="J1225" s="244"/>
      <c r="K1225" s="243"/>
      <c r="L1225" s="243"/>
      <c r="M1225" s="243"/>
      <c r="N1225" s="243"/>
      <c r="O1225" s="243"/>
      <c r="P1225" s="244"/>
    </row>
    <row r="1226" spans="1:16" ht="13.5">
      <c r="A1226" s="242"/>
      <c r="B1226" s="240"/>
      <c r="C1226" s="243"/>
      <c r="D1226" s="243"/>
      <c r="E1226" s="243"/>
      <c r="F1226" s="243"/>
      <c r="G1226" s="243"/>
      <c r="H1226" s="243"/>
      <c r="I1226" s="244"/>
      <c r="J1226" s="244"/>
      <c r="K1226" s="243"/>
      <c r="L1226" s="243"/>
      <c r="M1226" s="243"/>
      <c r="N1226" s="243"/>
      <c r="O1226" s="243"/>
      <c r="P1226" s="244"/>
    </row>
    <row r="1227" spans="1:16" ht="13.5">
      <c r="A1227" s="242"/>
      <c r="B1227" s="240"/>
      <c r="C1227" s="243"/>
      <c r="D1227" s="243"/>
      <c r="E1227" s="243"/>
      <c r="F1227" s="243"/>
      <c r="G1227" s="243"/>
      <c r="H1227" s="243"/>
      <c r="I1227" s="244"/>
      <c r="J1227" s="244"/>
      <c r="K1227" s="243"/>
      <c r="L1227" s="243"/>
      <c r="M1227" s="243"/>
      <c r="N1227" s="243"/>
      <c r="O1227" s="243"/>
      <c r="P1227" s="244"/>
    </row>
    <row r="1228" spans="1:16" ht="13.5">
      <c r="A1228" s="242"/>
      <c r="B1228" s="240"/>
      <c r="C1228" s="243"/>
      <c r="D1228" s="243"/>
      <c r="E1228" s="243"/>
      <c r="F1228" s="243"/>
      <c r="G1228" s="243"/>
      <c r="H1228" s="243"/>
      <c r="I1228" s="244"/>
      <c r="J1228" s="244"/>
      <c r="K1228" s="243"/>
      <c r="L1228" s="243"/>
      <c r="M1228" s="243"/>
      <c r="N1228" s="243"/>
      <c r="O1228" s="243"/>
      <c r="P1228" s="244"/>
    </row>
    <row r="1229" spans="1:16" ht="13.5">
      <c r="A1229" s="242"/>
      <c r="B1229" s="240"/>
      <c r="C1229" s="243"/>
      <c r="D1229" s="243"/>
      <c r="E1229" s="243"/>
      <c r="F1229" s="243"/>
      <c r="G1229" s="243"/>
      <c r="H1229" s="243"/>
      <c r="I1229" s="244"/>
      <c r="J1229" s="244"/>
      <c r="K1229" s="243"/>
      <c r="L1229" s="243"/>
      <c r="M1229" s="243"/>
      <c r="N1229" s="243"/>
      <c r="O1229" s="243"/>
      <c r="P1229" s="244"/>
    </row>
    <row r="1230" spans="1:16" ht="13.5">
      <c r="A1230" s="242"/>
      <c r="B1230" s="240"/>
      <c r="C1230" s="243"/>
      <c r="D1230" s="243"/>
      <c r="E1230" s="243"/>
      <c r="F1230" s="243"/>
      <c r="G1230" s="243"/>
      <c r="H1230" s="243"/>
      <c r="I1230" s="244"/>
      <c r="J1230" s="244"/>
      <c r="K1230" s="243"/>
      <c r="L1230" s="243"/>
      <c r="M1230" s="243"/>
      <c r="N1230" s="243"/>
      <c r="O1230" s="243"/>
      <c r="P1230" s="244"/>
    </row>
    <row r="1231" spans="1:16" ht="13.5">
      <c r="A1231" s="242"/>
      <c r="B1231" s="240"/>
      <c r="C1231" s="243"/>
      <c r="D1231" s="243"/>
      <c r="E1231" s="243"/>
      <c r="F1231" s="243"/>
      <c r="G1231" s="243"/>
      <c r="H1231" s="243"/>
      <c r="I1231" s="244"/>
      <c r="J1231" s="244"/>
      <c r="K1231" s="243"/>
      <c r="L1231" s="243"/>
      <c r="M1231" s="243"/>
      <c r="N1231" s="243"/>
      <c r="O1231" s="243"/>
      <c r="P1231" s="244"/>
    </row>
    <row r="1232" spans="1:16" ht="13.5">
      <c r="A1232" s="242"/>
      <c r="B1232" s="240"/>
      <c r="C1232" s="243"/>
      <c r="D1232" s="243"/>
      <c r="E1232" s="243"/>
      <c r="F1232" s="243"/>
      <c r="G1232" s="243"/>
      <c r="H1232" s="243"/>
      <c r="I1232" s="244"/>
      <c r="J1232" s="244"/>
      <c r="K1232" s="243"/>
      <c r="L1232" s="243"/>
      <c r="M1232" s="243"/>
      <c r="N1232" s="243"/>
      <c r="O1232" s="243"/>
      <c r="P1232" s="244"/>
    </row>
    <row r="1233" spans="1:16" ht="13.5">
      <c r="A1233" s="242"/>
      <c r="B1233" s="240"/>
      <c r="C1233" s="243"/>
      <c r="D1233" s="243"/>
      <c r="E1233" s="243"/>
      <c r="F1233" s="243"/>
      <c r="G1233" s="243"/>
      <c r="H1233" s="243"/>
      <c r="I1233" s="244"/>
      <c r="J1233" s="244"/>
      <c r="K1233" s="243"/>
      <c r="L1233" s="243"/>
      <c r="M1233" s="243"/>
      <c r="N1233" s="243"/>
      <c r="O1233" s="243"/>
      <c r="P1233" s="244"/>
    </row>
    <row r="1234" spans="1:16" ht="13.5">
      <c r="A1234" s="242"/>
      <c r="B1234" s="240"/>
      <c r="C1234" s="243"/>
      <c r="D1234" s="243"/>
      <c r="E1234" s="243"/>
      <c r="F1234" s="243"/>
      <c r="G1234" s="243"/>
      <c r="H1234" s="243"/>
      <c r="I1234" s="244"/>
      <c r="J1234" s="244"/>
      <c r="K1234" s="243"/>
      <c r="L1234" s="243"/>
      <c r="M1234" s="243"/>
      <c r="N1234" s="243"/>
      <c r="O1234" s="243"/>
      <c r="P1234" s="244"/>
    </row>
    <row r="1235" spans="1:16" ht="13.5">
      <c r="A1235" s="242"/>
      <c r="B1235" s="240"/>
      <c r="C1235" s="243"/>
      <c r="D1235" s="243"/>
      <c r="E1235" s="243"/>
      <c r="F1235" s="243"/>
      <c r="G1235" s="243"/>
      <c r="H1235" s="243"/>
      <c r="I1235" s="244"/>
      <c r="J1235" s="244"/>
      <c r="K1235" s="243"/>
      <c r="L1235" s="243"/>
      <c r="M1235" s="243"/>
      <c r="N1235" s="243"/>
      <c r="O1235" s="243"/>
      <c r="P1235" s="244"/>
    </row>
    <row r="1236" spans="1:16" ht="13.5">
      <c r="A1236" s="242"/>
      <c r="B1236" s="240"/>
      <c r="C1236" s="243"/>
      <c r="D1236" s="243"/>
      <c r="E1236" s="243"/>
      <c r="F1236" s="243"/>
      <c r="G1236" s="243"/>
      <c r="H1236" s="243"/>
      <c r="I1236" s="244"/>
      <c r="J1236" s="244"/>
      <c r="K1236" s="243"/>
      <c r="L1236" s="243"/>
      <c r="M1236" s="243"/>
      <c r="N1236" s="243"/>
      <c r="O1236" s="243"/>
      <c r="P1236" s="244"/>
    </row>
    <row r="1237" spans="1:16" ht="13.5">
      <c r="A1237" s="242"/>
      <c r="B1237" s="240"/>
      <c r="C1237" s="243"/>
      <c r="D1237" s="243"/>
      <c r="E1237" s="243"/>
      <c r="F1237" s="243"/>
      <c r="G1237" s="243"/>
      <c r="H1237" s="243"/>
      <c r="I1237" s="244"/>
      <c r="J1237" s="244"/>
      <c r="K1237" s="243"/>
      <c r="L1237" s="243"/>
      <c r="M1237" s="243"/>
      <c r="N1237" s="243"/>
      <c r="O1237" s="243"/>
      <c r="P1237" s="244"/>
    </row>
    <row r="1238" spans="1:16" ht="13.5">
      <c r="A1238" s="242"/>
      <c r="B1238" s="240"/>
      <c r="C1238" s="243"/>
      <c r="D1238" s="243"/>
      <c r="E1238" s="243"/>
      <c r="F1238" s="243"/>
      <c r="G1238" s="243"/>
      <c r="H1238" s="243"/>
      <c r="I1238" s="244"/>
      <c r="J1238" s="244"/>
      <c r="K1238" s="243"/>
      <c r="L1238" s="243"/>
      <c r="M1238" s="243"/>
      <c r="N1238" s="243"/>
      <c r="O1238" s="243"/>
      <c r="P1238" s="244"/>
    </row>
    <row r="1239" spans="1:16" ht="13.5">
      <c r="A1239" s="242"/>
      <c r="B1239" s="240"/>
      <c r="C1239" s="243"/>
      <c r="D1239" s="243"/>
      <c r="E1239" s="243"/>
      <c r="F1239" s="243"/>
      <c r="G1239" s="243"/>
      <c r="H1239" s="243"/>
      <c r="I1239" s="244"/>
      <c r="J1239" s="244"/>
      <c r="K1239" s="243"/>
      <c r="L1239" s="243"/>
      <c r="M1239" s="243"/>
      <c r="N1239" s="243"/>
      <c r="O1239" s="243"/>
      <c r="P1239" s="244"/>
    </row>
    <row r="1240" spans="1:16" ht="13.5">
      <c r="A1240" s="242"/>
      <c r="B1240" s="240"/>
      <c r="C1240" s="243"/>
      <c r="D1240" s="243"/>
      <c r="E1240" s="243"/>
      <c r="F1240" s="243"/>
      <c r="G1240" s="243"/>
      <c r="H1240" s="243"/>
      <c r="I1240" s="244"/>
      <c r="J1240" s="244"/>
      <c r="K1240" s="243"/>
      <c r="L1240" s="243"/>
      <c r="M1240" s="243"/>
      <c r="N1240" s="243"/>
      <c r="O1240" s="243"/>
      <c r="P1240" s="244"/>
    </row>
    <row r="1241" spans="1:16" ht="13.5">
      <c r="A1241" s="242"/>
      <c r="B1241" s="240"/>
      <c r="C1241" s="243"/>
      <c r="D1241" s="243"/>
      <c r="E1241" s="243"/>
      <c r="F1241" s="243"/>
      <c r="G1241" s="243"/>
      <c r="H1241" s="243"/>
      <c r="I1241" s="244"/>
      <c r="J1241" s="244"/>
      <c r="K1241" s="243"/>
      <c r="L1241" s="243"/>
      <c r="M1241" s="243"/>
      <c r="N1241" s="243"/>
      <c r="O1241" s="243"/>
      <c r="P1241" s="244"/>
    </row>
    <row r="1242" spans="1:16" ht="13.5">
      <c r="A1242" s="242"/>
      <c r="B1242" s="240"/>
      <c r="C1242" s="243"/>
      <c r="D1242" s="243"/>
      <c r="E1242" s="243"/>
      <c r="F1242" s="243"/>
      <c r="G1242" s="243"/>
      <c r="H1242" s="243"/>
      <c r="I1242" s="244"/>
      <c r="J1242" s="244"/>
      <c r="K1242" s="243"/>
      <c r="L1242" s="243"/>
      <c r="M1242" s="243"/>
      <c r="N1242" s="243"/>
      <c r="O1242" s="243"/>
      <c r="P1242" s="244"/>
    </row>
    <row r="1243" spans="1:16" ht="13.5">
      <c r="A1243" s="242"/>
      <c r="B1243" s="240"/>
      <c r="C1243" s="243"/>
      <c r="D1243" s="243"/>
      <c r="E1243" s="243"/>
      <c r="F1243" s="243"/>
      <c r="G1243" s="243"/>
      <c r="H1243" s="243"/>
      <c r="I1243" s="244"/>
      <c r="J1243" s="244"/>
      <c r="K1243" s="243"/>
      <c r="L1243" s="243"/>
      <c r="M1243" s="243"/>
      <c r="N1243" s="243"/>
      <c r="O1243" s="243"/>
      <c r="P1243" s="244"/>
    </row>
    <row r="1244" spans="1:16" ht="13.5">
      <c r="A1244" s="242"/>
      <c r="B1244" s="240"/>
      <c r="C1244" s="243"/>
      <c r="D1244" s="243"/>
      <c r="E1244" s="243"/>
      <c r="F1244" s="243"/>
      <c r="G1244" s="243"/>
      <c r="H1244" s="243"/>
      <c r="I1244" s="244"/>
      <c r="J1244" s="244"/>
      <c r="K1244" s="243"/>
      <c r="L1244" s="243"/>
      <c r="M1244" s="243"/>
      <c r="N1244" s="243"/>
      <c r="O1244" s="243"/>
      <c r="P1244" s="244"/>
    </row>
    <row r="1245" spans="1:16" ht="13.5">
      <c r="A1245" s="242"/>
      <c r="B1245" s="240"/>
      <c r="C1245" s="243"/>
      <c r="D1245" s="243"/>
      <c r="E1245" s="243"/>
      <c r="F1245" s="243"/>
      <c r="G1245" s="243"/>
      <c r="H1245" s="243"/>
      <c r="I1245" s="244"/>
      <c r="J1245" s="244"/>
      <c r="K1245" s="243"/>
      <c r="L1245" s="243"/>
      <c r="M1245" s="243"/>
      <c r="N1245" s="243"/>
      <c r="O1245" s="243"/>
      <c r="P1245" s="244"/>
    </row>
    <row r="1246" spans="1:16" ht="13.5">
      <c r="A1246" s="242"/>
      <c r="B1246" s="240"/>
      <c r="C1246" s="243"/>
      <c r="D1246" s="243"/>
      <c r="E1246" s="243"/>
      <c r="F1246" s="243"/>
      <c r="G1246" s="243"/>
      <c r="H1246" s="243"/>
      <c r="I1246" s="244"/>
      <c r="J1246" s="244"/>
      <c r="K1246" s="243"/>
      <c r="L1246" s="243"/>
      <c r="M1246" s="243"/>
      <c r="N1246" s="243"/>
      <c r="O1246" s="243"/>
      <c r="P1246" s="244"/>
    </row>
    <row r="1247" spans="1:16" ht="13.5">
      <c r="A1247" s="242"/>
      <c r="B1247" s="240"/>
      <c r="C1247" s="243"/>
      <c r="D1247" s="243"/>
      <c r="E1247" s="243"/>
      <c r="F1247" s="243"/>
      <c r="G1247" s="243"/>
      <c r="H1247" s="243"/>
      <c r="I1247" s="244"/>
      <c r="J1247" s="244"/>
      <c r="K1247" s="243"/>
      <c r="L1247" s="243"/>
      <c r="M1247" s="243"/>
      <c r="N1247" s="243"/>
      <c r="O1247" s="243"/>
      <c r="P1247" s="244"/>
    </row>
    <row r="1248" spans="1:16" ht="13.5">
      <c r="A1248" s="242"/>
      <c r="B1248" s="240"/>
      <c r="C1248" s="243"/>
      <c r="D1248" s="243"/>
      <c r="E1248" s="243"/>
      <c r="F1248" s="243"/>
      <c r="G1248" s="243"/>
      <c r="H1248" s="243"/>
      <c r="I1248" s="244"/>
      <c r="J1248" s="244"/>
      <c r="K1248" s="243"/>
      <c r="L1248" s="243"/>
      <c r="M1248" s="243"/>
      <c r="N1248" s="243"/>
      <c r="O1248" s="243"/>
      <c r="P1248" s="244"/>
    </row>
    <row r="1249" spans="1:16" ht="13.5">
      <c r="A1249" s="242"/>
      <c r="B1249" s="240"/>
      <c r="C1249" s="243"/>
      <c r="D1249" s="243"/>
      <c r="E1249" s="243"/>
      <c r="F1249" s="243"/>
      <c r="G1249" s="243"/>
      <c r="H1249" s="243"/>
      <c r="I1249" s="244"/>
      <c r="J1249" s="244"/>
      <c r="K1249" s="243"/>
      <c r="L1249" s="243"/>
      <c r="M1249" s="243"/>
      <c r="N1249" s="243"/>
      <c r="O1249" s="243"/>
      <c r="P1249" s="244"/>
    </row>
    <row r="1250" spans="1:16" ht="13.5">
      <c r="A1250" s="242"/>
      <c r="B1250" s="240"/>
      <c r="C1250" s="243"/>
      <c r="D1250" s="243"/>
      <c r="E1250" s="243"/>
      <c r="F1250" s="243"/>
      <c r="G1250" s="243"/>
      <c r="H1250" s="243"/>
      <c r="I1250" s="244"/>
      <c r="J1250" s="244"/>
      <c r="K1250" s="243"/>
      <c r="L1250" s="243"/>
      <c r="M1250" s="243"/>
      <c r="N1250" s="243"/>
      <c r="O1250" s="243"/>
      <c r="P1250" s="244"/>
    </row>
    <row r="1251" spans="1:16" ht="13.5">
      <c r="A1251" s="242"/>
      <c r="B1251" s="240"/>
      <c r="C1251" s="243"/>
      <c r="D1251" s="243"/>
      <c r="E1251" s="243"/>
      <c r="F1251" s="243"/>
      <c r="G1251" s="243"/>
      <c r="H1251" s="243"/>
      <c r="I1251" s="244"/>
      <c r="J1251" s="244"/>
      <c r="K1251" s="243"/>
      <c r="L1251" s="243"/>
      <c r="M1251" s="243"/>
      <c r="N1251" s="243"/>
      <c r="O1251" s="243"/>
      <c r="P1251" s="244"/>
    </row>
    <row r="1252" spans="1:16" ht="13.5">
      <c r="A1252" s="242"/>
      <c r="B1252" s="240"/>
      <c r="C1252" s="243"/>
      <c r="D1252" s="243"/>
      <c r="E1252" s="243"/>
      <c r="F1252" s="243"/>
      <c r="G1252" s="243"/>
      <c r="H1252" s="243"/>
      <c r="I1252" s="244"/>
      <c r="J1252" s="244"/>
      <c r="K1252" s="243"/>
      <c r="L1252" s="243"/>
      <c r="M1252" s="243"/>
      <c r="N1252" s="243"/>
      <c r="O1252" s="243"/>
      <c r="P1252" s="244"/>
    </row>
    <row r="1253" spans="1:16" ht="13.5">
      <c r="A1253" s="242"/>
      <c r="B1253" s="240"/>
      <c r="C1253" s="243"/>
      <c r="D1253" s="243"/>
      <c r="E1253" s="243"/>
      <c r="F1253" s="243"/>
      <c r="G1253" s="243"/>
      <c r="H1253" s="243"/>
      <c r="I1253" s="244"/>
      <c r="J1253" s="244"/>
      <c r="K1253" s="243"/>
      <c r="L1253" s="243"/>
      <c r="M1253" s="243"/>
      <c r="N1253" s="243"/>
      <c r="O1253" s="243"/>
      <c r="P1253" s="244"/>
    </row>
    <row r="1254" spans="1:16" ht="13.5">
      <c r="A1254" s="242"/>
      <c r="B1254" s="240"/>
      <c r="C1254" s="243"/>
      <c r="D1254" s="243"/>
      <c r="E1254" s="243"/>
      <c r="F1254" s="243"/>
      <c r="G1254" s="243"/>
      <c r="H1254" s="243"/>
      <c r="I1254" s="244"/>
      <c r="J1254" s="244"/>
      <c r="K1254" s="243"/>
      <c r="L1254" s="243"/>
      <c r="M1254" s="243"/>
      <c r="N1254" s="243"/>
      <c r="O1254" s="243"/>
      <c r="P1254" s="244"/>
    </row>
    <row r="1255" spans="1:16" ht="13.5">
      <c r="A1255" s="242"/>
      <c r="B1255" s="240"/>
      <c r="C1255" s="243"/>
      <c r="D1255" s="243"/>
      <c r="E1255" s="243"/>
      <c r="F1255" s="243"/>
      <c r="G1255" s="243"/>
      <c r="H1255" s="243"/>
      <c r="I1255" s="244"/>
      <c r="J1255" s="244"/>
      <c r="K1255" s="243"/>
      <c r="L1255" s="243"/>
      <c r="M1255" s="243"/>
      <c r="N1255" s="243"/>
      <c r="O1255" s="243"/>
      <c r="P1255" s="244"/>
    </row>
    <row r="1256" spans="1:16" ht="13.5">
      <c r="A1256" s="242"/>
      <c r="B1256" s="240"/>
      <c r="C1256" s="243"/>
      <c r="D1256" s="243"/>
      <c r="E1256" s="243"/>
      <c r="F1256" s="243"/>
      <c r="G1256" s="243"/>
      <c r="H1256" s="243"/>
      <c r="I1256" s="244"/>
      <c r="J1256" s="244"/>
      <c r="K1256" s="243"/>
      <c r="L1256" s="243"/>
      <c r="M1256" s="243"/>
      <c r="N1256" s="243"/>
      <c r="O1256" s="243"/>
      <c r="P1256" s="244"/>
    </row>
    <row r="1257" spans="1:16" ht="13.5">
      <c r="A1257" s="242"/>
      <c r="B1257" s="240"/>
      <c r="C1257" s="243"/>
      <c r="D1257" s="243"/>
      <c r="E1257" s="243"/>
      <c r="F1257" s="243"/>
      <c r="G1257" s="243"/>
      <c r="H1257" s="243"/>
      <c r="I1257" s="244"/>
      <c r="J1257" s="244"/>
      <c r="K1257" s="243"/>
      <c r="L1257" s="243"/>
      <c r="M1257" s="243"/>
      <c r="N1257" s="243"/>
      <c r="O1257" s="243"/>
      <c r="P1257" s="244"/>
    </row>
    <row r="1258" spans="1:16" ht="13.5">
      <c r="A1258" s="242"/>
      <c r="B1258" s="240"/>
      <c r="C1258" s="243"/>
      <c r="D1258" s="243"/>
      <c r="E1258" s="243"/>
      <c r="F1258" s="243"/>
      <c r="G1258" s="243"/>
      <c r="H1258" s="243"/>
      <c r="I1258" s="244"/>
      <c r="J1258" s="244"/>
      <c r="K1258" s="243"/>
      <c r="L1258" s="243"/>
      <c r="M1258" s="243"/>
      <c r="N1258" s="243"/>
      <c r="O1258" s="243"/>
      <c r="P1258" s="244"/>
    </row>
    <row r="1259" spans="1:16" ht="13.5">
      <c r="A1259" s="242"/>
      <c r="B1259" s="240"/>
      <c r="C1259" s="243"/>
      <c r="D1259" s="243"/>
      <c r="E1259" s="243"/>
      <c r="F1259" s="243"/>
      <c r="G1259" s="243"/>
      <c r="H1259" s="243"/>
      <c r="I1259" s="244"/>
      <c r="J1259" s="244"/>
      <c r="K1259" s="243"/>
      <c r="L1259" s="243"/>
      <c r="M1259" s="243"/>
      <c r="N1259" s="243"/>
      <c r="O1259" s="243"/>
      <c r="P1259" s="244"/>
    </row>
    <row r="1260" spans="1:16" ht="13.5">
      <c r="A1260" s="242"/>
      <c r="B1260" s="240"/>
      <c r="C1260" s="243"/>
      <c r="D1260" s="243"/>
      <c r="E1260" s="243"/>
      <c r="F1260" s="243"/>
      <c r="G1260" s="243"/>
      <c r="H1260" s="243"/>
      <c r="I1260" s="244"/>
      <c r="J1260" s="244"/>
      <c r="K1260" s="243"/>
      <c r="L1260" s="243"/>
      <c r="M1260" s="243"/>
      <c r="N1260" s="243"/>
      <c r="O1260" s="243"/>
      <c r="P1260" s="244"/>
    </row>
    <row r="1261" spans="1:16" ht="13.5">
      <c r="A1261" s="242"/>
      <c r="B1261" s="240"/>
      <c r="C1261" s="243"/>
      <c r="D1261" s="243"/>
      <c r="E1261" s="243"/>
      <c r="F1261" s="243"/>
      <c r="G1261" s="243"/>
      <c r="H1261" s="243"/>
      <c r="I1261" s="244"/>
      <c r="J1261" s="244"/>
      <c r="K1261" s="243"/>
      <c r="L1261" s="243"/>
      <c r="M1261" s="243"/>
      <c r="N1261" s="243"/>
      <c r="O1261" s="243"/>
      <c r="P1261" s="244"/>
    </row>
    <row r="1262" spans="1:16" ht="13.5">
      <c r="A1262" s="242"/>
      <c r="B1262" s="240"/>
      <c r="C1262" s="243"/>
      <c r="D1262" s="243"/>
      <c r="E1262" s="243"/>
      <c r="F1262" s="243"/>
      <c r="G1262" s="243"/>
      <c r="H1262" s="243"/>
      <c r="I1262" s="244"/>
      <c r="J1262" s="244"/>
      <c r="K1262" s="243"/>
      <c r="L1262" s="243"/>
      <c r="M1262" s="243"/>
      <c r="N1262" s="243"/>
      <c r="O1262" s="243"/>
      <c r="P1262" s="244"/>
    </row>
    <row r="1263" spans="1:16" ht="13.5">
      <c r="A1263" s="242"/>
      <c r="B1263" s="240"/>
      <c r="C1263" s="243"/>
      <c r="D1263" s="243"/>
      <c r="E1263" s="243"/>
      <c r="F1263" s="243"/>
      <c r="G1263" s="243"/>
      <c r="H1263" s="243"/>
      <c r="I1263" s="244"/>
      <c r="J1263" s="244"/>
      <c r="K1263" s="243"/>
      <c r="L1263" s="243"/>
      <c r="M1263" s="243"/>
      <c r="N1263" s="243"/>
      <c r="O1263" s="243"/>
      <c r="P1263" s="244"/>
    </row>
    <row r="1264" spans="1:16" ht="13.5">
      <c r="A1264" s="242"/>
      <c r="B1264" s="240"/>
      <c r="C1264" s="243"/>
      <c r="D1264" s="243"/>
      <c r="E1264" s="243"/>
      <c r="F1264" s="243"/>
      <c r="G1264" s="243"/>
      <c r="H1264" s="243"/>
      <c r="I1264" s="244"/>
      <c r="J1264" s="244"/>
      <c r="K1264" s="243"/>
      <c r="L1264" s="243"/>
      <c r="M1264" s="243"/>
      <c r="N1264" s="243"/>
      <c r="O1264" s="243"/>
      <c r="P1264" s="244"/>
    </row>
    <row r="1265" spans="1:16" ht="13.5">
      <c r="A1265" s="242"/>
      <c r="B1265" s="240"/>
      <c r="C1265" s="243"/>
      <c r="D1265" s="243"/>
      <c r="E1265" s="243"/>
      <c r="F1265" s="243"/>
      <c r="G1265" s="243"/>
      <c r="H1265" s="243"/>
      <c r="I1265" s="244"/>
      <c r="J1265" s="244"/>
      <c r="K1265" s="243"/>
      <c r="L1265" s="243"/>
      <c r="M1265" s="243"/>
      <c r="N1265" s="243"/>
      <c r="O1265" s="243"/>
      <c r="P1265" s="244"/>
    </row>
    <row r="1266" spans="1:16" ht="13.5">
      <c r="A1266" s="242"/>
      <c r="B1266" s="240"/>
      <c r="C1266" s="243"/>
      <c r="D1266" s="243"/>
      <c r="E1266" s="243"/>
      <c r="F1266" s="243"/>
      <c r="G1266" s="243"/>
      <c r="H1266" s="243"/>
      <c r="I1266" s="244"/>
      <c r="J1266" s="244"/>
      <c r="K1266" s="243"/>
      <c r="L1266" s="243"/>
      <c r="M1266" s="243"/>
      <c r="N1266" s="243"/>
      <c r="O1266" s="243"/>
      <c r="P1266" s="244"/>
    </row>
    <row r="1267" spans="1:16" ht="13.5">
      <c r="A1267" s="242"/>
      <c r="B1267" s="240"/>
      <c r="C1267" s="243"/>
      <c r="D1267" s="243"/>
      <c r="E1267" s="243"/>
      <c r="F1267" s="243"/>
      <c r="G1267" s="243"/>
      <c r="H1267" s="243"/>
      <c r="I1267" s="244"/>
      <c r="J1267" s="244"/>
      <c r="K1267" s="243"/>
      <c r="L1267" s="243"/>
      <c r="M1267" s="243"/>
      <c r="N1267" s="243"/>
      <c r="O1267" s="243"/>
      <c r="P1267" s="244"/>
    </row>
    <row r="1268" spans="1:16" ht="13.5">
      <c r="A1268" s="242"/>
      <c r="B1268" s="240"/>
      <c r="C1268" s="243"/>
      <c r="D1268" s="243"/>
      <c r="E1268" s="243"/>
      <c r="F1268" s="243"/>
      <c r="G1268" s="243"/>
      <c r="H1268" s="243"/>
      <c r="I1268" s="244"/>
      <c r="J1268" s="244"/>
      <c r="K1268" s="243"/>
      <c r="L1268" s="243"/>
      <c r="M1268" s="243"/>
      <c r="N1268" s="243"/>
      <c r="O1268" s="243"/>
      <c r="P1268" s="244"/>
    </row>
    <row r="1269" spans="1:16" ht="13.5">
      <c r="A1269" s="242"/>
      <c r="B1269" s="240"/>
      <c r="C1269" s="243"/>
      <c r="D1269" s="243"/>
      <c r="E1269" s="243"/>
      <c r="F1269" s="243"/>
      <c r="G1269" s="243"/>
      <c r="H1269" s="243"/>
      <c r="I1269" s="244"/>
      <c r="J1269" s="244"/>
      <c r="K1269" s="243"/>
      <c r="L1269" s="243"/>
      <c r="M1269" s="243"/>
      <c r="N1269" s="243"/>
      <c r="O1269" s="243"/>
      <c r="P1269" s="244"/>
    </row>
    <row r="1270" spans="1:16" ht="13.5">
      <c r="A1270" s="242"/>
      <c r="B1270" s="240"/>
      <c r="C1270" s="243"/>
      <c r="D1270" s="243"/>
      <c r="E1270" s="243"/>
      <c r="F1270" s="243"/>
      <c r="G1270" s="243"/>
      <c r="H1270" s="243"/>
      <c r="I1270" s="244"/>
      <c r="J1270" s="244"/>
      <c r="K1270" s="243"/>
      <c r="L1270" s="243"/>
      <c r="M1270" s="243"/>
      <c r="N1270" s="243"/>
      <c r="O1270" s="243"/>
      <c r="P1270" s="244"/>
    </row>
    <row r="1271" spans="1:16" ht="13.5">
      <c r="A1271" s="242"/>
      <c r="B1271" s="240"/>
      <c r="C1271" s="243"/>
      <c r="D1271" s="243"/>
      <c r="E1271" s="243"/>
      <c r="F1271" s="243"/>
      <c r="G1271" s="243"/>
      <c r="H1271" s="243"/>
      <c r="I1271" s="244"/>
      <c r="J1271" s="244"/>
      <c r="K1271" s="243"/>
      <c r="L1271" s="243"/>
      <c r="M1271" s="243"/>
      <c r="N1271" s="243"/>
      <c r="O1271" s="243"/>
      <c r="P1271" s="244"/>
    </row>
    <row r="1272" spans="1:16" ht="13.5">
      <c r="A1272" s="242"/>
      <c r="B1272" s="240"/>
      <c r="C1272" s="243"/>
      <c r="D1272" s="243"/>
      <c r="E1272" s="243"/>
      <c r="F1272" s="243"/>
      <c r="G1272" s="243"/>
      <c r="H1272" s="243"/>
      <c r="I1272" s="244"/>
      <c r="J1272" s="244"/>
      <c r="K1272" s="243"/>
      <c r="L1272" s="243"/>
      <c r="M1272" s="243"/>
      <c r="N1272" s="243"/>
      <c r="O1272" s="243"/>
      <c r="P1272" s="244"/>
    </row>
    <row r="1273" spans="1:16" ht="13.5">
      <c r="A1273" s="242"/>
      <c r="B1273" s="240"/>
      <c r="C1273" s="243"/>
      <c r="D1273" s="243"/>
      <c r="E1273" s="243"/>
      <c r="F1273" s="243"/>
      <c r="G1273" s="243"/>
      <c r="H1273" s="243"/>
      <c r="I1273" s="244"/>
      <c r="J1273" s="244"/>
      <c r="K1273" s="243"/>
      <c r="L1273" s="243"/>
      <c r="M1273" s="243"/>
      <c r="N1273" s="243"/>
      <c r="O1273" s="243"/>
      <c r="P1273" s="244"/>
    </row>
    <row r="1274" spans="1:16" ht="13.5">
      <c r="A1274" s="242"/>
      <c r="B1274" s="240"/>
      <c r="C1274" s="243"/>
      <c r="D1274" s="243"/>
      <c r="E1274" s="243"/>
      <c r="F1274" s="243"/>
      <c r="G1274" s="243"/>
      <c r="H1274" s="243"/>
      <c r="I1274" s="244"/>
      <c r="J1274" s="244"/>
      <c r="K1274" s="243"/>
      <c r="L1274" s="243"/>
      <c r="M1274" s="243"/>
      <c r="N1274" s="243"/>
      <c r="O1274" s="243"/>
      <c r="P1274" s="244"/>
    </row>
    <row r="1275" spans="1:16" ht="13.5">
      <c r="A1275" s="242"/>
      <c r="B1275" s="240"/>
      <c r="C1275" s="243"/>
      <c r="D1275" s="243"/>
      <c r="E1275" s="243"/>
      <c r="F1275" s="243"/>
      <c r="G1275" s="243"/>
      <c r="H1275" s="243"/>
      <c r="I1275" s="244"/>
      <c r="J1275" s="244"/>
      <c r="K1275" s="243"/>
      <c r="L1275" s="243"/>
      <c r="M1275" s="243"/>
      <c r="N1275" s="243"/>
      <c r="O1275" s="243"/>
      <c r="P1275" s="244"/>
    </row>
    <row r="1276" spans="1:16" ht="13.5">
      <c r="A1276" s="242"/>
      <c r="B1276" s="240"/>
      <c r="C1276" s="243"/>
      <c r="D1276" s="243"/>
      <c r="E1276" s="243"/>
      <c r="F1276" s="243"/>
      <c r="G1276" s="243"/>
      <c r="H1276" s="243"/>
      <c r="I1276" s="244"/>
      <c r="J1276" s="244"/>
      <c r="K1276" s="243"/>
      <c r="L1276" s="243"/>
      <c r="M1276" s="243"/>
      <c r="N1276" s="243"/>
      <c r="O1276" s="243"/>
      <c r="P1276" s="244"/>
    </row>
    <row r="1277" spans="1:16" ht="13.5">
      <c r="A1277" s="242"/>
      <c r="B1277" s="240"/>
      <c r="C1277" s="243"/>
      <c r="D1277" s="243"/>
      <c r="E1277" s="243"/>
      <c r="F1277" s="243"/>
      <c r="G1277" s="243"/>
      <c r="H1277" s="243"/>
      <c r="I1277" s="244"/>
      <c r="J1277" s="244"/>
      <c r="K1277" s="243"/>
      <c r="L1277" s="243"/>
      <c r="M1277" s="243"/>
      <c r="N1277" s="243"/>
      <c r="O1277" s="243"/>
      <c r="P1277" s="244"/>
    </row>
    <row r="1278" spans="1:16" ht="13.5">
      <c r="A1278" s="242"/>
      <c r="B1278" s="240"/>
      <c r="C1278" s="243"/>
      <c r="D1278" s="243"/>
      <c r="E1278" s="243"/>
      <c r="F1278" s="243"/>
      <c r="G1278" s="243"/>
      <c r="H1278" s="243"/>
      <c r="I1278" s="244"/>
      <c r="J1278" s="244"/>
      <c r="K1278" s="243"/>
      <c r="L1278" s="243"/>
      <c r="M1278" s="243"/>
      <c r="N1278" s="243"/>
      <c r="O1278" s="243"/>
      <c r="P1278" s="244"/>
    </row>
    <row r="1279" spans="1:16" ht="13.5">
      <c r="A1279" s="242"/>
      <c r="B1279" s="240"/>
      <c r="C1279" s="243"/>
      <c r="D1279" s="243"/>
      <c r="E1279" s="243"/>
      <c r="F1279" s="243"/>
      <c r="G1279" s="243"/>
      <c r="H1279" s="243"/>
      <c r="I1279" s="244"/>
      <c r="J1279" s="244"/>
      <c r="K1279" s="243"/>
      <c r="L1279" s="243"/>
      <c r="M1279" s="243"/>
      <c r="N1279" s="243"/>
      <c r="O1279" s="243"/>
      <c r="P1279" s="244"/>
    </row>
    <row r="1280" spans="1:16" ht="13.5">
      <c r="A1280" s="242"/>
      <c r="B1280" s="240"/>
      <c r="C1280" s="243"/>
      <c r="D1280" s="243"/>
      <c r="E1280" s="243"/>
      <c r="F1280" s="243"/>
      <c r="G1280" s="243"/>
      <c r="H1280" s="243"/>
      <c r="I1280" s="244"/>
      <c r="J1280" s="244"/>
      <c r="K1280" s="243"/>
      <c r="L1280" s="243"/>
      <c r="M1280" s="243"/>
      <c r="N1280" s="243"/>
      <c r="O1280" s="243"/>
      <c r="P1280" s="244"/>
    </row>
    <row r="1281" spans="1:16" ht="13.5">
      <c r="A1281" s="242"/>
      <c r="B1281" s="240"/>
      <c r="C1281" s="243"/>
      <c r="D1281" s="243"/>
      <c r="E1281" s="243"/>
      <c r="F1281" s="243"/>
      <c r="G1281" s="243"/>
      <c r="H1281" s="243"/>
      <c r="I1281" s="244"/>
      <c r="J1281" s="244"/>
      <c r="K1281" s="243"/>
      <c r="L1281" s="243"/>
      <c r="M1281" s="243"/>
      <c r="N1281" s="243"/>
      <c r="O1281" s="243"/>
      <c r="P1281" s="244"/>
    </row>
    <row r="1282" spans="1:16" ht="13.5">
      <c r="A1282" s="242"/>
      <c r="B1282" s="240"/>
      <c r="C1282" s="243"/>
      <c r="D1282" s="243"/>
      <c r="E1282" s="243"/>
      <c r="F1282" s="243"/>
      <c r="G1282" s="243"/>
      <c r="H1282" s="243"/>
      <c r="I1282" s="244"/>
      <c r="J1282" s="244"/>
      <c r="K1282" s="243"/>
      <c r="L1282" s="243"/>
      <c r="M1282" s="243"/>
      <c r="N1282" s="243"/>
      <c r="O1282" s="243"/>
      <c r="P1282" s="244"/>
    </row>
    <row r="1283" spans="1:16" ht="13.5">
      <c r="A1283" s="242"/>
      <c r="B1283" s="240"/>
      <c r="C1283" s="243"/>
      <c r="D1283" s="243"/>
      <c r="E1283" s="243"/>
      <c r="F1283" s="243"/>
      <c r="G1283" s="243"/>
      <c r="H1283" s="243"/>
      <c r="I1283" s="244"/>
      <c r="J1283" s="244"/>
      <c r="K1283" s="243"/>
      <c r="L1283" s="243"/>
      <c r="M1283" s="243"/>
      <c r="N1283" s="243"/>
      <c r="O1283" s="243"/>
      <c r="P1283" s="244"/>
    </row>
    <row r="1284" spans="1:16" ht="13.5">
      <c r="A1284" s="242"/>
      <c r="B1284" s="240"/>
      <c r="C1284" s="243"/>
      <c r="D1284" s="243"/>
      <c r="E1284" s="243"/>
      <c r="F1284" s="243"/>
      <c r="G1284" s="243"/>
      <c r="H1284" s="243"/>
      <c r="I1284" s="244"/>
      <c r="J1284" s="244"/>
      <c r="K1284" s="243"/>
      <c r="L1284" s="243"/>
      <c r="M1284" s="243"/>
      <c r="N1284" s="243"/>
      <c r="O1284" s="243"/>
      <c r="P1284" s="244"/>
    </row>
    <row r="1285" spans="1:16" ht="13.5">
      <c r="A1285" s="242"/>
      <c r="B1285" s="240"/>
      <c r="C1285" s="243"/>
      <c r="D1285" s="243"/>
      <c r="E1285" s="243"/>
      <c r="F1285" s="243"/>
      <c r="G1285" s="243"/>
      <c r="H1285" s="243"/>
      <c r="I1285" s="244"/>
      <c r="J1285" s="244"/>
      <c r="K1285" s="243"/>
      <c r="L1285" s="243"/>
      <c r="M1285" s="243"/>
      <c r="N1285" s="243"/>
      <c r="O1285" s="243"/>
      <c r="P1285" s="244"/>
    </row>
    <row r="1286" spans="1:16" ht="13.5">
      <c r="A1286" s="242"/>
      <c r="B1286" s="240"/>
      <c r="C1286" s="243"/>
      <c r="D1286" s="243"/>
      <c r="E1286" s="243"/>
      <c r="F1286" s="243"/>
      <c r="G1286" s="243"/>
      <c r="H1286" s="243"/>
      <c r="I1286" s="244"/>
      <c r="J1286" s="244"/>
      <c r="K1286" s="243"/>
      <c r="L1286" s="243"/>
      <c r="M1286" s="243"/>
      <c r="N1286" s="243"/>
      <c r="O1286" s="243"/>
      <c r="P1286" s="244"/>
    </row>
    <row r="1287" spans="1:16" ht="13.5">
      <c r="A1287" s="242"/>
      <c r="B1287" s="240"/>
      <c r="C1287" s="243"/>
      <c r="D1287" s="243"/>
      <c r="E1287" s="243"/>
      <c r="F1287" s="243"/>
      <c r="G1287" s="243"/>
      <c r="H1287" s="243"/>
      <c r="I1287" s="244"/>
      <c r="J1287" s="244"/>
      <c r="K1287" s="243"/>
      <c r="L1287" s="243"/>
      <c r="M1287" s="243"/>
      <c r="N1287" s="243"/>
      <c r="O1287" s="243"/>
      <c r="P1287" s="244"/>
    </row>
    <row r="1288" spans="1:16" ht="13.5">
      <c r="A1288" s="242"/>
      <c r="B1288" s="240"/>
      <c r="C1288" s="243"/>
      <c r="D1288" s="243"/>
      <c r="E1288" s="243"/>
      <c r="F1288" s="243"/>
      <c r="G1288" s="243"/>
      <c r="H1288" s="243"/>
      <c r="I1288" s="244"/>
      <c r="J1288" s="244"/>
      <c r="K1288" s="243"/>
      <c r="L1288" s="243"/>
      <c r="M1288" s="243"/>
      <c r="N1288" s="243"/>
      <c r="O1288" s="243"/>
      <c r="P1288" s="244"/>
    </row>
    <row r="1289" spans="1:16" ht="13.5">
      <c r="A1289" s="242"/>
      <c r="B1289" s="240"/>
      <c r="C1289" s="243"/>
      <c r="D1289" s="243"/>
      <c r="E1289" s="243"/>
      <c r="F1289" s="243"/>
      <c r="G1289" s="243"/>
      <c r="H1289" s="243"/>
      <c r="I1289" s="244"/>
      <c r="J1289" s="244"/>
      <c r="K1289" s="243"/>
      <c r="L1289" s="243"/>
      <c r="M1289" s="243"/>
      <c r="N1289" s="243"/>
      <c r="O1289" s="243"/>
      <c r="P1289" s="244"/>
    </row>
    <row r="1290" spans="1:16" ht="13.5">
      <c r="A1290" s="242"/>
      <c r="B1290" s="240"/>
      <c r="C1290" s="243"/>
      <c r="D1290" s="243"/>
      <c r="E1290" s="243"/>
      <c r="F1290" s="243"/>
      <c r="G1290" s="243"/>
      <c r="H1290" s="243"/>
      <c r="I1290" s="244"/>
      <c r="J1290" s="244"/>
      <c r="K1290" s="243"/>
      <c r="L1290" s="243"/>
      <c r="M1290" s="243"/>
      <c r="N1290" s="243"/>
      <c r="O1290" s="243"/>
      <c r="P1290" s="244"/>
    </row>
    <row r="1291" spans="1:16" ht="13.5">
      <c r="A1291" s="242"/>
      <c r="B1291" s="240"/>
      <c r="C1291" s="243"/>
      <c r="D1291" s="243"/>
      <c r="E1291" s="243"/>
      <c r="F1291" s="243"/>
      <c r="G1291" s="243"/>
      <c r="H1291" s="243"/>
      <c r="I1291" s="244"/>
      <c r="J1291" s="244"/>
      <c r="K1291" s="243"/>
      <c r="L1291" s="243"/>
      <c r="M1291" s="243"/>
      <c r="N1291" s="243"/>
      <c r="O1291" s="243"/>
      <c r="P1291" s="244"/>
    </row>
    <row r="1292" spans="1:16" ht="13.5">
      <c r="A1292" s="242"/>
      <c r="B1292" s="240"/>
      <c r="C1292" s="243"/>
      <c r="D1292" s="243"/>
      <c r="E1292" s="243"/>
      <c r="F1292" s="243"/>
      <c r="G1292" s="243"/>
      <c r="H1292" s="243"/>
      <c r="I1292" s="244"/>
      <c r="J1292" s="244"/>
      <c r="K1292" s="243"/>
      <c r="L1292" s="243"/>
      <c r="M1292" s="243"/>
      <c r="N1292" s="243"/>
      <c r="O1292" s="243"/>
      <c r="P1292" s="244"/>
    </row>
    <row r="1293" spans="1:16" ht="13.5">
      <c r="A1293" s="242"/>
      <c r="B1293" s="240"/>
      <c r="C1293" s="243"/>
      <c r="D1293" s="243"/>
      <c r="E1293" s="243"/>
      <c r="F1293" s="243"/>
      <c r="G1293" s="243"/>
      <c r="H1293" s="243"/>
      <c r="I1293" s="244"/>
      <c r="J1293" s="244"/>
      <c r="K1293" s="243"/>
      <c r="L1293" s="243"/>
      <c r="M1293" s="243"/>
      <c r="N1293" s="243"/>
      <c r="O1293" s="243"/>
      <c r="P1293" s="244"/>
    </row>
    <row r="1294" spans="1:16" ht="13.5">
      <c r="A1294" s="242"/>
      <c r="B1294" s="240"/>
      <c r="C1294" s="243"/>
      <c r="D1294" s="243"/>
      <c r="E1294" s="243"/>
      <c r="F1294" s="243"/>
      <c r="G1294" s="243"/>
      <c r="H1294" s="243"/>
      <c r="I1294" s="244"/>
      <c r="J1294" s="244"/>
      <c r="K1294" s="243"/>
      <c r="L1294" s="243"/>
      <c r="M1294" s="243"/>
      <c r="N1294" s="243"/>
      <c r="O1294" s="243"/>
      <c r="P1294" s="244"/>
    </row>
    <row r="1295" spans="1:16" ht="13.5">
      <c r="A1295" s="242"/>
      <c r="B1295" s="240"/>
      <c r="C1295" s="243"/>
      <c r="D1295" s="243"/>
      <c r="E1295" s="243"/>
      <c r="F1295" s="243"/>
      <c r="G1295" s="243"/>
      <c r="H1295" s="243"/>
      <c r="I1295" s="244"/>
      <c r="J1295" s="244"/>
      <c r="K1295" s="243"/>
      <c r="L1295" s="243"/>
      <c r="M1295" s="243"/>
      <c r="N1295" s="243"/>
      <c r="O1295" s="243"/>
      <c r="P1295" s="244"/>
    </row>
    <row r="1296" spans="1:16" ht="13.5">
      <c r="A1296" s="242"/>
      <c r="B1296" s="240"/>
      <c r="C1296" s="243"/>
      <c r="D1296" s="243"/>
      <c r="E1296" s="243"/>
      <c r="F1296" s="243"/>
      <c r="G1296" s="243"/>
      <c r="H1296" s="243"/>
      <c r="I1296" s="244"/>
      <c r="J1296" s="244"/>
      <c r="K1296" s="243"/>
      <c r="L1296" s="243"/>
      <c r="M1296" s="243"/>
      <c r="N1296" s="243"/>
      <c r="O1296" s="243"/>
      <c r="P1296" s="244"/>
    </row>
    <row r="1297" spans="1:16" ht="13.5">
      <c r="A1297" s="242"/>
      <c r="B1297" s="240"/>
      <c r="C1297" s="243"/>
      <c r="D1297" s="243"/>
      <c r="E1297" s="243"/>
      <c r="F1297" s="243"/>
      <c r="G1297" s="243"/>
      <c r="H1297" s="243"/>
      <c r="I1297" s="244"/>
      <c r="J1297" s="244"/>
      <c r="K1297" s="243"/>
      <c r="L1297" s="243"/>
      <c r="M1297" s="243"/>
      <c r="N1297" s="243"/>
      <c r="O1297" s="243"/>
      <c r="P1297" s="244"/>
    </row>
    <row r="1298" spans="1:16" ht="13.5">
      <c r="A1298" s="242"/>
      <c r="B1298" s="240"/>
      <c r="C1298" s="243"/>
      <c r="D1298" s="243"/>
      <c r="E1298" s="243"/>
      <c r="F1298" s="243"/>
      <c r="G1298" s="243"/>
      <c r="H1298" s="243"/>
      <c r="I1298" s="244"/>
      <c r="J1298" s="244"/>
      <c r="K1298" s="243"/>
      <c r="L1298" s="243"/>
      <c r="M1298" s="243"/>
      <c r="N1298" s="243"/>
      <c r="O1298" s="243"/>
      <c r="P1298" s="244"/>
    </row>
    <row r="1299" spans="1:16" ht="13.5">
      <c r="A1299" s="242"/>
      <c r="B1299" s="240"/>
      <c r="C1299" s="243"/>
      <c r="D1299" s="243"/>
      <c r="E1299" s="243"/>
      <c r="F1299" s="243"/>
      <c r="G1299" s="243"/>
      <c r="H1299" s="243"/>
      <c r="I1299" s="244"/>
      <c r="J1299" s="244"/>
      <c r="K1299" s="243"/>
      <c r="L1299" s="243"/>
      <c r="M1299" s="243"/>
      <c r="N1299" s="243"/>
      <c r="O1299" s="243"/>
      <c r="P1299" s="244"/>
    </row>
    <row r="1300" spans="1:16" ht="13.5">
      <c r="A1300" s="242"/>
      <c r="B1300" s="240"/>
      <c r="C1300" s="243"/>
      <c r="D1300" s="243"/>
      <c r="E1300" s="243"/>
      <c r="F1300" s="243"/>
      <c r="G1300" s="243"/>
      <c r="H1300" s="243"/>
      <c r="I1300" s="244"/>
      <c r="J1300" s="244"/>
      <c r="K1300" s="243"/>
      <c r="L1300" s="243"/>
      <c r="M1300" s="243"/>
      <c r="N1300" s="243"/>
      <c r="O1300" s="243"/>
      <c r="P1300" s="244"/>
    </row>
    <row r="1301" spans="1:16" ht="13.5">
      <c r="A1301" s="242"/>
      <c r="B1301" s="240"/>
      <c r="C1301" s="243"/>
      <c r="D1301" s="243"/>
      <c r="E1301" s="243"/>
      <c r="F1301" s="243"/>
      <c r="G1301" s="243"/>
      <c r="H1301" s="243"/>
      <c r="I1301" s="244"/>
      <c r="J1301" s="244"/>
      <c r="K1301" s="243"/>
      <c r="L1301" s="243"/>
      <c r="M1301" s="243"/>
      <c r="N1301" s="243"/>
      <c r="O1301" s="243"/>
      <c r="P1301" s="244"/>
    </row>
    <row r="1302" spans="1:16" ht="13.5">
      <c r="A1302" s="242"/>
      <c r="B1302" s="240"/>
      <c r="C1302" s="243"/>
      <c r="D1302" s="243"/>
      <c r="E1302" s="243"/>
      <c r="F1302" s="243"/>
      <c r="G1302" s="243"/>
      <c r="H1302" s="243"/>
      <c r="I1302" s="244"/>
      <c r="J1302" s="244"/>
      <c r="K1302" s="243"/>
      <c r="L1302" s="243"/>
      <c r="M1302" s="243"/>
      <c r="N1302" s="243"/>
      <c r="O1302" s="243"/>
      <c r="P1302" s="244"/>
    </row>
    <row r="1303" spans="1:16" ht="13.5">
      <c r="A1303" s="242"/>
      <c r="B1303" s="240"/>
      <c r="C1303" s="243"/>
      <c r="D1303" s="243"/>
      <c r="E1303" s="243"/>
      <c r="F1303" s="243"/>
      <c r="G1303" s="243"/>
      <c r="H1303" s="243"/>
      <c r="I1303" s="244"/>
      <c r="J1303" s="244"/>
      <c r="K1303" s="243"/>
      <c r="L1303" s="243"/>
      <c r="M1303" s="243"/>
      <c r="N1303" s="243"/>
      <c r="O1303" s="243"/>
      <c r="P1303" s="244"/>
    </row>
    <row r="1304" spans="1:16" ht="13.5">
      <c r="A1304" s="242"/>
      <c r="B1304" s="240"/>
      <c r="C1304" s="243"/>
      <c r="D1304" s="243"/>
      <c r="E1304" s="243"/>
      <c r="F1304" s="243"/>
      <c r="G1304" s="243"/>
      <c r="H1304" s="243"/>
      <c r="I1304" s="244"/>
      <c r="J1304" s="244"/>
      <c r="K1304" s="243"/>
      <c r="L1304" s="243"/>
      <c r="M1304" s="243"/>
      <c r="N1304" s="243"/>
      <c r="O1304" s="243"/>
      <c r="P1304" s="244"/>
    </row>
    <row r="1305" spans="1:16" ht="13.5">
      <c r="A1305" s="242"/>
      <c r="B1305" s="240"/>
      <c r="C1305" s="243"/>
      <c r="D1305" s="243"/>
      <c r="E1305" s="243"/>
      <c r="F1305" s="243"/>
      <c r="G1305" s="243"/>
      <c r="H1305" s="243"/>
      <c r="I1305" s="244"/>
      <c r="J1305" s="244"/>
      <c r="K1305" s="243"/>
      <c r="L1305" s="243"/>
      <c r="M1305" s="243"/>
      <c r="N1305" s="243"/>
      <c r="O1305" s="243"/>
      <c r="P1305" s="244"/>
    </row>
    <row r="1306" spans="1:16" ht="13.5">
      <c r="A1306" s="242"/>
      <c r="B1306" s="240"/>
      <c r="C1306" s="243"/>
      <c r="D1306" s="243"/>
      <c r="E1306" s="243"/>
      <c r="F1306" s="243"/>
      <c r="G1306" s="243"/>
      <c r="H1306" s="243"/>
      <c r="I1306" s="244"/>
      <c r="J1306" s="244"/>
      <c r="K1306" s="243"/>
      <c r="L1306" s="243"/>
      <c r="M1306" s="243"/>
      <c r="N1306" s="243"/>
      <c r="O1306" s="243"/>
      <c r="P1306" s="244"/>
    </row>
    <row r="1307" spans="1:16" ht="13.5">
      <c r="A1307" s="242"/>
      <c r="B1307" s="240"/>
      <c r="C1307" s="243"/>
      <c r="D1307" s="243"/>
      <c r="E1307" s="243"/>
      <c r="F1307" s="243"/>
      <c r="G1307" s="243"/>
      <c r="H1307" s="243"/>
      <c r="I1307" s="244"/>
      <c r="J1307" s="244"/>
      <c r="K1307" s="243"/>
      <c r="L1307" s="243"/>
      <c r="M1307" s="243"/>
      <c r="N1307" s="243"/>
      <c r="O1307" s="243"/>
      <c r="P1307" s="244"/>
    </row>
    <row r="1308" spans="1:16" ht="13.5">
      <c r="A1308" s="242"/>
      <c r="B1308" s="240"/>
      <c r="C1308" s="243"/>
      <c r="D1308" s="243"/>
      <c r="E1308" s="243"/>
      <c r="F1308" s="243"/>
      <c r="G1308" s="243"/>
      <c r="H1308" s="243"/>
      <c r="I1308" s="244"/>
      <c r="J1308" s="244"/>
      <c r="K1308" s="243"/>
      <c r="L1308" s="243"/>
      <c r="M1308" s="243"/>
      <c r="N1308" s="243"/>
      <c r="O1308" s="243"/>
      <c r="P1308" s="244"/>
    </row>
    <row r="1309" spans="1:16" ht="13.5">
      <c r="A1309" s="242"/>
      <c r="B1309" s="240"/>
      <c r="C1309" s="243"/>
      <c r="D1309" s="243"/>
      <c r="E1309" s="243"/>
      <c r="F1309" s="243"/>
      <c r="G1309" s="243"/>
      <c r="H1309" s="243"/>
      <c r="I1309" s="244"/>
      <c r="J1309" s="244"/>
      <c r="K1309" s="243"/>
      <c r="L1309" s="243"/>
      <c r="M1309" s="243"/>
      <c r="N1309" s="243"/>
      <c r="O1309" s="243"/>
      <c r="P1309" s="244"/>
    </row>
    <row r="1310" spans="1:16" ht="13.5">
      <c r="A1310" s="242"/>
      <c r="B1310" s="240"/>
      <c r="C1310" s="243"/>
      <c r="D1310" s="243"/>
      <c r="E1310" s="243"/>
      <c r="F1310" s="243"/>
      <c r="G1310" s="243"/>
      <c r="H1310" s="243"/>
      <c r="I1310" s="244"/>
      <c r="J1310" s="244"/>
      <c r="K1310" s="243"/>
      <c r="L1310" s="243"/>
      <c r="M1310" s="243"/>
      <c r="N1310" s="243"/>
      <c r="O1310" s="243"/>
      <c r="P1310" s="244"/>
    </row>
    <row r="1311" spans="1:16" ht="13.5">
      <c r="A1311" s="242"/>
      <c r="B1311" s="240"/>
      <c r="C1311" s="243"/>
      <c r="D1311" s="243"/>
      <c r="E1311" s="243"/>
      <c r="F1311" s="243"/>
      <c r="G1311" s="243"/>
      <c r="H1311" s="243"/>
      <c r="I1311" s="244"/>
      <c r="J1311" s="244"/>
      <c r="K1311" s="243"/>
      <c r="L1311" s="243"/>
      <c r="M1311" s="243"/>
      <c r="N1311" s="243"/>
      <c r="O1311" s="243"/>
      <c r="P1311" s="244"/>
    </row>
    <row r="1312" spans="1:16" ht="13.5">
      <c r="A1312" s="242"/>
      <c r="B1312" s="240"/>
      <c r="C1312" s="243"/>
      <c r="D1312" s="243"/>
      <c r="E1312" s="243"/>
      <c r="F1312" s="243"/>
      <c r="G1312" s="243"/>
      <c r="H1312" s="243"/>
      <c r="I1312" s="244"/>
      <c r="J1312" s="244"/>
      <c r="K1312" s="243"/>
      <c r="L1312" s="243"/>
      <c r="M1312" s="243"/>
      <c r="N1312" s="243"/>
      <c r="O1312" s="243"/>
      <c r="P1312" s="244"/>
    </row>
    <row r="1313" spans="1:16" ht="13.5">
      <c r="A1313" s="242"/>
      <c r="B1313" s="240"/>
      <c r="C1313" s="243"/>
      <c r="D1313" s="243"/>
      <c r="E1313" s="243"/>
      <c r="F1313" s="243"/>
      <c r="G1313" s="243"/>
      <c r="H1313" s="243"/>
      <c r="I1313" s="244"/>
      <c r="J1313" s="244"/>
      <c r="K1313" s="243"/>
      <c r="L1313" s="243"/>
      <c r="M1313" s="243"/>
      <c r="N1313" s="243"/>
      <c r="O1313" s="243"/>
      <c r="P1313" s="244"/>
    </row>
    <row r="1314" spans="1:16" ht="13.5">
      <c r="A1314" s="242"/>
      <c r="B1314" s="240"/>
      <c r="C1314" s="243"/>
      <c r="D1314" s="243"/>
      <c r="E1314" s="243"/>
      <c r="F1314" s="243"/>
      <c r="G1314" s="243"/>
      <c r="H1314" s="243"/>
      <c r="I1314" s="244"/>
      <c r="J1314" s="244"/>
      <c r="K1314" s="243"/>
      <c r="L1314" s="243"/>
      <c r="M1314" s="243"/>
      <c r="N1314" s="243"/>
      <c r="O1314" s="243"/>
      <c r="P1314" s="244"/>
    </row>
    <row r="1315" spans="1:16" ht="13.5">
      <c r="A1315" s="242"/>
      <c r="B1315" s="240"/>
      <c r="C1315" s="243"/>
      <c r="D1315" s="243"/>
      <c r="E1315" s="243"/>
      <c r="F1315" s="243"/>
      <c r="G1315" s="243"/>
      <c r="H1315" s="243"/>
      <c r="I1315" s="244"/>
      <c r="J1315" s="244"/>
      <c r="K1315" s="243"/>
      <c r="L1315" s="243"/>
      <c r="M1315" s="243"/>
      <c r="N1315" s="243"/>
      <c r="O1315" s="243"/>
      <c r="P1315" s="244"/>
    </row>
    <row r="1316" spans="1:16" ht="13.5">
      <c r="A1316" s="242"/>
      <c r="B1316" s="240"/>
      <c r="C1316" s="243"/>
      <c r="D1316" s="243"/>
      <c r="E1316" s="243"/>
      <c r="F1316" s="243"/>
      <c r="G1316" s="243"/>
      <c r="H1316" s="243"/>
      <c r="I1316" s="244"/>
      <c r="J1316" s="244"/>
      <c r="K1316" s="243"/>
      <c r="L1316" s="243"/>
      <c r="M1316" s="243"/>
      <c r="N1316" s="243"/>
      <c r="O1316" s="243"/>
      <c r="P1316" s="244"/>
    </row>
    <row r="1317" spans="1:16" ht="13.5">
      <c r="A1317" s="242"/>
      <c r="B1317" s="240"/>
      <c r="C1317" s="243"/>
      <c r="D1317" s="243"/>
      <c r="E1317" s="243"/>
      <c r="F1317" s="243"/>
      <c r="G1317" s="243"/>
      <c r="H1317" s="243"/>
      <c r="I1317" s="244"/>
      <c r="J1317" s="244"/>
      <c r="K1317" s="243"/>
      <c r="L1317" s="243"/>
      <c r="M1317" s="243"/>
      <c r="N1317" s="243"/>
      <c r="O1317" s="243"/>
      <c r="P1317" s="244"/>
    </row>
    <row r="1318" spans="1:16" ht="13.5">
      <c r="A1318" s="242"/>
      <c r="B1318" s="240"/>
      <c r="C1318" s="243"/>
      <c r="D1318" s="243"/>
      <c r="E1318" s="243"/>
      <c r="F1318" s="243"/>
      <c r="G1318" s="243"/>
      <c r="H1318" s="243"/>
      <c r="I1318" s="244"/>
      <c r="J1318" s="244"/>
      <c r="K1318" s="243"/>
      <c r="L1318" s="243"/>
      <c r="M1318" s="243"/>
      <c r="N1318" s="243"/>
      <c r="O1318" s="243"/>
      <c r="P1318" s="244"/>
    </row>
    <row r="1319" spans="1:16" ht="13.5">
      <c r="A1319" s="242"/>
      <c r="B1319" s="240"/>
      <c r="C1319" s="243"/>
      <c r="D1319" s="243"/>
      <c r="E1319" s="243"/>
      <c r="F1319" s="243"/>
      <c r="G1319" s="243"/>
      <c r="H1319" s="243"/>
      <c r="I1319" s="244"/>
      <c r="J1319" s="244"/>
      <c r="K1319" s="243"/>
      <c r="L1319" s="243"/>
      <c r="M1319" s="243"/>
      <c r="N1319" s="243"/>
      <c r="O1319" s="243"/>
      <c r="P1319" s="244"/>
    </row>
    <row r="1320" spans="1:16" ht="13.5">
      <c r="A1320" s="242"/>
      <c r="B1320" s="240"/>
      <c r="C1320" s="243"/>
      <c r="D1320" s="243"/>
      <c r="E1320" s="243"/>
      <c r="F1320" s="243"/>
      <c r="G1320" s="243"/>
      <c r="H1320" s="243"/>
      <c r="I1320" s="244"/>
      <c r="J1320" s="244"/>
      <c r="K1320" s="243"/>
      <c r="L1320" s="243"/>
      <c r="M1320" s="243"/>
      <c r="N1320" s="243"/>
      <c r="O1320" s="243"/>
      <c r="P1320" s="244"/>
    </row>
    <row r="1321" spans="1:16" ht="13.5">
      <c r="A1321" s="242"/>
      <c r="B1321" s="240"/>
      <c r="C1321" s="243"/>
      <c r="D1321" s="243"/>
      <c r="E1321" s="243"/>
      <c r="F1321" s="243"/>
      <c r="G1321" s="243"/>
      <c r="H1321" s="243"/>
      <c r="I1321" s="244"/>
      <c r="J1321" s="244"/>
      <c r="K1321" s="243"/>
      <c r="L1321" s="243"/>
      <c r="M1321" s="243"/>
      <c r="N1321" s="243"/>
      <c r="O1321" s="243"/>
      <c r="P1321" s="244"/>
    </row>
    <row r="1322" spans="1:16" ht="13.5">
      <c r="A1322" s="242"/>
      <c r="B1322" s="240"/>
      <c r="C1322" s="243"/>
      <c r="D1322" s="243"/>
      <c r="E1322" s="243"/>
      <c r="F1322" s="243"/>
      <c r="G1322" s="243"/>
      <c r="H1322" s="243"/>
      <c r="I1322" s="244"/>
      <c r="J1322" s="244"/>
      <c r="K1322" s="243"/>
      <c r="L1322" s="243"/>
      <c r="M1322" s="243"/>
      <c r="N1322" s="243"/>
      <c r="O1322" s="243"/>
      <c r="P1322" s="244"/>
    </row>
    <row r="1323" spans="1:16" ht="13.5">
      <c r="A1323" s="242"/>
      <c r="B1323" s="240"/>
      <c r="C1323" s="243"/>
      <c r="D1323" s="243"/>
      <c r="E1323" s="243"/>
      <c r="F1323" s="243"/>
      <c r="G1323" s="243"/>
      <c r="H1323" s="243"/>
      <c r="I1323" s="244"/>
      <c r="J1323" s="244"/>
      <c r="K1323" s="243"/>
      <c r="L1323" s="243"/>
      <c r="M1323" s="243"/>
      <c r="N1323" s="243"/>
      <c r="O1323" s="243"/>
      <c r="P1323" s="244"/>
    </row>
    <row r="1324" spans="1:16" ht="13.5">
      <c r="A1324" s="242"/>
      <c r="B1324" s="240"/>
      <c r="C1324" s="243"/>
      <c r="D1324" s="243"/>
      <c r="E1324" s="243"/>
      <c r="F1324" s="243"/>
      <c r="G1324" s="243"/>
      <c r="H1324" s="243"/>
      <c r="I1324" s="244"/>
      <c r="J1324" s="244"/>
      <c r="K1324" s="243"/>
      <c r="L1324" s="243"/>
      <c r="M1324" s="243"/>
      <c r="N1324" s="243"/>
      <c r="O1324" s="243"/>
      <c r="P1324" s="244"/>
    </row>
    <row r="1325" spans="1:16" ht="13.5">
      <c r="A1325" s="242"/>
      <c r="B1325" s="240"/>
      <c r="C1325" s="243"/>
      <c r="D1325" s="243"/>
      <c r="E1325" s="243"/>
      <c r="F1325" s="243"/>
      <c r="G1325" s="243"/>
      <c r="H1325" s="243"/>
      <c r="I1325" s="244"/>
      <c r="J1325" s="244"/>
      <c r="K1325" s="243"/>
      <c r="L1325" s="243"/>
      <c r="M1325" s="243"/>
      <c r="N1325" s="243"/>
      <c r="O1325" s="243"/>
      <c r="P1325" s="244"/>
    </row>
    <row r="1326" spans="1:16" ht="13.5">
      <c r="A1326" s="242"/>
      <c r="B1326" s="240"/>
      <c r="C1326" s="243"/>
      <c r="D1326" s="243"/>
      <c r="E1326" s="243"/>
      <c r="F1326" s="243"/>
      <c r="G1326" s="243"/>
      <c r="H1326" s="243"/>
      <c r="I1326" s="244"/>
      <c r="J1326" s="244"/>
      <c r="K1326" s="243"/>
      <c r="L1326" s="243"/>
      <c r="M1326" s="243"/>
      <c r="N1326" s="243"/>
      <c r="O1326" s="243"/>
      <c r="P1326" s="244"/>
    </row>
    <row r="1327" spans="1:16" ht="13.5">
      <c r="A1327" s="242"/>
      <c r="B1327" s="240"/>
      <c r="C1327" s="243"/>
      <c r="D1327" s="243"/>
      <c r="E1327" s="243"/>
      <c r="F1327" s="243"/>
      <c r="G1327" s="243"/>
      <c r="H1327" s="243"/>
      <c r="I1327" s="244"/>
      <c r="J1327" s="244"/>
      <c r="K1327" s="243"/>
      <c r="L1327" s="243"/>
      <c r="M1327" s="243"/>
      <c r="N1327" s="243"/>
      <c r="O1327" s="243"/>
      <c r="P1327" s="244"/>
    </row>
    <row r="1328" spans="1:16" ht="13.5">
      <c r="A1328" s="242"/>
      <c r="B1328" s="240"/>
      <c r="C1328" s="243"/>
      <c r="D1328" s="243"/>
      <c r="E1328" s="243"/>
      <c r="F1328" s="243"/>
      <c r="G1328" s="243"/>
      <c r="H1328" s="243"/>
      <c r="I1328" s="244"/>
      <c r="J1328" s="244"/>
      <c r="K1328" s="243"/>
      <c r="L1328" s="243"/>
      <c r="M1328" s="243"/>
      <c r="N1328" s="243"/>
      <c r="O1328" s="243"/>
      <c r="P1328" s="244"/>
    </row>
    <row r="1329" spans="1:16" ht="13.5">
      <c r="A1329" s="242"/>
      <c r="B1329" s="240"/>
      <c r="C1329" s="243"/>
      <c r="D1329" s="243"/>
      <c r="E1329" s="243"/>
      <c r="F1329" s="243"/>
      <c r="G1329" s="243"/>
      <c r="H1329" s="243"/>
      <c r="I1329" s="244"/>
      <c r="J1329" s="244"/>
      <c r="K1329" s="243"/>
      <c r="L1329" s="243"/>
      <c r="M1329" s="243"/>
      <c r="N1329" s="243"/>
      <c r="O1329" s="243"/>
      <c r="P1329" s="244"/>
    </row>
    <row r="1330" spans="1:16" ht="13.5">
      <c r="A1330" s="242"/>
      <c r="B1330" s="240"/>
      <c r="C1330" s="243"/>
      <c r="D1330" s="243"/>
      <c r="E1330" s="243"/>
      <c r="F1330" s="243"/>
      <c r="G1330" s="243"/>
      <c r="H1330" s="243"/>
      <c r="I1330" s="244"/>
      <c r="J1330" s="244"/>
      <c r="K1330" s="243"/>
      <c r="L1330" s="243"/>
      <c r="M1330" s="243"/>
      <c r="N1330" s="243"/>
      <c r="O1330" s="243"/>
      <c r="P1330" s="244"/>
    </row>
    <row r="1331" spans="1:16" ht="13.5">
      <c r="A1331" s="242"/>
      <c r="B1331" s="240"/>
      <c r="C1331" s="243"/>
      <c r="D1331" s="243"/>
      <c r="E1331" s="243"/>
      <c r="F1331" s="243"/>
      <c r="G1331" s="243"/>
      <c r="H1331" s="243"/>
      <c r="I1331" s="244"/>
      <c r="J1331" s="244"/>
      <c r="K1331" s="243"/>
      <c r="L1331" s="243"/>
      <c r="M1331" s="243"/>
      <c r="N1331" s="243"/>
      <c r="O1331" s="243"/>
      <c r="P1331" s="244"/>
    </row>
    <row r="1332" spans="1:16" ht="13.5">
      <c r="A1332" s="242"/>
      <c r="B1332" s="240"/>
      <c r="C1332" s="243"/>
      <c r="D1332" s="243"/>
      <c r="E1332" s="243"/>
      <c r="F1332" s="243"/>
      <c r="G1332" s="243"/>
      <c r="H1332" s="243"/>
      <c r="I1332" s="244"/>
      <c r="J1332" s="244"/>
      <c r="K1332" s="243"/>
      <c r="L1332" s="243"/>
      <c r="M1332" s="243"/>
      <c r="N1332" s="243"/>
      <c r="O1332" s="243"/>
      <c r="P1332" s="244"/>
    </row>
    <row r="1333" spans="1:16" ht="13.5">
      <c r="A1333" s="242"/>
      <c r="B1333" s="240"/>
      <c r="C1333" s="243"/>
      <c r="D1333" s="243"/>
      <c r="E1333" s="243"/>
      <c r="F1333" s="243"/>
      <c r="G1333" s="243"/>
      <c r="H1333" s="243"/>
      <c r="I1333" s="244"/>
      <c r="J1333" s="244"/>
      <c r="K1333" s="243"/>
      <c r="L1333" s="243"/>
      <c r="M1333" s="243"/>
      <c r="N1333" s="243"/>
      <c r="O1333" s="243"/>
      <c r="P1333" s="244"/>
    </row>
    <row r="1334" spans="1:16" ht="13.5">
      <c r="A1334" s="242"/>
      <c r="B1334" s="240"/>
      <c r="C1334" s="243"/>
      <c r="D1334" s="243"/>
      <c r="E1334" s="243"/>
      <c r="F1334" s="243"/>
      <c r="G1334" s="243"/>
      <c r="H1334" s="243"/>
      <c r="I1334" s="244"/>
      <c r="J1334" s="244"/>
      <c r="K1334" s="243"/>
      <c r="L1334" s="243"/>
      <c r="M1334" s="243"/>
      <c r="N1334" s="243"/>
      <c r="O1334" s="243"/>
      <c r="P1334" s="244"/>
    </row>
    <row r="1335" spans="1:16" ht="13.5">
      <c r="A1335" s="242"/>
      <c r="B1335" s="240"/>
      <c r="C1335" s="243"/>
      <c r="D1335" s="243"/>
      <c r="E1335" s="243"/>
      <c r="F1335" s="243"/>
      <c r="G1335" s="243"/>
      <c r="H1335" s="243"/>
      <c r="I1335" s="244"/>
      <c r="J1335" s="244"/>
      <c r="K1335" s="243"/>
      <c r="L1335" s="243"/>
      <c r="M1335" s="243"/>
      <c r="N1335" s="243"/>
      <c r="O1335" s="243"/>
      <c r="P1335" s="244"/>
    </row>
    <row r="1336" spans="1:16" ht="13.5">
      <c r="A1336" s="242"/>
      <c r="B1336" s="240"/>
      <c r="C1336" s="243"/>
      <c r="D1336" s="243"/>
      <c r="E1336" s="243"/>
      <c r="F1336" s="243"/>
      <c r="G1336" s="243"/>
      <c r="H1336" s="243"/>
      <c r="I1336" s="244"/>
      <c r="J1336" s="244"/>
      <c r="K1336" s="243"/>
      <c r="L1336" s="243"/>
      <c r="M1336" s="243"/>
      <c r="N1336" s="243"/>
      <c r="O1336" s="243"/>
      <c r="P1336" s="244"/>
    </row>
    <row r="1337" spans="1:16" ht="13.5">
      <c r="A1337" s="242"/>
      <c r="B1337" s="240"/>
      <c r="C1337" s="243"/>
      <c r="D1337" s="243"/>
      <c r="E1337" s="243"/>
      <c r="F1337" s="243"/>
      <c r="G1337" s="243"/>
      <c r="H1337" s="243"/>
      <c r="I1337" s="244"/>
      <c r="J1337" s="244"/>
      <c r="K1337" s="243"/>
      <c r="L1337" s="243"/>
      <c r="M1337" s="243"/>
      <c r="N1337" s="243"/>
      <c r="O1337" s="243"/>
      <c r="P1337" s="244"/>
    </row>
    <row r="1338" spans="1:16" ht="13.5">
      <c r="A1338" s="242"/>
      <c r="B1338" s="240"/>
      <c r="C1338" s="243"/>
      <c r="D1338" s="243"/>
      <c r="E1338" s="243"/>
      <c r="F1338" s="243"/>
      <c r="G1338" s="243"/>
      <c r="H1338" s="243"/>
      <c r="I1338" s="244"/>
      <c r="J1338" s="244"/>
      <c r="K1338" s="243"/>
      <c r="L1338" s="243"/>
      <c r="M1338" s="243"/>
      <c r="N1338" s="243"/>
      <c r="O1338" s="243"/>
      <c r="P1338" s="244"/>
    </row>
    <row r="1339" spans="1:16" ht="13.5">
      <c r="A1339" s="242"/>
      <c r="B1339" s="240"/>
      <c r="C1339" s="243"/>
      <c r="D1339" s="243"/>
      <c r="E1339" s="243"/>
      <c r="F1339" s="243"/>
      <c r="G1339" s="243"/>
      <c r="H1339" s="243"/>
      <c r="I1339" s="244"/>
      <c r="J1339" s="244"/>
      <c r="K1339" s="243"/>
      <c r="L1339" s="243"/>
      <c r="M1339" s="243"/>
      <c r="N1339" s="243"/>
      <c r="O1339" s="243"/>
      <c r="P1339" s="244"/>
    </row>
    <row r="1340" spans="1:16" ht="13.5">
      <c r="A1340" s="242"/>
      <c r="B1340" s="240"/>
      <c r="C1340" s="243"/>
      <c r="D1340" s="243"/>
      <c r="E1340" s="243"/>
      <c r="F1340" s="243"/>
      <c r="G1340" s="243"/>
      <c r="H1340" s="243"/>
      <c r="I1340" s="244"/>
      <c r="J1340" s="244"/>
      <c r="K1340" s="243"/>
      <c r="L1340" s="243"/>
      <c r="M1340" s="243"/>
      <c r="N1340" s="243"/>
      <c r="O1340" s="243"/>
      <c r="P1340" s="244"/>
    </row>
    <row r="1341" spans="1:16" ht="13.5">
      <c r="A1341" s="242"/>
      <c r="B1341" s="240"/>
      <c r="C1341" s="243"/>
      <c r="D1341" s="243"/>
      <c r="E1341" s="243"/>
      <c r="F1341" s="243"/>
      <c r="G1341" s="243"/>
      <c r="H1341" s="243"/>
      <c r="I1341" s="244"/>
      <c r="J1341" s="244"/>
      <c r="K1341" s="243"/>
      <c r="L1341" s="243"/>
      <c r="M1341" s="243"/>
      <c r="N1341" s="243"/>
      <c r="O1341" s="243"/>
      <c r="P1341" s="244"/>
    </row>
    <row r="1342" spans="1:16" ht="13.5">
      <c r="A1342" s="242"/>
      <c r="B1342" s="240"/>
      <c r="C1342" s="243"/>
      <c r="D1342" s="243"/>
      <c r="E1342" s="243"/>
      <c r="F1342" s="243"/>
      <c r="G1342" s="243"/>
      <c r="H1342" s="243"/>
      <c r="I1342" s="244"/>
      <c r="J1342" s="244"/>
      <c r="K1342" s="243"/>
      <c r="L1342" s="243"/>
      <c r="M1342" s="243"/>
      <c r="N1342" s="243"/>
      <c r="O1342" s="243"/>
      <c r="P1342" s="244"/>
    </row>
    <row r="1343" spans="1:16" ht="13.5">
      <c r="A1343" s="242"/>
      <c r="B1343" s="240"/>
      <c r="C1343" s="243"/>
      <c r="D1343" s="243"/>
      <c r="E1343" s="243"/>
      <c r="F1343" s="243"/>
      <c r="G1343" s="243"/>
      <c r="H1343" s="243"/>
      <c r="I1343" s="244"/>
      <c r="J1343" s="244"/>
      <c r="K1343" s="243"/>
      <c r="L1343" s="243"/>
      <c r="M1343" s="243"/>
      <c r="N1343" s="243"/>
      <c r="O1343" s="243"/>
      <c r="P1343" s="244"/>
    </row>
    <row r="1344" spans="1:16" ht="13.5">
      <c r="A1344" s="242"/>
      <c r="B1344" s="240"/>
      <c r="C1344" s="243"/>
      <c r="D1344" s="243"/>
      <c r="E1344" s="243"/>
      <c r="F1344" s="243"/>
      <c r="G1344" s="243"/>
      <c r="H1344" s="243"/>
      <c r="I1344" s="244"/>
      <c r="J1344" s="244"/>
      <c r="K1344" s="243"/>
      <c r="L1344" s="243"/>
      <c r="M1344" s="243"/>
      <c r="N1344" s="243"/>
      <c r="O1344" s="243"/>
      <c r="P1344" s="244"/>
    </row>
    <row r="1345" spans="1:16" ht="13.5">
      <c r="A1345" s="242"/>
      <c r="B1345" s="240"/>
      <c r="C1345" s="243"/>
      <c r="D1345" s="243"/>
      <c r="E1345" s="243"/>
      <c r="F1345" s="243"/>
      <c r="G1345" s="243"/>
      <c r="H1345" s="243"/>
      <c r="I1345" s="244"/>
      <c r="J1345" s="244"/>
      <c r="K1345" s="243"/>
      <c r="L1345" s="243"/>
      <c r="M1345" s="243"/>
      <c r="N1345" s="243"/>
      <c r="O1345" s="243"/>
      <c r="P1345" s="244"/>
    </row>
    <row r="1346" spans="1:16" ht="13.5">
      <c r="A1346" s="242"/>
      <c r="B1346" s="240"/>
      <c r="C1346" s="243"/>
      <c r="D1346" s="243"/>
      <c r="E1346" s="243"/>
      <c r="F1346" s="243"/>
      <c r="G1346" s="243"/>
      <c r="H1346" s="243"/>
      <c r="I1346" s="244"/>
      <c r="J1346" s="244"/>
      <c r="K1346" s="243"/>
      <c r="L1346" s="243"/>
      <c r="M1346" s="243"/>
      <c r="N1346" s="243"/>
      <c r="O1346" s="243"/>
      <c r="P1346" s="244"/>
    </row>
    <row r="1347" spans="1:16" ht="13.5">
      <c r="A1347" s="242"/>
      <c r="B1347" s="240"/>
      <c r="C1347" s="243"/>
      <c r="D1347" s="243"/>
      <c r="E1347" s="243"/>
      <c r="F1347" s="243"/>
      <c r="G1347" s="243"/>
      <c r="H1347" s="243"/>
      <c r="I1347" s="244"/>
      <c r="J1347" s="244"/>
      <c r="K1347" s="243"/>
      <c r="L1347" s="243"/>
      <c r="M1347" s="243"/>
      <c r="N1347" s="243"/>
      <c r="O1347" s="243"/>
      <c r="P1347" s="244"/>
    </row>
    <row r="1348" spans="1:16" ht="13.5">
      <c r="A1348" s="242"/>
      <c r="B1348" s="240"/>
      <c r="C1348" s="243"/>
      <c r="D1348" s="243"/>
      <c r="E1348" s="243"/>
      <c r="F1348" s="243"/>
      <c r="G1348" s="243"/>
      <c r="H1348" s="243"/>
      <c r="I1348" s="244"/>
      <c r="J1348" s="244"/>
      <c r="K1348" s="243"/>
      <c r="L1348" s="243"/>
      <c r="M1348" s="243"/>
      <c r="N1348" s="243"/>
      <c r="O1348" s="243"/>
      <c r="P1348" s="244"/>
    </row>
    <row r="1349" spans="1:16" ht="13.5">
      <c r="A1349" s="242"/>
      <c r="B1349" s="240"/>
      <c r="C1349" s="243"/>
      <c r="D1349" s="243"/>
      <c r="E1349" s="243"/>
      <c r="F1349" s="243"/>
      <c r="G1349" s="243"/>
      <c r="H1349" s="243"/>
      <c r="I1349" s="244"/>
      <c r="J1349" s="244"/>
      <c r="K1349" s="243"/>
      <c r="L1349" s="243"/>
      <c r="M1349" s="243"/>
      <c r="N1349" s="243"/>
      <c r="O1349" s="243"/>
      <c r="P1349" s="244"/>
    </row>
    <row r="1350" spans="1:16" ht="13.5">
      <c r="A1350" s="242"/>
      <c r="B1350" s="240"/>
      <c r="C1350" s="243"/>
      <c r="D1350" s="243"/>
      <c r="E1350" s="243"/>
      <c r="F1350" s="243"/>
      <c r="G1350" s="243"/>
      <c r="H1350" s="243"/>
      <c r="I1350" s="244"/>
      <c r="J1350" s="244"/>
      <c r="K1350" s="243"/>
      <c r="L1350" s="243"/>
      <c r="M1350" s="243"/>
      <c r="N1350" s="243"/>
      <c r="O1350" s="243"/>
      <c r="P1350" s="244"/>
    </row>
    <row r="1351" spans="1:16" ht="13.5">
      <c r="A1351" s="242"/>
      <c r="B1351" s="240"/>
      <c r="C1351" s="243"/>
      <c r="D1351" s="243"/>
      <c r="E1351" s="243"/>
      <c r="F1351" s="243"/>
      <c r="G1351" s="243"/>
      <c r="H1351" s="243"/>
      <c r="I1351" s="244"/>
      <c r="J1351" s="244"/>
      <c r="K1351" s="243"/>
      <c r="L1351" s="243"/>
      <c r="M1351" s="243"/>
      <c r="N1351" s="243"/>
      <c r="O1351" s="243"/>
      <c r="P1351" s="244"/>
    </row>
    <row r="1352" spans="1:16" ht="13.5">
      <c r="A1352" s="242"/>
      <c r="B1352" s="240"/>
      <c r="C1352" s="243"/>
      <c r="D1352" s="243"/>
      <c r="E1352" s="243"/>
      <c r="F1352" s="243"/>
      <c r="G1352" s="243"/>
      <c r="H1352" s="243"/>
      <c r="I1352" s="244"/>
      <c r="J1352" s="244"/>
      <c r="K1352" s="243"/>
      <c r="L1352" s="243"/>
      <c r="M1352" s="243"/>
      <c r="N1352" s="243"/>
      <c r="O1352" s="243"/>
      <c r="P1352" s="244"/>
    </row>
    <row r="1353" spans="1:16" ht="13.5">
      <c r="A1353" s="242"/>
      <c r="B1353" s="240"/>
      <c r="C1353" s="243"/>
      <c r="D1353" s="243"/>
      <c r="E1353" s="243"/>
      <c r="F1353" s="243"/>
      <c r="G1353" s="243"/>
      <c r="H1353" s="243"/>
      <c r="I1353" s="244"/>
      <c r="J1353" s="244"/>
      <c r="K1353" s="243"/>
      <c r="L1353" s="243"/>
      <c r="M1353" s="243"/>
      <c r="N1353" s="243"/>
      <c r="O1353" s="243"/>
      <c r="P1353" s="244"/>
    </row>
    <row r="1354" spans="1:16" ht="13.5">
      <c r="A1354" s="242"/>
      <c r="B1354" s="240"/>
      <c r="C1354" s="243"/>
      <c r="D1354" s="243"/>
      <c r="E1354" s="243"/>
      <c r="F1354" s="243"/>
      <c r="G1354" s="243"/>
      <c r="H1354" s="243"/>
      <c r="I1354" s="244"/>
      <c r="J1354" s="244"/>
      <c r="K1354" s="243"/>
      <c r="L1354" s="243"/>
      <c r="M1354" s="243"/>
      <c r="N1354" s="243"/>
      <c r="O1354" s="243"/>
      <c r="P1354" s="244"/>
    </row>
    <row r="1355" spans="1:16" ht="13.5">
      <c r="A1355" s="242"/>
      <c r="B1355" s="240"/>
      <c r="C1355" s="243"/>
      <c r="D1355" s="243"/>
      <c r="E1355" s="243"/>
      <c r="F1355" s="243"/>
      <c r="G1355" s="243"/>
      <c r="H1355" s="243"/>
      <c r="I1355" s="244"/>
      <c r="J1355" s="244"/>
      <c r="K1355" s="243"/>
      <c r="L1355" s="243"/>
      <c r="M1355" s="243"/>
      <c r="N1355" s="243"/>
      <c r="O1355" s="243"/>
      <c r="P1355" s="244"/>
    </row>
    <row r="1356" spans="1:16" ht="13.5">
      <c r="A1356" s="242"/>
      <c r="B1356" s="240"/>
      <c r="C1356" s="243"/>
      <c r="D1356" s="243"/>
      <c r="E1356" s="243"/>
      <c r="F1356" s="243"/>
      <c r="G1356" s="243"/>
      <c r="H1356" s="243"/>
      <c r="I1356" s="244"/>
      <c r="J1356" s="244"/>
      <c r="K1356" s="243"/>
      <c r="L1356" s="243"/>
      <c r="M1356" s="243"/>
      <c r="N1356" s="243"/>
      <c r="O1356" s="243"/>
      <c r="P1356" s="244"/>
    </row>
    <row r="1357" spans="1:16" ht="13.5">
      <c r="A1357" s="242"/>
      <c r="B1357" s="240"/>
      <c r="C1357" s="243"/>
      <c r="D1357" s="243"/>
      <c r="E1357" s="243"/>
      <c r="F1357" s="243"/>
      <c r="G1357" s="243"/>
      <c r="H1357" s="243"/>
      <c r="I1357" s="244"/>
      <c r="J1357" s="244"/>
      <c r="K1357" s="243"/>
      <c r="L1357" s="243"/>
      <c r="M1357" s="243"/>
      <c r="N1357" s="243"/>
      <c r="O1357" s="243"/>
      <c r="P1357" s="244"/>
    </row>
    <row r="1358" spans="1:16" ht="13.5">
      <c r="A1358" s="242"/>
      <c r="B1358" s="240"/>
      <c r="C1358" s="243"/>
      <c r="D1358" s="243"/>
      <c r="E1358" s="243"/>
      <c r="F1358" s="243"/>
      <c r="G1358" s="243"/>
      <c r="H1358" s="243"/>
      <c r="I1358" s="244"/>
      <c r="J1358" s="244"/>
      <c r="K1358" s="243"/>
      <c r="L1358" s="243"/>
      <c r="M1358" s="243"/>
      <c r="N1358" s="243"/>
      <c r="O1358" s="243"/>
      <c r="P1358" s="244"/>
    </row>
    <row r="1359" spans="1:16" ht="13.5">
      <c r="A1359" s="242"/>
      <c r="B1359" s="240"/>
      <c r="C1359" s="243"/>
      <c r="D1359" s="243"/>
      <c r="E1359" s="243"/>
      <c r="F1359" s="243"/>
      <c r="G1359" s="243"/>
      <c r="H1359" s="243"/>
      <c r="I1359" s="244"/>
      <c r="J1359" s="244"/>
      <c r="K1359" s="243"/>
      <c r="L1359" s="243"/>
      <c r="M1359" s="243"/>
      <c r="N1359" s="243"/>
      <c r="O1359" s="243"/>
      <c r="P1359" s="244"/>
    </row>
    <row r="1360" spans="1:16" ht="13.5">
      <c r="A1360" s="242"/>
      <c r="B1360" s="240"/>
      <c r="C1360" s="243"/>
      <c r="D1360" s="243"/>
      <c r="E1360" s="243"/>
      <c r="F1360" s="243"/>
      <c r="G1360" s="243"/>
      <c r="H1360" s="243"/>
      <c r="I1360" s="244"/>
      <c r="J1360" s="244"/>
      <c r="K1360" s="243"/>
      <c r="L1360" s="243"/>
      <c r="M1360" s="243"/>
      <c r="N1360" s="243"/>
      <c r="O1360" s="243"/>
      <c r="P1360" s="244"/>
    </row>
    <row r="1361" spans="1:16" ht="13.5">
      <c r="A1361" s="242"/>
      <c r="B1361" s="240"/>
      <c r="C1361" s="243"/>
      <c r="D1361" s="243"/>
      <c r="E1361" s="243"/>
      <c r="F1361" s="243"/>
      <c r="G1361" s="243"/>
      <c r="H1361" s="243"/>
      <c r="I1361" s="244"/>
      <c r="J1361" s="244"/>
      <c r="K1361" s="243"/>
      <c r="L1361" s="243"/>
      <c r="M1361" s="243"/>
      <c r="N1361" s="243"/>
      <c r="O1361" s="243"/>
      <c r="P1361" s="244"/>
    </row>
    <row r="1362" spans="1:16" ht="13.5">
      <c r="A1362" s="242"/>
      <c r="B1362" s="240"/>
      <c r="C1362" s="243"/>
      <c r="D1362" s="243"/>
      <c r="E1362" s="243"/>
      <c r="F1362" s="243"/>
      <c r="G1362" s="243"/>
      <c r="H1362" s="243"/>
      <c r="I1362" s="244"/>
      <c r="J1362" s="244"/>
      <c r="K1362" s="243"/>
      <c r="L1362" s="243"/>
      <c r="M1362" s="243"/>
      <c r="N1362" s="243"/>
      <c r="O1362" s="243"/>
      <c r="P1362" s="244"/>
    </row>
    <row r="1363" spans="1:16" ht="13.5">
      <c r="A1363" s="242"/>
      <c r="B1363" s="240"/>
      <c r="C1363" s="243"/>
      <c r="D1363" s="243"/>
      <c r="E1363" s="243"/>
      <c r="F1363" s="243"/>
      <c r="G1363" s="243"/>
      <c r="H1363" s="243"/>
      <c r="I1363" s="244"/>
      <c r="J1363" s="244"/>
      <c r="K1363" s="243"/>
      <c r="L1363" s="243"/>
      <c r="M1363" s="243"/>
      <c r="N1363" s="243"/>
      <c r="O1363" s="243"/>
      <c r="P1363" s="244"/>
    </row>
    <row r="1364" spans="1:16" ht="13.5">
      <c r="A1364" s="242"/>
      <c r="B1364" s="240"/>
      <c r="C1364" s="243"/>
      <c r="D1364" s="243"/>
      <c r="E1364" s="243"/>
      <c r="F1364" s="243"/>
      <c r="G1364" s="243"/>
      <c r="H1364" s="243"/>
      <c r="I1364" s="244"/>
      <c r="J1364" s="244"/>
      <c r="K1364" s="243"/>
      <c r="L1364" s="243"/>
      <c r="M1364" s="243"/>
      <c r="N1364" s="243"/>
      <c r="O1364" s="243"/>
      <c r="P1364" s="244"/>
    </row>
    <row r="1365" spans="1:16" ht="13.5">
      <c r="A1365" s="242"/>
      <c r="B1365" s="240"/>
      <c r="C1365" s="243"/>
      <c r="D1365" s="243"/>
      <c r="E1365" s="243"/>
      <c r="F1365" s="243"/>
      <c r="G1365" s="243"/>
      <c r="H1365" s="243"/>
      <c r="I1365" s="244"/>
      <c r="J1365" s="244"/>
      <c r="K1365" s="243"/>
      <c r="L1365" s="243"/>
      <c r="M1365" s="243"/>
      <c r="N1365" s="243"/>
      <c r="O1365" s="243"/>
      <c r="P1365" s="244"/>
    </row>
    <row r="1366" spans="1:16" ht="13.5">
      <c r="A1366" s="242"/>
      <c r="B1366" s="240"/>
      <c r="C1366" s="243"/>
      <c r="D1366" s="243"/>
      <c r="E1366" s="243"/>
      <c r="F1366" s="243"/>
      <c r="G1366" s="243"/>
      <c r="H1366" s="243"/>
      <c r="I1366" s="244"/>
      <c r="J1366" s="244"/>
      <c r="K1366" s="243"/>
      <c r="L1366" s="243"/>
      <c r="M1366" s="243"/>
      <c r="N1366" s="243"/>
      <c r="O1366" s="243"/>
      <c r="P1366" s="244"/>
    </row>
    <row r="1367" spans="1:16" ht="13.5">
      <c r="A1367" s="242"/>
      <c r="B1367" s="240"/>
      <c r="C1367" s="243"/>
      <c r="D1367" s="243"/>
      <c r="E1367" s="243"/>
      <c r="F1367" s="243"/>
      <c r="G1367" s="243"/>
      <c r="H1367" s="243"/>
      <c r="I1367" s="244"/>
      <c r="J1367" s="244"/>
      <c r="K1367" s="243"/>
      <c r="L1367" s="243"/>
      <c r="M1367" s="243"/>
      <c r="N1367" s="243"/>
      <c r="O1367" s="243"/>
      <c r="P1367" s="244"/>
    </row>
    <row r="1368" spans="1:16" ht="13.5">
      <c r="A1368" s="242"/>
      <c r="B1368" s="240"/>
      <c r="C1368" s="243"/>
      <c r="D1368" s="243"/>
      <c r="E1368" s="243"/>
      <c r="F1368" s="243"/>
      <c r="G1368" s="243"/>
      <c r="H1368" s="243"/>
      <c r="I1368" s="244"/>
      <c r="J1368" s="244"/>
      <c r="K1368" s="243"/>
      <c r="L1368" s="243"/>
      <c r="M1368" s="243"/>
      <c r="N1368" s="243"/>
      <c r="O1368" s="243"/>
      <c r="P1368" s="244"/>
    </row>
    <row r="1369" spans="1:16" ht="13.5">
      <c r="A1369" s="242"/>
      <c r="B1369" s="240"/>
      <c r="C1369" s="243"/>
      <c r="D1369" s="243"/>
      <c r="E1369" s="243"/>
      <c r="F1369" s="243"/>
      <c r="G1369" s="243"/>
      <c r="H1369" s="243"/>
      <c r="I1369" s="244"/>
      <c r="J1369" s="244"/>
      <c r="K1369" s="243"/>
      <c r="L1369" s="243"/>
      <c r="M1369" s="243"/>
      <c r="N1369" s="243"/>
      <c r="O1369" s="243"/>
      <c r="P1369" s="244"/>
    </row>
    <row r="1370" spans="1:16" ht="13.5">
      <c r="A1370" s="242"/>
      <c r="B1370" s="240"/>
      <c r="C1370" s="243"/>
      <c r="D1370" s="243"/>
      <c r="E1370" s="243"/>
      <c r="F1370" s="243"/>
      <c r="G1370" s="243"/>
      <c r="H1370" s="243"/>
      <c r="I1370" s="244"/>
      <c r="J1370" s="244"/>
      <c r="K1370" s="243"/>
      <c r="L1370" s="243"/>
      <c r="M1370" s="243"/>
      <c r="N1370" s="243"/>
      <c r="O1370" s="243"/>
      <c r="P1370" s="244"/>
    </row>
    <row r="1371" spans="1:16" ht="13.5">
      <c r="A1371" s="242"/>
      <c r="B1371" s="240"/>
      <c r="C1371" s="243"/>
      <c r="D1371" s="243"/>
      <c r="E1371" s="243"/>
      <c r="F1371" s="243"/>
      <c r="G1371" s="243"/>
      <c r="H1371" s="243"/>
      <c r="I1371" s="244"/>
      <c r="J1371" s="244"/>
      <c r="K1371" s="243"/>
      <c r="L1371" s="243"/>
      <c r="M1371" s="243"/>
      <c r="N1371" s="243"/>
      <c r="O1371" s="243"/>
      <c r="P1371" s="244"/>
    </row>
    <row r="1372" spans="1:16" ht="13.5">
      <c r="A1372" s="242"/>
      <c r="B1372" s="240"/>
      <c r="C1372" s="243"/>
      <c r="D1372" s="243"/>
      <c r="E1372" s="243"/>
      <c r="F1372" s="243"/>
      <c r="G1372" s="243"/>
      <c r="H1372" s="243"/>
      <c r="I1372" s="244"/>
      <c r="J1372" s="244"/>
      <c r="K1372" s="243"/>
      <c r="L1372" s="243"/>
      <c r="M1372" s="243"/>
      <c r="N1372" s="243"/>
      <c r="O1372" s="243"/>
      <c r="P1372" s="244"/>
    </row>
    <row r="1373" spans="1:16" ht="13.5">
      <c r="A1373" s="242"/>
      <c r="B1373" s="240"/>
      <c r="C1373" s="243"/>
      <c r="D1373" s="243"/>
      <c r="E1373" s="243"/>
      <c r="F1373" s="243"/>
      <c r="G1373" s="243"/>
      <c r="H1373" s="243"/>
      <c r="I1373" s="244"/>
      <c r="J1373" s="244"/>
      <c r="K1373" s="243"/>
      <c r="L1373" s="243"/>
      <c r="M1373" s="243"/>
      <c r="N1373" s="243"/>
      <c r="O1373" s="243"/>
      <c r="P1373" s="244"/>
    </row>
    <row r="1374" spans="1:16" ht="13.5">
      <c r="A1374" s="242"/>
      <c r="B1374" s="240"/>
      <c r="C1374" s="243"/>
      <c r="D1374" s="243"/>
      <c r="E1374" s="243"/>
      <c r="F1374" s="243"/>
      <c r="G1374" s="243"/>
      <c r="H1374" s="243"/>
      <c r="I1374" s="244"/>
      <c r="J1374" s="244"/>
      <c r="K1374" s="243"/>
      <c r="L1374" s="243"/>
      <c r="M1374" s="243"/>
      <c r="N1374" s="243"/>
      <c r="O1374" s="243"/>
      <c r="P1374" s="244"/>
    </row>
    <row r="1375" spans="1:16" ht="13.5">
      <c r="A1375" s="242"/>
      <c r="B1375" s="240"/>
      <c r="C1375" s="243"/>
      <c r="D1375" s="243"/>
      <c r="E1375" s="243"/>
      <c r="F1375" s="243"/>
      <c r="G1375" s="243"/>
      <c r="H1375" s="243"/>
      <c r="I1375" s="244"/>
      <c r="J1375" s="244"/>
      <c r="K1375" s="243"/>
      <c r="L1375" s="243"/>
      <c r="M1375" s="243"/>
      <c r="N1375" s="243"/>
      <c r="O1375" s="243"/>
      <c r="P1375" s="244"/>
    </row>
    <row r="1376" spans="1:16" ht="13.5">
      <c r="A1376" s="242"/>
      <c r="B1376" s="240"/>
      <c r="C1376" s="243"/>
      <c r="D1376" s="243"/>
      <c r="E1376" s="243"/>
      <c r="F1376" s="243"/>
      <c r="G1376" s="243"/>
      <c r="H1376" s="243"/>
      <c r="I1376" s="244"/>
      <c r="J1376" s="244"/>
      <c r="K1376" s="243"/>
      <c r="L1376" s="243"/>
      <c r="M1376" s="243"/>
      <c r="N1376" s="243"/>
      <c r="O1376" s="243"/>
      <c r="P1376" s="244"/>
    </row>
    <row r="1377" spans="1:16" ht="13.5">
      <c r="A1377" s="242"/>
      <c r="B1377" s="240"/>
      <c r="C1377" s="243"/>
      <c r="D1377" s="243"/>
      <c r="E1377" s="243"/>
      <c r="F1377" s="243"/>
      <c r="G1377" s="243"/>
      <c r="H1377" s="243"/>
      <c r="I1377" s="244"/>
      <c r="J1377" s="244"/>
      <c r="K1377" s="243"/>
      <c r="L1377" s="243"/>
      <c r="M1377" s="243"/>
      <c r="N1377" s="243"/>
      <c r="O1377" s="243"/>
      <c r="P1377" s="244"/>
    </row>
    <row r="1378" spans="1:16" ht="13.5">
      <c r="A1378" s="242"/>
      <c r="B1378" s="240"/>
      <c r="C1378" s="243"/>
      <c r="D1378" s="243"/>
      <c r="E1378" s="243"/>
      <c r="F1378" s="243"/>
      <c r="G1378" s="243"/>
      <c r="H1378" s="243"/>
      <c r="I1378" s="244"/>
      <c r="J1378" s="244"/>
      <c r="K1378" s="243"/>
      <c r="L1378" s="243"/>
      <c r="M1378" s="243"/>
      <c r="N1378" s="243"/>
      <c r="O1378" s="243"/>
      <c r="P1378" s="244"/>
    </row>
    <row r="1379" spans="1:16" ht="13.5">
      <c r="A1379" s="242"/>
      <c r="B1379" s="240"/>
      <c r="C1379" s="243"/>
      <c r="D1379" s="243"/>
      <c r="E1379" s="243"/>
      <c r="F1379" s="243"/>
      <c r="G1379" s="243"/>
      <c r="H1379" s="243"/>
      <c r="I1379" s="244"/>
      <c r="J1379" s="244"/>
      <c r="K1379" s="243"/>
      <c r="L1379" s="243"/>
      <c r="M1379" s="243"/>
      <c r="N1379" s="243"/>
      <c r="O1379" s="243"/>
      <c r="P1379" s="244"/>
    </row>
    <row r="1380" spans="1:16" ht="13.5">
      <c r="A1380" s="242"/>
      <c r="B1380" s="240"/>
      <c r="C1380" s="243"/>
      <c r="D1380" s="243"/>
      <c r="E1380" s="243"/>
      <c r="F1380" s="243"/>
      <c r="G1380" s="243"/>
      <c r="H1380" s="243"/>
      <c r="I1380" s="244"/>
      <c r="J1380" s="244"/>
      <c r="K1380" s="243"/>
      <c r="L1380" s="243"/>
      <c r="M1380" s="243"/>
      <c r="N1380" s="243"/>
      <c r="O1380" s="243"/>
      <c r="P1380" s="244"/>
    </row>
    <row r="1381" spans="1:16" ht="13.5">
      <c r="A1381" s="242"/>
      <c r="B1381" s="240"/>
      <c r="C1381" s="243"/>
      <c r="D1381" s="243"/>
      <c r="E1381" s="243"/>
      <c r="F1381" s="243"/>
      <c r="G1381" s="243"/>
      <c r="H1381" s="243"/>
      <c r="I1381" s="244"/>
      <c r="J1381" s="244"/>
      <c r="K1381" s="243"/>
      <c r="L1381" s="243"/>
      <c r="M1381" s="243"/>
      <c r="N1381" s="243"/>
      <c r="O1381" s="243"/>
      <c r="P1381" s="244"/>
    </row>
    <row r="1382" spans="1:16" ht="13.5">
      <c r="A1382" s="242"/>
      <c r="B1382" s="240"/>
      <c r="C1382" s="243"/>
      <c r="D1382" s="243"/>
      <c r="E1382" s="243"/>
      <c r="F1382" s="243"/>
      <c r="G1382" s="243"/>
      <c r="H1382" s="243"/>
      <c r="I1382" s="244"/>
      <c r="J1382" s="244"/>
      <c r="K1382" s="243"/>
      <c r="L1382" s="243"/>
      <c r="M1382" s="243"/>
      <c r="N1382" s="243"/>
      <c r="O1382" s="243"/>
      <c r="P1382" s="244"/>
    </row>
    <row r="1383" spans="1:16" ht="13.5">
      <c r="A1383" s="242"/>
      <c r="B1383" s="240"/>
      <c r="C1383" s="243"/>
      <c r="D1383" s="243"/>
      <c r="E1383" s="243"/>
      <c r="F1383" s="243"/>
      <c r="G1383" s="243"/>
      <c r="H1383" s="243"/>
      <c r="I1383" s="244"/>
      <c r="J1383" s="244"/>
      <c r="K1383" s="243"/>
      <c r="L1383" s="243"/>
      <c r="M1383" s="243"/>
      <c r="N1383" s="243"/>
      <c r="O1383" s="243"/>
      <c r="P1383" s="244"/>
    </row>
    <row r="1384" spans="1:16" ht="13.5">
      <c r="A1384" s="242"/>
      <c r="B1384" s="240"/>
      <c r="C1384" s="243"/>
      <c r="D1384" s="243"/>
      <c r="E1384" s="243"/>
      <c r="F1384" s="243"/>
      <c r="G1384" s="243"/>
      <c r="H1384" s="243"/>
      <c r="I1384" s="244"/>
      <c r="J1384" s="244"/>
      <c r="K1384" s="243"/>
      <c r="L1384" s="243"/>
      <c r="M1384" s="243"/>
      <c r="N1384" s="243"/>
      <c r="O1384" s="243"/>
      <c r="P1384" s="244"/>
    </row>
    <row r="1385" spans="1:16" ht="13.5">
      <c r="A1385" s="242"/>
      <c r="B1385" s="240"/>
      <c r="C1385" s="243"/>
      <c r="D1385" s="243"/>
      <c r="E1385" s="243"/>
      <c r="F1385" s="243"/>
      <c r="G1385" s="243"/>
      <c r="H1385" s="243"/>
      <c r="I1385" s="244"/>
      <c r="J1385" s="244"/>
      <c r="K1385" s="243"/>
      <c r="L1385" s="243"/>
      <c r="M1385" s="243"/>
      <c r="N1385" s="243"/>
      <c r="O1385" s="243"/>
      <c r="P1385" s="244"/>
    </row>
    <row r="1386" spans="1:16" ht="13.5">
      <c r="A1386" s="242"/>
      <c r="B1386" s="240"/>
      <c r="C1386" s="243"/>
      <c r="D1386" s="243"/>
      <c r="E1386" s="243"/>
      <c r="F1386" s="243"/>
      <c r="G1386" s="243"/>
      <c r="H1386" s="243"/>
      <c r="I1386" s="244"/>
      <c r="J1386" s="244"/>
      <c r="K1386" s="243"/>
      <c r="L1386" s="243"/>
      <c r="M1386" s="243"/>
      <c r="N1386" s="243"/>
      <c r="O1386" s="243"/>
      <c r="P1386" s="244"/>
    </row>
    <row r="1387" spans="1:16" ht="13.5">
      <c r="A1387" s="242"/>
      <c r="B1387" s="240"/>
      <c r="C1387" s="243"/>
      <c r="D1387" s="243"/>
      <c r="E1387" s="243"/>
      <c r="F1387" s="243"/>
      <c r="G1387" s="243"/>
      <c r="H1387" s="243"/>
      <c r="I1387" s="244"/>
      <c r="J1387" s="244"/>
      <c r="K1387" s="243"/>
      <c r="L1387" s="243"/>
      <c r="M1387" s="243"/>
      <c r="N1387" s="243"/>
      <c r="O1387" s="243"/>
      <c r="P1387" s="244"/>
    </row>
    <row r="1388" spans="1:16" ht="13.5">
      <c r="A1388" s="242"/>
      <c r="B1388" s="240"/>
      <c r="C1388" s="243"/>
      <c r="D1388" s="243"/>
      <c r="E1388" s="243"/>
      <c r="F1388" s="243"/>
      <c r="G1388" s="243"/>
      <c r="H1388" s="243"/>
      <c r="I1388" s="244"/>
      <c r="J1388" s="244"/>
      <c r="K1388" s="243"/>
      <c r="L1388" s="243"/>
      <c r="M1388" s="243"/>
      <c r="N1388" s="243"/>
      <c r="O1388" s="243"/>
      <c r="P1388" s="244"/>
    </row>
    <row r="1389" spans="1:16" ht="13.5">
      <c r="A1389" s="242"/>
      <c r="B1389" s="240"/>
      <c r="C1389" s="243"/>
      <c r="D1389" s="243"/>
      <c r="E1389" s="243"/>
      <c r="F1389" s="243"/>
      <c r="G1389" s="243"/>
      <c r="H1389" s="243"/>
      <c r="I1389" s="244"/>
      <c r="J1389" s="244"/>
      <c r="K1389" s="243"/>
      <c r="L1389" s="243"/>
      <c r="M1389" s="243"/>
      <c r="N1389" s="243"/>
      <c r="O1389" s="243"/>
      <c r="P1389" s="244"/>
    </row>
    <row r="1390" spans="1:16" ht="13.5">
      <c r="A1390" s="242"/>
      <c r="B1390" s="240"/>
      <c r="C1390" s="243"/>
      <c r="D1390" s="243"/>
      <c r="E1390" s="243"/>
      <c r="F1390" s="243"/>
      <c r="G1390" s="243"/>
      <c r="H1390" s="243"/>
      <c r="I1390" s="244"/>
      <c r="J1390" s="244"/>
      <c r="K1390" s="243"/>
      <c r="L1390" s="243"/>
      <c r="M1390" s="243"/>
      <c r="N1390" s="243"/>
      <c r="O1390" s="243"/>
      <c r="P1390" s="244"/>
    </row>
    <row r="1391" spans="1:16" ht="13.5">
      <c r="A1391" s="242"/>
      <c r="B1391" s="240"/>
      <c r="C1391" s="243"/>
      <c r="D1391" s="243"/>
      <c r="E1391" s="243"/>
      <c r="F1391" s="243"/>
      <c r="G1391" s="243"/>
      <c r="H1391" s="243"/>
      <c r="I1391" s="244"/>
      <c r="J1391" s="244"/>
      <c r="K1391" s="243"/>
      <c r="L1391" s="243"/>
      <c r="M1391" s="243"/>
      <c r="N1391" s="243"/>
      <c r="O1391" s="243"/>
      <c r="P1391" s="244"/>
    </row>
    <row r="1392" spans="1:16" ht="13.5">
      <c r="A1392" s="242"/>
      <c r="B1392" s="240"/>
      <c r="C1392" s="243"/>
      <c r="D1392" s="243"/>
      <c r="E1392" s="243"/>
      <c r="F1392" s="243"/>
      <c r="G1392" s="243"/>
      <c r="H1392" s="243"/>
      <c r="I1392" s="244"/>
      <c r="J1392" s="244"/>
      <c r="K1392" s="243"/>
      <c r="L1392" s="243"/>
      <c r="M1392" s="243"/>
      <c r="N1392" s="243"/>
      <c r="O1392" s="243"/>
      <c r="P1392" s="244"/>
    </row>
    <row r="1393" spans="1:16" ht="13.5">
      <c r="A1393" s="242"/>
      <c r="B1393" s="240"/>
      <c r="C1393" s="243"/>
      <c r="D1393" s="243"/>
      <c r="E1393" s="243"/>
      <c r="F1393" s="243"/>
      <c r="G1393" s="243"/>
      <c r="H1393" s="243"/>
      <c r="I1393" s="244"/>
      <c r="J1393" s="244"/>
      <c r="K1393" s="243"/>
      <c r="L1393" s="243"/>
      <c r="M1393" s="243"/>
      <c r="N1393" s="243"/>
      <c r="O1393" s="243"/>
      <c r="P1393" s="244"/>
    </row>
    <row r="1394" spans="1:16" ht="13.5">
      <c r="A1394" s="242"/>
      <c r="B1394" s="240"/>
      <c r="C1394" s="243"/>
      <c r="D1394" s="243"/>
      <c r="E1394" s="243"/>
      <c r="F1394" s="243"/>
      <c r="G1394" s="243"/>
      <c r="H1394" s="243"/>
      <c r="I1394" s="244"/>
      <c r="J1394" s="244"/>
      <c r="K1394" s="243"/>
      <c r="L1394" s="243"/>
      <c r="M1394" s="243"/>
      <c r="N1394" s="243"/>
      <c r="O1394" s="243"/>
      <c r="P1394" s="244"/>
    </row>
    <row r="1395" spans="1:16" ht="13.5">
      <c r="A1395" s="242"/>
      <c r="B1395" s="240"/>
      <c r="C1395" s="243"/>
      <c r="D1395" s="243"/>
      <c r="E1395" s="243"/>
      <c r="F1395" s="243"/>
      <c r="G1395" s="243"/>
      <c r="H1395" s="243"/>
      <c r="I1395" s="244"/>
      <c r="J1395" s="244"/>
      <c r="K1395" s="243"/>
      <c r="L1395" s="243"/>
      <c r="M1395" s="243"/>
      <c r="N1395" s="243"/>
      <c r="O1395" s="243"/>
      <c r="P1395" s="244"/>
    </row>
    <row r="1396" spans="1:16" ht="13.5">
      <c r="A1396" s="242"/>
      <c r="B1396" s="240"/>
      <c r="C1396" s="243"/>
      <c r="D1396" s="243"/>
      <c r="E1396" s="243"/>
      <c r="F1396" s="243"/>
      <c r="G1396" s="243"/>
      <c r="H1396" s="243"/>
      <c r="I1396" s="244"/>
      <c r="J1396" s="244"/>
      <c r="K1396" s="243"/>
      <c r="L1396" s="243"/>
      <c r="M1396" s="243"/>
      <c r="N1396" s="243"/>
      <c r="O1396" s="243"/>
      <c r="P1396" s="244"/>
    </row>
    <row r="1397" spans="1:16" ht="13.5">
      <c r="A1397" s="242"/>
      <c r="B1397" s="240"/>
      <c r="C1397" s="243"/>
      <c r="D1397" s="243"/>
      <c r="E1397" s="243"/>
      <c r="F1397" s="243"/>
      <c r="G1397" s="243"/>
      <c r="H1397" s="243"/>
      <c r="I1397" s="244"/>
      <c r="J1397" s="244"/>
      <c r="K1397" s="243"/>
      <c r="L1397" s="243"/>
      <c r="M1397" s="243"/>
      <c r="N1397" s="243"/>
      <c r="O1397" s="243"/>
      <c r="P1397" s="244"/>
    </row>
    <row r="1398" spans="1:16" ht="13.5">
      <c r="A1398" s="242"/>
      <c r="B1398" s="240"/>
      <c r="C1398" s="243"/>
      <c r="D1398" s="243"/>
      <c r="E1398" s="243"/>
      <c r="F1398" s="243"/>
      <c r="G1398" s="243"/>
      <c r="H1398" s="243"/>
      <c r="I1398" s="244"/>
      <c r="J1398" s="244"/>
      <c r="K1398" s="243"/>
      <c r="L1398" s="243"/>
      <c r="M1398" s="243"/>
      <c r="N1398" s="243"/>
      <c r="O1398" s="243"/>
      <c r="P1398" s="244"/>
    </row>
    <row r="1399" spans="1:16" ht="13.5">
      <c r="A1399" s="242"/>
      <c r="B1399" s="240"/>
      <c r="C1399" s="243"/>
      <c r="D1399" s="243"/>
      <c r="E1399" s="243"/>
      <c r="F1399" s="243"/>
      <c r="G1399" s="243"/>
      <c r="H1399" s="243"/>
      <c r="I1399" s="244"/>
      <c r="J1399" s="244"/>
      <c r="K1399" s="243"/>
      <c r="L1399" s="243"/>
      <c r="M1399" s="243"/>
      <c r="N1399" s="243"/>
      <c r="O1399" s="243"/>
      <c r="P1399" s="244"/>
    </row>
    <row r="1400" spans="1:16" ht="13.5">
      <c r="A1400" s="242"/>
      <c r="B1400" s="240"/>
      <c r="C1400" s="243"/>
      <c r="D1400" s="243"/>
      <c r="E1400" s="243"/>
      <c r="F1400" s="243"/>
      <c r="G1400" s="243"/>
      <c r="H1400" s="243"/>
      <c r="I1400" s="244"/>
      <c r="J1400" s="244"/>
      <c r="K1400" s="243"/>
      <c r="L1400" s="243"/>
      <c r="M1400" s="243"/>
      <c r="N1400" s="243"/>
      <c r="O1400" s="243"/>
      <c r="P1400" s="244"/>
    </row>
    <row r="1401" spans="1:16" ht="13.5">
      <c r="A1401" s="242"/>
      <c r="B1401" s="240"/>
      <c r="C1401" s="243"/>
      <c r="D1401" s="243"/>
      <c r="E1401" s="243"/>
      <c r="F1401" s="243"/>
      <c r="G1401" s="243"/>
      <c r="H1401" s="243"/>
      <c r="I1401" s="244"/>
      <c r="J1401" s="244"/>
      <c r="K1401" s="243"/>
      <c r="L1401" s="243"/>
      <c r="M1401" s="243"/>
      <c r="N1401" s="243"/>
      <c r="O1401" s="243"/>
      <c r="P1401" s="244"/>
    </row>
    <row r="1402" spans="1:16" ht="13.5">
      <c r="A1402" s="242"/>
      <c r="B1402" s="240"/>
      <c r="C1402" s="243"/>
      <c r="D1402" s="243"/>
      <c r="E1402" s="243"/>
      <c r="F1402" s="243"/>
      <c r="G1402" s="243"/>
      <c r="H1402" s="243"/>
      <c r="I1402" s="244"/>
      <c r="J1402" s="244"/>
      <c r="K1402" s="243"/>
      <c r="L1402" s="243"/>
      <c r="M1402" s="243"/>
      <c r="N1402" s="243"/>
      <c r="O1402" s="243"/>
      <c r="P1402" s="244"/>
    </row>
    <row r="1403" spans="1:16" ht="13.5">
      <c r="A1403" s="242"/>
      <c r="B1403" s="240"/>
      <c r="C1403" s="243"/>
      <c r="D1403" s="243"/>
      <c r="E1403" s="243"/>
      <c r="F1403" s="243"/>
      <c r="G1403" s="243"/>
      <c r="H1403" s="243"/>
      <c r="I1403" s="244"/>
      <c r="J1403" s="244"/>
      <c r="K1403" s="243"/>
      <c r="L1403" s="243"/>
      <c r="M1403" s="243"/>
      <c r="N1403" s="243"/>
      <c r="O1403" s="243"/>
      <c r="P1403" s="244"/>
    </row>
    <row r="1404" spans="1:16" ht="13.5">
      <c r="A1404" s="242"/>
      <c r="B1404" s="240"/>
      <c r="C1404" s="243"/>
      <c r="D1404" s="243"/>
      <c r="E1404" s="243"/>
      <c r="F1404" s="243"/>
      <c r="G1404" s="243"/>
      <c r="H1404" s="243"/>
      <c r="I1404" s="244"/>
      <c r="J1404" s="244"/>
      <c r="K1404" s="243"/>
      <c r="L1404" s="243"/>
      <c r="M1404" s="243"/>
      <c r="N1404" s="243"/>
      <c r="O1404" s="243"/>
      <c r="P1404" s="244"/>
    </row>
    <row r="1405" spans="1:16" ht="13.5">
      <c r="A1405" s="242"/>
      <c r="B1405" s="240"/>
      <c r="C1405" s="243"/>
      <c r="D1405" s="243"/>
      <c r="E1405" s="243"/>
      <c r="F1405" s="243"/>
      <c r="G1405" s="243"/>
      <c r="H1405" s="243"/>
      <c r="I1405" s="244"/>
      <c r="J1405" s="244"/>
      <c r="K1405" s="243"/>
      <c r="L1405" s="243"/>
      <c r="M1405" s="243"/>
      <c r="N1405" s="243"/>
      <c r="O1405" s="243"/>
      <c r="P1405" s="244"/>
    </row>
    <row r="1406" spans="1:16" ht="13.5">
      <c r="A1406" s="242"/>
      <c r="B1406" s="240"/>
      <c r="C1406" s="243"/>
      <c r="D1406" s="243"/>
      <c r="E1406" s="243"/>
      <c r="F1406" s="243"/>
      <c r="G1406" s="243"/>
      <c r="H1406" s="243"/>
      <c r="I1406" s="244"/>
      <c r="J1406" s="244"/>
      <c r="K1406" s="243"/>
      <c r="L1406" s="243"/>
      <c r="M1406" s="243"/>
      <c r="N1406" s="243"/>
      <c r="O1406" s="243"/>
      <c r="P1406" s="244"/>
    </row>
    <row r="1407" spans="1:16" ht="13.5">
      <c r="A1407" s="242"/>
      <c r="B1407" s="240"/>
      <c r="C1407" s="243"/>
      <c r="D1407" s="243"/>
      <c r="E1407" s="243"/>
      <c r="F1407" s="243"/>
      <c r="G1407" s="243"/>
      <c r="H1407" s="243"/>
      <c r="I1407" s="244"/>
      <c r="J1407" s="244"/>
      <c r="K1407" s="243"/>
      <c r="L1407" s="243"/>
      <c r="M1407" s="243"/>
      <c r="N1407" s="243"/>
      <c r="O1407" s="243"/>
      <c r="P1407" s="244"/>
    </row>
    <row r="1408" spans="1:16" ht="13.5">
      <c r="A1408" s="242"/>
      <c r="B1408" s="240"/>
      <c r="C1408" s="243"/>
      <c r="D1408" s="243"/>
      <c r="E1408" s="243"/>
      <c r="F1408" s="243"/>
      <c r="G1408" s="243"/>
      <c r="H1408" s="243"/>
      <c r="I1408" s="244"/>
      <c r="J1408" s="244"/>
      <c r="K1408" s="243"/>
      <c r="L1408" s="243"/>
      <c r="M1408" s="243"/>
      <c r="N1408" s="243"/>
      <c r="O1408" s="243"/>
      <c r="P1408" s="244"/>
    </row>
    <row r="1409" spans="1:16" ht="13.5">
      <c r="A1409" s="242"/>
      <c r="B1409" s="240"/>
      <c r="C1409" s="243"/>
      <c r="D1409" s="243"/>
      <c r="E1409" s="243"/>
      <c r="F1409" s="243"/>
      <c r="G1409" s="243"/>
      <c r="H1409" s="243"/>
      <c r="I1409" s="244"/>
      <c r="J1409" s="244"/>
      <c r="K1409" s="243"/>
      <c r="L1409" s="243"/>
      <c r="M1409" s="243"/>
      <c r="N1409" s="243"/>
      <c r="O1409" s="243"/>
      <c r="P1409" s="244"/>
    </row>
    <row r="1410" spans="1:16" ht="13.5">
      <c r="A1410" s="242"/>
      <c r="B1410" s="240"/>
      <c r="C1410" s="243"/>
      <c r="D1410" s="243"/>
      <c r="E1410" s="243"/>
      <c r="F1410" s="243"/>
      <c r="G1410" s="243"/>
      <c r="H1410" s="243"/>
      <c r="I1410" s="244"/>
      <c r="J1410" s="244"/>
      <c r="K1410" s="243"/>
      <c r="L1410" s="243"/>
      <c r="M1410" s="243"/>
      <c r="N1410" s="243"/>
      <c r="O1410" s="243"/>
      <c r="P1410" s="244"/>
    </row>
    <row r="1411" spans="1:16" ht="13.5">
      <c r="A1411" s="242"/>
      <c r="B1411" s="240"/>
      <c r="C1411" s="243"/>
      <c r="D1411" s="243"/>
      <c r="E1411" s="243"/>
      <c r="F1411" s="243"/>
      <c r="G1411" s="243"/>
      <c r="H1411" s="243"/>
      <c r="I1411" s="244"/>
      <c r="J1411" s="244"/>
      <c r="K1411" s="243"/>
      <c r="L1411" s="243"/>
      <c r="M1411" s="243"/>
      <c r="N1411" s="243"/>
      <c r="O1411" s="243"/>
      <c r="P1411" s="244"/>
    </row>
    <row r="1412" spans="1:16" ht="13.5">
      <c r="A1412" s="242"/>
      <c r="B1412" s="240"/>
      <c r="C1412" s="243"/>
      <c r="D1412" s="243"/>
      <c r="E1412" s="243"/>
      <c r="F1412" s="243"/>
      <c r="G1412" s="243"/>
      <c r="H1412" s="243"/>
      <c r="I1412" s="244"/>
      <c r="J1412" s="244"/>
      <c r="K1412" s="243"/>
      <c r="L1412" s="243"/>
      <c r="M1412" s="243"/>
      <c r="N1412" s="243"/>
      <c r="O1412" s="243"/>
      <c r="P1412" s="244"/>
    </row>
    <row r="1413" spans="1:16" ht="13.5">
      <c r="A1413" s="242"/>
      <c r="B1413" s="240"/>
      <c r="C1413" s="243"/>
      <c r="D1413" s="243"/>
      <c r="E1413" s="243"/>
      <c r="F1413" s="243"/>
      <c r="G1413" s="243"/>
      <c r="H1413" s="243"/>
      <c r="I1413" s="244"/>
      <c r="J1413" s="244"/>
      <c r="K1413" s="243"/>
      <c r="L1413" s="243"/>
      <c r="M1413" s="243"/>
      <c r="N1413" s="243"/>
      <c r="O1413" s="243"/>
      <c r="P1413" s="244"/>
    </row>
    <row r="1414" spans="1:16" ht="13.5">
      <c r="A1414" s="242"/>
      <c r="B1414" s="240"/>
      <c r="C1414" s="243"/>
      <c r="D1414" s="243"/>
      <c r="E1414" s="243"/>
      <c r="F1414" s="243"/>
      <c r="G1414" s="243"/>
      <c r="H1414" s="243"/>
      <c r="I1414" s="244"/>
      <c r="J1414" s="244"/>
      <c r="K1414" s="243"/>
      <c r="L1414" s="243"/>
      <c r="M1414" s="243"/>
      <c r="N1414" s="243"/>
      <c r="O1414" s="243"/>
      <c r="P1414" s="244"/>
    </row>
    <row r="1415" spans="1:16" ht="13.5">
      <c r="A1415" s="242"/>
      <c r="B1415" s="240"/>
      <c r="C1415" s="243"/>
      <c r="D1415" s="243"/>
      <c r="E1415" s="243"/>
      <c r="F1415" s="243"/>
      <c r="G1415" s="243"/>
      <c r="H1415" s="243"/>
      <c r="I1415" s="244"/>
      <c r="J1415" s="244"/>
      <c r="K1415" s="243"/>
      <c r="L1415" s="243"/>
      <c r="M1415" s="243"/>
      <c r="N1415" s="243"/>
      <c r="O1415" s="243"/>
      <c r="P1415" s="244"/>
    </row>
    <row r="1416" spans="1:16" ht="13.5">
      <c r="A1416" s="242"/>
      <c r="B1416" s="240"/>
      <c r="C1416" s="243"/>
      <c r="D1416" s="243"/>
      <c r="E1416" s="243"/>
      <c r="F1416" s="243"/>
      <c r="G1416" s="243"/>
      <c r="H1416" s="243"/>
      <c r="I1416" s="244"/>
      <c r="J1416" s="244"/>
      <c r="K1416" s="243"/>
      <c r="L1416" s="243"/>
      <c r="M1416" s="243"/>
      <c r="N1416" s="243"/>
      <c r="O1416" s="243"/>
      <c r="P1416" s="244"/>
    </row>
    <row r="1417" spans="1:16" ht="13.5">
      <c r="A1417" s="242"/>
      <c r="B1417" s="240"/>
      <c r="C1417" s="243"/>
      <c r="D1417" s="243"/>
      <c r="E1417" s="243"/>
      <c r="F1417" s="243"/>
      <c r="G1417" s="243"/>
      <c r="H1417" s="243"/>
      <c r="I1417" s="244"/>
      <c r="J1417" s="244"/>
      <c r="K1417" s="243"/>
      <c r="L1417" s="243"/>
      <c r="M1417" s="243"/>
      <c r="N1417" s="243"/>
      <c r="O1417" s="243"/>
      <c r="P1417" s="244"/>
    </row>
    <row r="1418" spans="1:16" ht="13.5">
      <c r="A1418" s="242"/>
      <c r="B1418" s="240"/>
      <c r="C1418" s="243"/>
      <c r="D1418" s="243"/>
      <c r="E1418" s="243"/>
      <c r="F1418" s="243"/>
      <c r="G1418" s="243"/>
      <c r="H1418" s="243"/>
      <c r="I1418" s="244"/>
      <c r="J1418" s="244"/>
      <c r="K1418" s="243"/>
      <c r="L1418" s="243"/>
      <c r="M1418" s="243"/>
      <c r="N1418" s="243"/>
      <c r="O1418" s="243"/>
      <c r="P1418" s="244"/>
    </row>
    <row r="1419" spans="1:16" ht="13.5">
      <c r="A1419" s="242"/>
      <c r="B1419" s="240"/>
      <c r="C1419" s="243"/>
      <c r="D1419" s="243"/>
      <c r="E1419" s="243"/>
      <c r="F1419" s="243"/>
      <c r="G1419" s="243"/>
      <c r="H1419" s="243"/>
      <c r="I1419" s="244"/>
      <c r="J1419" s="244"/>
      <c r="K1419" s="243"/>
      <c r="L1419" s="243"/>
      <c r="M1419" s="243"/>
      <c r="N1419" s="243"/>
      <c r="O1419" s="243"/>
      <c r="P1419" s="244"/>
    </row>
    <row r="1420" spans="1:16" ht="13.5">
      <c r="A1420" s="242"/>
      <c r="B1420" s="240"/>
      <c r="C1420" s="243"/>
      <c r="D1420" s="243"/>
      <c r="E1420" s="243"/>
      <c r="F1420" s="243"/>
      <c r="G1420" s="243"/>
      <c r="H1420" s="243"/>
      <c r="I1420" s="244"/>
      <c r="J1420" s="244"/>
      <c r="K1420" s="243"/>
      <c r="L1420" s="243"/>
      <c r="M1420" s="243"/>
      <c r="N1420" s="243"/>
      <c r="O1420" s="243"/>
      <c r="P1420" s="244"/>
    </row>
    <row r="1421" spans="1:16" ht="13.5">
      <c r="A1421" s="242"/>
      <c r="B1421" s="240"/>
      <c r="C1421" s="243"/>
      <c r="D1421" s="243"/>
      <c r="E1421" s="243"/>
      <c r="F1421" s="243"/>
      <c r="G1421" s="243"/>
      <c r="H1421" s="243"/>
      <c r="I1421" s="244"/>
      <c r="J1421" s="244"/>
      <c r="K1421" s="243"/>
      <c r="L1421" s="243"/>
      <c r="M1421" s="243"/>
      <c r="N1421" s="243"/>
      <c r="O1421" s="243"/>
      <c r="P1421" s="244"/>
    </row>
    <row r="1422" spans="1:16" ht="13.5">
      <c r="A1422" s="242"/>
      <c r="B1422" s="240"/>
      <c r="C1422" s="243"/>
      <c r="D1422" s="243"/>
      <c r="E1422" s="243"/>
      <c r="F1422" s="243"/>
      <c r="G1422" s="243"/>
      <c r="H1422" s="243"/>
      <c r="I1422" s="244"/>
      <c r="J1422" s="244"/>
      <c r="K1422" s="243"/>
      <c r="L1422" s="243"/>
      <c r="M1422" s="243"/>
      <c r="N1422" s="243"/>
      <c r="O1422" s="243"/>
      <c r="P1422" s="244"/>
    </row>
    <row r="1423" spans="1:16" ht="13.5">
      <c r="A1423" s="242"/>
      <c r="B1423" s="240"/>
      <c r="C1423" s="243"/>
      <c r="D1423" s="243"/>
      <c r="E1423" s="243"/>
      <c r="F1423" s="243"/>
      <c r="G1423" s="243"/>
      <c r="H1423" s="243"/>
      <c r="I1423" s="244"/>
      <c r="J1423" s="244"/>
      <c r="K1423" s="243"/>
      <c r="L1423" s="243"/>
      <c r="M1423" s="243"/>
      <c r="N1423" s="243"/>
      <c r="O1423" s="243"/>
      <c r="P1423" s="244"/>
    </row>
    <row r="1424" spans="1:16" ht="13.5">
      <c r="A1424" s="242"/>
      <c r="B1424" s="240"/>
      <c r="C1424" s="243"/>
      <c r="D1424" s="243"/>
      <c r="E1424" s="243"/>
      <c r="F1424" s="243"/>
      <c r="G1424" s="243"/>
      <c r="H1424" s="243"/>
      <c r="I1424" s="244"/>
      <c r="J1424" s="244"/>
      <c r="K1424" s="243"/>
      <c r="L1424" s="243"/>
      <c r="M1424" s="243"/>
      <c r="N1424" s="243"/>
      <c r="O1424" s="243"/>
      <c r="P1424" s="244"/>
    </row>
    <row r="1425" spans="1:16" ht="13.5">
      <c r="A1425" s="242"/>
      <c r="B1425" s="240"/>
      <c r="C1425" s="243"/>
      <c r="D1425" s="243"/>
      <c r="E1425" s="243"/>
      <c r="F1425" s="243"/>
      <c r="G1425" s="243"/>
      <c r="H1425" s="243"/>
      <c r="I1425" s="244"/>
      <c r="J1425" s="244"/>
      <c r="K1425" s="243"/>
      <c r="L1425" s="243"/>
      <c r="M1425" s="243"/>
      <c r="N1425" s="243"/>
      <c r="O1425" s="243"/>
      <c r="P1425" s="244"/>
    </row>
    <row r="1426" spans="1:16" ht="13.5">
      <c r="A1426" s="242"/>
      <c r="B1426" s="240"/>
      <c r="C1426" s="243"/>
      <c r="D1426" s="243"/>
      <c r="E1426" s="243"/>
      <c r="F1426" s="243"/>
      <c r="G1426" s="243"/>
      <c r="H1426" s="243"/>
      <c r="I1426" s="244"/>
      <c r="J1426" s="244"/>
      <c r="K1426" s="243"/>
      <c r="L1426" s="243"/>
      <c r="M1426" s="243"/>
      <c r="N1426" s="243"/>
      <c r="O1426" s="243"/>
      <c r="P1426" s="244"/>
    </row>
    <row r="1427" spans="1:16" ht="13.5">
      <c r="A1427" s="242"/>
      <c r="B1427" s="240"/>
      <c r="C1427" s="243"/>
      <c r="D1427" s="243"/>
      <c r="E1427" s="243"/>
      <c r="F1427" s="243"/>
      <c r="G1427" s="243"/>
      <c r="H1427" s="243"/>
      <c r="I1427" s="244"/>
      <c r="J1427" s="244"/>
      <c r="K1427" s="243"/>
      <c r="L1427" s="243"/>
      <c r="M1427" s="243"/>
      <c r="N1427" s="243"/>
      <c r="O1427" s="243"/>
      <c r="P1427" s="244"/>
    </row>
    <row r="1428" spans="1:16" ht="13.5">
      <c r="A1428" s="242"/>
      <c r="B1428" s="240"/>
      <c r="C1428" s="243"/>
      <c r="D1428" s="243"/>
      <c r="E1428" s="243"/>
      <c r="F1428" s="243"/>
      <c r="G1428" s="243"/>
      <c r="H1428" s="243"/>
      <c r="I1428" s="244"/>
      <c r="J1428" s="244"/>
      <c r="K1428" s="243"/>
      <c r="L1428" s="243"/>
      <c r="M1428" s="243"/>
      <c r="N1428" s="243"/>
      <c r="O1428" s="243"/>
      <c r="P1428" s="244"/>
    </row>
    <row r="1429" spans="1:16" ht="13.5">
      <c r="A1429" s="242"/>
      <c r="B1429" s="240"/>
      <c r="C1429" s="243"/>
      <c r="D1429" s="243"/>
      <c r="E1429" s="243"/>
      <c r="F1429" s="243"/>
      <c r="G1429" s="243"/>
      <c r="H1429" s="243"/>
      <c r="I1429" s="244"/>
      <c r="J1429" s="244"/>
      <c r="K1429" s="243"/>
      <c r="L1429" s="243"/>
      <c r="M1429" s="243"/>
      <c r="N1429" s="243"/>
      <c r="O1429" s="243"/>
      <c r="P1429" s="244"/>
    </row>
    <row r="1430" spans="1:16" ht="13.5">
      <c r="A1430" s="242"/>
      <c r="B1430" s="240"/>
      <c r="C1430" s="243"/>
      <c r="D1430" s="243"/>
      <c r="E1430" s="243"/>
      <c r="F1430" s="243"/>
      <c r="G1430" s="243"/>
      <c r="H1430" s="243"/>
      <c r="I1430" s="244"/>
      <c r="J1430" s="244"/>
      <c r="K1430" s="243"/>
      <c r="L1430" s="243"/>
      <c r="M1430" s="243"/>
      <c r="N1430" s="243"/>
      <c r="O1430" s="243"/>
      <c r="P1430" s="244"/>
    </row>
    <row r="1431" spans="1:16" ht="13.5">
      <c r="A1431" s="242"/>
      <c r="B1431" s="240"/>
      <c r="C1431" s="243"/>
      <c r="D1431" s="243"/>
      <c r="E1431" s="243"/>
      <c r="F1431" s="243"/>
      <c r="G1431" s="243"/>
      <c r="H1431" s="243"/>
      <c r="I1431" s="244"/>
      <c r="J1431" s="244"/>
      <c r="K1431" s="243"/>
      <c r="L1431" s="243"/>
      <c r="M1431" s="243"/>
      <c r="N1431" s="243"/>
      <c r="O1431" s="243"/>
      <c r="P1431" s="244"/>
    </row>
    <row r="1432" spans="1:16" ht="13.5">
      <c r="A1432" s="242"/>
      <c r="B1432" s="240"/>
      <c r="C1432" s="243"/>
      <c r="D1432" s="243"/>
      <c r="E1432" s="243"/>
      <c r="F1432" s="243"/>
      <c r="G1432" s="243"/>
      <c r="H1432" s="243"/>
      <c r="I1432" s="244"/>
      <c r="J1432" s="244"/>
      <c r="K1432" s="243"/>
      <c r="L1432" s="243"/>
      <c r="M1432" s="243"/>
      <c r="N1432" s="243"/>
      <c r="O1432" s="243"/>
      <c r="P1432" s="244"/>
    </row>
    <row r="1433" spans="1:16" ht="13.5">
      <c r="A1433" s="242"/>
      <c r="B1433" s="240"/>
      <c r="C1433" s="243"/>
      <c r="D1433" s="243"/>
      <c r="E1433" s="243"/>
      <c r="F1433" s="243"/>
      <c r="G1433" s="243"/>
      <c r="H1433" s="243"/>
      <c r="I1433" s="244"/>
      <c r="J1433" s="244"/>
      <c r="K1433" s="243"/>
      <c r="L1433" s="243"/>
      <c r="M1433" s="243"/>
      <c r="N1433" s="243"/>
      <c r="O1433" s="243"/>
      <c r="P1433" s="244"/>
    </row>
    <row r="1434" spans="1:16" ht="13.5">
      <c r="A1434" s="242"/>
      <c r="B1434" s="240"/>
      <c r="C1434" s="243"/>
      <c r="D1434" s="243"/>
      <c r="E1434" s="243"/>
      <c r="F1434" s="243"/>
      <c r="G1434" s="243"/>
      <c r="H1434" s="243"/>
      <c r="I1434" s="244"/>
      <c r="J1434" s="244"/>
      <c r="K1434" s="243"/>
      <c r="L1434" s="243"/>
      <c r="M1434" s="243"/>
      <c r="N1434" s="243"/>
      <c r="O1434" s="243"/>
      <c r="P1434" s="244"/>
    </row>
    <row r="1435" spans="1:16" ht="13.5">
      <c r="A1435" s="242"/>
      <c r="B1435" s="240"/>
      <c r="C1435" s="243"/>
      <c r="D1435" s="243"/>
      <c r="E1435" s="243"/>
      <c r="F1435" s="243"/>
      <c r="G1435" s="243"/>
      <c r="H1435" s="243"/>
      <c r="I1435" s="244"/>
      <c r="J1435" s="244"/>
      <c r="K1435" s="243"/>
      <c r="L1435" s="243"/>
      <c r="M1435" s="243"/>
      <c r="N1435" s="243"/>
      <c r="O1435" s="243"/>
      <c r="P1435" s="244"/>
    </row>
    <row r="1436" spans="1:16" ht="13.5">
      <c r="A1436" s="242"/>
      <c r="B1436" s="240"/>
      <c r="C1436" s="243"/>
      <c r="D1436" s="243"/>
      <c r="E1436" s="243"/>
      <c r="F1436" s="243"/>
      <c r="G1436" s="243"/>
      <c r="H1436" s="243"/>
      <c r="I1436" s="244"/>
      <c r="J1436" s="244"/>
      <c r="K1436" s="243"/>
      <c r="L1436" s="243"/>
      <c r="M1436" s="243"/>
      <c r="N1436" s="243"/>
      <c r="O1436" s="243"/>
      <c r="P1436" s="244"/>
    </row>
    <row r="1437" spans="1:16" ht="13.5">
      <c r="A1437" s="242"/>
      <c r="B1437" s="240"/>
      <c r="C1437" s="243"/>
      <c r="D1437" s="243"/>
      <c r="E1437" s="243"/>
      <c r="F1437" s="243"/>
      <c r="G1437" s="243"/>
      <c r="H1437" s="243"/>
      <c r="I1437" s="244"/>
      <c r="J1437" s="244"/>
      <c r="K1437" s="243"/>
      <c r="L1437" s="243"/>
      <c r="M1437" s="243"/>
      <c r="N1437" s="243"/>
      <c r="O1437" s="243"/>
      <c r="P1437" s="244"/>
    </row>
    <row r="1438" spans="1:16" ht="13.5">
      <c r="A1438" s="242"/>
      <c r="B1438" s="240"/>
      <c r="C1438" s="243"/>
      <c r="D1438" s="243"/>
      <c r="E1438" s="243"/>
      <c r="F1438" s="243"/>
      <c r="G1438" s="243"/>
      <c r="H1438" s="243"/>
      <c r="I1438" s="244"/>
      <c r="J1438" s="244"/>
      <c r="K1438" s="243"/>
      <c r="L1438" s="243"/>
      <c r="M1438" s="243"/>
      <c r="N1438" s="243"/>
      <c r="O1438" s="243"/>
      <c r="P1438" s="244"/>
    </row>
    <row r="1439" spans="1:16" ht="13.5">
      <c r="A1439" s="242"/>
      <c r="B1439" s="240"/>
      <c r="C1439" s="243"/>
      <c r="D1439" s="243"/>
      <c r="E1439" s="243"/>
      <c r="F1439" s="243"/>
      <c r="G1439" s="243"/>
      <c r="H1439" s="243"/>
      <c r="I1439" s="244"/>
      <c r="J1439" s="244"/>
      <c r="K1439" s="243"/>
      <c r="L1439" s="243"/>
      <c r="M1439" s="243"/>
      <c r="N1439" s="243"/>
      <c r="O1439" s="243"/>
      <c r="P1439" s="244"/>
    </row>
    <row r="1440" spans="1:16" ht="13.5">
      <c r="A1440" s="242"/>
      <c r="B1440" s="240"/>
      <c r="C1440" s="243"/>
      <c r="D1440" s="243"/>
      <c r="E1440" s="243"/>
      <c r="F1440" s="243"/>
      <c r="G1440" s="243"/>
      <c r="H1440" s="243"/>
      <c r="I1440" s="244"/>
      <c r="J1440" s="244"/>
      <c r="K1440" s="243"/>
      <c r="L1440" s="243"/>
      <c r="M1440" s="243"/>
      <c r="N1440" s="243"/>
      <c r="O1440" s="243"/>
      <c r="P1440" s="244"/>
    </row>
    <row r="1441" spans="1:16" ht="13.5">
      <c r="A1441" s="242"/>
      <c r="B1441" s="240"/>
      <c r="C1441" s="243"/>
      <c r="D1441" s="243"/>
      <c r="E1441" s="243"/>
      <c r="F1441" s="243"/>
      <c r="G1441" s="243"/>
      <c r="H1441" s="243"/>
      <c r="I1441" s="244"/>
      <c r="J1441" s="244"/>
      <c r="K1441" s="243"/>
      <c r="L1441" s="243"/>
      <c r="M1441" s="243"/>
      <c r="N1441" s="243"/>
      <c r="O1441" s="243"/>
      <c r="P1441" s="244"/>
    </row>
    <row r="1442" spans="1:16" ht="13.5">
      <c r="A1442" s="242"/>
      <c r="B1442" s="240"/>
      <c r="C1442" s="243"/>
      <c r="D1442" s="243"/>
      <c r="E1442" s="243"/>
      <c r="F1442" s="243"/>
      <c r="G1442" s="243"/>
      <c r="H1442" s="243"/>
      <c r="I1442" s="244"/>
      <c r="J1442" s="244"/>
      <c r="K1442" s="243"/>
      <c r="L1442" s="243"/>
      <c r="M1442" s="243"/>
      <c r="N1442" s="243"/>
      <c r="O1442" s="243"/>
      <c r="P1442" s="244"/>
    </row>
    <row r="1443" spans="1:16" ht="13.5">
      <c r="A1443" s="242"/>
      <c r="B1443" s="240"/>
      <c r="C1443" s="243"/>
      <c r="D1443" s="243"/>
      <c r="E1443" s="243"/>
      <c r="F1443" s="243"/>
      <c r="G1443" s="243"/>
      <c r="H1443" s="243"/>
      <c r="I1443" s="244"/>
      <c r="J1443" s="244"/>
      <c r="K1443" s="243"/>
      <c r="L1443" s="243"/>
      <c r="M1443" s="243"/>
      <c r="N1443" s="243"/>
      <c r="O1443" s="243"/>
      <c r="P1443" s="244"/>
    </row>
    <row r="1444" spans="1:16" ht="13.5">
      <c r="A1444" s="242"/>
      <c r="B1444" s="240"/>
      <c r="C1444" s="243"/>
      <c r="D1444" s="243"/>
      <c r="E1444" s="243"/>
      <c r="F1444" s="243"/>
      <c r="G1444" s="243"/>
      <c r="H1444" s="243"/>
      <c r="I1444" s="244"/>
      <c r="J1444" s="244"/>
      <c r="K1444" s="243"/>
      <c r="L1444" s="243"/>
      <c r="M1444" s="243"/>
      <c r="N1444" s="243"/>
      <c r="O1444" s="243"/>
      <c r="P1444" s="244"/>
    </row>
    <row r="1445" spans="1:16" ht="13.5">
      <c r="A1445" s="242"/>
      <c r="B1445" s="240"/>
      <c r="C1445" s="243"/>
      <c r="D1445" s="243"/>
      <c r="E1445" s="243"/>
      <c r="F1445" s="243"/>
      <c r="G1445" s="243"/>
      <c r="H1445" s="243"/>
      <c r="I1445" s="244"/>
      <c r="J1445" s="244"/>
      <c r="K1445" s="243"/>
      <c r="L1445" s="243"/>
      <c r="M1445" s="243"/>
      <c r="N1445" s="243"/>
      <c r="O1445" s="243"/>
      <c r="P1445" s="244"/>
    </row>
    <row r="1446" spans="1:16" ht="13.5">
      <c r="A1446" s="242"/>
      <c r="B1446" s="240"/>
      <c r="C1446" s="243"/>
      <c r="D1446" s="243"/>
      <c r="E1446" s="243"/>
      <c r="F1446" s="243"/>
      <c r="G1446" s="243"/>
      <c r="H1446" s="243"/>
      <c r="I1446" s="244"/>
      <c r="J1446" s="244"/>
      <c r="K1446" s="243"/>
      <c r="L1446" s="243"/>
      <c r="M1446" s="243"/>
      <c r="N1446" s="243"/>
      <c r="O1446" s="243"/>
      <c r="P1446" s="244"/>
    </row>
    <row r="1447" spans="1:16" ht="13.5">
      <c r="A1447" s="242"/>
      <c r="B1447" s="240"/>
      <c r="C1447" s="243"/>
      <c r="D1447" s="243"/>
      <c r="E1447" s="243"/>
      <c r="F1447" s="243"/>
      <c r="G1447" s="243"/>
      <c r="H1447" s="243"/>
      <c r="I1447" s="244"/>
      <c r="J1447" s="244"/>
      <c r="K1447" s="243"/>
      <c r="L1447" s="243"/>
      <c r="M1447" s="243"/>
      <c r="N1447" s="243"/>
      <c r="O1447" s="243"/>
      <c r="P1447" s="244"/>
    </row>
    <row r="1448" spans="1:16" ht="13.5">
      <c r="A1448" s="242"/>
      <c r="B1448" s="240"/>
      <c r="C1448" s="243"/>
      <c r="D1448" s="243"/>
      <c r="E1448" s="243"/>
      <c r="F1448" s="243"/>
      <c r="G1448" s="243"/>
      <c r="H1448" s="243"/>
      <c r="I1448" s="244"/>
      <c r="J1448" s="244"/>
      <c r="K1448" s="243"/>
      <c r="L1448" s="243"/>
      <c r="M1448" s="243"/>
      <c r="N1448" s="243"/>
      <c r="O1448" s="243"/>
      <c r="P1448" s="244"/>
    </row>
    <row r="1449" spans="1:16" ht="13.5">
      <c r="A1449" s="242"/>
      <c r="B1449" s="240"/>
      <c r="C1449" s="243"/>
      <c r="D1449" s="243"/>
      <c r="E1449" s="243"/>
      <c r="F1449" s="243"/>
      <c r="G1449" s="243"/>
      <c r="H1449" s="243"/>
      <c r="I1449" s="244"/>
      <c r="J1449" s="244"/>
      <c r="K1449" s="243"/>
      <c r="L1449" s="243"/>
      <c r="M1449" s="243"/>
      <c r="N1449" s="243"/>
      <c r="O1449" s="243"/>
      <c r="P1449" s="244"/>
    </row>
    <row r="1450" spans="1:16" ht="13.5">
      <c r="A1450" s="242"/>
      <c r="B1450" s="240"/>
      <c r="C1450" s="243"/>
      <c r="D1450" s="243"/>
      <c r="E1450" s="243"/>
      <c r="F1450" s="243"/>
      <c r="G1450" s="243"/>
      <c r="H1450" s="243"/>
      <c r="I1450" s="244"/>
      <c r="J1450" s="244"/>
      <c r="K1450" s="243"/>
      <c r="L1450" s="243"/>
      <c r="M1450" s="243"/>
      <c r="N1450" s="243"/>
      <c r="O1450" s="243"/>
      <c r="P1450" s="244"/>
    </row>
    <row r="1451" spans="1:16" ht="13.5">
      <c r="A1451" s="242"/>
      <c r="B1451" s="240"/>
      <c r="C1451" s="243"/>
      <c r="D1451" s="243"/>
      <c r="E1451" s="243"/>
      <c r="F1451" s="243"/>
      <c r="G1451" s="243"/>
      <c r="H1451" s="243"/>
      <c r="I1451" s="244"/>
      <c r="J1451" s="244"/>
      <c r="K1451" s="243"/>
      <c r="L1451" s="243"/>
      <c r="M1451" s="243"/>
      <c r="N1451" s="243"/>
      <c r="O1451" s="243"/>
      <c r="P1451" s="244"/>
    </row>
    <row r="1452" spans="1:16" ht="13.5">
      <c r="A1452" s="242"/>
      <c r="B1452" s="240"/>
      <c r="C1452" s="243"/>
      <c r="D1452" s="243"/>
      <c r="E1452" s="243"/>
      <c r="F1452" s="243"/>
      <c r="G1452" s="243"/>
      <c r="H1452" s="243"/>
      <c r="I1452" s="244"/>
      <c r="J1452" s="244"/>
      <c r="K1452" s="243"/>
      <c r="L1452" s="243"/>
      <c r="M1452" s="243"/>
      <c r="N1452" s="243"/>
      <c r="O1452" s="243"/>
      <c r="P1452" s="244"/>
    </row>
    <row r="1453" spans="1:16" ht="13.5">
      <c r="A1453" s="242"/>
      <c r="B1453" s="240"/>
      <c r="C1453" s="243"/>
      <c r="D1453" s="243"/>
      <c r="E1453" s="243"/>
      <c r="F1453" s="243"/>
      <c r="G1453" s="243"/>
      <c r="H1453" s="243"/>
      <c r="I1453" s="244"/>
      <c r="J1453" s="244"/>
      <c r="K1453" s="243"/>
      <c r="L1453" s="243"/>
      <c r="M1453" s="243"/>
      <c r="N1453" s="243"/>
      <c r="O1453" s="243"/>
      <c r="P1453" s="244"/>
    </row>
    <row r="1454" spans="1:16" ht="13.5">
      <c r="A1454" s="242"/>
      <c r="B1454" s="240"/>
      <c r="C1454" s="243"/>
      <c r="D1454" s="243"/>
      <c r="E1454" s="243"/>
      <c r="F1454" s="243"/>
      <c r="G1454" s="243"/>
      <c r="H1454" s="243"/>
      <c r="I1454" s="244"/>
      <c r="J1454" s="244"/>
      <c r="K1454" s="243"/>
      <c r="L1454" s="243"/>
      <c r="M1454" s="243"/>
      <c r="N1454" s="243"/>
      <c r="O1454" s="243"/>
      <c r="P1454" s="244"/>
    </row>
    <row r="1455" spans="1:16" ht="13.5">
      <c r="A1455" s="242"/>
      <c r="B1455" s="240"/>
      <c r="C1455" s="243"/>
      <c r="D1455" s="243"/>
      <c r="E1455" s="243"/>
      <c r="F1455" s="243"/>
      <c r="G1455" s="243"/>
      <c r="H1455" s="243"/>
      <c r="I1455" s="244"/>
      <c r="J1455" s="244"/>
      <c r="K1455" s="243"/>
      <c r="L1455" s="243"/>
      <c r="M1455" s="243"/>
      <c r="N1455" s="243"/>
      <c r="O1455" s="243"/>
      <c r="P1455" s="244"/>
    </row>
    <row r="1456" spans="1:16" ht="13.5">
      <c r="A1456" s="242"/>
      <c r="B1456" s="240"/>
      <c r="C1456" s="243"/>
      <c r="D1456" s="243"/>
      <c r="E1456" s="243"/>
      <c r="F1456" s="243"/>
      <c r="G1456" s="243"/>
      <c r="H1456" s="243"/>
      <c r="I1456" s="244"/>
      <c r="J1456" s="244"/>
      <c r="K1456" s="243"/>
      <c r="L1456" s="243"/>
      <c r="M1456" s="243"/>
      <c r="N1456" s="243"/>
      <c r="O1456" s="243"/>
      <c r="P1456" s="244"/>
    </row>
    <row r="1457" spans="1:16" ht="13.5">
      <c r="A1457" s="242"/>
      <c r="B1457" s="240"/>
      <c r="C1457" s="243"/>
      <c r="D1457" s="243"/>
      <c r="E1457" s="243"/>
      <c r="F1457" s="243"/>
      <c r="G1457" s="243"/>
      <c r="H1457" s="243"/>
      <c r="I1457" s="244"/>
      <c r="J1457" s="244"/>
      <c r="K1457" s="243"/>
      <c r="L1457" s="243"/>
      <c r="M1457" s="243"/>
      <c r="N1457" s="243"/>
      <c r="O1457" s="243"/>
      <c r="P1457" s="244"/>
    </row>
    <row r="1458" spans="1:16" ht="13.5">
      <c r="A1458" s="242"/>
      <c r="B1458" s="240"/>
      <c r="C1458" s="243"/>
      <c r="D1458" s="243"/>
      <c r="E1458" s="243"/>
      <c r="F1458" s="243"/>
      <c r="G1458" s="243"/>
      <c r="H1458" s="243"/>
      <c r="I1458" s="244"/>
      <c r="J1458" s="244"/>
      <c r="K1458" s="243"/>
      <c r="L1458" s="243"/>
      <c r="M1458" s="243"/>
      <c r="N1458" s="243"/>
      <c r="O1458" s="243"/>
      <c r="P1458" s="244"/>
    </row>
    <row r="1459" spans="1:16" ht="13.5">
      <c r="A1459" s="242"/>
      <c r="B1459" s="240"/>
      <c r="C1459" s="243"/>
      <c r="D1459" s="243"/>
      <c r="E1459" s="243"/>
      <c r="F1459" s="243"/>
      <c r="G1459" s="243"/>
      <c r="H1459" s="243"/>
      <c r="I1459" s="244"/>
      <c r="J1459" s="244"/>
      <c r="K1459" s="243"/>
      <c r="L1459" s="243"/>
      <c r="M1459" s="243"/>
      <c r="N1459" s="243"/>
      <c r="O1459" s="243"/>
      <c r="P1459" s="244"/>
    </row>
    <row r="1460" spans="1:16" ht="13.5">
      <c r="A1460" s="242"/>
      <c r="B1460" s="240"/>
      <c r="C1460" s="243"/>
      <c r="D1460" s="243"/>
      <c r="E1460" s="243"/>
      <c r="F1460" s="243"/>
      <c r="G1460" s="243"/>
      <c r="H1460" s="243"/>
      <c r="I1460" s="244"/>
      <c r="J1460" s="244"/>
      <c r="K1460" s="243"/>
      <c r="L1460" s="243"/>
      <c r="M1460" s="243"/>
      <c r="N1460" s="243"/>
      <c r="O1460" s="243"/>
      <c r="P1460" s="244"/>
    </row>
    <row r="1461" spans="1:16" ht="13.5">
      <c r="A1461" s="242"/>
      <c r="B1461" s="240"/>
      <c r="C1461" s="243"/>
      <c r="D1461" s="243"/>
      <c r="E1461" s="243"/>
      <c r="F1461" s="243"/>
      <c r="G1461" s="243"/>
      <c r="H1461" s="243"/>
      <c r="I1461" s="244"/>
      <c r="J1461" s="244"/>
      <c r="K1461" s="243"/>
      <c r="L1461" s="243"/>
      <c r="M1461" s="243"/>
      <c r="N1461" s="243"/>
      <c r="O1461" s="243"/>
      <c r="P1461" s="244"/>
    </row>
    <row r="1462" spans="1:16" ht="13.5">
      <c r="A1462" s="242"/>
      <c r="B1462" s="240"/>
      <c r="C1462" s="243"/>
      <c r="D1462" s="243"/>
      <c r="E1462" s="243"/>
      <c r="F1462" s="243"/>
      <c r="G1462" s="243"/>
      <c r="H1462" s="243"/>
      <c r="I1462" s="244"/>
      <c r="J1462" s="244"/>
      <c r="K1462" s="243"/>
      <c r="L1462" s="243"/>
      <c r="M1462" s="243"/>
      <c r="N1462" s="243"/>
      <c r="O1462" s="243"/>
      <c r="P1462" s="244"/>
    </row>
    <row r="1463" spans="1:16" ht="13.5">
      <c r="A1463" s="242"/>
      <c r="B1463" s="240"/>
      <c r="C1463" s="243"/>
      <c r="D1463" s="243"/>
      <c r="E1463" s="243"/>
      <c r="F1463" s="243"/>
      <c r="G1463" s="243"/>
      <c r="H1463" s="243"/>
      <c r="I1463" s="244"/>
      <c r="J1463" s="244"/>
      <c r="K1463" s="243"/>
      <c r="L1463" s="243"/>
      <c r="M1463" s="243"/>
      <c r="N1463" s="243"/>
      <c r="O1463" s="243"/>
      <c r="P1463" s="244"/>
    </row>
    <row r="1464" spans="1:16" ht="13.5">
      <c r="A1464" s="242"/>
      <c r="B1464" s="240"/>
      <c r="C1464" s="243"/>
      <c r="D1464" s="243"/>
      <c r="E1464" s="243"/>
      <c r="F1464" s="243"/>
      <c r="G1464" s="243"/>
      <c r="H1464" s="243"/>
      <c r="I1464" s="244"/>
      <c r="J1464" s="244"/>
      <c r="K1464" s="243"/>
      <c r="L1464" s="243"/>
      <c r="M1464" s="243"/>
      <c r="N1464" s="243"/>
      <c r="O1464" s="243"/>
      <c r="P1464" s="244"/>
    </row>
    <row r="1465" spans="1:16" ht="13.5">
      <c r="A1465" s="242"/>
      <c r="B1465" s="240"/>
      <c r="C1465" s="243"/>
      <c r="D1465" s="243"/>
      <c r="E1465" s="243"/>
      <c r="F1465" s="243"/>
      <c r="G1465" s="243"/>
      <c r="H1465" s="243"/>
      <c r="I1465" s="244"/>
      <c r="J1465" s="244"/>
      <c r="K1465" s="243"/>
      <c r="L1465" s="243"/>
      <c r="M1465" s="243"/>
      <c r="N1465" s="243"/>
      <c r="O1465" s="243"/>
      <c r="P1465" s="244"/>
    </row>
    <row r="1466" spans="1:16" ht="13.5">
      <c r="A1466" s="242"/>
      <c r="B1466" s="240"/>
      <c r="C1466" s="243"/>
      <c r="D1466" s="243"/>
      <c r="E1466" s="243"/>
      <c r="F1466" s="243"/>
      <c r="G1466" s="243"/>
      <c r="H1466" s="243"/>
      <c r="I1466" s="244"/>
      <c r="J1466" s="244"/>
      <c r="K1466" s="243"/>
      <c r="L1466" s="243"/>
      <c r="M1466" s="243"/>
      <c r="N1466" s="243"/>
      <c r="O1466" s="243"/>
      <c r="P1466" s="244"/>
    </row>
    <row r="1467" spans="1:16" ht="13.5">
      <c r="A1467" s="242"/>
      <c r="B1467" s="240"/>
      <c r="C1467" s="243"/>
      <c r="D1467" s="243"/>
      <c r="E1467" s="243"/>
      <c r="F1467" s="243"/>
      <c r="G1467" s="243"/>
      <c r="H1467" s="243"/>
      <c r="I1467" s="244"/>
      <c r="J1467" s="244"/>
      <c r="K1467" s="243"/>
      <c r="L1467" s="243"/>
      <c r="M1467" s="243"/>
      <c r="N1467" s="243"/>
      <c r="O1467" s="243"/>
      <c r="P1467" s="244"/>
    </row>
    <row r="1468" spans="1:16" ht="13.5">
      <c r="A1468" s="242"/>
      <c r="B1468" s="240"/>
      <c r="C1468" s="243"/>
      <c r="D1468" s="243"/>
      <c r="E1468" s="243"/>
      <c r="F1468" s="243"/>
      <c r="G1468" s="243"/>
      <c r="H1468" s="243"/>
      <c r="I1468" s="244"/>
      <c r="J1468" s="244"/>
      <c r="K1468" s="243"/>
      <c r="L1468" s="243"/>
      <c r="M1468" s="243"/>
      <c r="N1468" s="243"/>
      <c r="O1468" s="243"/>
      <c r="P1468" s="244"/>
    </row>
    <row r="1469" spans="1:16" ht="13.5">
      <c r="A1469" s="242"/>
      <c r="B1469" s="240"/>
      <c r="C1469" s="243"/>
      <c r="D1469" s="243"/>
      <c r="E1469" s="243"/>
      <c r="F1469" s="243"/>
      <c r="G1469" s="243"/>
      <c r="H1469" s="243"/>
      <c r="I1469" s="244"/>
      <c r="J1469" s="244"/>
      <c r="K1469" s="243"/>
      <c r="L1469" s="243"/>
      <c r="M1469" s="243"/>
      <c r="N1469" s="243"/>
      <c r="O1469" s="243"/>
      <c r="P1469" s="244"/>
    </row>
    <row r="1470" spans="1:16" ht="13.5">
      <c r="A1470" s="242"/>
      <c r="B1470" s="240"/>
      <c r="C1470" s="243"/>
      <c r="D1470" s="243"/>
      <c r="E1470" s="243"/>
      <c r="F1470" s="243"/>
      <c r="G1470" s="243"/>
      <c r="H1470" s="243"/>
      <c r="I1470" s="244"/>
      <c r="J1470" s="244"/>
      <c r="K1470" s="243"/>
      <c r="L1470" s="243"/>
      <c r="M1470" s="243"/>
      <c r="N1470" s="243"/>
      <c r="O1470" s="243"/>
      <c r="P1470" s="244"/>
    </row>
    <row r="1471" spans="1:16" ht="13.5">
      <c r="A1471" s="242"/>
      <c r="B1471" s="240"/>
      <c r="C1471" s="243"/>
      <c r="D1471" s="243"/>
      <c r="E1471" s="243"/>
      <c r="F1471" s="243"/>
      <c r="G1471" s="243"/>
      <c r="H1471" s="243"/>
      <c r="I1471" s="244"/>
      <c r="J1471" s="244"/>
      <c r="K1471" s="243"/>
      <c r="L1471" s="243"/>
      <c r="M1471" s="243"/>
      <c r="N1471" s="243"/>
      <c r="O1471" s="243"/>
      <c r="P1471" s="244"/>
    </row>
    <row r="1472" spans="1:16" ht="13.5">
      <c r="A1472" s="242"/>
      <c r="B1472" s="240"/>
      <c r="C1472" s="243"/>
      <c r="D1472" s="243"/>
      <c r="E1472" s="243"/>
      <c r="F1472" s="243"/>
      <c r="G1472" s="243"/>
      <c r="H1472" s="243"/>
      <c r="I1472" s="244"/>
      <c r="J1472" s="244"/>
      <c r="K1472" s="243"/>
      <c r="L1472" s="243"/>
      <c r="M1472" s="243"/>
      <c r="N1472" s="243"/>
      <c r="O1472" s="243"/>
      <c r="P1472" s="244"/>
    </row>
    <row r="1473" spans="1:16" ht="13.5">
      <c r="A1473" s="242"/>
      <c r="B1473" s="240"/>
      <c r="C1473" s="243"/>
      <c r="D1473" s="243"/>
      <c r="E1473" s="243"/>
      <c r="F1473" s="243"/>
      <c r="G1473" s="243"/>
      <c r="H1473" s="243"/>
      <c r="I1473" s="244"/>
      <c r="J1473" s="244"/>
      <c r="K1473" s="243"/>
      <c r="L1473" s="243"/>
      <c r="M1473" s="243"/>
      <c r="N1473" s="243"/>
      <c r="O1473" s="243"/>
      <c r="P1473" s="244"/>
    </row>
    <row r="1474" spans="1:16" ht="13.5">
      <c r="A1474" s="242"/>
      <c r="B1474" s="240"/>
      <c r="C1474" s="243"/>
      <c r="D1474" s="243"/>
      <c r="E1474" s="243"/>
      <c r="F1474" s="243"/>
      <c r="G1474" s="243"/>
      <c r="H1474" s="243"/>
      <c r="I1474" s="244"/>
      <c r="J1474" s="244"/>
      <c r="K1474" s="243"/>
      <c r="L1474" s="243"/>
      <c r="M1474" s="243"/>
      <c r="N1474" s="243"/>
      <c r="O1474" s="243"/>
      <c r="P1474" s="244"/>
    </row>
    <row r="1475" spans="1:16" ht="13.5">
      <c r="A1475" s="242"/>
      <c r="B1475" s="240"/>
      <c r="C1475" s="243"/>
      <c r="D1475" s="243"/>
      <c r="E1475" s="243"/>
      <c r="F1475" s="243"/>
      <c r="G1475" s="243"/>
      <c r="H1475" s="243"/>
      <c r="I1475" s="244"/>
      <c r="J1475" s="244"/>
      <c r="K1475" s="243"/>
      <c r="L1475" s="243"/>
      <c r="M1475" s="243"/>
      <c r="N1475" s="243"/>
      <c r="O1475" s="243"/>
      <c r="P1475" s="244"/>
    </row>
    <row r="1476" spans="1:16" ht="13.5">
      <c r="A1476" s="242"/>
      <c r="B1476" s="240"/>
      <c r="C1476" s="243"/>
      <c r="D1476" s="243"/>
      <c r="E1476" s="243"/>
      <c r="F1476" s="243"/>
      <c r="G1476" s="243"/>
      <c r="H1476" s="243"/>
      <c r="I1476" s="244"/>
      <c r="J1476" s="244"/>
      <c r="K1476" s="243"/>
      <c r="L1476" s="243"/>
      <c r="M1476" s="243"/>
      <c r="N1476" s="243"/>
      <c r="O1476" s="243"/>
      <c r="P1476" s="244"/>
    </row>
    <row r="1477" spans="1:16" ht="13.5">
      <c r="A1477" s="242"/>
      <c r="B1477" s="240"/>
      <c r="C1477" s="243"/>
      <c r="D1477" s="243"/>
      <c r="E1477" s="243"/>
      <c r="F1477" s="243"/>
      <c r="G1477" s="243"/>
      <c r="H1477" s="243"/>
      <c r="I1477" s="244"/>
      <c r="J1477" s="244"/>
      <c r="K1477" s="243"/>
      <c r="L1477" s="243"/>
      <c r="M1477" s="243"/>
      <c r="N1477" s="243"/>
      <c r="O1477" s="243"/>
      <c r="P1477" s="244"/>
    </row>
    <row r="1478" spans="1:16" ht="13.5">
      <c r="A1478" s="242"/>
      <c r="B1478" s="240"/>
      <c r="C1478" s="243"/>
      <c r="D1478" s="243"/>
      <c r="E1478" s="243"/>
      <c r="F1478" s="243"/>
      <c r="G1478" s="243"/>
      <c r="H1478" s="243"/>
      <c r="I1478" s="244"/>
      <c r="J1478" s="244"/>
      <c r="K1478" s="243"/>
      <c r="L1478" s="243"/>
      <c r="M1478" s="243"/>
      <c r="N1478" s="243"/>
      <c r="O1478" s="243"/>
      <c r="P1478" s="244"/>
    </row>
    <row r="1479" spans="1:16" ht="13.5">
      <c r="A1479" s="242"/>
      <c r="B1479" s="240"/>
      <c r="C1479" s="243"/>
      <c r="D1479" s="243"/>
      <c r="E1479" s="243"/>
      <c r="F1479" s="243"/>
      <c r="G1479" s="243"/>
      <c r="H1479" s="243"/>
      <c r="I1479" s="244"/>
      <c r="J1479" s="244"/>
      <c r="K1479" s="243"/>
      <c r="L1479" s="243"/>
      <c r="M1479" s="243"/>
      <c r="N1479" s="243"/>
      <c r="O1479" s="243"/>
      <c r="P1479" s="244"/>
    </row>
    <row r="1480" spans="1:16" ht="13.5">
      <c r="A1480" s="242"/>
      <c r="B1480" s="240"/>
      <c r="C1480" s="243"/>
      <c r="D1480" s="243"/>
      <c r="E1480" s="243"/>
      <c r="F1480" s="243"/>
      <c r="G1480" s="243"/>
      <c r="H1480" s="243"/>
      <c r="I1480" s="244"/>
      <c r="J1480" s="244"/>
      <c r="K1480" s="243"/>
      <c r="L1480" s="243"/>
      <c r="M1480" s="243"/>
      <c r="N1480" s="243"/>
      <c r="O1480" s="243"/>
      <c r="P1480" s="244"/>
    </row>
    <row r="1481" spans="1:16" ht="13.5">
      <c r="A1481" s="242"/>
      <c r="B1481" s="240"/>
      <c r="C1481" s="243"/>
      <c r="D1481" s="243"/>
      <c r="E1481" s="243"/>
      <c r="F1481" s="243"/>
      <c r="G1481" s="243"/>
      <c r="H1481" s="243"/>
      <c r="I1481" s="244"/>
      <c r="J1481" s="244"/>
      <c r="K1481" s="243"/>
      <c r="L1481" s="243"/>
      <c r="M1481" s="243"/>
      <c r="N1481" s="243"/>
      <c r="O1481" s="243"/>
      <c r="P1481" s="244"/>
    </row>
    <row r="1482" spans="1:16" ht="13.5">
      <c r="A1482" s="242"/>
      <c r="B1482" s="240"/>
      <c r="C1482" s="243"/>
      <c r="D1482" s="243"/>
      <c r="E1482" s="243"/>
      <c r="F1482" s="243"/>
      <c r="G1482" s="243"/>
      <c r="H1482" s="243"/>
      <c r="I1482" s="244"/>
      <c r="J1482" s="244"/>
      <c r="K1482" s="243"/>
      <c r="L1482" s="243"/>
      <c r="M1482" s="243"/>
      <c r="N1482" s="243"/>
      <c r="O1482" s="243"/>
      <c r="P1482" s="244"/>
    </row>
    <row r="1483" spans="1:16" ht="13.5">
      <c r="A1483" s="242"/>
      <c r="B1483" s="240"/>
      <c r="C1483" s="243"/>
      <c r="D1483" s="243"/>
      <c r="E1483" s="243"/>
      <c r="F1483" s="243"/>
      <c r="G1483" s="243"/>
      <c r="H1483" s="243"/>
      <c r="I1483" s="244"/>
      <c r="J1483" s="244"/>
      <c r="K1483" s="243"/>
      <c r="L1483" s="243"/>
      <c r="M1483" s="243"/>
      <c r="N1483" s="243"/>
      <c r="O1483" s="243"/>
      <c r="P1483" s="244"/>
    </row>
    <row r="1484" spans="1:16" ht="13.5">
      <c r="A1484" s="242"/>
      <c r="B1484" s="240"/>
      <c r="C1484" s="243"/>
      <c r="D1484" s="243"/>
      <c r="E1484" s="243"/>
      <c r="F1484" s="243"/>
      <c r="G1484" s="243"/>
      <c r="H1484" s="243"/>
      <c r="I1484" s="244"/>
      <c r="J1484" s="244"/>
      <c r="K1484" s="243"/>
      <c r="L1484" s="243"/>
      <c r="M1484" s="243"/>
      <c r="N1484" s="243"/>
      <c r="O1484" s="243"/>
      <c r="P1484" s="244"/>
    </row>
    <row r="1485" spans="1:16" ht="13.5">
      <c r="A1485" s="242"/>
      <c r="B1485" s="240"/>
      <c r="C1485" s="243"/>
      <c r="D1485" s="243"/>
      <c r="E1485" s="243"/>
      <c r="F1485" s="243"/>
      <c r="G1485" s="243"/>
      <c r="H1485" s="243"/>
      <c r="I1485" s="244"/>
      <c r="J1485" s="244"/>
      <c r="K1485" s="243"/>
      <c r="L1485" s="243"/>
      <c r="M1485" s="243"/>
      <c r="N1485" s="243"/>
      <c r="O1485" s="243"/>
      <c r="P1485" s="244"/>
    </row>
    <row r="1486" spans="1:16" ht="13.5">
      <c r="A1486" s="242"/>
      <c r="B1486" s="240"/>
      <c r="C1486" s="243"/>
      <c r="D1486" s="243"/>
      <c r="E1486" s="243"/>
      <c r="F1486" s="243"/>
      <c r="G1486" s="243"/>
      <c r="H1486" s="243"/>
      <c r="I1486" s="244"/>
      <c r="J1486" s="244"/>
      <c r="K1486" s="243"/>
      <c r="L1486" s="243"/>
      <c r="M1486" s="243"/>
      <c r="N1486" s="243"/>
      <c r="O1486" s="243"/>
      <c r="P1486" s="244"/>
    </row>
    <row r="1487" spans="1:16" ht="13.5">
      <c r="A1487" s="242"/>
      <c r="B1487" s="240"/>
      <c r="C1487" s="243"/>
      <c r="D1487" s="243"/>
      <c r="E1487" s="243"/>
      <c r="F1487" s="243"/>
      <c r="G1487" s="243"/>
      <c r="H1487" s="243"/>
      <c r="I1487" s="244"/>
      <c r="J1487" s="244"/>
      <c r="K1487" s="243"/>
      <c r="L1487" s="243"/>
      <c r="M1487" s="243"/>
      <c r="N1487" s="243"/>
      <c r="O1487" s="243"/>
      <c r="P1487" s="244"/>
    </row>
    <row r="1488" spans="1:16" ht="13.5">
      <c r="A1488" s="242"/>
      <c r="B1488" s="240"/>
      <c r="C1488" s="243"/>
      <c r="D1488" s="243"/>
      <c r="E1488" s="243"/>
      <c r="F1488" s="243"/>
      <c r="G1488" s="243"/>
      <c r="H1488" s="243"/>
      <c r="I1488" s="244"/>
      <c r="J1488" s="244"/>
      <c r="K1488" s="243"/>
      <c r="L1488" s="243"/>
      <c r="M1488" s="243"/>
      <c r="N1488" s="243"/>
      <c r="O1488" s="243"/>
      <c r="P1488" s="244"/>
    </row>
    <row r="1489" spans="1:16" ht="13.5">
      <c r="A1489" s="242"/>
      <c r="B1489" s="240"/>
      <c r="C1489" s="243"/>
      <c r="D1489" s="243"/>
      <c r="E1489" s="243"/>
      <c r="F1489" s="243"/>
      <c r="G1489" s="243"/>
      <c r="H1489" s="243"/>
      <c r="I1489" s="244"/>
      <c r="J1489" s="244"/>
      <c r="K1489" s="243"/>
      <c r="L1489" s="243"/>
      <c r="M1489" s="243"/>
      <c r="N1489" s="243"/>
      <c r="O1489" s="243"/>
      <c r="P1489" s="244"/>
    </row>
    <row r="1490" spans="1:16" ht="13.5">
      <c r="A1490" s="242"/>
      <c r="B1490" s="240"/>
      <c r="C1490" s="243"/>
      <c r="D1490" s="243"/>
      <c r="E1490" s="243"/>
      <c r="F1490" s="243"/>
      <c r="G1490" s="243"/>
      <c r="H1490" s="243"/>
      <c r="I1490" s="244"/>
      <c r="J1490" s="244"/>
      <c r="K1490" s="243"/>
      <c r="L1490" s="243"/>
      <c r="M1490" s="243"/>
      <c r="N1490" s="243"/>
      <c r="O1490" s="243"/>
      <c r="P1490" s="244"/>
    </row>
    <row r="1491" spans="1:16" ht="13.5">
      <c r="A1491" s="242"/>
      <c r="B1491" s="240"/>
      <c r="C1491" s="243"/>
      <c r="D1491" s="243"/>
      <c r="E1491" s="243"/>
      <c r="F1491" s="243"/>
      <c r="G1491" s="243"/>
      <c r="H1491" s="243"/>
      <c r="I1491" s="244"/>
      <c r="J1491" s="244"/>
      <c r="K1491" s="243"/>
      <c r="L1491" s="243"/>
      <c r="M1491" s="243"/>
      <c r="N1491" s="243"/>
      <c r="O1491" s="243"/>
      <c r="P1491" s="244"/>
    </row>
    <row r="1492" spans="1:16" ht="13.5">
      <c r="A1492" s="242"/>
      <c r="B1492" s="240"/>
      <c r="C1492" s="243"/>
      <c r="D1492" s="243"/>
      <c r="E1492" s="243"/>
      <c r="F1492" s="243"/>
      <c r="G1492" s="243"/>
      <c r="H1492" s="243"/>
      <c r="I1492" s="244"/>
      <c r="J1492" s="244"/>
      <c r="K1492" s="243"/>
      <c r="L1492" s="243"/>
      <c r="M1492" s="243"/>
      <c r="N1492" s="243"/>
      <c r="O1492" s="243"/>
      <c r="P1492" s="244"/>
    </row>
    <row r="1493" spans="1:16" ht="13.5">
      <c r="A1493" s="242"/>
      <c r="B1493" s="240"/>
      <c r="C1493" s="243"/>
      <c r="D1493" s="243"/>
      <c r="E1493" s="243"/>
      <c r="F1493" s="243"/>
      <c r="G1493" s="243"/>
      <c r="H1493" s="243"/>
      <c r="I1493" s="244"/>
      <c r="J1493" s="244"/>
      <c r="K1493" s="243"/>
      <c r="L1493" s="243"/>
      <c r="M1493" s="243"/>
      <c r="N1493" s="243"/>
      <c r="O1493" s="243"/>
      <c r="P1493" s="244"/>
    </row>
    <row r="1494" spans="1:16" ht="13.5">
      <c r="A1494" s="242"/>
      <c r="B1494" s="240"/>
      <c r="C1494" s="243"/>
      <c r="D1494" s="243"/>
      <c r="E1494" s="243"/>
      <c r="F1494" s="243"/>
      <c r="G1494" s="243"/>
      <c r="H1494" s="243"/>
      <c r="I1494" s="244"/>
      <c r="J1494" s="244"/>
      <c r="K1494" s="243"/>
      <c r="L1494" s="243"/>
      <c r="M1494" s="243"/>
      <c r="N1494" s="243"/>
      <c r="O1494" s="243"/>
      <c r="P1494" s="244"/>
    </row>
    <row r="1495" spans="1:16" ht="13.5">
      <c r="A1495" s="242"/>
      <c r="B1495" s="240"/>
      <c r="C1495" s="243"/>
      <c r="D1495" s="243"/>
      <c r="E1495" s="243"/>
      <c r="F1495" s="243"/>
      <c r="G1495" s="243"/>
      <c r="H1495" s="243"/>
      <c r="I1495" s="244"/>
      <c r="J1495" s="244"/>
      <c r="K1495" s="243"/>
      <c r="L1495" s="243"/>
      <c r="M1495" s="243"/>
      <c r="N1495" s="243"/>
      <c r="O1495" s="243"/>
      <c r="P1495" s="244"/>
    </row>
    <row r="1496" spans="1:16" ht="13.5">
      <c r="A1496" s="242"/>
      <c r="B1496" s="240"/>
      <c r="C1496" s="243"/>
      <c r="D1496" s="243"/>
      <c r="E1496" s="243"/>
      <c r="F1496" s="243"/>
      <c r="G1496" s="243"/>
      <c r="H1496" s="243"/>
      <c r="I1496" s="244"/>
      <c r="J1496" s="244"/>
      <c r="K1496" s="243"/>
      <c r="L1496" s="243"/>
      <c r="M1496" s="243"/>
      <c r="N1496" s="243"/>
      <c r="O1496" s="243"/>
      <c r="P1496" s="244"/>
    </row>
    <row r="1497" spans="1:16" ht="13.5">
      <c r="A1497" s="242"/>
      <c r="B1497" s="240"/>
      <c r="C1497" s="243"/>
      <c r="D1497" s="243"/>
      <c r="E1497" s="243"/>
      <c r="F1497" s="243"/>
      <c r="G1497" s="243"/>
      <c r="H1497" s="243"/>
      <c r="I1497" s="244"/>
      <c r="J1497" s="244"/>
      <c r="K1497" s="243"/>
      <c r="L1497" s="243"/>
      <c r="M1497" s="243"/>
      <c r="N1497" s="243"/>
      <c r="O1497" s="243"/>
      <c r="P1497" s="244"/>
    </row>
    <row r="1498" spans="1:16" ht="13.5">
      <c r="A1498" s="242"/>
      <c r="B1498" s="240"/>
      <c r="C1498" s="243"/>
      <c r="D1498" s="243"/>
      <c r="E1498" s="243"/>
      <c r="F1498" s="243"/>
      <c r="G1498" s="243"/>
      <c r="H1498" s="243"/>
      <c r="I1498" s="244"/>
      <c r="J1498" s="244"/>
      <c r="K1498" s="243"/>
      <c r="L1498" s="243"/>
      <c r="M1498" s="243"/>
      <c r="N1498" s="243"/>
      <c r="O1498" s="243"/>
      <c r="P1498" s="244"/>
    </row>
    <row r="1499" spans="1:16" ht="13.5">
      <c r="A1499" s="242"/>
      <c r="B1499" s="240"/>
      <c r="C1499" s="243"/>
      <c r="D1499" s="243"/>
      <c r="E1499" s="243"/>
      <c r="F1499" s="243"/>
      <c r="G1499" s="243"/>
      <c r="H1499" s="243"/>
      <c r="I1499" s="244"/>
      <c r="J1499" s="244"/>
      <c r="K1499" s="243"/>
      <c r="L1499" s="243"/>
      <c r="M1499" s="243"/>
      <c r="N1499" s="243"/>
      <c r="O1499" s="243"/>
      <c r="P1499" s="244"/>
    </row>
    <row r="1500" spans="1:16" ht="13.5">
      <c r="A1500" s="242"/>
      <c r="B1500" s="240"/>
      <c r="C1500" s="243"/>
      <c r="D1500" s="243"/>
      <c r="E1500" s="243"/>
      <c r="F1500" s="243"/>
      <c r="G1500" s="243"/>
      <c r="H1500" s="243"/>
      <c r="I1500" s="244"/>
      <c r="J1500" s="244"/>
      <c r="K1500" s="243"/>
      <c r="L1500" s="243"/>
      <c r="M1500" s="243"/>
      <c r="N1500" s="243"/>
      <c r="O1500" s="243"/>
      <c r="P1500" s="244"/>
    </row>
    <row r="1501" spans="1:16" ht="13.5">
      <c r="A1501" s="242"/>
      <c r="B1501" s="240"/>
      <c r="C1501" s="243"/>
      <c r="D1501" s="243"/>
      <c r="E1501" s="243"/>
      <c r="F1501" s="243"/>
      <c r="G1501" s="243"/>
      <c r="H1501" s="243"/>
      <c r="I1501" s="244"/>
      <c r="J1501" s="244"/>
      <c r="K1501" s="243"/>
      <c r="L1501" s="243"/>
      <c r="M1501" s="243"/>
      <c r="N1501" s="243"/>
      <c r="O1501" s="243"/>
      <c r="P1501" s="244"/>
    </row>
    <row r="1502" spans="1:16" ht="13.5">
      <c r="A1502" s="242"/>
      <c r="B1502" s="240"/>
      <c r="C1502" s="243"/>
      <c r="D1502" s="243"/>
      <c r="E1502" s="243"/>
      <c r="F1502" s="243"/>
      <c r="G1502" s="243"/>
      <c r="H1502" s="243"/>
      <c r="I1502" s="244"/>
      <c r="J1502" s="244"/>
      <c r="K1502" s="243"/>
      <c r="L1502" s="243"/>
      <c r="M1502" s="243"/>
      <c r="N1502" s="243"/>
      <c r="O1502" s="243"/>
      <c r="P1502" s="244"/>
    </row>
    <row r="1503" spans="1:16" ht="13.5">
      <c r="A1503" s="242"/>
      <c r="B1503" s="240"/>
      <c r="C1503" s="243"/>
      <c r="D1503" s="243"/>
      <c r="E1503" s="243"/>
      <c r="F1503" s="243"/>
      <c r="G1503" s="243"/>
      <c r="H1503" s="243"/>
      <c r="I1503" s="244"/>
      <c r="J1503" s="244"/>
      <c r="K1503" s="243"/>
      <c r="L1503" s="243"/>
      <c r="M1503" s="243"/>
      <c r="N1503" s="243"/>
      <c r="O1503" s="243"/>
      <c r="P1503" s="244"/>
    </row>
    <row r="1504" spans="1:16" ht="13.5">
      <c r="A1504" s="242"/>
      <c r="B1504" s="240"/>
      <c r="C1504" s="243"/>
      <c r="D1504" s="243"/>
      <c r="E1504" s="243"/>
      <c r="F1504" s="243"/>
      <c r="G1504" s="243"/>
      <c r="H1504" s="243"/>
      <c r="I1504" s="244"/>
      <c r="J1504" s="244"/>
      <c r="K1504" s="243"/>
      <c r="L1504" s="243"/>
      <c r="M1504" s="243"/>
      <c r="N1504" s="243"/>
      <c r="O1504" s="243"/>
      <c r="P1504" s="244"/>
    </row>
    <row r="1505" spans="1:16" ht="13.5">
      <c r="A1505" s="242"/>
      <c r="B1505" s="240"/>
      <c r="C1505" s="243"/>
      <c r="D1505" s="243"/>
      <c r="E1505" s="243"/>
      <c r="F1505" s="243"/>
      <c r="G1505" s="243"/>
      <c r="H1505" s="243"/>
      <c r="I1505" s="244"/>
      <c r="J1505" s="244"/>
      <c r="K1505" s="243"/>
      <c r="L1505" s="243"/>
      <c r="M1505" s="243"/>
      <c r="N1505" s="243"/>
      <c r="O1505" s="243"/>
      <c r="P1505" s="244"/>
    </row>
    <row r="1506" spans="1:16" ht="13.5">
      <c r="A1506" s="242"/>
      <c r="B1506" s="240"/>
      <c r="C1506" s="243"/>
      <c r="D1506" s="243"/>
      <c r="E1506" s="243"/>
      <c r="F1506" s="243"/>
      <c r="G1506" s="243"/>
      <c r="H1506" s="243"/>
      <c r="I1506" s="244"/>
      <c r="J1506" s="244"/>
      <c r="K1506" s="243"/>
      <c r="L1506" s="243"/>
      <c r="M1506" s="243"/>
      <c r="N1506" s="243"/>
      <c r="O1506" s="243"/>
      <c r="P1506" s="244"/>
    </row>
    <row r="1507" spans="1:16" ht="13.5">
      <c r="A1507" s="242"/>
      <c r="B1507" s="240"/>
      <c r="C1507" s="243"/>
      <c r="D1507" s="243"/>
      <c r="E1507" s="243"/>
      <c r="F1507" s="243"/>
      <c r="G1507" s="243"/>
      <c r="H1507" s="243"/>
      <c r="I1507" s="244"/>
      <c r="J1507" s="244"/>
      <c r="K1507" s="243"/>
      <c r="L1507" s="243"/>
      <c r="M1507" s="243"/>
      <c r="N1507" s="243"/>
      <c r="O1507" s="243"/>
      <c r="P1507" s="244"/>
    </row>
    <row r="1508" spans="1:16" ht="13.5">
      <c r="A1508" s="242"/>
      <c r="B1508" s="240"/>
      <c r="C1508" s="243"/>
      <c r="D1508" s="243"/>
      <c r="E1508" s="243"/>
      <c r="F1508" s="243"/>
      <c r="G1508" s="243"/>
      <c r="H1508" s="243"/>
      <c r="I1508" s="244"/>
      <c r="J1508" s="244"/>
      <c r="K1508" s="243"/>
      <c r="L1508" s="243"/>
      <c r="M1508" s="243"/>
      <c r="N1508" s="243"/>
      <c r="O1508" s="243"/>
      <c r="P1508" s="244"/>
    </row>
    <row r="1509" spans="1:16" ht="13.5">
      <c r="A1509" s="242"/>
      <c r="B1509" s="240"/>
      <c r="C1509" s="243"/>
      <c r="D1509" s="243"/>
      <c r="E1509" s="243"/>
      <c r="F1509" s="243"/>
      <c r="G1509" s="243"/>
      <c r="H1509" s="243"/>
      <c r="I1509" s="244"/>
      <c r="J1509" s="244"/>
      <c r="K1509" s="243"/>
      <c r="L1509" s="243"/>
      <c r="M1509" s="243"/>
      <c r="N1509" s="243"/>
      <c r="O1509" s="243"/>
      <c r="P1509" s="244"/>
    </row>
    <row r="1510" spans="1:16" ht="13.5">
      <c r="A1510" s="242"/>
      <c r="B1510" s="240"/>
      <c r="C1510" s="243"/>
      <c r="D1510" s="243"/>
      <c r="E1510" s="243"/>
      <c r="F1510" s="243"/>
      <c r="G1510" s="243"/>
      <c r="H1510" s="243"/>
      <c r="I1510" s="244"/>
      <c r="J1510" s="244"/>
      <c r="K1510" s="243"/>
      <c r="L1510" s="243"/>
      <c r="M1510" s="243"/>
      <c r="N1510" s="243"/>
      <c r="O1510" s="243"/>
      <c r="P1510" s="244"/>
    </row>
    <row r="1511" spans="1:16" ht="13.5">
      <c r="A1511" s="242"/>
      <c r="B1511" s="240"/>
      <c r="C1511" s="243"/>
      <c r="D1511" s="243"/>
      <c r="E1511" s="243"/>
      <c r="F1511" s="243"/>
      <c r="G1511" s="243"/>
      <c r="H1511" s="243"/>
      <c r="I1511" s="244"/>
      <c r="J1511" s="244"/>
      <c r="K1511" s="243"/>
      <c r="L1511" s="243"/>
      <c r="M1511" s="243"/>
      <c r="N1511" s="243"/>
      <c r="O1511" s="243"/>
      <c r="P1511" s="244"/>
    </row>
    <row r="1512" spans="1:16" ht="13.5">
      <c r="A1512" s="242"/>
      <c r="B1512" s="240"/>
      <c r="C1512" s="243"/>
      <c r="D1512" s="243"/>
      <c r="E1512" s="243"/>
      <c r="F1512" s="243"/>
      <c r="G1512" s="243"/>
      <c r="H1512" s="243"/>
      <c r="I1512" s="244"/>
      <c r="J1512" s="244"/>
      <c r="K1512" s="243"/>
      <c r="L1512" s="243"/>
      <c r="M1512" s="243"/>
      <c r="N1512" s="243"/>
      <c r="O1512" s="243"/>
      <c r="P1512" s="244"/>
    </row>
    <row r="1513" spans="1:16" ht="13.5">
      <c r="A1513" s="242"/>
      <c r="B1513" s="240"/>
      <c r="C1513" s="243"/>
      <c r="D1513" s="243"/>
      <c r="E1513" s="243"/>
      <c r="F1513" s="243"/>
      <c r="G1513" s="243"/>
      <c r="H1513" s="243"/>
      <c r="I1513" s="244"/>
      <c r="J1513" s="244"/>
      <c r="K1513" s="243"/>
      <c r="L1513" s="243"/>
      <c r="M1513" s="243"/>
      <c r="N1513" s="243"/>
      <c r="O1513" s="243"/>
      <c r="P1513" s="244"/>
    </row>
    <row r="1514" spans="1:16" ht="13.5">
      <c r="A1514" s="242"/>
      <c r="B1514" s="240"/>
      <c r="C1514" s="243"/>
      <c r="D1514" s="243"/>
      <c r="E1514" s="243"/>
      <c r="F1514" s="243"/>
      <c r="G1514" s="243"/>
      <c r="H1514" s="243"/>
      <c r="I1514" s="244"/>
      <c r="J1514" s="244"/>
      <c r="K1514" s="243"/>
      <c r="L1514" s="243"/>
      <c r="M1514" s="243"/>
      <c r="N1514" s="243"/>
      <c r="O1514" s="243"/>
      <c r="P1514" s="244"/>
    </row>
    <row r="1515" spans="1:16" ht="13.5">
      <c r="A1515" s="242"/>
      <c r="B1515" s="240"/>
      <c r="C1515" s="243"/>
      <c r="D1515" s="243"/>
      <c r="E1515" s="243"/>
      <c r="F1515" s="243"/>
      <c r="G1515" s="243"/>
      <c r="H1515" s="243"/>
      <c r="I1515" s="244"/>
      <c r="J1515" s="244"/>
      <c r="K1515" s="243"/>
      <c r="L1515" s="243"/>
      <c r="M1515" s="243"/>
      <c r="N1515" s="243"/>
      <c r="O1515" s="243"/>
      <c r="P1515" s="244"/>
    </row>
    <row r="1516" spans="1:16" ht="13.5">
      <c r="A1516" s="242"/>
      <c r="B1516" s="240"/>
      <c r="C1516" s="243"/>
      <c r="D1516" s="243"/>
      <c r="E1516" s="243"/>
      <c r="F1516" s="243"/>
      <c r="G1516" s="243"/>
      <c r="H1516" s="243"/>
      <c r="I1516" s="244"/>
      <c r="J1516" s="244"/>
      <c r="K1516" s="243"/>
      <c r="L1516" s="243"/>
      <c r="M1516" s="243"/>
      <c r="N1516" s="243"/>
      <c r="O1516" s="243"/>
      <c r="P1516" s="244"/>
    </row>
    <row r="1517" spans="1:16" ht="13.5">
      <c r="A1517" s="242"/>
      <c r="B1517" s="240"/>
      <c r="C1517" s="243"/>
      <c r="D1517" s="243"/>
      <c r="E1517" s="243"/>
      <c r="F1517" s="243"/>
      <c r="G1517" s="243"/>
      <c r="H1517" s="243"/>
      <c r="I1517" s="244"/>
      <c r="J1517" s="244"/>
      <c r="K1517" s="243"/>
      <c r="L1517" s="243"/>
      <c r="M1517" s="243"/>
      <c r="N1517" s="243"/>
      <c r="O1517" s="243"/>
      <c r="P1517" s="244"/>
    </row>
    <row r="1518" spans="1:16" ht="13.5">
      <c r="A1518" s="242"/>
      <c r="B1518" s="240"/>
      <c r="C1518" s="243"/>
      <c r="D1518" s="243"/>
      <c r="E1518" s="243"/>
      <c r="F1518" s="243"/>
      <c r="G1518" s="243"/>
      <c r="H1518" s="243"/>
      <c r="I1518" s="244"/>
      <c r="J1518" s="244"/>
      <c r="K1518" s="243"/>
      <c r="L1518" s="243"/>
      <c r="M1518" s="243"/>
      <c r="N1518" s="243"/>
      <c r="O1518" s="243"/>
      <c r="P1518" s="244"/>
    </row>
    <row r="1519" spans="1:16" ht="13.5">
      <c r="A1519" s="242"/>
      <c r="B1519" s="240"/>
      <c r="C1519" s="243"/>
      <c r="D1519" s="243"/>
      <c r="E1519" s="243"/>
      <c r="F1519" s="243"/>
      <c r="G1519" s="243"/>
      <c r="H1519" s="243"/>
      <c r="I1519" s="244"/>
      <c r="J1519" s="244"/>
      <c r="K1519" s="243"/>
      <c r="L1519" s="243"/>
      <c r="M1519" s="243"/>
      <c r="N1519" s="243"/>
      <c r="O1519" s="243"/>
      <c r="P1519" s="244"/>
    </row>
    <row r="1520" spans="1:16" ht="13.5">
      <c r="A1520" s="242"/>
      <c r="B1520" s="240"/>
      <c r="C1520" s="243"/>
      <c r="D1520" s="243"/>
      <c r="E1520" s="243"/>
      <c r="F1520" s="243"/>
      <c r="G1520" s="243"/>
      <c r="H1520" s="243"/>
      <c r="I1520" s="244"/>
      <c r="J1520" s="244"/>
      <c r="K1520" s="243"/>
      <c r="L1520" s="243"/>
      <c r="M1520" s="243"/>
      <c r="N1520" s="243"/>
      <c r="O1520" s="243"/>
      <c r="P1520" s="244"/>
    </row>
    <row r="1521" spans="1:16" ht="13.5">
      <c r="A1521" s="242"/>
      <c r="B1521" s="240"/>
      <c r="C1521" s="243"/>
      <c r="D1521" s="243"/>
      <c r="E1521" s="243"/>
      <c r="F1521" s="243"/>
      <c r="G1521" s="243"/>
      <c r="H1521" s="243"/>
      <c r="I1521" s="244"/>
      <c r="J1521" s="244"/>
      <c r="K1521" s="243"/>
      <c r="L1521" s="243"/>
      <c r="M1521" s="243"/>
      <c r="N1521" s="243"/>
      <c r="O1521" s="243"/>
      <c r="P1521" s="244"/>
    </row>
    <row r="1522" spans="1:16" ht="13.5">
      <c r="A1522" s="242"/>
      <c r="B1522" s="240"/>
      <c r="C1522" s="243"/>
      <c r="D1522" s="243"/>
      <c r="E1522" s="243"/>
      <c r="F1522" s="243"/>
      <c r="G1522" s="243"/>
      <c r="H1522" s="243"/>
      <c r="I1522" s="244"/>
      <c r="J1522" s="244"/>
      <c r="K1522" s="243"/>
      <c r="L1522" s="243"/>
      <c r="M1522" s="243"/>
      <c r="N1522" s="243"/>
      <c r="O1522" s="243"/>
      <c r="P1522" s="244"/>
    </row>
    <row r="1523" spans="1:16" ht="13.5">
      <c r="A1523" s="242"/>
      <c r="B1523" s="240"/>
      <c r="C1523" s="243"/>
      <c r="D1523" s="243"/>
      <c r="E1523" s="243"/>
      <c r="F1523" s="243"/>
      <c r="G1523" s="243"/>
      <c r="H1523" s="243"/>
      <c r="I1523" s="244"/>
      <c r="J1523" s="244"/>
      <c r="K1523" s="243"/>
      <c r="L1523" s="243"/>
      <c r="M1523" s="243"/>
      <c r="N1523" s="243"/>
      <c r="O1523" s="243"/>
      <c r="P1523" s="244"/>
    </row>
    <row r="1524" spans="1:16" ht="13.5">
      <c r="A1524" s="242"/>
      <c r="B1524" s="240"/>
      <c r="C1524" s="243"/>
      <c r="D1524" s="243"/>
      <c r="E1524" s="243"/>
      <c r="F1524" s="243"/>
      <c r="G1524" s="243"/>
      <c r="H1524" s="243"/>
      <c r="I1524" s="244"/>
      <c r="J1524" s="244"/>
      <c r="K1524" s="243"/>
      <c r="L1524" s="243"/>
      <c r="M1524" s="243"/>
      <c r="N1524" s="243"/>
      <c r="O1524" s="243"/>
      <c r="P1524" s="244"/>
    </row>
    <row r="1525" spans="1:16" ht="13.5">
      <c r="A1525" s="242"/>
      <c r="B1525" s="240"/>
      <c r="C1525" s="243"/>
      <c r="D1525" s="243"/>
      <c r="E1525" s="243"/>
      <c r="F1525" s="243"/>
      <c r="G1525" s="243"/>
      <c r="H1525" s="243"/>
      <c r="I1525" s="244"/>
      <c r="J1525" s="244"/>
      <c r="K1525" s="243"/>
      <c r="L1525" s="243"/>
      <c r="M1525" s="243"/>
      <c r="N1525" s="243"/>
      <c r="O1525" s="243"/>
      <c r="P1525" s="244"/>
    </row>
    <row r="1526" spans="1:16" ht="13.5">
      <c r="A1526" s="242"/>
      <c r="B1526" s="240"/>
      <c r="C1526" s="243"/>
      <c r="D1526" s="243"/>
      <c r="E1526" s="243"/>
      <c r="F1526" s="243"/>
      <c r="G1526" s="243"/>
      <c r="H1526" s="243"/>
      <c r="I1526" s="244"/>
      <c r="J1526" s="244"/>
      <c r="K1526" s="243"/>
      <c r="L1526" s="243"/>
      <c r="M1526" s="243"/>
      <c r="N1526" s="243"/>
      <c r="O1526" s="243"/>
      <c r="P1526" s="244"/>
    </row>
    <row r="1527" spans="1:16" ht="13.5">
      <c r="A1527" s="242"/>
      <c r="B1527" s="240"/>
      <c r="C1527" s="243"/>
      <c r="D1527" s="243"/>
      <c r="E1527" s="243"/>
      <c r="F1527" s="243"/>
      <c r="G1527" s="243"/>
      <c r="H1527" s="243"/>
      <c r="I1527" s="244"/>
      <c r="J1527" s="244"/>
      <c r="K1527" s="243"/>
      <c r="L1527" s="243"/>
      <c r="M1527" s="243"/>
      <c r="N1527" s="243"/>
      <c r="O1527" s="243"/>
      <c r="P1527" s="244"/>
    </row>
    <row r="1528" spans="1:16" ht="13.5">
      <c r="A1528" s="242"/>
      <c r="B1528" s="240"/>
      <c r="C1528" s="243"/>
      <c r="D1528" s="243"/>
      <c r="E1528" s="243"/>
      <c r="F1528" s="243"/>
      <c r="G1528" s="243"/>
      <c r="H1528" s="243"/>
      <c r="I1528" s="244"/>
      <c r="J1528" s="244"/>
      <c r="K1528" s="243"/>
      <c r="L1528" s="243"/>
      <c r="M1528" s="243"/>
      <c r="N1528" s="243"/>
      <c r="O1528" s="243"/>
      <c r="P1528" s="244"/>
    </row>
    <row r="1529" spans="1:16" ht="13.5">
      <c r="A1529" s="242"/>
      <c r="B1529" s="240"/>
      <c r="C1529" s="243"/>
      <c r="D1529" s="243"/>
      <c r="E1529" s="243"/>
      <c r="F1529" s="243"/>
      <c r="G1529" s="243"/>
      <c r="H1529" s="243"/>
      <c r="I1529" s="244"/>
      <c r="J1529" s="244"/>
      <c r="K1529" s="243"/>
      <c r="L1529" s="243"/>
      <c r="M1529" s="243"/>
      <c r="N1529" s="243"/>
      <c r="O1529" s="243"/>
      <c r="P1529" s="244"/>
    </row>
    <row r="1530" spans="1:16" ht="13.5">
      <c r="A1530" s="242"/>
      <c r="B1530" s="240"/>
      <c r="C1530" s="243"/>
      <c r="D1530" s="243"/>
      <c r="E1530" s="243"/>
      <c r="F1530" s="243"/>
      <c r="G1530" s="243"/>
      <c r="H1530" s="243"/>
      <c r="I1530" s="244"/>
      <c r="J1530" s="244"/>
      <c r="K1530" s="243"/>
      <c r="L1530" s="243"/>
      <c r="M1530" s="243"/>
      <c r="N1530" s="243"/>
      <c r="O1530" s="243"/>
      <c r="P1530" s="244"/>
    </row>
    <row r="1531" spans="1:16" ht="13.5">
      <c r="A1531" s="242"/>
      <c r="B1531" s="240"/>
      <c r="C1531" s="243"/>
      <c r="D1531" s="243"/>
      <c r="E1531" s="243"/>
      <c r="F1531" s="243"/>
      <c r="G1531" s="243"/>
      <c r="H1531" s="243"/>
      <c r="I1531" s="244"/>
      <c r="J1531" s="244"/>
      <c r="K1531" s="243"/>
      <c r="L1531" s="243"/>
      <c r="M1531" s="243"/>
      <c r="N1531" s="243"/>
      <c r="O1531" s="243"/>
      <c r="P1531" s="244"/>
    </row>
    <row r="1532" spans="1:16" ht="13.5">
      <c r="A1532" s="242"/>
      <c r="B1532" s="240"/>
      <c r="C1532" s="243"/>
      <c r="D1532" s="243"/>
      <c r="E1532" s="243"/>
      <c r="F1532" s="243"/>
      <c r="G1532" s="243"/>
      <c r="H1532" s="243"/>
      <c r="I1532" s="244"/>
      <c r="J1532" s="244"/>
      <c r="K1532" s="243"/>
      <c r="L1532" s="243"/>
      <c r="M1532" s="243"/>
      <c r="N1532" s="243"/>
      <c r="O1532" s="243"/>
      <c r="P1532" s="244"/>
    </row>
    <row r="1533" spans="1:16" ht="13.5">
      <c r="A1533" s="242"/>
      <c r="B1533" s="240"/>
      <c r="C1533" s="243"/>
      <c r="D1533" s="243"/>
      <c r="E1533" s="243"/>
      <c r="F1533" s="243"/>
      <c r="G1533" s="243"/>
      <c r="H1533" s="243"/>
      <c r="I1533" s="244"/>
      <c r="J1533" s="244"/>
      <c r="K1533" s="243"/>
      <c r="L1533" s="243"/>
      <c r="M1533" s="243"/>
      <c r="N1533" s="243"/>
      <c r="O1533" s="243"/>
      <c r="P1533" s="244"/>
    </row>
    <row r="1534" spans="1:16" ht="13.5">
      <c r="A1534" s="242"/>
      <c r="B1534" s="240"/>
      <c r="C1534" s="243"/>
      <c r="D1534" s="243"/>
      <c r="E1534" s="243"/>
      <c r="F1534" s="243"/>
      <c r="G1534" s="243"/>
      <c r="H1534" s="243"/>
      <c r="I1534" s="244"/>
      <c r="J1534" s="244"/>
      <c r="K1534" s="243"/>
      <c r="L1534" s="243"/>
      <c r="M1534" s="243"/>
      <c r="N1534" s="243"/>
      <c r="O1534" s="243"/>
      <c r="P1534" s="244"/>
    </row>
    <row r="1535" spans="1:16" ht="13.5">
      <c r="A1535" s="242"/>
      <c r="B1535" s="240"/>
      <c r="C1535" s="243"/>
      <c r="D1535" s="243"/>
      <c r="E1535" s="243"/>
      <c r="F1535" s="243"/>
      <c r="G1535" s="243"/>
      <c r="H1535" s="243"/>
      <c r="I1535" s="244"/>
      <c r="J1535" s="244"/>
      <c r="K1535" s="243"/>
      <c r="L1535" s="243"/>
      <c r="M1535" s="243"/>
      <c r="N1535" s="243"/>
      <c r="O1535" s="243"/>
      <c r="P1535" s="244"/>
    </row>
    <row r="1536" spans="1:16" ht="13.5">
      <c r="A1536" s="242"/>
      <c r="B1536" s="240"/>
      <c r="C1536" s="243"/>
      <c r="D1536" s="243"/>
      <c r="E1536" s="243"/>
      <c r="F1536" s="243"/>
      <c r="G1536" s="243"/>
      <c r="H1536" s="243"/>
      <c r="I1536" s="244"/>
      <c r="J1536" s="244"/>
      <c r="K1536" s="243"/>
      <c r="L1536" s="243"/>
      <c r="M1536" s="243"/>
      <c r="N1536" s="243"/>
      <c r="O1536" s="243"/>
      <c r="P1536" s="244"/>
    </row>
    <row r="1537" spans="1:16" ht="13.5">
      <c r="A1537" s="242"/>
      <c r="B1537" s="240"/>
      <c r="C1537" s="243"/>
      <c r="D1537" s="243"/>
      <c r="E1537" s="243"/>
      <c r="F1537" s="243"/>
      <c r="G1537" s="243"/>
      <c r="H1537" s="243"/>
      <c r="I1537" s="244"/>
      <c r="J1537" s="244"/>
      <c r="K1537" s="243"/>
      <c r="L1537" s="243"/>
      <c r="M1537" s="243"/>
      <c r="N1537" s="243"/>
      <c r="O1537" s="243"/>
      <c r="P1537" s="244"/>
    </row>
    <row r="1538" spans="1:16" ht="13.5">
      <c r="A1538" s="242"/>
      <c r="B1538" s="240"/>
      <c r="C1538" s="243"/>
      <c r="D1538" s="243"/>
      <c r="E1538" s="243"/>
      <c r="F1538" s="243"/>
      <c r="G1538" s="243"/>
      <c r="H1538" s="243"/>
      <c r="I1538" s="244"/>
      <c r="J1538" s="244"/>
      <c r="K1538" s="243"/>
      <c r="L1538" s="243"/>
      <c r="M1538" s="243"/>
      <c r="N1538" s="243"/>
      <c r="O1538" s="243"/>
      <c r="P1538" s="244"/>
    </row>
    <row r="1539" spans="1:16" ht="13.5">
      <c r="A1539" s="242"/>
      <c r="B1539" s="240"/>
      <c r="C1539" s="243"/>
      <c r="D1539" s="243"/>
      <c r="E1539" s="243"/>
      <c r="F1539" s="243"/>
      <c r="G1539" s="243"/>
      <c r="H1539" s="243"/>
      <c r="I1539" s="244"/>
      <c r="J1539" s="244"/>
      <c r="K1539" s="243"/>
      <c r="L1539" s="243"/>
      <c r="M1539" s="243"/>
      <c r="N1539" s="243"/>
      <c r="O1539" s="243"/>
      <c r="P1539" s="244"/>
    </row>
    <row r="1540" spans="1:16" ht="13.5">
      <c r="A1540" s="242"/>
      <c r="B1540" s="240"/>
      <c r="C1540" s="243"/>
      <c r="D1540" s="243"/>
      <c r="E1540" s="243"/>
      <c r="F1540" s="243"/>
      <c r="G1540" s="243"/>
      <c r="H1540" s="243"/>
      <c r="I1540" s="244"/>
      <c r="J1540" s="244"/>
      <c r="K1540" s="243"/>
      <c r="L1540" s="243"/>
      <c r="M1540" s="243"/>
      <c r="N1540" s="243"/>
      <c r="O1540" s="243"/>
      <c r="P1540" s="244"/>
    </row>
    <row r="1541" spans="1:16" ht="13.5">
      <c r="A1541" s="242"/>
      <c r="B1541" s="240"/>
      <c r="C1541" s="243"/>
      <c r="D1541" s="243"/>
      <c r="E1541" s="243"/>
      <c r="F1541" s="243"/>
      <c r="G1541" s="243"/>
      <c r="H1541" s="243"/>
      <c r="I1541" s="244"/>
      <c r="J1541" s="244"/>
      <c r="K1541" s="243"/>
      <c r="L1541" s="243"/>
      <c r="M1541" s="243"/>
      <c r="N1541" s="243"/>
      <c r="O1541" s="243"/>
      <c r="P1541" s="244"/>
    </row>
    <row r="1542" spans="1:16" ht="13.5">
      <c r="A1542" s="242"/>
      <c r="B1542" s="240"/>
      <c r="C1542" s="243"/>
      <c r="D1542" s="243"/>
      <c r="E1542" s="243"/>
      <c r="F1542" s="243"/>
      <c r="G1542" s="243"/>
      <c r="H1542" s="243"/>
      <c r="I1542" s="244"/>
      <c r="J1542" s="244"/>
      <c r="K1542" s="243"/>
      <c r="L1542" s="243"/>
      <c r="M1542" s="243"/>
      <c r="N1542" s="243"/>
      <c r="O1542" s="243"/>
      <c r="P1542" s="244"/>
    </row>
    <row r="1543" spans="1:16" ht="13.5">
      <c r="A1543" s="242"/>
      <c r="B1543" s="240"/>
      <c r="C1543" s="243"/>
      <c r="D1543" s="243"/>
      <c r="E1543" s="243"/>
      <c r="F1543" s="243"/>
      <c r="G1543" s="243"/>
      <c r="H1543" s="243"/>
      <c r="I1543" s="244"/>
      <c r="J1543" s="244"/>
      <c r="K1543" s="243"/>
      <c r="L1543" s="243"/>
      <c r="M1543" s="243"/>
      <c r="N1543" s="243"/>
      <c r="O1543" s="243"/>
      <c r="P1543" s="244"/>
    </row>
    <row r="1544" spans="1:16" ht="13.5">
      <c r="A1544" s="242"/>
      <c r="B1544" s="240"/>
      <c r="C1544" s="243"/>
      <c r="D1544" s="243"/>
      <c r="E1544" s="243"/>
      <c r="F1544" s="243"/>
      <c r="G1544" s="243"/>
      <c r="H1544" s="243"/>
      <c r="I1544" s="244"/>
      <c r="J1544" s="244"/>
      <c r="K1544" s="243"/>
      <c r="L1544" s="243"/>
      <c r="M1544" s="243"/>
      <c r="N1544" s="243"/>
      <c r="O1544" s="243"/>
      <c r="P1544" s="244"/>
    </row>
    <row r="1545" spans="1:16" ht="13.5">
      <c r="A1545" s="242"/>
      <c r="B1545" s="240"/>
      <c r="C1545" s="243"/>
      <c r="D1545" s="243"/>
      <c r="E1545" s="243"/>
      <c r="F1545" s="243"/>
      <c r="G1545" s="243"/>
      <c r="H1545" s="243"/>
      <c r="I1545" s="244"/>
      <c r="J1545" s="244"/>
      <c r="K1545" s="243"/>
      <c r="L1545" s="243"/>
      <c r="M1545" s="243"/>
      <c r="N1545" s="243"/>
      <c r="O1545" s="243"/>
      <c r="P1545" s="244"/>
    </row>
    <row r="1546" spans="1:16" ht="13.5">
      <c r="A1546" s="242"/>
      <c r="B1546" s="240"/>
      <c r="C1546" s="243"/>
      <c r="D1546" s="243"/>
      <c r="E1546" s="243"/>
      <c r="F1546" s="243"/>
      <c r="G1546" s="243"/>
      <c r="H1546" s="243"/>
      <c r="I1546" s="244"/>
      <c r="J1546" s="244"/>
      <c r="K1546" s="243"/>
      <c r="L1546" s="243"/>
      <c r="M1546" s="243"/>
      <c r="N1546" s="243"/>
      <c r="O1546" s="243"/>
      <c r="P1546" s="244"/>
    </row>
    <row r="1547" spans="1:16" ht="13.5">
      <c r="A1547" s="242"/>
      <c r="B1547" s="240"/>
      <c r="C1547" s="243"/>
      <c r="D1547" s="243"/>
      <c r="E1547" s="243"/>
      <c r="F1547" s="243"/>
      <c r="G1547" s="243"/>
      <c r="H1547" s="243"/>
      <c r="I1547" s="244"/>
      <c r="J1547" s="244"/>
      <c r="K1547" s="243"/>
      <c r="L1547" s="243"/>
      <c r="M1547" s="243"/>
      <c r="N1547" s="243"/>
      <c r="O1547" s="243"/>
      <c r="P1547" s="244"/>
    </row>
    <row r="1548" spans="1:16" ht="13.5">
      <c r="A1548" s="242"/>
      <c r="B1548" s="240"/>
      <c r="C1548" s="243"/>
      <c r="D1548" s="243"/>
      <c r="E1548" s="243"/>
      <c r="F1548" s="243"/>
      <c r="G1548" s="243"/>
      <c r="H1548" s="243"/>
      <c r="I1548" s="244"/>
      <c r="J1548" s="244"/>
      <c r="K1548" s="243"/>
      <c r="L1548" s="243"/>
      <c r="M1548" s="243"/>
      <c r="N1548" s="243"/>
      <c r="O1548" s="243"/>
      <c r="P1548" s="244"/>
    </row>
    <row r="1549" spans="1:16" ht="13.5">
      <c r="A1549" s="242"/>
      <c r="B1549" s="240"/>
      <c r="C1549" s="243"/>
      <c r="D1549" s="243"/>
      <c r="E1549" s="243"/>
      <c r="F1549" s="243"/>
      <c r="G1549" s="243"/>
      <c r="H1549" s="243"/>
      <c r="I1549" s="244"/>
      <c r="J1549" s="244"/>
      <c r="K1549" s="243"/>
      <c r="L1549" s="243"/>
      <c r="M1549" s="243"/>
      <c r="N1549" s="243"/>
      <c r="O1549" s="243"/>
      <c r="P1549" s="244"/>
    </row>
    <row r="1550" spans="1:16" ht="13.5">
      <c r="A1550" s="242"/>
      <c r="B1550" s="240"/>
      <c r="C1550" s="243"/>
      <c r="D1550" s="243"/>
      <c r="E1550" s="243"/>
      <c r="F1550" s="243"/>
      <c r="G1550" s="243"/>
      <c r="H1550" s="243"/>
      <c r="I1550" s="244"/>
      <c r="J1550" s="244"/>
      <c r="K1550" s="243"/>
      <c r="L1550" s="243"/>
      <c r="M1550" s="243"/>
      <c r="N1550" s="243"/>
      <c r="O1550" s="243"/>
      <c r="P1550" s="244"/>
    </row>
    <row r="1551" spans="1:16" ht="13.5">
      <c r="A1551" s="242"/>
      <c r="B1551" s="240"/>
      <c r="C1551" s="243"/>
      <c r="D1551" s="243"/>
      <c r="E1551" s="243"/>
      <c r="F1551" s="243"/>
      <c r="G1551" s="243"/>
      <c r="H1551" s="243"/>
      <c r="I1551" s="244"/>
      <c r="J1551" s="244"/>
      <c r="K1551" s="243"/>
      <c r="L1551" s="243"/>
      <c r="M1551" s="243"/>
      <c r="N1551" s="243"/>
      <c r="O1551" s="243"/>
      <c r="P1551" s="244"/>
    </row>
    <row r="1552" spans="1:16" ht="13.5">
      <c r="A1552" s="242"/>
      <c r="B1552" s="240"/>
      <c r="C1552" s="243"/>
      <c r="D1552" s="243"/>
      <c r="E1552" s="243"/>
      <c r="F1552" s="243"/>
      <c r="G1552" s="243"/>
      <c r="H1552" s="243"/>
      <c r="I1552" s="244"/>
      <c r="J1552" s="244"/>
      <c r="K1552" s="243"/>
      <c r="L1552" s="243"/>
      <c r="M1552" s="243"/>
      <c r="N1552" s="243"/>
      <c r="O1552" s="243"/>
      <c r="P1552" s="244"/>
    </row>
    <row r="1553" spans="1:16" ht="13.5">
      <c r="A1553" s="242"/>
      <c r="B1553" s="240"/>
      <c r="C1553" s="243"/>
      <c r="D1553" s="243"/>
      <c r="E1553" s="243"/>
      <c r="F1553" s="243"/>
      <c r="G1553" s="243"/>
      <c r="H1553" s="243"/>
      <c r="I1553" s="244"/>
      <c r="J1553" s="244"/>
      <c r="K1553" s="243"/>
      <c r="L1553" s="243"/>
      <c r="M1553" s="243"/>
      <c r="N1553" s="243"/>
      <c r="O1553" s="243"/>
      <c r="P1553" s="244"/>
    </row>
    <row r="1554" spans="1:16" ht="13.5">
      <c r="A1554" s="242"/>
      <c r="B1554" s="240"/>
      <c r="C1554" s="243"/>
      <c r="D1554" s="243"/>
      <c r="E1554" s="243"/>
      <c r="F1554" s="243"/>
      <c r="G1554" s="243"/>
      <c r="H1554" s="243"/>
      <c r="I1554" s="244"/>
      <c r="J1554" s="244"/>
      <c r="K1554" s="243"/>
      <c r="L1554" s="243"/>
      <c r="M1554" s="243"/>
      <c r="N1554" s="243"/>
      <c r="O1554" s="243"/>
      <c r="P1554" s="244"/>
    </row>
    <row r="1555" spans="1:16" ht="13.5">
      <c r="A1555" s="242"/>
      <c r="B1555" s="240"/>
      <c r="C1555" s="243"/>
      <c r="D1555" s="243"/>
      <c r="E1555" s="243"/>
      <c r="F1555" s="243"/>
      <c r="G1555" s="243"/>
      <c r="H1555" s="243"/>
      <c r="I1555" s="244"/>
      <c r="J1555" s="244"/>
      <c r="K1555" s="243"/>
      <c r="L1555" s="243"/>
      <c r="M1555" s="243"/>
      <c r="N1555" s="243"/>
      <c r="O1555" s="243"/>
      <c r="P1555" s="244"/>
    </row>
    <row r="1556" spans="1:16" ht="13.5">
      <c r="A1556" s="242"/>
      <c r="B1556" s="240"/>
      <c r="C1556" s="243"/>
      <c r="D1556" s="243"/>
      <c r="E1556" s="243"/>
      <c r="F1556" s="243"/>
      <c r="G1556" s="243"/>
      <c r="H1556" s="243"/>
      <c r="I1556" s="244"/>
      <c r="J1556" s="244"/>
      <c r="K1556" s="243"/>
      <c r="L1556" s="243"/>
      <c r="M1556" s="243"/>
      <c r="N1556" s="243"/>
      <c r="O1556" s="243"/>
      <c r="P1556" s="244"/>
    </row>
    <row r="1557" spans="1:16" ht="13.5">
      <c r="A1557" s="242"/>
      <c r="B1557" s="240"/>
      <c r="C1557" s="243"/>
      <c r="D1557" s="243"/>
      <c r="E1557" s="243"/>
      <c r="F1557" s="243"/>
      <c r="G1557" s="243"/>
      <c r="H1557" s="243"/>
      <c r="I1557" s="244"/>
      <c r="J1557" s="244"/>
      <c r="K1557" s="243"/>
      <c r="L1557" s="243"/>
      <c r="M1557" s="243"/>
      <c r="N1557" s="243"/>
      <c r="O1557" s="243"/>
      <c r="P1557" s="244"/>
    </row>
    <row r="1558" spans="1:16" ht="13.5">
      <c r="A1558" s="242"/>
      <c r="B1558" s="240"/>
      <c r="C1558" s="243"/>
      <c r="D1558" s="243"/>
      <c r="E1558" s="243"/>
      <c r="F1558" s="243"/>
      <c r="G1558" s="243"/>
      <c r="H1558" s="243"/>
      <c r="I1558" s="244"/>
      <c r="J1558" s="244"/>
      <c r="K1558" s="243"/>
      <c r="L1558" s="243"/>
      <c r="M1558" s="243"/>
      <c r="N1558" s="243"/>
      <c r="O1558" s="243"/>
      <c r="P1558" s="244"/>
    </row>
    <row r="1559" spans="1:16" ht="13.5">
      <c r="A1559" s="242"/>
      <c r="B1559" s="240"/>
      <c r="C1559" s="243"/>
      <c r="D1559" s="243"/>
      <c r="E1559" s="243"/>
      <c r="F1559" s="243"/>
      <c r="G1559" s="243"/>
      <c r="H1559" s="243"/>
      <c r="I1559" s="244"/>
      <c r="J1559" s="244"/>
      <c r="K1559" s="243"/>
      <c r="L1559" s="243"/>
      <c r="M1559" s="243"/>
      <c r="N1559" s="243"/>
      <c r="O1559" s="243"/>
      <c r="P1559" s="244"/>
    </row>
    <row r="1560" spans="1:16" ht="13.5">
      <c r="A1560" s="242"/>
      <c r="B1560" s="240"/>
      <c r="C1560" s="243"/>
      <c r="D1560" s="243"/>
      <c r="E1560" s="243"/>
      <c r="F1560" s="243"/>
      <c r="G1560" s="243"/>
      <c r="H1560" s="243"/>
      <c r="I1560" s="244"/>
      <c r="J1560" s="244"/>
      <c r="K1560" s="243"/>
      <c r="L1560" s="243"/>
      <c r="M1560" s="243"/>
      <c r="N1560" s="243"/>
      <c r="O1560" s="243"/>
      <c r="P1560" s="244"/>
    </row>
    <row r="1561" spans="1:16" ht="13.5">
      <c r="A1561" s="242"/>
      <c r="B1561" s="240"/>
      <c r="C1561" s="243"/>
      <c r="D1561" s="243"/>
      <c r="E1561" s="243"/>
      <c r="F1561" s="243"/>
      <c r="G1561" s="243"/>
      <c r="H1561" s="243"/>
      <c r="I1561" s="244"/>
      <c r="J1561" s="244"/>
      <c r="K1561" s="243"/>
      <c r="L1561" s="243"/>
      <c r="M1561" s="243"/>
      <c r="N1561" s="243"/>
      <c r="O1561" s="243"/>
      <c r="P1561" s="244"/>
    </row>
    <row r="1562" spans="1:16" ht="13.5">
      <c r="A1562" s="242"/>
      <c r="B1562" s="240"/>
      <c r="C1562" s="243"/>
      <c r="D1562" s="243"/>
      <c r="E1562" s="243"/>
      <c r="F1562" s="243"/>
      <c r="G1562" s="243"/>
      <c r="H1562" s="243"/>
      <c r="I1562" s="244"/>
      <c r="J1562" s="244"/>
      <c r="K1562" s="243"/>
      <c r="L1562" s="243"/>
      <c r="M1562" s="243"/>
      <c r="N1562" s="243"/>
      <c r="O1562" s="243"/>
      <c r="P1562" s="244"/>
    </row>
    <row r="1563" spans="1:16" ht="13.5">
      <c r="A1563" s="242"/>
      <c r="B1563" s="240"/>
      <c r="C1563" s="243"/>
      <c r="D1563" s="243"/>
      <c r="E1563" s="243"/>
      <c r="F1563" s="243"/>
      <c r="G1563" s="243"/>
      <c r="H1563" s="243"/>
      <c r="I1563" s="244"/>
      <c r="J1563" s="244"/>
      <c r="K1563" s="243"/>
      <c r="L1563" s="243"/>
      <c r="M1563" s="243"/>
      <c r="N1563" s="243"/>
      <c r="O1563" s="243"/>
      <c r="P1563" s="244"/>
    </row>
    <row r="1564" spans="1:16" ht="13.5">
      <c r="A1564" s="242"/>
      <c r="B1564" s="240"/>
      <c r="C1564" s="243"/>
      <c r="D1564" s="243"/>
      <c r="E1564" s="243"/>
      <c r="F1564" s="243"/>
      <c r="G1564" s="243"/>
      <c r="H1564" s="243"/>
      <c r="I1564" s="244"/>
      <c r="J1564" s="244"/>
      <c r="K1564" s="243"/>
      <c r="L1564" s="243"/>
      <c r="M1564" s="243"/>
      <c r="N1564" s="243"/>
      <c r="O1564" s="243"/>
      <c r="P1564" s="244"/>
    </row>
    <row r="1565" spans="1:16" ht="13.5">
      <c r="A1565" s="242"/>
      <c r="B1565" s="240"/>
      <c r="C1565" s="243"/>
      <c r="D1565" s="243"/>
      <c r="E1565" s="243"/>
      <c r="F1565" s="243"/>
      <c r="G1565" s="243"/>
      <c r="H1565" s="243"/>
      <c r="I1565" s="244"/>
      <c r="J1565" s="244"/>
      <c r="K1565" s="243"/>
      <c r="L1565" s="243"/>
      <c r="M1565" s="243"/>
      <c r="N1565" s="243"/>
      <c r="O1565" s="243"/>
      <c r="P1565" s="244"/>
    </row>
    <row r="1566" spans="1:16" ht="13.5">
      <c r="A1566" s="242"/>
      <c r="B1566" s="240"/>
      <c r="C1566" s="243"/>
      <c r="D1566" s="243"/>
      <c r="E1566" s="243"/>
      <c r="F1566" s="243"/>
      <c r="G1566" s="243"/>
      <c r="H1566" s="243"/>
      <c r="I1566" s="244"/>
      <c r="J1566" s="244"/>
      <c r="K1566" s="243"/>
      <c r="L1566" s="243"/>
      <c r="M1566" s="243"/>
      <c r="N1566" s="243"/>
      <c r="O1566" s="243"/>
      <c r="P1566" s="244"/>
    </row>
    <row r="1567" spans="1:16" ht="13.5">
      <c r="A1567" s="242"/>
      <c r="B1567" s="240"/>
      <c r="C1567" s="243"/>
      <c r="D1567" s="243"/>
      <c r="E1567" s="243"/>
      <c r="F1567" s="243"/>
      <c r="G1567" s="243"/>
      <c r="H1567" s="243"/>
      <c r="I1567" s="244"/>
      <c r="J1567" s="244"/>
      <c r="K1567" s="243"/>
      <c r="L1567" s="243"/>
      <c r="M1567" s="243"/>
      <c r="N1567" s="243"/>
      <c r="O1567" s="243"/>
      <c r="P1567" s="244"/>
    </row>
    <row r="1568" spans="1:16" ht="13.5">
      <c r="A1568" s="242"/>
      <c r="B1568" s="240"/>
      <c r="C1568" s="243"/>
      <c r="D1568" s="243"/>
      <c r="E1568" s="243"/>
      <c r="F1568" s="243"/>
      <c r="G1568" s="243"/>
      <c r="H1568" s="243"/>
      <c r="I1568" s="244"/>
      <c r="J1568" s="244"/>
      <c r="K1568" s="243"/>
      <c r="L1568" s="243"/>
      <c r="M1568" s="243"/>
      <c r="N1568" s="243"/>
      <c r="O1568" s="243"/>
      <c r="P1568" s="244"/>
    </row>
    <row r="1569" spans="1:16" ht="13.5">
      <c r="A1569" s="242"/>
      <c r="B1569" s="240"/>
      <c r="C1569" s="243"/>
      <c r="D1569" s="243"/>
      <c r="E1569" s="243"/>
      <c r="F1569" s="243"/>
      <c r="G1569" s="243"/>
      <c r="H1569" s="243"/>
      <c r="I1569" s="244"/>
      <c r="J1569" s="244"/>
      <c r="K1569" s="243"/>
      <c r="L1569" s="243"/>
      <c r="M1569" s="243"/>
      <c r="N1569" s="243"/>
      <c r="O1569" s="243"/>
      <c r="P1569" s="244"/>
    </row>
    <row r="1570" spans="1:16" ht="13.5">
      <c r="A1570" s="242"/>
      <c r="B1570" s="240"/>
      <c r="C1570" s="243"/>
      <c r="D1570" s="243"/>
      <c r="E1570" s="243"/>
      <c r="F1570" s="243"/>
      <c r="G1570" s="243"/>
      <c r="H1570" s="243"/>
      <c r="I1570" s="244"/>
      <c r="J1570" s="244"/>
      <c r="K1570" s="243"/>
      <c r="L1570" s="243"/>
      <c r="M1570" s="243"/>
      <c r="N1570" s="243"/>
      <c r="O1570" s="243"/>
      <c r="P1570" s="244"/>
    </row>
    <row r="1571" spans="1:16" ht="13.5">
      <c r="A1571" s="242"/>
      <c r="B1571" s="240"/>
      <c r="C1571" s="243"/>
      <c r="D1571" s="243"/>
      <c r="E1571" s="243"/>
      <c r="F1571" s="243"/>
      <c r="G1571" s="243"/>
      <c r="H1571" s="243"/>
      <c r="I1571" s="244"/>
      <c r="J1571" s="244"/>
      <c r="K1571" s="243"/>
      <c r="L1571" s="243"/>
      <c r="M1571" s="243"/>
      <c r="N1571" s="243"/>
      <c r="O1571" s="243"/>
      <c r="P1571" s="244"/>
    </row>
    <row r="1572" spans="1:16" ht="13.5">
      <c r="A1572" s="242"/>
      <c r="B1572" s="240"/>
      <c r="C1572" s="243"/>
      <c r="D1572" s="243"/>
      <c r="E1572" s="243"/>
      <c r="F1572" s="243"/>
      <c r="G1572" s="243"/>
      <c r="H1572" s="243"/>
      <c r="I1572" s="244"/>
      <c r="J1572" s="244"/>
      <c r="K1572" s="243"/>
      <c r="L1572" s="243"/>
      <c r="M1572" s="243"/>
      <c r="N1572" s="243"/>
      <c r="O1572" s="243"/>
      <c r="P1572" s="244"/>
    </row>
    <row r="1573" spans="1:16" ht="13.5">
      <c r="A1573" s="242"/>
      <c r="B1573" s="240"/>
      <c r="C1573" s="243"/>
      <c r="D1573" s="243"/>
      <c r="E1573" s="243"/>
      <c r="F1573" s="243"/>
      <c r="G1573" s="243"/>
      <c r="H1573" s="243"/>
      <c r="I1573" s="244"/>
      <c r="J1573" s="244"/>
      <c r="K1573" s="243"/>
      <c r="L1573" s="243"/>
      <c r="M1573" s="243"/>
      <c r="N1573" s="243"/>
      <c r="O1573" s="243"/>
      <c r="P1573" s="244"/>
    </row>
    <row r="1574" spans="1:16" ht="13.5">
      <c r="A1574" s="242"/>
      <c r="B1574" s="240"/>
      <c r="C1574" s="243"/>
      <c r="D1574" s="243"/>
      <c r="E1574" s="243"/>
      <c r="F1574" s="243"/>
      <c r="G1574" s="243"/>
      <c r="H1574" s="243"/>
      <c r="I1574" s="244"/>
      <c r="J1574" s="244"/>
      <c r="K1574" s="243"/>
      <c r="L1574" s="243"/>
      <c r="M1574" s="243"/>
      <c r="N1574" s="243"/>
      <c r="O1574" s="243"/>
      <c r="P1574" s="244"/>
    </row>
    <row r="1575" spans="1:16" ht="13.5">
      <c r="A1575" s="242"/>
      <c r="B1575" s="240"/>
      <c r="C1575" s="243"/>
      <c r="D1575" s="243"/>
      <c r="E1575" s="243"/>
      <c r="F1575" s="243"/>
      <c r="G1575" s="243"/>
      <c r="H1575" s="243"/>
      <c r="I1575" s="244"/>
      <c r="J1575" s="244"/>
      <c r="K1575" s="243"/>
      <c r="L1575" s="243"/>
      <c r="M1575" s="243"/>
      <c r="N1575" s="243"/>
      <c r="O1575" s="243"/>
      <c r="P1575" s="244"/>
    </row>
    <row r="1576" spans="1:16" ht="13.5">
      <c r="A1576" s="242"/>
      <c r="B1576" s="240"/>
      <c r="C1576" s="243"/>
      <c r="D1576" s="243"/>
      <c r="E1576" s="243"/>
      <c r="F1576" s="243"/>
      <c r="G1576" s="243"/>
      <c r="H1576" s="243"/>
      <c r="I1576" s="244"/>
      <c r="J1576" s="244"/>
      <c r="K1576" s="243"/>
      <c r="L1576" s="243"/>
      <c r="M1576" s="243"/>
      <c r="N1576" s="243"/>
      <c r="O1576" s="243"/>
      <c r="P1576" s="244"/>
    </row>
    <row r="1577" spans="1:16" ht="13.5">
      <c r="A1577" s="242"/>
      <c r="B1577" s="240"/>
      <c r="C1577" s="243"/>
      <c r="D1577" s="243"/>
      <c r="E1577" s="243"/>
      <c r="F1577" s="243"/>
      <c r="G1577" s="243"/>
      <c r="H1577" s="243"/>
      <c r="I1577" s="244"/>
      <c r="J1577" s="244"/>
      <c r="K1577" s="243"/>
      <c r="L1577" s="243"/>
      <c r="M1577" s="243"/>
      <c r="N1577" s="243"/>
      <c r="O1577" s="243"/>
      <c r="P1577" s="244"/>
    </row>
    <row r="1578" spans="1:16" ht="13.5">
      <c r="A1578" s="242"/>
      <c r="B1578" s="240"/>
      <c r="C1578" s="243"/>
      <c r="D1578" s="243"/>
      <c r="E1578" s="243"/>
      <c r="F1578" s="243"/>
      <c r="G1578" s="243"/>
      <c r="H1578" s="243"/>
      <c r="I1578" s="244"/>
      <c r="J1578" s="244"/>
      <c r="K1578" s="243"/>
      <c r="L1578" s="243"/>
      <c r="M1578" s="243"/>
      <c r="N1578" s="243"/>
      <c r="O1578" s="243"/>
      <c r="P1578" s="244"/>
    </row>
    <row r="1579" spans="1:16" ht="13.5">
      <c r="A1579" s="242"/>
      <c r="B1579" s="240"/>
      <c r="C1579" s="243"/>
      <c r="D1579" s="243"/>
      <c r="E1579" s="243"/>
      <c r="F1579" s="243"/>
      <c r="G1579" s="243"/>
      <c r="H1579" s="243"/>
      <c r="I1579" s="244"/>
      <c r="J1579" s="244"/>
      <c r="K1579" s="243"/>
      <c r="L1579" s="243"/>
      <c r="M1579" s="243"/>
      <c r="N1579" s="243"/>
      <c r="O1579" s="243"/>
      <c r="P1579" s="244"/>
    </row>
    <row r="1580" spans="1:16" ht="13.5">
      <c r="A1580" s="242"/>
      <c r="B1580" s="240"/>
      <c r="C1580" s="243"/>
      <c r="D1580" s="243"/>
      <c r="E1580" s="243"/>
      <c r="F1580" s="243"/>
      <c r="G1580" s="243"/>
      <c r="H1580" s="243"/>
      <c r="I1580" s="244"/>
      <c r="J1580" s="244"/>
      <c r="K1580" s="243"/>
      <c r="L1580" s="243"/>
      <c r="M1580" s="243"/>
      <c r="N1580" s="243"/>
      <c r="O1580" s="243"/>
      <c r="P1580" s="244"/>
    </row>
    <row r="1581" spans="1:16" ht="13.5">
      <c r="A1581" s="242"/>
      <c r="B1581" s="240"/>
      <c r="C1581" s="243"/>
      <c r="D1581" s="243"/>
      <c r="E1581" s="243"/>
      <c r="F1581" s="243"/>
      <c r="G1581" s="243"/>
      <c r="H1581" s="243"/>
      <c r="I1581" s="244"/>
      <c r="J1581" s="244"/>
      <c r="K1581" s="243"/>
      <c r="L1581" s="243"/>
      <c r="M1581" s="243"/>
      <c r="N1581" s="243"/>
      <c r="O1581" s="243"/>
      <c r="P1581" s="244"/>
    </row>
    <row r="1582" spans="1:16" ht="13.5">
      <c r="A1582" s="242"/>
      <c r="B1582" s="240"/>
      <c r="C1582" s="243"/>
      <c r="D1582" s="243"/>
      <c r="E1582" s="243"/>
      <c r="F1582" s="243"/>
      <c r="G1582" s="243"/>
      <c r="H1582" s="243"/>
      <c r="I1582" s="244"/>
      <c r="J1582" s="244"/>
      <c r="K1582" s="243"/>
      <c r="L1582" s="243"/>
      <c r="M1582" s="243"/>
      <c r="N1582" s="243"/>
      <c r="O1582" s="243"/>
      <c r="P1582" s="244"/>
    </row>
    <row r="1583" spans="1:16" ht="13.5">
      <c r="A1583" s="242"/>
      <c r="B1583" s="240"/>
      <c r="C1583" s="243"/>
      <c r="D1583" s="243"/>
      <c r="E1583" s="243"/>
      <c r="F1583" s="243"/>
      <c r="G1583" s="243"/>
      <c r="H1583" s="243"/>
      <c r="I1583" s="244"/>
      <c r="J1583" s="244"/>
      <c r="K1583" s="243"/>
      <c r="L1583" s="243"/>
      <c r="M1583" s="243"/>
      <c r="N1583" s="243"/>
      <c r="O1583" s="243"/>
      <c r="P1583" s="244"/>
    </row>
    <row r="1584" spans="1:16" ht="13.5">
      <c r="A1584" s="242"/>
      <c r="B1584" s="240"/>
      <c r="C1584" s="243"/>
      <c r="D1584" s="243"/>
      <c r="E1584" s="243"/>
      <c r="F1584" s="243"/>
      <c r="G1584" s="243"/>
      <c r="H1584" s="243"/>
      <c r="I1584" s="244"/>
      <c r="J1584" s="244"/>
      <c r="K1584" s="243"/>
      <c r="L1584" s="243"/>
      <c r="M1584" s="243"/>
      <c r="N1584" s="243"/>
      <c r="O1584" s="243"/>
      <c r="P1584" s="244"/>
    </row>
    <row r="1585" spans="1:16" ht="13.5">
      <c r="A1585" s="242"/>
      <c r="B1585" s="240"/>
      <c r="C1585" s="243"/>
      <c r="D1585" s="243"/>
      <c r="E1585" s="243"/>
      <c r="F1585" s="243"/>
      <c r="G1585" s="243"/>
      <c r="H1585" s="243"/>
      <c r="I1585" s="244"/>
      <c r="J1585" s="244"/>
      <c r="K1585" s="243"/>
      <c r="L1585" s="243"/>
      <c r="M1585" s="243"/>
      <c r="N1585" s="243"/>
      <c r="O1585" s="243"/>
      <c r="P1585" s="244"/>
    </row>
    <row r="1586" spans="1:16" ht="13.5">
      <c r="A1586" s="242"/>
      <c r="B1586" s="240"/>
      <c r="C1586" s="243"/>
      <c r="D1586" s="243"/>
      <c r="E1586" s="243"/>
      <c r="F1586" s="243"/>
      <c r="G1586" s="243"/>
      <c r="H1586" s="243"/>
      <c r="I1586" s="244"/>
      <c r="J1586" s="244"/>
      <c r="K1586" s="243"/>
      <c r="L1586" s="243"/>
      <c r="M1586" s="243"/>
      <c r="N1586" s="243"/>
      <c r="O1586" s="243"/>
      <c r="P1586" s="244"/>
    </row>
    <row r="1587" spans="1:16" ht="13.5">
      <c r="A1587" s="242"/>
      <c r="B1587" s="240"/>
      <c r="C1587" s="243"/>
      <c r="D1587" s="243"/>
      <c r="E1587" s="243"/>
      <c r="F1587" s="243"/>
      <c r="G1587" s="243"/>
      <c r="H1587" s="243"/>
      <c r="I1587" s="244"/>
      <c r="J1587" s="244"/>
      <c r="K1587" s="243"/>
      <c r="L1587" s="243"/>
      <c r="M1587" s="243"/>
      <c r="N1587" s="243"/>
      <c r="O1587" s="243"/>
      <c r="P1587" s="244"/>
    </row>
    <row r="1588" spans="1:16" ht="13.5">
      <c r="A1588" s="242"/>
      <c r="B1588" s="240"/>
      <c r="C1588" s="243"/>
      <c r="D1588" s="243"/>
      <c r="E1588" s="243"/>
      <c r="F1588" s="243"/>
      <c r="G1588" s="243"/>
      <c r="H1588" s="243"/>
      <c r="I1588" s="244"/>
      <c r="J1588" s="244"/>
      <c r="K1588" s="243"/>
      <c r="L1588" s="243"/>
      <c r="M1588" s="243"/>
      <c r="N1588" s="243"/>
      <c r="O1588" s="243"/>
      <c r="P1588" s="244"/>
    </row>
    <row r="1589" spans="1:16" ht="13.5">
      <c r="A1589" s="242"/>
      <c r="B1589" s="240"/>
      <c r="C1589" s="243"/>
      <c r="D1589" s="243"/>
      <c r="E1589" s="243"/>
      <c r="F1589" s="243"/>
      <c r="G1589" s="243"/>
      <c r="H1589" s="243"/>
      <c r="I1589" s="244"/>
      <c r="J1589" s="244"/>
      <c r="K1589" s="243"/>
      <c r="L1589" s="243"/>
      <c r="M1589" s="243"/>
      <c r="N1589" s="243"/>
      <c r="O1589" s="243"/>
      <c r="P1589" s="244"/>
    </row>
    <row r="1590" spans="1:16" ht="13.5">
      <c r="A1590" s="242"/>
      <c r="B1590" s="240"/>
      <c r="C1590" s="243"/>
      <c r="D1590" s="243"/>
      <c r="E1590" s="243"/>
      <c r="F1590" s="243"/>
      <c r="G1590" s="243"/>
      <c r="H1590" s="243"/>
      <c r="I1590" s="244"/>
      <c r="J1590" s="244"/>
      <c r="K1590" s="243"/>
      <c r="L1590" s="243"/>
      <c r="M1590" s="243"/>
      <c r="N1590" s="243"/>
      <c r="O1590" s="243"/>
      <c r="P1590" s="244"/>
    </row>
    <row r="1591" spans="1:16" ht="13.5">
      <c r="A1591" s="242"/>
      <c r="B1591" s="240"/>
      <c r="C1591" s="243"/>
      <c r="D1591" s="243"/>
      <c r="E1591" s="243"/>
      <c r="F1591" s="243"/>
      <c r="G1591" s="243"/>
      <c r="H1591" s="243"/>
      <c r="I1591" s="244"/>
      <c r="J1591" s="244"/>
      <c r="K1591" s="243"/>
      <c r="L1591" s="243"/>
      <c r="M1591" s="243"/>
      <c r="N1591" s="243"/>
      <c r="O1591" s="243"/>
      <c r="P1591" s="244"/>
    </row>
    <row r="1592" spans="1:16" ht="13.5">
      <c r="A1592" s="242"/>
      <c r="B1592" s="240"/>
      <c r="C1592" s="243"/>
      <c r="D1592" s="243"/>
      <c r="E1592" s="243"/>
      <c r="F1592" s="243"/>
      <c r="G1592" s="243"/>
      <c r="H1592" s="243"/>
      <c r="I1592" s="244"/>
      <c r="J1592" s="244"/>
      <c r="K1592" s="243"/>
      <c r="L1592" s="243"/>
      <c r="M1592" s="243"/>
      <c r="N1592" s="243"/>
      <c r="O1592" s="243"/>
      <c r="P1592" s="244"/>
    </row>
    <row r="1593" spans="1:16" ht="13.5">
      <c r="A1593" s="242"/>
      <c r="B1593" s="240"/>
      <c r="C1593" s="243"/>
      <c r="D1593" s="243"/>
      <c r="E1593" s="243"/>
      <c r="F1593" s="243"/>
      <c r="G1593" s="243"/>
      <c r="H1593" s="243"/>
      <c r="I1593" s="244"/>
      <c r="J1593" s="244"/>
      <c r="K1593" s="243"/>
      <c r="L1593" s="243"/>
      <c r="M1593" s="243"/>
      <c r="N1593" s="243"/>
      <c r="O1593" s="243"/>
      <c r="P1593" s="244"/>
    </row>
    <row r="1594" spans="1:16" ht="13.5">
      <c r="A1594" s="242"/>
      <c r="B1594" s="240"/>
      <c r="C1594" s="243"/>
      <c r="D1594" s="243"/>
      <c r="E1594" s="243"/>
      <c r="F1594" s="243"/>
      <c r="G1594" s="243"/>
      <c r="H1594" s="243"/>
      <c r="I1594" s="244"/>
      <c r="J1594" s="244"/>
      <c r="K1594" s="243"/>
      <c r="L1594" s="243"/>
      <c r="M1594" s="243"/>
      <c r="N1594" s="243"/>
      <c r="O1594" s="243"/>
      <c r="P1594" s="244"/>
    </row>
    <row r="1595" spans="1:16" ht="13.5">
      <c r="A1595" s="242"/>
      <c r="B1595" s="240"/>
      <c r="C1595" s="243"/>
      <c r="D1595" s="243"/>
      <c r="E1595" s="243"/>
      <c r="F1595" s="243"/>
      <c r="G1595" s="243"/>
      <c r="H1595" s="243"/>
      <c r="I1595" s="244"/>
      <c r="J1595" s="244"/>
      <c r="K1595" s="243"/>
      <c r="L1595" s="243"/>
      <c r="M1595" s="243"/>
      <c r="N1595" s="243"/>
      <c r="O1595" s="243"/>
      <c r="P1595" s="244"/>
    </row>
    <row r="1596" spans="1:16" ht="13.5">
      <c r="A1596" s="242"/>
      <c r="B1596" s="240"/>
      <c r="C1596" s="243"/>
      <c r="D1596" s="243"/>
      <c r="E1596" s="243"/>
      <c r="F1596" s="243"/>
      <c r="G1596" s="243"/>
      <c r="H1596" s="243"/>
      <c r="I1596" s="244"/>
      <c r="J1596" s="244"/>
      <c r="K1596" s="243"/>
      <c r="L1596" s="243"/>
      <c r="M1596" s="243"/>
      <c r="N1596" s="243"/>
      <c r="O1596" s="243"/>
      <c r="P1596" s="244"/>
    </row>
    <row r="1597" spans="1:16" ht="13.5">
      <c r="A1597" s="242"/>
      <c r="B1597" s="240"/>
      <c r="C1597" s="243"/>
      <c r="D1597" s="243"/>
      <c r="E1597" s="243"/>
      <c r="F1597" s="243"/>
      <c r="G1597" s="243"/>
      <c r="H1597" s="243"/>
      <c r="I1597" s="244"/>
      <c r="J1597" s="244"/>
      <c r="K1597" s="243"/>
      <c r="L1597" s="243"/>
      <c r="M1597" s="243"/>
      <c r="N1597" s="243"/>
      <c r="O1597" s="243"/>
      <c r="P1597" s="244"/>
    </row>
    <row r="1598" spans="1:16" ht="13.5">
      <c r="A1598" s="242"/>
      <c r="B1598" s="240"/>
      <c r="C1598" s="243"/>
      <c r="D1598" s="243"/>
      <c r="E1598" s="243"/>
      <c r="F1598" s="243"/>
      <c r="G1598" s="243"/>
      <c r="H1598" s="243"/>
      <c r="I1598" s="244"/>
      <c r="J1598" s="244"/>
      <c r="K1598" s="243"/>
      <c r="L1598" s="243"/>
      <c r="M1598" s="243"/>
      <c r="N1598" s="243"/>
      <c r="O1598" s="243"/>
      <c r="P1598" s="244"/>
    </row>
    <row r="1599" spans="1:16" ht="13.5">
      <c r="A1599" s="242"/>
      <c r="B1599" s="240"/>
      <c r="C1599" s="243"/>
      <c r="D1599" s="243"/>
      <c r="E1599" s="243"/>
      <c r="F1599" s="243"/>
      <c r="G1599" s="243"/>
      <c r="H1599" s="243"/>
      <c r="I1599" s="244"/>
      <c r="J1599" s="244"/>
      <c r="K1599" s="243"/>
      <c r="L1599" s="243"/>
      <c r="M1599" s="243"/>
      <c r="N1599" s="243"/>
      <c r="O1599" s="243"/>
      <c r="P1599" s="244"/>
    </row>
    <row r="1600" spans="1:16" ht="13.5">
      <c r="A1600" s="242"/>
      <c r="B1600" s="240"/>
      <c r="C1600" s="243"/>
      <c r="D1600" s="243"/>
      <c r="E1600" s="243"/>
      <c r="F1600" s="243"/>
      <c r="G1600" s="243"/>
      <c r="H1600" s="243"/>
      <c r="I1600" s="244"/>
      <c r="J1600" s="244"/>
      <c r="K1600" s="243"/>
      <c r="L1600" s="243"/>
      <c r="M1600" s="243"/>
      <c r="N1600" s="243"/>
      <c r="O1600" s="243"/>
      <c r="P1600" s="244"/>
    </row>
    <row r="1601" spans="1:16" ht="13.5">
      <c r="A1601" s="242"/>
      <c r="B1601" s="240"/>
      <c r="C1601" s="243"/>
      <c r="D1601" s="243"/>
      <c r="E1601" s="243"/>
      <c r="F1601" s="243"/>
      <c r="G1601" s="243"/>
      <c r="H1601" s="243"/>
      <c r="I1601" s="244"/>
      <c r="J1601" s="244"/>
      <c r="K1601" s="243"/>
      <c r="L1601" s="243"/>
      <c r="M1601" s="243"/>
      <c r="N1601" s="243"/>
      <c r="O1601" s="243"/>
      <c r="P1601" s="244"/>
    </row>
    <row r="1602" spans="1:16" ht="13.5">
      <c r="A1602" s="242"/>
      <c r="B1602" s="240"/>
      <c r="C1602" s="243"/>
      <c r="D1602" s="243"/>
      <c r="E1602" s="243"/>
      <c r="F1602" s="243"/>
      <c r="G1602" s="243"/>
      <c r="H1602" s="243"/>
      <c r="I1602" s="244"/>
      <c r="J1602" s="244"/>
      <c r="K1602" s="243"/>
      <c r="L1602" s="243"/>
      <c r="M1602" s="243"/>
      <c r="N1602" s="243"/>
      <c r="O1602" s="243"/>
      <c r="P1602" s="244"/>
    </row>
    <row r="1603" spans="1:16" ht="13.5">
      <c r="A1603" s="242"/>
      <c r="B1603" s="240"/>
      <c r="C1603" s="243"/>
      <c r="D1603" s="243"/>
      <c r="E1603" s="243"/>
      <c r="F1603" s="243"/>
      <c r="G1603" s="243"/>
      <c r="H1603" s="243"/>
      <c r="I1603" s="244"/>
      <c r="J1603" s="244"/>
      <c r="K1603" s="243"/>
      <c r="L1603" s="243"/>
      <c r="M1603" s="243"/>
      <c r="N1603" s="243"/>
      <c r="O1603" s="243"/>
      <c r="P1603" s="244"/>
    </row>
    <row r="1604" spans="1:16" ht="13.5">
      <c r="A1604" s="242"/>
      <c r="B1604" s="240"/>
      <c r="C1604" s="243"/>
      <c r="D1604" s="243"/>
      <c r="E1604" s="243"/>
      <c r="F1604" s="243"/>
      <c r="G1604" s="243"/>
      <c r="H1604" s="243"/>
      <c r="I1604" s="244"/>
      <c r="J1604" s="244"/>
      <c r="K1604" s="243"/>
      <c r="L1604" s="243"/>
      <c r="M1604" s="243"/>
      <c r="N1604" s="243"/>
      <c r="O1604" s="243"/>
      <c r="P1604" s="244"/>
    </row>
    <row r="1605" spans="1:16" ht="13.5">
      <c r="A1605" s="242"/>
      <c r="B1605" s="240"/>
      <c r="C1605" s="243"/>
      <c r="D1605" s="243"/>
      <c r="E1605" s="243"/>
      <c r="F1605" s="243"/>
      <c r="G1605" s="243"/>
      <c r="H1605" s="243"/>
      <c r="I1605" s="244"/>
      <c r="J1605" s="244"/>
      <c r="K1605" s="243"/>
      <c r="L1605" s="243"/>
      <c r="M1605" s="243"/>
      <c r="N1605" s="243"/>
      <c r="O1605" s="243"/>
      <c r="P1605" s="244"/>
    </row>
    <row r="1606" spans="1:16" ht="13.5">
      <c r="A1606" s="242"/>
      <c r="B1606" s="240"/>
      <c r="C1606" s="243"/>
      <c r="D1606" s="243"/>
      <c r="E1606" s="243"/>
      <c r="F1606" s="243"/>
      <c r="G1606" s="243"/>
      <c r="H1606" s="243"/>
      <c r="I1606" s="244"/>
      <c r="J1606" s="244"/>
      <c r="K1606" s="243"/>
      <c r="L1606" s="243"/>
      <c r="M1606" s="243"/>
      <c r="N1606" s="243"/>
      <c r="O1606" s="243"/>
      <c r="P1606" s="244"/>
    </row>
    <row r="1607" spans="1:16" ht="13.5">
      <c r="A1607" s="242"/>
      <c r="B1607" s="240"/>
      <c r="C1607" s="243"/>
      <c r="D1607" s="243"/>
      <c r="E1607" s="243"/>
      <c r="F1607" s="243"/>
      <c r="G1607" s="243"/>
      <c r="H1607" s="243"/>
      <c r="I1607" s="244"/>
      <c r="J1607" s="244"/>
      <c r="K1607" s="243"/>
      <c r="L1607" s="243"/>
      <c r="M1607" s="243"/>
      <c r="N1607" s="243"/>
      <c r="O1607" s="243"/>
      <c r="P1607" s="244"/>
    </row>
    <row r="1608" spans="1:16" ht="13.5">
      <c r="A1608" s="242"/>
      <c r="B1608" s="240"/>
      <c r="C1608" s="243"/>
      <c r="D1608" s="243"/>
      <c r="E1608" s="243"/>
      <c r="F1608" s="243"/>
      <c r="G1608" s="243"/>
      <c r="H1608" s="243"/>
      <c r="I1608" s="244"/>
      <c r="J1608" s="244"/>
      <c r="K1608" s="243"/>
      <c r="L1608" s="243"/>
      <c r="M1608" s="243"/>
      <c r="N1608" s="243"/>
      <c r="O1608" s="243"/>
      <c r="P1608" s="244"/>
    </row>
    <row r="1609" spans="1:16" ht="13.5">
      <c r="A1609" s="242"/>
      <c r="B1609" s="240"/>
      <c r="C1609" s="243"/>
      <c r="D1609" s="243"/>
      <c r="E1609" s="243"/>
      <c r="F1609" s="243"/>
      <c r="G1609" s="243"/>
      <c r="H1609" s="243"/>
      <c r="I1609" s="244"/>
      <c r="J1609" s="244"/>
      <c r="K1609" s="243"/>
      <c r="L1609" s="243"/>
      <c r="M1609" s="243"/>
      <c r="N1609" s="243"/>
      <c r="O1609" s="243"/>
      <c r="P1609" s="244"/>
    </row>
    <row r="1610" spans="1:16" ht="13.5">
      <c r="A1610" s="242"/>
      <c r="B1610" s="240"/>
      <c r="C1610" s="243"/>
      <c r="D1610" s="243"/>
      <c r="E1610" s="243"/>
      <c r="F1610" s="243"/>
      <c r="G1610" s="243"/>
      <c r="H1610" s="243"/>
      <c r="I1610" s="244"/>
      <c r="J1610" s="244"/>
      <c r="K1610" s="243"/>
      <c r="L1610" s="243"/>
      <c r="M1610" s="243"/>
      <c r="N1610" s="243"/>
      <c r="O1610" s="243"/>
      <c r="P1610" s="244"/>
    </row>
    <row r="1611" spans="1:16" ht="13.5">
      <c r="A1611" s="242"/>
      <c r="B1611" s="240"/>
      <c r="C1611" s="243"/>
      <c r="D1611" s="243"/>
      <c r="E1611" s="243"/>
      <c r="F1611" s="243"/>
      <c r="G1611" s="243"/>
      <c r="H1611" s="243"/>
      <c r="I1611" s="244"/>
      <c r="J1611" s="244"/>
      <c r="K1611" s="243"/>
      <c r="L1611" s="243"/>
      <c r="M1611" s="243"/>
      <c r="N1611" s="243"/>
      <c r="O1611" s="243"/>
      <c r="P1611" s="244"/>
    </row>
    <row r="1612" spans="1:16" ht="13.5">
      <c r="A1612" s="242"/>
      <c r="B1612" s="240"/>
      <c r="C1612" s="243"/>
      <c r="D1612" s="243"/>
      <c r="E1612" s="243"/>
      <c r="F1612" s="243"/>
      <c r="G1612" s="243"/>
      <c r="H1612" s="243"/>
      <c r="I1612" s="244"/>
      <c r="J1612" s="244"/>
      <c r="K1612" s="243"/>
      <c r="L1612" s="243"/>
      <c r="M1612" s="243"/>
      <c r="N1612" s="243"/>
      <c r="O1612" s="243"/>
      <c r="P1612" s="244"/>
    </row>
    <row r="1613" spans="1:16" ht="13.5">
      <c r="A1613" s="242"/>
      <c r="B1613" s="240"/>
      <c r="C1613" s="243"/>
      <c r="D1613" s="243"/>
      <c r="E1613" s="243"/>
      <c r="F1613" s="243"/>
      <c r="G1613" s="243"/>
      <c r="H1613" s="243"/>
      <c r="I1613" s="244"/>
      <c r="J1613" s="244"/>
      <c r="K1613" s="243"/>
      <c r="L1613" s="243"/>
      <c r="M1613" s="243"/>
      <c r="N1613" s="243"/>
      <c r="O1613" s="243"/>
      <c r="P1613" s="244"/>
    </row>
    <row r="1614" spans="1:16" ht="13.5">
      <c r="A1614" s="242"/>
      <c r="B1614" s="240"/>
      <c r="C1614" s="243"/>
      <c r="D1614" s="243"/>
      <c r="E1614" s="243"/>
      <c r="F1614" s="243"/>
      <c r="G1614" s="243"/>
      <c r="H1614" s="243"/>
      <c r="I1614" s="244"/>
      <c r="J1614" s="244"/>
      <c r="K1614" s="243"/>
      <c r="L1614" s="243"/>
      <c r="M1614" s="243"/>
      <c r="N1614" s="243"/>
      <c r="O1614" s="243"/>
      <c r="P1614" s="244"/>
    </row>
    <row r="1615" spans="1:16" ht="13.5">
      <c r="A1615" s="242"/>
      <c r="B1615" s="240"/>
      <c r="C1615" s="243"/>
      <c r="D1615" s="243"/>
      <c r="E1615" s="243"/>
      <c r="F1615" s="243"/>
      <c r="G1615" s="243"/>
      <c r="H1615" s="243"/>
      <c r="I1615" s="244"/>
      <c r="J1615" s="244"/>
      <c r="K1615" s="243"/>
      <c r="L1615" s="243"/>
      <c r="M1615" s="243"/>
      <c r="N1615" s="243"/>
      <c r="O1615" s="243"/>
      <c r="P1615" s="244"/>
    </row>
    <row r="1616" spans="1:16" ht="13.5">
      <c r="A1616" s="242"/>
      <c r="B1616" s="240"/>
      <c r="C1616" s="243"/>
      <c r="D1616" s="243"/>
      <c r="E1616" s="243"/>
      <c r="F1616" s="243"/>
      <c r="G1616" s="243"/>
      <c r="H1616" s="243"/>
      <c r="I1616" s="244"/>
      <c r="J1616" s="244"/>
      <c r="K1616" s="243"/>
      <c r="L1616" s="243"/>
      <c r="M1616" s="243"/>
      <c r="N1616" s="243"/>
      <c r="O1616" s="243"/>
      <c r="P1616" s="244"/>
    </row>
    <row r="1617" spans="1:16" ht="13.5">
      <c r="A1617" s="242"/>
      <c r="B1617" s="240"/>
      <c r="C1617" s="243"/>
      <c r="D1617" s="243"/>
      <c r="E1617" s="243"/>
      <c r="F1617" s="243"/>
      <c r="G1617" s="243"/>
      <c r="H1617" s="243"/>
      <c r="I1617" s="244"/>
      <c r="J1617" s="244"/>
      <c r="K1617" s="243"/>
      <c r="L1617" s="243"/>
      <c r="M1617" s="243"/>
      <c r="N1617" s="243"/>
      <c r="O1617" s="243"/>
      <c r="P1617" s="244"/>
    </row>
    <row r="1618" spans="1:16" ht="13.5">
      <c r="A1618" s="242"/>
      <c r="B1618" s="240"/>
      <c r="C1618" s="243"/>
      <c r="D1618" s="243"/>
      <c r="E1618" s="243"/>
      <c r="F1618" s="243"/>
      <c r="G1618" s="243"/>
      <c r="H1618" s="243"/>
      <c r="I1618" s="244"/>
      <c r="J1618" s="244"/>
      <c r="K1618" s="243"/>
      <c r="L1618" s="243"/>
      <c r="M1618" s="243"/>
      <c r="N1618" s="243"/>
      <c r="O1618" s="243"/>
      <c r="P1618" s="244"/>
    </row>
    <row r="1619" spans="1:16" ht="13.5">
      <c r="A1619" s="242"/>
      <c r="B1619" s="240"/>
      <c r="C1619" s="243"/>
      <c r="D1619" s="243"/>
      <c r="E1619" s="243"/>
      <c r="F1619" s="243"/>
      <c r="G1619" s="243"/>
      <c r="H1619" s="243"/>
      <c r="I1619" s="244"/>
      <c r="J1619" s="244"/>
      <c r="K1619" s="243"/>
      <c r="L1619" s="243"/>
      <c r="M1619" s="243"/>
      <c r="N1619" s="243"/>
      <c r="O1619" s="243"/>
      <c r="P1619" s="244"/>
    </row>
    <row r="1620" spans="1:16" ht="13.5">
      <c r="A1620" s="242"/>
      <c r="B1620" s="240"/>
      <c r="C1620" s="243"/>
      <c r="D1620" s="243"/>
      <c r="E1620" s="243"/>
      <c r="F1620" s="243"/>
      <c r="G1620" s="243"/>
      <c r="H1620" s="243"/>
      <c r="I1620" s="244"/>
      <c r="J1620" s="244"/>
      <c r="K1620" s="243"/>
      <c r="L1620" s="243"/>
      <c r="M1620" s="243"/>
      <c r="N1620" s="243"/>
      <c r="O1620" s="243"/>
      <c r="P1620" s="244"/>
    </row>
    <row r="1621" spans="1:16" ht="13.5">
      <c r="A1621" s="242"/>
      <c r="B1621" s="240"/>
      <c r="C1621" s="243"/>
      <c r="D1621" s="243"/>
      <c r="E1621" s="243"/>
      <c r="F1621" s="243"/>
      <c r="G1621" s="243"/>
      <c r="H1621" s="243"/>
      <c r="I1621" s="244"/>
      <c r="J1621" s="244"/>
      <c r="K1621" s="243"/>
      <c r="L1621" s="243"/>
      <c r="M1621" s="243"/>
      <c r="N1621" s="243"/>
      <c r="O1621" s="243"/>
      <c r="P1621" s="244"/>
    </row>
    <row r="1622" spans="1:16" ht="13.5">
      <c r="A1622" s="242"/>
      <c r="B1622" s="240"/>
      <c r="C1622" s="243"/>
      <c r="D1622" s="243"/>
      <c r="E1622" s="243"/>
      <c r="F1622" s="243"/>
      <c r="G1622" s="243"/>
      <c r="H1622" s="243"/>
      <c r="I1622" s="244"/>
      <c r="J1622" s="244"/>
      <c r="K1622" s="243"/>
      <c r="L1622" s="243"/>
      <c r="M1622" s="243"/>
      <c r="N1622" s="243"/>
      <c r="O1622" s="243"/>
      <c r="P1622" s="244"/>
    </row>
    <row r="1623" spans="1:16" ht="13.5">
      <c r="A1623" s="242"/>
      <c r="B1623" s="240"/>
      <c r="C1623" s="243"/>
      <c r="D1623" s="243"/>
      <c r="E1623" s="243"/>
      <c r="F1623" s="243"/>
      <c r="G1623" s="243"/>
      <c r="H1623" s="243"/>
      <c r="I1623" s="244"/>
      <c r="J1623" s="244"/>
      <c r="K1623" s="243"/>
      <c r="L1623" s="243"/>
      <c r="M1623" s="243"/>
      <c r="N1623" s="243"/>
      <c r="O1623" s="243"/>
      <c r="P1623" s="244"/>
    </row>
    <row r="1624" spans="1:16" ht="13.5">
      <c r="A1624" s="242"/>
      <c r="B1624" s="240"/>
      <c r="C1624" s="243"/>
      <c r="D1624" s="243"/>
      <c r="E1624" s="243"/>
      <c r="F1624" s="243"/>
      <c r="G1624" s="243"/>
      <c r="H1624" s="243"/>
      <c r="I1624" s="244"/>
      <c r="J1624" s="244"/>
      <c r="K1624" s="243"/>
      <c r="L1624" s="243"/>
      <c r="M1624" s="243"/>
      <c r="N1624" s="243"/>
      <c r="O1624" s="243"/>
      <c r="P1624" s="244"/>
    </row>
    <row r="1625" spans="1:16" ht="13.5">
      <c r="A1625" s="242"/>
      <c r="B1625" s="240"/>
      <c r="C1625" s="243"/>
      <c r="D1625" s="243"/>
      <c r="E1625" s="243"/>
      <c r="F1625" s="243"/>
      <c r="G1625" s="243"/>
      <c r="H1625" s="243"/>
      <c r="I1625" s="244"/>
      <c r="J1625" s="244"/>
      <c r="K1625" s="243"/>
      <c r="L1625" s="243"/>
      <c r="M1625" s="243"/>
      <c r="N1625" s="243"/>
      <c r="O1625" s="243"/>
      <c r="P1625" s="244"/>
    </row>
    <row r="1626" spans="1:16" ht="13.5">
      <c r="A1626" s="242"/>
      <c r="B1626" s="240"/>
      <c r="C1626" s="243"/>
      <c r="D1626" s="243"/>
      <c r="E1626" s="243"/>
      <c r="F1626" s="243"/>
      <c r="G1626" s="243"/>
      <c r="H1626" s="243"/>
      <c r="I1626" s="244"/>
      <c r="J1626" s="244"/>
      <c r="K1626" s="243"/>
      <c r="L1626" s="243"/>
      <c r="M1626" s="243"/>
      <c r="N1626" s="243"/>
      <c r="O1626" s="243"/>
      <c r="P1626" s="244"/>
    </row>
    <row r="1627" spans="1:16" ht="13.5">
      <c r="A1627" s="242"/>
      <c r="B1627" s="240"/>
      <c r="C1627" s="243"/>
      <c r="D1627" s="243"/>
      <c r="E1627" s="243"/>
      <c r="F1627" s="243"/>
      <c r="G1627" s="243"/>
      <c r="H1627" s="243"/>
      <c r="I1627" s="244"/>
      <c r="J1627" s="244"/>
      <c r="K1627" s="243"/>
      <c r="L1627" s="243"/>
      <c r="M1627" s="243"/>
      <c r="N1627" s="243"/>
      <c r="O1627" s="243"/>
      <c r="P1627" s="244"/>
    </row>
    <row r="1628" spans="1:16" ht="13.5">
      <c r="A1628" s="242"/>
      <c r="B1628" s="240"/>
      <c r="C1628" s="243"/>
      <c r="D1628" s="243"/>
      <c r="E1628" s="243"/>
      <c r="F1628" s="243"/>
      <c r="G1628" s="243"/>
      <c r="H1628" s="243"/>
      <c r="I1628" s="244"/>
      <c r="J1628" s="244"/>
      <c r="K1628" s="243"/>
      <c r="L1628" s="243"/>
      <c r="M1628" s="243"/>
      <c r="N1628" s="243"/>
      <c r="O1628" s="243"/>
      <c r="P1628" s="244"/>
    </row>
    <row r="1629" spans="1:16" ht="13.5">
      <c r="A1629" s="242"/>
      <c r="B1629" s="240"/>
      <c r="C1629" s="243"/>
      <c r="D1629" s="243"/>
      <c r="E1629" s="243"/>
      <c r="F1629" s="243"/>
      <c r="G1629" s="243"/>
      <c r="H1629" s="243"/>
      <c r="I1629" s="244"/>
      <c r="J1629" s="244"/>
      <c r="K1629" s="243"/>
      <c r="L1629" s="243"/>
      <c r="M1629" s="243"/>
      <c r="N1629" s="243"/>
      <c r="O1629" s="243"/>
      <c r="P1629" s="244"/>
    </row>
    <row r="1630" spans="1:16" ht="13.5">
      <c r="A1630" s="242"/>
      <c r="B1630" s="240"/>
      <c r="C1630" s="243"/>
      <c r="D1630" s="243"/>
      <c r="E1630" s="243"/>
      <c r="F1630" s="243"/>
      <c r="G1630" s="243"/>
      <c r="H1630" s="243"/>
      <c r="I1630" s="244"/>
      <c r="J1630" s="244"/>
      <c r="K1630" s="243"/>
      <c r="L1630" s="243"/>
      <c r="M1630" s="243"/>
      <c r="N1630" s="243"/>
      <c r="O1630" s="243"/>
      <c r="P1630" s="244"/>
    </row>
    <row r="1631" spans="1:16" ht="13.5">
      <c r="A1631" s="242"/>
      <c r="B1631" s="240"/>
      <c r="C1631" s="243"/>
      <c r="D1631" s="243"/>
      <c r="E1631" s="243"/>
      <c r="F1631" s="243"/>
      <c r="G1631" s="243"/>
      <c r="H1631" s="243"/>
      <c r="I1631" s="244"/>
      <c r="J1631" s="244"/>
      <c r="K1631" s="243"/>
      <c r="L1631" s="243"/>
      <c r="M1631" s="243"/>
      <c r="N1631" s="243"/>
      <c r="O1631" s="243"/>
      <c r="P1631" s="244"/>
    </row>
    <row r="1632" spans="1:16" ht="13.5">
      <c r="A1632" s="242"/>
      <c r="B1632" s="240"/>
      <c r="C1632" s="243"/>
      <c r="D1632" s="243"/>
      <c r="E1632" s="243"/>
      <c r="F1632" s="243"/>
      <c r="G1632" s="243"/>
      <c r="H1632" s="243"/>
      <c r="I1632" s="244"/>
      <c r="J1632" s="244"/>
      <c r="K1632" s="243"/>
      <c r="L1632" s="243"/>
      <c r="M1632" s="243"/>
      <c r="N1632" s="243"/>
      <c r="O1632" s="243"/>
      <c r="P1632" s="244"/>
    </row>
    <row r="1633" spans="1:16" ht="13.5">
      <c r="A1633" s="242"/>
      <c r="B1633" s="240"/>
      <c r="C1633" s="243"/>
      <c r="D1633" s="243"/>
      <c r="E1633" s="243"/>
      <c r="F1633" s="243"/>
      <c r="G1633" s="243"/>
      <c r="H1633" s="243"/>
      <c r="I1633" s="244"/>
      <c r="J1633" s="244"/>
      <c r="K1633" s="243"/>
      <c r="L1633" s="243"/>
      <c r="M1633" s="243"/>
      <c r="N1633" s="243"/>
      <c r="O1633" s="243"/>
      <c r="P1633" s="244"/>
    </row>
    <row r="1634" spans="1:16" ht="13.5">
      <c r="A1634" s="242"/>
      <c r="B1634" s="240"/>
      <c r="C1634" s="243"/>
      <c r="D1634" s="243"/>
      <c r="E1634" s="243"/>
      <c r="F1634" s="243"/>
      <c r="G1634" s="243"/>
      <c r="H1634" s="243"/>
      <c r="I1634" s="244"/>
      <c r="J1634" s="244"/>
      <c r="K1634" s="243"/>
      <c r="L1634" s="243"/>
      <c r="M1634" s="243"/>
      <c r="N1634" s="243"/>
      <c r="O1634" s="243"/>
      <c r="P1634" s="244"/>
    </row>
    <row r="1635" spans="1:16" ht="13.5">
      <c r="A1635" s="242"/>
      <c r="B1635" s="240"/>
      <c r="C1635" s="243"/>
      <c r="D1635" s="243"/>
      <c r="E1635" s="243"/>
      <c r="F1635" s="243"/>
      <c r="G1635" s="243"/>
      <c r="H1635" s="243"/>
      <c r="I1635" s="244"/>
      <c r="J1635" s="244"/>
      <c r="K1635" s="243"/>
      <c r="L1635" s="243"/>
      <c r="M1635" s="243"/>
      <c r="N1635" s="243"/>
      <c r="O1635" s="243"/>
      <c r="P1635" s="244"/>
    </row>
    <row r="1636" spans="1:16" ht="13.5">
      <c r="A1636" s="242"/>
      <c r="B1636" s="240"/>
      <c r="C1636" s="243"/>
      <c r="D1636" s="243"/>
      <c r="E1636" s="243"/>
      <c r="F1636" s="243"/>
      <c r="G1636" s="243"/>
      <c r="H1636" s="243"/>
      <c r="I1636" s="244"/>
      <c r="J1636" s="244"/>
      <c r="K1636" s="243"/>
      <c r="L1636" s="243"/>
      <c r="M1636" s="243"/>
      <c r="N1636" s="243"/>
      <c r="O1636" s="243"/>
      <c r="P1636" s="244"/>
    </row>
    <row r="1637" spans="1:16" ht="13.5">
      <c r="A1637" s="242"/>
      <c r="B1637" s="240"/>
      <c r="C1637" s="243"/>
      <c r="D1637" s="243"/>
      <c r="E1637" s="243"/>
      <c r="F1637" s="243"/>
      <c r="G1637" s="243"/>
      <c r="H1637" s="243"/>
      <c r="I1637" s="244"/>
      <c r="J1637" s="244"/>
      <c r="K1637" s="243"/>
      <c r="L1637" s="243"/>
      <c r="M1637" s="243"/>
      <c r="N1637" s="243"/>
      <c r="O1637" s="243"/>
      <c r="P1637" s="244"/>
    </row>
    <row r="1638" spans="1:16" ht="13.5">
      <c r="A1638" s="242"/>
      <c r="B1638" s="240"/>
      <c r="C1638" s="243"/>
      <c r="D1638" s="243"/>
      <c r="E1638" s="243"/>
      <c r="F1638" s="243"/>
      <c r="G1638" s="243"/>
      <c r="H1638" s="243"/>
      <c r="I1638" s="244"/>
      <c r="J1638" s="244"/>
      <c r="K1638" s="243"/>
      <c r="L1638" s="243"/>
      <c r="M1638" s="243"/>
      <c r="N1638" s="243"/>
      <c r="O1638" s="243"/>
      <c r="P1638" s="244"/>
    </row>
    <row r="1639" spans="1:16" ht="13.5">
      <c r="A1639" s="242"/>
      <c r="B1639" s="240"/>
      <c r="C1639" s="243"/>
      <c r="D1639" s="243"/>
      <c r="E1639" s="243"/>
      <c r="F1639" s="243"/>
      <c r="G1639" s="243"/>
      <c r="H1639" s="243"/>
      <c r="I1639" s="244"/>
      <c r="J1639" s="244"/>
      <c r="K1639" s="243"/>
      <c r="L1639" s="243"/>
      <c r="M1639" s="243"/>
      <c r="N1639" s="243"/>
      <c r="O1639" s="243"/>
      <c r="P1639" s="244"/>
    </row>
    <row r="1640" spans="1:16" ht="13.5">
      <c r="A1640" s="242"/>
      <c r="B1640" s="240"/>
      <c r="C1640" s="243"/>
      <c r="D1640" s="243"/>
      <c r="E1640" s="243"/>
      <c r="F1640" s="243"/>
      <c r="G1640" s="243"/>
      <c r="H1640" s="243"/>
      <c r="I1640" s="244"/>
      <c r="J1640" s="244"/>
      <c r="K1640" s="243"/>
      <c r="L1640" s="243"/>
      <c r="M1640" s="243"/>
      <c r="N1640" s="243"/>
      <c r="O1640" s="243"/>
      <c r="P1640" s="244"/>
    </row>
    <row r="1641" spans="1:16" ht="13.5">
      <c r="A1641" s="242"/>
      <c r="B1641" s="240"/>
      <c r="C1641" s="243"/>
      <c r="D1641" s="243"/>
      <c r="E1641" s="243"/>
      <c r="F1641" s="243"/>
      <c r="G1641" s="243"/>
      <c r="H1641" s="243"/>
      <c r="I1641" s="244"/>
      <c r="J1641" s="244"/>
      <c r="K1641" s="243"/>
      <c r="L1641" s="243"/>
      <c r="M1641" s="243"/>
      <c r="N1641" s="243"/>
      <c r="O1641" s="243"/>
      <c r="P1641" s="244"/>
    </row>
    <row r="1642" spans="1:16" ht="13.5">
      <c r="A1642" s="242"/>
      <c r="B1642" s="240"/>
      <c r="C1642" s="243"/>
      <c r="D1642" s="243"/>
      <c r="E1642" s="243"/>
      <c r="F1642" s="243"/>
      <c r="G1642" s="243"/>
      <c r="H1642" s="243"/>
      <c r="I1642" s="244"/>
      <c r="J1642" s="244"/>
      <c r="K1642" s="243"/>
      <c r="L1642" s="243"/>
      <c r="M1642" s="243"/>
      <c r="N1642" s="243"/>
      <c r="O1642" s="243"/>
      <c r="P1642" s="244"/>
    </row>
    <row r="1643" spans="1:16" ht="13.5">
      <c r="A1643" s="242"/>
      <c r="B1643" s="240"/>
      <c r="C1643" s="243"/>
      <c r="D1643" s="243"/>
      <c r="E1643" s="243"/>
      <c r="F1643" s="243"/>
      <c r="G1643" s="243"/>
      <c r="H1643" s="243"/>
      <c r="I1643" s="244"/>
      <c r="J1643" s="244"/>
      <c r="K1643" s="243"/>
      <c r="L1643" s="243"/>
      <c r="M1643" s="243"/>
      <c r="N1643" s="243"/>
      <c r="O1643" s="243"/>
      <c r="P1643" s="244"/>
    </row>
    <row r="1644" spans="1:16" ht="13.5">
      <c r="A1644" s="242"/>
      <c r="B1644" s="240"/>
      <c r="C1644" s="243"/>
      <c r="D1644" s="243"/>
      <c r="E1644" s="243"/>
      <c r="F1644" s="243"/>
      <c r="G1644" s="243"/>
      <c r="H1644" s="243"/>
      <c r="I1644" s="244"/>
      <c r="J1644" s="244"/>
      <c r="K1644" s="243"/>
      <c r="L1644" s="243"/>
      <c r="M1644" s="243"/>
      <c r="N1644" s="243"/>
      <c r="O1644" s="243"/>
      <c r="P1644" s="244"/>
    </row>
    <row r="1645" spans="1:16" ht="13.5">
      <c r="A1645" s="242"/>
      <c r="B1645" s="240"/>
      <c r="C1645" s="243"/>
      <c r="D1645" s="243"/>
      <c r="E1645" s="243"/>
      <c r="F1645" s="243"/>
      <c r="G1645" s="243"/>
      <c r="H1645" s="243"/>
      <c r="I1645" s="244"/>
      <c r="J1645" s="244"/>
      <c r="K1645" s="243"/>
      <c r="L1645" s="243"/>
      <c r="M1645" s="243"/>
      <c r="N1645" s="243"/>
      <c r="O1645" s="243"/>
      <c r="P1645" s="244"/>
    </row>
    <row r="1646" spans="1:16" ht="13.5">
      <c r="A1646" s="242"/>
      <c r="B1646" s="240"/>
      <c r="C1646" s="243"/>
      <c r="D1646" s="243"/>
      <c r="E1646" s="243"/>
      <c r="F1646" s="243"/>
      <c r="G1646" s="243"/>
      <c r="H1646" s="243"/>
      <c r="I1646" s="244"/>
      <c r="J1646" s="244"/>
      <c r="K1646" s="243"/>
      <c r="L1646" s="243"/>
      <c r="M1646" s="243"/>
      <c r="N1646" s="243"/>
      <c r="O1646" s="243"/>
      <c r="P1646" s="244"/>
    </row>
    <row r="1647" spans="1:16" ht="13.5">
      <c r="A1647" s="242"/>
      <c r="B1647" s="240"/>
      <c r="C1647" s="243"/>
      <c r="D1647" s="243"/>
      <c r="E1647" s="243"/>
      <c r="F1647" s="243"/>
      <c r="G1647" s="243"/>
      <c r="H1647" s="243"/>
      <c r="I1647" s="244"/>
      <c r="J1647" s="244"/>
      <c r="K1647" s="243"/>
      <c r="L1647" s="243"/>
      <c r="M1647" s="243"/>
      <c r="N1647" s="243"/>
      <c r="O1647" s="243"/>
      <c r="P1647" s="244"/>
    </row>
    <row r="1648" spans="1:16" ht="13.5">
      <c r="A1648" s="242"/>
      <c r="B1648" s="240"/>
      <c r="C1648" s="243"/>
      <c r="D1648" s="243"/>
      <c r="E1648" s="243"/>
      <c r="F1648" s="243"/>
      <c r="G1648" s="243"/>
      <c r="H1648" s="243"/>
      <c r="I1648" s="244"/>
      <c r="J1648" s="244"/>
      <c r="K1648" s="243"/>
      <c r="L1648" s="243"/>
      <c r="M1648" s="243"/>
      <c r="N1648" s="243"/>
      <c r="O1648" s="243"/>
      <c r="P1648" s="244"/>
    </row>
    <row r="1649" spans="1:16" ht="13.5">
      <c r="A1649" s="242"/>
      <c r="B1649" s="240"/>
      <c r="C1649" s="243"/>
      <c r="D1649" s="243"/>
      <c r="E1649" s="243"/>
      <c r="F1649" s="243"/>
      <c r="G1649" s="243"/>
      <c r="H1649" s="243"/>
      <c r="I1649" s="244"/>
      <c r="J1649" s="244"/>
      <c r="K1649" s="243"/>
      <c r="L1649" s="243"/>
      <c r="M1649" s="243"/>
      <c r="N1649" s="243"/>
      <c r="O1649" s="243"/>
      <c r="P1649" s="244"/>
    </row>
    <row r="1650" spans="1:16" ht="13.5">
      <c r="A1650" s="242"/>
      <c r="B1650" s="240"/>
      <c r="C1650" s="243"/>
      <c r="D1650" s="243"/>
      <c r="E1650" s="243"/>
      <c r="F1650" s="243"/>
      <c r="G1650" s="243"/>
      <c r="H1650" s="243"/>
      <c r="I1650" s="244"/>
      <c r="J1650" s="244"/>
      <c r="K1650" s="243"/>
      <c r="L1650" s="243"/>
      <c r="M1650" s="243"/>
      <c r="N1650" s="243"/>
      <c r="O1650" s="243"/>
      <c r="P1650" s="244"/>
    </row>
    <row r="1651" spans="1:16" ht="13.5">
      <c r="A1651" s="242"/>
      <c r="B1651" s="240"/>
      <c r="C1651" s="243"/>
      <c r="D1651" s="243"/>
      <c r="E1651" s="243"/>
      <c r="F1651" s="243"/>
      <c r="G1651" s="243"/>
      <c r="H1651" s="243"/>
      <c r="I1651" s="244"/>
      <c r="J1651" s="244"/>
      <c r="K1651" s="243"/>
      <c r="L1651" s="243"/>
      <c r="M1651" s="243"/>
      <c r="N1651" s="243"/>
      <c r="O1651" s="243"/>
      <c r="P1651" s="244"/>
    </row>
    <row r="1652" spans="1:16" ht="13.5">
      <c r="A1652" s="242"/>
      <c r="B1652" s="240"/>
      <c r="C1652" s="243"/>
      <c r="D1652" s="243"/>
      <c r="E1652" s="243"/>
      <c r="F1652" s="243"/>
      <c r="G1652" s="243"/>
      <c r="H1652" s="243"/>
      <c r="I1652" s="244"/>
      <c r="J1652" s="244"/>
      <c r="K1652" s="243"/>
      <c r="L1652" s="243"/>
      <c r="M1652" s="243"/>
      <c r="N1652" s="243"/>
      <c r="O1652" s="243"/>
      <c r="P1652" s="244"/>
    </row>
    <row r="1653" spans="1:16" ht="13.5">
      <c r="A1653" s="242"/>
      <c r="B1653" s="240"/>
      <c r="C1653" s="243"/>
      <c r="D1653" s="243"/>
      <c r="E1653" s="243"/>
      <c r="F1653" s="243"/>
      <c r="G1653" s="243"/>
      <c r="H1653" s="243"/>
      <c r="I1653" s="244"/>
      <c r="J1653" s="244"/>
      <c r="K1653" s="243"/>
      <c r="L1653" s="243"/>
      <c r="M1653" s="243"/>
      <c r="N1653" s="243"/>
      <c r="O1653" s="243"/>
      <c r="P1653" s="244"/>
    </row>
    <row r="1654" spans="1:16" ht="13.5">
      <c r="A1654" s="242"/>
      <c r="B1654" s="240"/>
      <c r="C1654" s="243"/>
      <c r="D1654" s="243"/>
      <c r="E1654" s="243"/>
      <c r="F1654" s="243"/>
      <c r="G1654" s="243"/>
      <c r="H1654" s="243"/>
      <c r="I1654" s="244"/>
      <c r="J1654" s="244"/>
      <c r="K1654" s="243"/>
      <c r="L1654" s="243"/>
      <c r="M1654" s="243"/>
      <c r="N1654" s="243"/>
      <c r="O1654" s="243"/>
      <c r="P1654" s="244"/>
    </row>
    <row r="1655" spans="1:16" ht="13.5">
      <c r="A1655" s="242"/>
      <c r="B1655" s="240"/>
      <c r="C1655" s="243"/>
      <c r="D1655" s="243"/>
      <c r="E1655" s="243"/>
      <c r="F1655" s="243"/>
      <c r="G1655" s="243"/>
      <c r="H1655" s="243"/>
      <c r="I1655" s="244"/>
      <c r="J1655" s="244"/>
      <c r="K1655" s="243"/>
      <c r="L1655" s="243"/>
      <c r="M1655" s="243"/>
      <c r="N1655" s="243"/>
      <c r="O1655" s="243"/>
      <c r="P1655" s="244"/>
    </row>
    <row r="1656" spans="1:16" ht="13.5">
      <c r="A1656" s="242"/>
      <c r="B1656" s="240"/>
      <c r="C1656" s="243"/>
      <c r="D1656" s="243"/>
      <c r="E1656" s="243"/>
      <c r="F1656" s="243"/>
      <c r="G1656" s="243"/>
      <c r="H1656" s="243"/>
      <c r="I1656" s="244"/>
      <c r="J1656" s="244"/>
      <c r="K1656" s="243"/>
      <c r="L1656" s="243"/>
      <c r="M1656" s="243"/>
      <c r="N1656" s="243"/>
      <c r="O1656" s="243"/>
      <c r="P1656" s="244"/>
    </row>
    <row r="1657" spans="1:16" ht="13.5">
      <c r="A1657" s="242"/>
      <c r="B1657" s="240"/>
      <c r="C1657" s="243"/>
      <c r="D1657" s="243"/>
      <c r="E1657" s="243"/>
      <c r="F1657" s="243"/>
      <c r="G1657" s="243"/>
      <c r="H1657" s="243"/>
      <c r="I1657" s="244"/>
      <c r="J1657" s="244"/>
      <c r="K1657" s="243"/>
      <c r="L1657" s="243"/>
      <c r="M1657" s="243"/>
      <c r="N1657" s="243"/>
      <c r="O1657" s="243"/>
      <c r="P1657" s="244"/>
    </row>
    <row r="1658" spans="1:16" ht="13.5">
      <c r="A1658" s="242"/>
      <c r="B1658" s="240"/>
      <c r="C1658" s="243"/>
      <c r="D1658" s="243"/>
      <c r="E1658" s="243"/>
      <c r="F1658" s="243"/>
      <c r="G1658" s="243"/>
      <c r="H1658" s="243"/>
      <c r="I1658" s="244"/>
      <c r="J1658" s="244"/>
      <c r="K1658" s="243"/>
      <c r="L1658" s="243"/>
      <c r="M1658" s="243"/>
      <c r="N1658" s="243"/>
      <c r="O1658" s="243"/>
      <c r="P1658" s="244"/>
    </row>
    <row r="1659" spans="1:16" ht="13.5">
      <c r="A1659" s="242"/>
      <c r="B1659" s="240"/>
      <c r="C1659" s="243"/>
      <c r="D1659" s="243"/>
      <c r="E1659" s="243"/>
      <c r="F1659" s="243"/>
      <c r="G1659" s="243"/>
      <c r="H1659" s="243"/>
      <c r="I1659" s="244"/>
      <c r="J1659" s="244"/>
      <c r="K1659" s="243"/>
      <c r="L1659" s="243"/>
      <c r="M1659" s="243"/>
      <c r="N1659" s="243"/>
      <c r="O1659" s="243"/>
      <c r="P1659" s="244"/>
    </row>
    <row r="1660" spans="1:16" ht="13.5">
      <c r="A1660" s="242"/>
      <c r="B1660" s="240"/>
      <c r="C1660" s="243"/>
      <c r="D1660" s="243"/>
      <c r="E1660" s="243"/>
      <c r="F1660" s="243"/>
      <c r="G1660" s="243"/>
      <c r="H1660" s="243"/>
      <c r="I1660" s="244"/>
      <c r="J1660" s="244"/>
      <c r="K1660" s="243"/>
      <c r="L1660" s="243"/>
      <c r="M1660" s="243"/>
      <c r="N1660" s="243"/>
      <c r="O1660" s="243"/>
      <c r="P1660" s="244"/>
    </row>
    <row r="1661" spans="1:16" ht="13.5">
      <c r="A1661" s="242"/>
      <c r="B1661" s="240"/>
      <c r="C1661" s="243"/>
      <c r="D1661" s="243"/>
      <c r="E1661" s="243"/>
      <c r="F1661" s="243"/>
      <c r="G1661" s="243"/>
      <c r="H1661" s="243"/>
      <c r="I1661" s="244"/>
      <c r="J1661" s="244"/>
      <c r="K1661" s="243"/>
      <c r="L1661" s="243"/>
      <c r="M1661" s="243"/>
      <c r="N1661" s="243"/>
      <c r="O1661" s="243"/>
      <c r="P1661" s="244"/>
    </row>
    <row r="1662" spans="1:16" ht="13.5">
      <c r="A1662" s="242"/>
      <c r="B1662" s="240"/>
      <c r="C1662" s="243"/>
      <c r="D1662" s="243"/>
      <c r="E1662" s="243"/>
      <c r="F1662" s="243"/>
      <c r="G1662" s="243"/>
      <c r="H1662" s="243"/>
      <c r="I1662" s="244"/>
      <c r="J1662" s="244"/>
      <c r="K1662" s="243"/>
      <c r="L1662" s="243"/>
      <c r="M1662" s="243"/>
      <c r="N1662" s="243"/>
      <c r="O1662" s="243"/>
      <c r="P1662" s="244"/>
    </row>
    <row r="1663" spans="1:16" ht="13.5">
      <c r="A1663" s="242"/>
      <c r="B1663" s="240"/>
      <c r="C1663" s="243"/>
      <c r="D1663" s="243"/>
      <c r="E1663" s="243"/>
      <c r="F1663" s="243"/>
      <c r="G1663" s="243"/>
      <c r="H1663" s="243"/>
      <c r="I1663" s="244"/>
      <c r="J1663" s="244"/>
      <c r="K1663" s="243"/>
      <c r="L1663" s="243"/>
      <c r="M1663" s="243"/>
      <c r="N1663" s="243"/>
      <c r="O1663" s="243"/>
      <c r="P1663" s="244"/>
    </row>
    <row r="1664" spans="1:16" ht="13.5">
      <c r="A1664" s="242"/>
      <c r="B1664" s="240"/>
      <c r="C1664" s="243"/>
      <c r="D1664" s="243"/>
      <c r="E1664" s="243"/>
      <c r="F1664" s="243"/>
      <c r="G1664" s="243"/>
      <c r="H1664" s="243"/>
      <c r="I1664" s="244"/>
      <c r="J1664" s="244"/>
      <c r="K1664" s="243"/>
      <c r="L1664" s="243"/>
      <c r="M1664" s="243"/>
      <c r="N1664" s="243"/>
      <c r="O1664" s="243"/>
      <c r="P1664" s="244"/>
    </row>
    <row r="1665" spans="1:16" ht="13.5">
      <c r="A1665" s="242"/>
      <c r="B1665" s="240"/>
      <c r="C1665" s="243"/>
      <c r="D1665" s="243"/>
      <c r="E1665" s="243"/>
      <c r="F1665" s="243"/>
      <c r="G1665" s="243"/>
      <c r="H1665" s="243"/>
      <c r="I1665" s="244"/>
      <c r="J1665" s="244"/>
      <c r="K1665" s="243"/>
      <c r="L1665" s="243"/>
      <c r="M1665" s="243"/>
      <c r="N1665" s="243"/>
      <c r="O1665" s="243"/>
      <c r="P1665" s="244"/>
    </row>
    <row r="1666" spans="1:16" ht="13.5">
      <c r="A1666" s="242"/>
      <c r="B1666" s="240"/>
      <c r="C1666" s="243"/>
      <c r="D1666" s="243"/>
      <c r="E1666" s="243"/>
      <c r="F1666" s="243"/>
      <c r="G1666" s="243"/>
      <c r="H1666" s="243"/>
      <c r="I1666" s="244"/>
      <c r="J1666" s="244"/>
      <c r="K1666" s="243"/>
      <c r="L1666" s="243"/>
      <c r="M1666" s="243"/>
      <c r="N1666" s="243"/>
      <c r="O1666" s="243"/>
      <c r="P1666" s="244"/>
    </row>
    <row r="1667" spans="1:16" ht="13.5">
      <c r="A1667" s="242"/>
      <c r="B1667" s="240"/>
      <c r="C1667" s="243"/>
      <c r="D1667" s="243"/>
      <c r="E1667" s="243"/>
      <c r="F1667" s="243"/>
      <c r="G1667" s="243"/>
      <c r="H1667" s="243"/>
      <c r="I1667" s="244"/>
      <c r="J1667" s="244"/>
      <c r="K1667" s="243"/>
      <c r="L1667" s="243"/>
      <c r="M1667" s="243"/>
      <c r="N1667" s="243"/>
      <c r="O1667" s="243"/>
      <c r="P1667" s="244"/>
    </row>
    <row r="1668" spans="1:16" ht="13.5">
      <c r="A1668" s="242"/>
      <c r="B1668" s="240"/>
      <c r="C1668" s="243"/>
      <c r="D1668" s="243"/>
      <c r="E1668" s="243"/>
      <c r="F1668" s="243"/>
      <c r="G1668" s="243"/>
      <c r="H1668" s="243"/>
      <c r="I1668" s="244"/>
      <c r="J1668" s="244"/>
      <c r="K1668" s="243"/>
      <c r="L1668" s="243"/>
      <c r="M1668" s="243"/>
      <c r="N1668" s="243"/>
      <c r="O1668" s="243"/>
      <c r="P1668" s="244"/>
    </row>
    <row r="1669" spans="1:16" ht="13.5">
      <c r="A1669" s="242"/>
      <c r="B1669" s="240"/>
      <c r="C1669" s="243"/>
      <c r="D1669" s="243"/>
      <c r="E1669" s="243"/>
      <c r="F1669" s="243"/>
      <c r="G1669" s="243"/>
      <c r="H1669" s="243"/>
      <c r="I1669" s="244"/>
      <c r="J1669" s="244"/>
      <c r="K1669" s="243"/>
      <c r="L1669" s="243"/>
      <c r="M1669" s="243"/>
      <c r="N1669" s="243"/>
      <c r="O1669" s="243"/>
      <c r="P1669" s="244"/>
    </row>
    <row r="1670" spans="1:16" ht="13.5">
      <c r="A1670" s="242"/>
      <c r="B1670" s="240"/>
      <c r="C1670" s="243"/>
      <c r="D1670" s="243"/>
      <c r="E1670" s="243"/>
      <c r="F1670" s="243"/>
      <c r="G1670" s="243"/>
      <c r="H1670" s="243"/>
      <c r="I1670" s="244"/>
      <c r="J1670" s="244"/>
      <c r="K1670" s="243"/>
      <c r="L1670" s="243"/>
      <c r="M1670" s="243"/>
      <c r="N1670" s="243"/>
      <c r="O1670" s="243"/>
      <c r="P1670" s="244"/>
    </row>
    <row r="1671" spans="1:16" ht="13.5">
      <c r="A1671" s="242"/>
      <c r="B1671" s="240"/>
      <c r="C1671" s="243"/>
      <c r="D1671" s="243"/>
      <c r="E1671" s="243"/>
      <c r="F1671" s="243"/>
      <c r="G1671" s="243"/>
      <c r="H1671" s="243"/>
      <c r="I1671" s="244"/>
      <c r="J1671" s="244"/>
      <c r="K1671" s="243"/>
      <c r="L1671" s="243"/>
      <c r="M1671" s="243"/>
      <c r="N1671" s="243"/>
      <c r="O1671" s="243"/>
      <c r="P1671" s="244"/>
    </row>
    <row r="1672" spans="1:16" ht="13.5">
      <c r="A1672" s="242"/>
      <c r="B1672" s="240"/>
      <c r="C1672" s="243"/>
      <c r="D1672" s="243"/>
      <c r="E1672" s="243"/>
      <c r="F1672" s="243"/>
      <c r="G1672" s="243"/>
      <c r="H1672" s="243"/>
      <c r="I1672" s="244"/>
      <c r="J1672" s="244"/>
      <c r="K1672" s="243"/>
      <c r="L1672" s="243"/>
      <c r="M1672" s="243"/>
      <c r="N1672" s="243"/>
      <c r="O1672" s="243"/>
      <c r="P1672" s="244"/>
    </row>
    <row r="1673" spans="1:16" ht="13.5">
      <c r="A1673" s="242"/>
      <c r="B1673" s="240"/>
      <c r="C1673" s="243"/>
      <c r="D1673" s="243"/>
      <c r="E1673" s="243"/>
      <c r="F1673" s="243"/>
      <c r="G1673" s="243"/>
      <c r="H1673" s="243"/>
      <c r="I1673" s="244"/>
      <c r="J1673" s="244"/>
      <c r="K1673" s="243"/>
      <c r="L1673" s="243"/>
      <c r="M1673" s="243"/>
      <c r="N1673" s="243"/>
      <c r="O1673" s="243"/>
      <c r="P1673" s="244"/>
    </row>
    <row r="1674" spans="1:16" ht="13.5">
      <c r="A1674" s="242"/>
      <c r="B1674" s="240"/>
      <c r="C1674" s="243"/>
      <c r="D1674" s="243"/>
      <c r="E1674" s="243"/>
      <c r="F1674" s="243"/>
      <c r="G1674" s="243"/>
      <c r="H1674" s="243"/>
      <c r="I1674" s="244"/>
      <c r="J1674" s="244"/>
      <c r="K1674" s="243"/>
      <c r="L1674" s="243"/>
      <c r="M1674" s="243"/>
      <c r="N1674" s="243"/>
      <c r="O1674" s="243"/>
      <c r="P1674" s="244"/>
    </row>
    <row r="1675" spans="1:16" ht="13.5">
      <c r="A1675" s="242"/>
      <c r="B1675" s="240"/>
      <c r="C1675" s="243"/>
      <c r="D1675" s="243"/>
      <c r="E1675" s="243"/>
      <c r="F1675" s="243"/>
      <c r="G1675" s="243"/>
      <c r="H1675" s="243"/>
      <c r="I1675" s="244"/>
      <c r="J1675" s="244"/>
      <c r="K1675" s="243"/>
      <c r="L1675" s="243"/>
      <c r="M1675" s="243"/>
      <c r="N1675" s="243"/>
      <c r="O1675" s="243"/>
      <c r="P1675" s="244"/>
    </row>
    <row r="1676" spans="1:16" ht="13.5">
      <c r="A1676" s="242"/>
      <c r="B1676" s="240"/>
      <c r="C1676" s="243"/>
      <c r="D1676" s="243"/>
      <c r="E1676" s="243"/>
      <c r="F1676" s="243"/>
      <c r="G1676" s="243"/>
      <c r="H1676" s="243"/>
      <c r="I1676" s="244"/>
      <c r="J1676" s="244"/>
      <c r="K1676" s="243"/>
      <c r="L1676" s="243"/>
      <c r="M1676" s="243"/>
      <c r="N1676" s="243"/>
      <c r="O1676" s="243"/>
      <c r="P1676" s="244"/>
    </row>
    <row r="1677" spans="1:16" ht="13.5">
      <c r="A1677" s="242"/>
      <c r="B1677" s="240"/>
      <c r="C1677" s="243"/>
      <c r="D1677" s="243"/>
      <c r="E1677" s="243"/>
      <c r="F1677" s="243"/>
      <c r="G1677" s="243"/>
      <c r="H1677" s="243"/>
      <c r="I1677" s="244"/>
      <c r="J1677" s="244"/>
      <c r="K1677" s="243"/>
      <c r="L1677" s="243"/>
      <c r="M1677" s="243"/>
      <c r="N1677" s="243"/>
      <c r="O1677" s="243"/>
      <c r="P1677" s="244"/>
    </row>
    <row r="1678" spans="1:16" ht="13.5">
      <c r="A1678" s="242"/>
      <c r="B1678" s="240"/>
      <c r="C1678" s="243"/>
      <c r="D1678" s="243"/>
      <c r="E1678" s="243"/>
      <c r="F1678" s="243"/>
      <c r="G1678" s="243"/>
      <c r="H1678" s="243"/>
      <c r="I1678" s="244"/>
      <c r="J1678" s="244"/>
      <c r="K1678" s="243"/>
      <c r="L1678" s="243"/>
      <c r="M1678" s="243"/>
      <c r="N1678" s="243"/>
      <c r="O1678" s="243"/>
      <c r="P1678" s="244"/>
    </row>
    <row r="1679" spans="1:16" ht="13.5">
      <c r="A1679" s="242"/>
      <c r="B1679" s="240"/>
      <c r="C1679" s="243"/>
      <c r="D1679" s="243"/>
      <c r="E1679" s="243"/>
      <c r="F1679" s="243"/>
      <c r="G1679" s="243"/>
      <c r="H1679" s="243"/>
      <c r="I1679" s="244"/>
      <c r="J1679" s="244"/>
      <c r="K1679" s="243"/>
      <c r="L1679" s="243"/>
      <c r="M1679" s="243"/>
      <c r="N1679" s="243"/>
      <c r="O1679" s="243"/>
      <c r="P1679" s="244"/>
    </row>
    <row r="1680" spans="1:16" ht="13.5">
      <c r="A1680" s="242"/>
      <c r="B1680" s="240"/>
      <c r="C1680" s="243"/>
      <c r="D1680" s="243"/>
      <c r="E1680" s="243"/>
      <c r="F1680" s="243"/>
      <c r="G1680" s="243"/>
      <c r="H1680" s="243"/>
      <c r="I1680" s="244"/>
      <c r="J1680" s="244"/>
      <c r="K1680" s="243"/>
      <c r="L1680" s="243"/>
      <c r="M1680" s="243"/>
      <c r="N1680" s="243"/>
      <c r="O1680" s="243"/>
      <c r="P1680" s="244"/>
    </row>
    <row r="1681" spans="1:16" ht="13.5">
      <c r="A1681" s="242"/>
      <c r="B1681" s="240"/>
      <c r="C1681" s="243"/>
      <c r="D1681" s="243"/>
      <c r="E1681" s="243"/>
      <c r="F1681" s="243"/>
      <c r="G1681" s="243"/>
      <c r="H1681" s="243"/>
      <c r="I1681" s="244"/>
      <c r="J1681" s="244"/>
      <c r="K1681" s="243"/>
      <c r="L1681" s="243"/>
      <c r="M1681" s="243"/>
      <c r="N1681" s="243"/>
      <c r="O1681" s="243"/>
      <c r="P1681" s="244"/>
    </row>
    <row r="1682" spans="1:16" ht="13.5">
      <c r="A1682" s="242"/>
      <c r="B1682" s="240"/>
      <c r="C1682" s="243"/>
      <c r="D1682" s="243"/>
      <c r="E1682" s="243"/>
      <c r="F1682" s="243"/>
      <c r="G1682" s="243"/>
      <c r="H1682" s="243"/>
      <c r="I1682" s="244"/>
      <c r="J1682" s="244"/>
      <c r="K1682" s="243"/>
      <c r="L1682" s="243"/>
      <c r="M1682" s="243"/>
      <c r="N1682" s="243"/>
      <c r="O1682" s="243"/>
      <c r="P1682" s="244"/>
    </row>
    <row r="1683" spans="1:16" ht="13.5">
      <c r="A1683" s="242"/>
      <c r="B1683" s="240"/>
      <c r="C1683" s="243"/>
      <c r="D1683" s="243"/>
      <c r="E1683" s="243"/>
      <c r="F1683" s="243"/>
      <c r="G1683" s="243"/>
      <c r="H1683" s="243"/>
      <c r="I1683" s="244"/>
      <c r="J1683" s="244"/>
      <c r="K1683" s="243"/>
      <c r="L1683" s="243"/>
      <c r="M1683" s="243"/>
      <c r="N1683" s="243"/>
      <c r="O1683" s="243"/>
      <c r="P1683" s="244"/>
    </row>
    <row r="1684" spans="1:16" ht="13.5">
      <c r="A1684" s="242"/>
      <c r="B1684" s="240"/>
      <c r="C1684" s="243"/>
      <c r="D1684" s="243"/>
      <c r="E1684" s="243"/>
      <c r="F1684" s="243"/>
      <c r="G1684" s="243"/>
      <c r="H1684" s="243"/>
      <c r="I1684" s="244"/>
      <c r="J1684" s="244"/>
      <c r="K1684" s="243"/>
      <c r="L1684" s="243"/>
      <c r="M1684" s="243"/>
      <c r="N1684" s="243"/>
      <c r="O1684" s="243"/>
      <c r="P1684" s="244"/>
    </row>
    <row r="1685" spans="1:16" ht="13.5">
      <c r="A1685" s="242"/>
      <c r="B1685" s="240"/>
      <c r="C1685" s="243"/>
      <c r="D1685" s="243"/>
      <c r="E1685" s="243"/>
      <c r="F1685" s="243"/>
      <c r="G1685" s="243"/>
      <c r="H1685" s="243"/>
      <c r="I1685" s="244"/>
      <c r="J1685" s="244"/>
      <c r="K1685" s="243"/>
      <c r="L1685" s="243"/>
      <c r="M1685" s="243"/>
      <c r="N1685" s="243"/>
      <c r="O1685" s="243"/>
      <c r="P1685" s="244"/>
    </row>
    <row r="1686" spans="1:16" ht="13.5">
      <c r="A1686" s="242"/>
      <c r="B1686" s="240"/>
      <c r="C1686" s="243"/>
      <c r="D1686" s="243"/>
      <c r="E1686" s="243"/>
      <c r="F1686" s="243"/>
      <c r="G1686" s="243"/>
      <c r="H1686" s="243"/>
      <c r="I1686" s="244"/>
      <c r="J1686" s="244"/>
      <c r="K1686" s="243"/>
      <c r="L1686" s="243"/>
      <c r="M1686" s="243"/>
      <c r="N1686" s="243"/>
      <c r="O1686" s="243"/>
      <c r="P1686" s="244"/>
    </row>
    <row r="1687" spans="1:16" ht="13.5">
      <c r="A1687" s="242"/>
      <c r="B1687" s="240"/>
      <c r="C1687" s="243"/>
      <c r="D1687" s="243"/>
      <c r="E1687" s="243"/>
      <c r="F1687" s="243"/>
      <c r="G1687" s="243"/>
      <c r="H1687" s="243"/>
      <c r="I1687" s="244"/>
      <c r="J1687" s="244"/>
      <c r="K1687" s="243"/>
      <c r="L1687" s="243"/>
      <c r="M1687" s="243"/>
      <c r="N1687" s="243"/>
      <c r="O1687" s="243"/>
      <c r="P1687" s="244"/>
    </row>
    <row r="1688" spans="1:16" ht="13.5">
      <c r="A1688" s="242"/>
      <c r="B1688" s="240"/>
      <c r="C1688" s="243"/>
      <c r="D1688" s="243"/>
      <c r="E1688" s="243"/>
      <c r="F1688" s="243"/>
      <c r="G1688" s="243"/>
      <c r="H1688" s="243"/>
      <c r="I1688" s="244"/>
      <c r="J1688" s="244"/>
      <c r="K1688" s="243"/>
      <c r="L1688" s="243"/>
      <c r="M1688" s="243"/>
      <c r="N1688" s="243"/>
      <c r="O1688" s="243"/>
      <c r="P1688" s="244"/>
    </row>
    <row r="1689" spans="1:16" ht="13.5">
      <c r="A1689" s="242"/>
      <c r="B1689" s="240"/>
      <c r="C1689" s="243"/>
      <c r="D1689" s="243"/>
      <c r="E1689" s="243"/>
      <c r="F1689" s="243"/>
      <c r="G1689" s="243"/>
      <c r="H1689" s="243"/>
      <c r="I1689" s="244"/>
      <c r="J1689" s="244"/>
      <c r="K1689" s="243"/>
      <c r="L1689" s="243"/>
      <c r="M1689" s="243"/>
      <c r="N1689" s="243"/>
      <c r="O1689" s="243"/>
      <c r="P1689" s="244"/>
    </row>
    <row r="1690" spans="1:16" ht="13.5">
      <c r="A1690" s="242"/>
      <c r="B1690" s="240"/>
      <c r="C1690" s="243"/>
      <c r="D1690" s="243"/>
      <c r="E1690" s="243"/>
      <c r="F1690" s="243"/>
      <c r="G1690" s="243"/>
      <c r="H1690" s="243"/>
      <c r="I1690" s="244"/>
      <c r="J1690" s="244"/>
      <c r="K1690" s="243"/>
      <c r="L1690" s="243"/>
      <c r="M1690" s="243"/>
      <c r="N1690" s="243"/>
      <c r="O1690" s="243"/>
      <c r="P1690" s="244"/>
    </row>
    <row r="1691" spans="1:16" ht="13.5">
      <c r="A1691" s="242"/>
      <c r="B1691" s="240"/>
      <c r="C1691" s="243"/>
      <c r="D1691" s="243"/>
      <c r="E1691" s="243"/>
      <c r="F1691" s="243"/>
      <c r="G1691" s="243"/>
      <c r="H1691" s="243"/>
      <c r="I1691" s="244"/>
      <c r="J1691" s="244"/>
      <c r="K1691" s="243"/>
      <c r="L1691" s="243"/>
      <c r="M1691" s="243"/>
      <c r="N1691" s="243"/>
      <c r="O1691" s="243"/>
      <c r="P1691" s="244"/>
    </row>
    <row r="1692" spans="1:16" ht="13.5">
      <c r="A1692" s="242"/>
      <c r="B1692" s="240"/>
      <c r="C1692" s="243"/>
      <c r="D1692" s="243"/>
      <c r="E1692" s="243"/>
      <c r="F1692" s="243"/>
      <c r="G1692" s="243"/>
      <c r="H1692" s="243"/>
      <c r="I1692" s="244"/>
      <c r="J1692" s="244"/>
      <c r="K1692" s="243"/>
      <c r="L1692" s="243"/>
      <c r="M1692" s="243"/>
      <c r="N1692" s="243"/>
      <c r="O1692" s="243"/>
      <c r="P1692" s="244"/>
    </row>
    <row r="1693" spans="1:16" ht="13.5">
      <c r="A1693" s="242"/>
      <c r="B1693" s="240"/>
      <c r="C1693" s="243"/>
      <c r="D1693" s="243"/>
      <c r="E1693" s="243"/>
      <c r="F1693" s="243"/>
      <c r="G1693" s="243"/>
      <c r="H1693" s="243"/>
      <c r="I1693" s="244"/>
      <c r="J1693" s="244"/>
      <c r="K1693" s="243"/>
      <c r="L1693" s="243"/>
      <c r="M1693" s="243"/>
      <c r="N1693" s="243"/>
      <c r="O1693" s="243"/>
      <c r="P1693" s="244"/>
    </row>
    <row r="1694" spans="1:16" ht="13.5">
      <c r="A1694" s="242"/>
      <c r="B1694" s="240"/>
      <c r="C1694" s="243"/>
      <c r="D1694" s="243"/>
      <c r="E1694" s="243"/>
      <c r="F1694" s="243"/>
      <c r="G1694" s="243"/>
      <c r="H1694" s="243"/>
      <c r="I1694" s="244"/>
      <c r="J1694" s="244"/>
      <c r="K1694" s="243"/>
      <c r="L1694" s="243"/>
      <c r="M1694" s="243"/>
      <c r="N1694" s="243"/>
      <c r="O1694" s="243"/>
      <c r="P1694" s="244"/>
    </row>
    <row r="1695" spans="1:16" ht="13.5">
      <c r="A1695" s="242"/>
      <c r="B1695" s="240"/>
      <c r="C1695" s="243"/>
      <c r="D1695" s="243"/>
      <c r="E1695" s="243"/>
      <c r="F1695" s="243"/>
      <c r="G1695" s="243"/>
      <c r="H1695" s="243"/>
      <c r="I1695" s="244"/>
      <c r="J1695" s="244"/>
      <c r="K1695" s="243"/>
      <c r="L1695" s="243"/>
      <c r="M1695" s="243"/>
      <c r="N1695" s="243"/>
      <c r="O1695" s="243"/>
      <c r="P1695" s="244"/>
    </row>
    <row r="1696" spans="1:16" ht="13.5">
      <c r="A1696" s="242"/>
      <c r="B1696" s="240"/>
      <c r="C1696" s="243"/>
      <c r="D1696" s="243"/>
      <c r="E1696" s="243"/>
      <c r="F1696" s="243"/>
      <c r="G1696" s="243"/>
      <c r="H1696" s="243"/>
      <c r="I1696" s="244"/>
      <c r="J1696" s="244"/>
      <c r="K1696" s="243"/>
      <c r="L1696" s="243"/>
      <c r="M1696" s="243"/>
      <c r="N1696" s="243"/>
      <c r="O1696" s="243"/>
      <c r="P1696" s="244"/>
    </row>
    <row r="1697" spans="1:16" ht="13.5">
      <c r="A1697" s="242"/>
      <c r="B1697" s="240"/>
      <c r="C1697" s="243"/>
      <c r="D1697" s="243"/>
      <c r="E1697" s="243"/>
      <c r="F1697" s="243"/>
      <c r="G1697" s="243"/>
      <c r="H1697" s="243"/>
      <c r="I1697" s="244"/>
      <c r="J1697" s="244"/>
      <c r="K1697" s="243"/>
      <c r="L1697" s="243"/>
      <c r="M1697" s="243"/>
      <c r="N1697" s="243"/>
      <c r="O1697" s="243"/>
      <c r="P1697" s="244"/>
    </row>
    <row r="1698" spans="1:16" ht="13.5">
      <c r="A1698" s="242"/>
      <c r="B1698" s="240"/>
      <c r="C1698" s="243"/>
      <c r="D1698" s="243"/>
      <c r="E1698" s="243"/>
      <c r="F1698" s="243"/>
      <c r="G1698" s="243"/>
      <c r="H1698" s="243"/>
      <c r="I1698" s="244"/>
      <c r="J1698" s="244"/>
      <c r="K1698" s="243"/>
      <c r="L1698" s="243"/>
      <c r="M1698" s="243"/>
      <c r="N1698" s="243"/>
      <c r="O1698" s="243"/>
      <c r="P1698" s="244"/>
    </row>
    <row r="1699" spans="1:16" ht="13.5">
      <c r="A1699" s="242"/>
      <c r="B1699" s="240"/>
      <c r="C1699" s="243"/>
      <c r="D1699" s="243"/>
      <c r="E1699" s="243"/>
      <c r="F1699" s="243"/>
      <c r="G1699" s="243"/>
      <c r="H1699" s="243"/>
      <c r="I1699" s="244"/>
      <c r="J1699" s="244"/>
      <c r="K1699" s="243"/>
      <c r="L1699" s="243"/>
      <c r="M1699" s="243"/>
      <c r="N1699" s="243"/>
      <c r="O1699" s="243"/>
      <c r="P1699" s="244"/>
    </row>
    <row r="1700" spans="1:16" ht="13.5">
      <c r="A1700" s="242"/>
      <c r="B1700" s="240"/>
      <c r="C1700" s="243"/>
      <c r="D1700" s="243"/>
      <c r="E1700" s="243"/>
      <c r="F1700" s="243"/>
      <c r="G1700" s="243"/>
      <c r="H1700" s="243"/>
      <c r="I1700" s="244"/>
      <c r="J1700" s="244"/>
      <c r="K1700" s="243"/>
      <c r="L1700" s="243"/>
      <c r="M1700" s="243"/>
      <c r="N1700" s="243"/>
      <c r="O1700" s="243"/>
      <c r="P1700" s="244"/>
    </row>
    <row r="1701" spans="1:16" ht="13.5">
      <c r="A1701" s="242"/>
      <c r="B1701" s="240"/>
      <c r="C1701" s="243"/>
      <c r="D1701" s="243"/>
      <c r="E1701" s="243"/>
      <c r="F1701" s="243"/>
      <c r="G1701" s="243"/>
      <c r="H1701" s="243"/>
      <c r="I1701" s="244"/>
      <c r="J1701" s="244"/>
      <c r="K1701" s="243"/>
      <c r="L1701" s="243"/>
      <c r="M1701" s="243"/>
      <c r="N1701" s="243"/>
      <c r="O1701" s="243"/>
      <c r="P1701" s="244"/>
    </row>
    <row r="1702" spans="1:16" ht="13.5">
      <c r="A1702" s="242"/>
      <c r="B1702" s="240"/>
      <c r="C1702" s="243"/>
      <c r="D1702" s="243"/>
      <c r="E1702" s="243"/>
      <c r="F1702" s="243"/>
      <c r="G1702" s="243"/>
      <c r="H1702" s="243"/>
      <c r="I1702" s="244"/>
      <c r="J1702" s="244"/>
      <c r="K1702" s="243"/>
      <c r="L1702" s="243"/>
      <c r="M1702" s="243"/>
      <c r="N1702" s="243"/>
      <c r="O1702" s="243"/>
      <c r="P1702" s="244"/>
    </row>
    <row r="1703" spans="1:16" ht="13.5">
      <c r="A1703" s="242"/>
      <c r="B1703" s="240"/>
      <c r="C1703" s="243"/>
      <c r="D1703" s="243"/>
      <c r="E1703" s="243"/>
      <c r="F1703" s="243"/>
      <c r="G1703" s="243"/>
      <c r="H1703" s="243"/>
      <c r="I1703" s="244"/>
      <c r="J1703" s="244"/>
      <c r="K1703" s="243"/>
      <c r="L1703" s="243"/>
      <c r="M1703" s="243"/>
      <c r="N1703" s="243"/>
      <c r="O1703" s="243"/>
      <c r="P1703" s="244"/>
    </row>
    <row r="1704" spans="1:16" ht="13.5">
      <c r="A1704" s="242"/>
      <c r="B1704" s="240"/>
      <c r="C1704" s="243"/>
      <c r="D1704" s="243"/>
      <c r="E1704" s="243"/>
      <c r="F1704" s="243"/>
      <c r="G1704" s="243"/>
      <c r="H1704" s="243"/>
      <c r="I1704" s="244"/>
      <c r="J1704" s="244"/>
      <c r="K1704" s="243"/>
      <c r="L1704" s="243"/>
      <c r="M1704" s="243"/>
      <c r="N1704" s="243"/>
      <c r="O1704" s="243"/>
      <c r="P1704" s="244"/>
    </row>
    <row r="1705" spans="1:16" ht="13.5">
      <c r="A1705" s="242"/>
      <c r="B1705" s="240"/>
      <c r="C1705" s="243"/>
      <c r="D1705" s="243"/>
      <c r="E1705" s="243"/>
      <c r="F1705" s="243"/>
      <c r="G1705" s="243"/>
      <c r="H1705" s="243"/>
      <c r="I1705" s="244"/>
      <c r="J1705" s="244"/>
      <c r="K1705" s="243"/>
      <c r="L1705" s="243"/>
      <c r="M1705" s="243"/>
      <c r="N1705" s="243"/>
      <c r="O1705" s="243"/>
      <c r="P1705" s="244"/>
    </row>
    <row r="1706" spans="1:16" ht="13.5">
      <c r="A1706" s="242"/>
      <c r="B1706" s="240"/>
      <c r="C1706" s="243"/>
      <c r="D1706" s="243"/>
      <c r="E1706" s="243"/>
      <c r="F1706" s="243"/>
      <c r="G1706" s="243"/>
      <c r="H1706" s="243"/>
      <c r="I1706" s="244"/>
      <c r="J1706" s="244"/>
      <c r="K1706" s="243"/>
      <c r="L1706" s="243"/>
      <c r="M1706" s="243"/>
      <c r="N1706" s="243"/>
      <c r="O1706" s="243"/>
      <c r="P1706" s="244"/>
    </row>
    <row r="1707" spans="1:16" ht="13.5">
      <c r="A1707" s="242"/>
      <c r="B1707" s="240"/>
      <c r="C1707" s="243"/>
      <c r="D1707" s="243"/>
      <c r="E1707" s="243"/>
      <c r="F1707" s="243"/>
      <c r="G1707" s="243"/>
      <c r="H1707" s="243"/>
      <c r="I1707" s="244"/>
      <c r="J1707" s="244"/>
      <c r="K1707" s="243"/>
      <c r="L1707" s="243"/>
      <c r="M1707" s="243"/>
      <c r="N1707" s="243"/>
      <c r="O1707" s="243"/>
      <c r="P1707" s="244"/>
    </row>
    <row r="1708" spans="1:16" ht="13.5">
      <c r="A1708" s="242"/>
      <c r="B1708" s="240"/>
      <c r="C1708" s="243"/>
      <c r="D1708" s="243"/>
      <c r="E1708" s="243"/>
      <c r="F1708" s="243"/>
      <c r="G1708" s="243"/>
      <c r="H1708" s="243"/>
      <c r="I1708" s="244"/>
      <c r="J1708" s="244"/>
      <c r="K1708" s="243"/>
      <c r="L1708" s="243"/>
      <c r="M1708" s="243"/>
      <c r="N1708" s="243"/>
      <c r="O1708" s="243"/>
      <c r="P1708" s="244"/>
    </row>
    <row r="1709" spans="1:16" ht="13.5">
      <c r="A1709" s="242"/>
      <c r="B1709" s="240"/>
      <c r="C1709" s="243"/>
      <c r="D1709" s="243"/>
      <c r="E1709" s="243"/>
      <c r="F1709" s="243"/>
      <c r="G1709" s="243"/>
      <c r="H1709" s="243"/>
      <c r="I1709" s="244"/>
      <c r="J1709" s="244"/>
      <c r="K1709" s="243"/>
      <c r="L1709" s="243"/>
      <c r="M1709" s="243"/>
      <c r="N1709" s="243"/>
      <c r="O1709" s="243"/>
      <c r="P1709" s="244"/>
    </row>
    <row r="1710" spans="1:16" ht="13.5">
      <c r="A1710" s="242"/>
      <c r="B1710" s="240"/>
      <c r="C1710" s="243"/>
      <c r="D1710" s="243"/>
      <c r="E1710" s="243"/>
      <c r="F1710" s="243"/>
      <c r="G1710" s="243"/>
      <c r="H1710" s="243"/>
      <c r="I1710" s="244"/>
      <c r="J1710" s="244"/>
      <c r="K1710" s="243"/>
      <c r="L1710" s="243"/>
      <c r="M1710" s="243"/>
      <c r="N1710" s="243"/>
      <c r="O1710" s="243"/>
      <c r="P1710" s="244"/>
    </row>
    <row r="1711" spans="1:16" ht="13.5">
      <c r="A1711" s="242"/>
      <c r="B1711" s="240"/>
      <c r="C1711" s="243"/>
      <c r="D1711" s="243"/>
      <c r="E1711" s="243"/>
      <c r="F1711" s="243"/>
      <c r="G1711" s="243"/>
      <c r="H1711" s="243"/>
      <c r="I1711" s="244"/>
      <c r="J1711" s="244"/>
      <c r="K1711" s="243"/>
      <c r="L1711" s="243"/>
      <c r="M1711" s="243"/>
      <c r="N1711" s="243"/>
      <c r="O1711" s="243"/>
      <c r="P1711" s="244"/>
    </row>
    <row r="1712" spans="1:16" ht="13.5">
      <c r="A1712" s="242"/>
      <c r="B1712" s="240"/>
      <c r="C1712" s="243"/>
      <c r="D1712" s="243"/>
      <c r="E1712" s="243"/>
      <c r="F1712" s="243"/>
      <c r="G1712" s="243"/>
      <c r="H1712" s="243"/>
      <c r="I1712" s="244"/>
      <c r="J1712" s="244"/>
      <c r="K1712" s="243"/>
      <c r="L1712" s="243"/>
      <c r="M1712" s="243"/>
      <c r="N1712" s="243"/>
      <c r="O1712" s="243"/>
      <c r="P1712" s="244"/>
    </row>
    <row r="1713" spans="1:16" ht="13.5">
      <c r="A1713" s="242"/>
      <c r="B1713" s="240"/>
      <c r="C1713" s="243"/>
      <c r="D1713" s="243"/>
      <c r="E1713" s="243"/>
      <c r="F1713" s="243"/>
      <c r="G1713" s="243"/>
      <c r="H1713" s="243"/>
      <c r="I1713" s="244"/>
      <c r="J1713" s="244"/>
      <c r="K1713" s="243"/>
      <c r="L1713" s="243"/>
      <c r="M1713" s="243"/>
      <c r="N1713" s="243"/>
      <c r="O1713" s="243"/>
      <c r="P1713" s="244"/>
    </row>
    <row r="1714" spans="1:16" ht="13.5">
      <c r="A1714" s="242"/>
      <c r="B1714" s="240"/>
      <c r="C1714" s="243"/>
      <c r="D1714" s="243"/>
      <c r="E1714" s="243"/>
      <c r="F1714" s="243"/>
      <c r="G1714" s="243"/>
      <c r="H1714" s="243"/>
      <c r="I1714" s="244"/>
      <c r="J1714" s="244"/>
      <c r="K1714" s="243"/>
      <c r="L1714" s="243"/>
      <c r="M1714" s="243"/>
      <c r="N1714" s="243"/>
      <c r="O1714" s="243"/>
      <c r="P1714" s="244"/>
    </row>
    <row r="1715" spans="1:16" ht="13.5">
      <c r="A1715" s="242"/>
      <c r="B1715" s="240"/>
      <c r="C1715" s="243"/>
      <c r="D1715" s="243"/>
      <c r="E1715" s="243"/>
      <c r="F1715" s="243"/>
      <c r="G1715" s="243"/>
      <c r="H1715" s="243"/>
      <c r="I1715" s="244"/>
      <c r="J1715" s="244"/>
      <c r="K1715" s="243"/>
      <c r="L1715" s="243"/>
      <c r="M1715" s="243"/>
      <c r="N1715" s="243"/>
      <c r="O1715" s="243"/>
      <c r="P1715" s="244"/>
    </row>
    <row r="1716" spans="1:16" ht="13.5">
      <c r="A1716" s="242"/>
      <c r="B1716" s="240"/>
      <c r="C1716" s="243"/>
      <c r="D1716" s="243"/>
      <c r="E1716" s="243"/>
      <c r="F1716" s="243"/>
      <c r="G1716" s="243"/>
      <c r="H1716" s="243"/>
      <c r="I1716" s="244"/>
      <c r="J1716" s="244"/>
      <c r="K1716" s="243"/>
      <c r="L1716" s="243"/>
      <c r="M1716" s="243"/>
      <c r="N1716" s="243"/>
      <c r="O1716" s="243"/>
      <c r="P1716" s="244"/>
    </row>
    <row r="1717" spans="1:16" ht="13.5">
      <c r="A1717" s="242"/>
      <c r="B1717" s="240"/>
      <c r="C1717" s="243"/>
      <c r="D1717" s="243"/>
      <c r="E1717" s="243"/>
      <c r="F1717" s="243"/>
      <c r="G1717" s="243"/>
      <c r="H1717" s="243"/>
      <c r="I1717" s="244"/>
      <c r="J1717" s="244"/>
      <c r="K1717" s="243"/>
      <c r="L1717" s="243"/>
      <c r="M1717" s="243"/>
      <c r="N1717" s="243"/>
      <c r="O1717" s="243"/>
      <c r="P1717" s="244"/>
    </row>
    <row r="1718" spans="1:16" ht="13.5">
      <c r="A1718" s="242"/>
      <c r="B1718" s="240"/>
      <c r="C1718" s="243"/>
      <c r="D1718" s="243"/>
      <c r="E1718" s="243"/>
      <c r="F1718" s="243"/>
      <c r="G1718" s="243"/>
      <c r="H1718" s="243"/>
      <c r="I1718" s="244"/>
      <c r="J1718" s="244"/>
      <c r="K1718" s="243"/>
      <c r="L1718" s="243"/>
      <c r="M1718" s="243"/>
      <c r="N1718" s="243"/>
      <c r="O1718" s="243"/>
      <c r="P1718" s="244"/>
    </row>
    <row r="1719" spans="1:16" ht="13.5">
      <c r="A1719" s="242"/>
      <c r="B1719" s="240"/>
      <c r="C1719" s="243"/>
      <c r="D1719" s="243"/>
      <c r="E1719" s="243"/>
      <c r="F1719" s="243"/>
      <c r="G1719" s="243"/>
      <c r="H1719" s="243"/>
      <c r="I1719" s="244"/>
      <c r="J1719" s="244"/>
      <c r="K1719" s="243"/>
      <c r="L1719" s="243"/>
      <c r="M1719" s="243"/>
      <c r="N1719" s="243"/>
      <c r="O1719" s="243"/>
      <c r="P1719" s="244"/>
    </row>
    <row r="1720" spans="1:16" ht="13.5">
      <c r="A1720" s="242"/>
      <c r="B1720" s="240"/>
      <c r="C1720" s="243"/>
      <c r="D1720" s="243"/>
      <c r="E1720" s="243"/>
      <c r="F1720" s="243"/>
      <c r="G1720" s="243"/>
      <c r="H1720" s="243"/>
      <c r="I1720" s="244"/>
      <c r="J1720" s="244"/>
      <c r="K1720" s="243"/>
      <c r="L1720" s="243"/>
      <c r="M1720" s="243"/>
      <c r="N1720" s="243"/>
      <c r="O1720" s="243"/>
      <c r="P1720" s="244"/>
    </row>
    <row r="1721" spans="1:16" ht="13.5">
      <c r="A1721" s="242"/>
      <c r="B1721" s="240"/>
      <c r="C1721" s="243"/>
      <c r="D1721" s="243"/>
      <c r="E1721" s="243"/>
      <c r="F1721" s="243"/>
      <c r="G1721" s="243"/>
      <c r="H1721" s="243"/>
      <c r="I1721" s="244"/>
      <c r="J1721" s="244"/>
      <c r="K1721" s="243"/>
      <c r="L1721" s="243"/>
      <c r="M1721" s="243"/>
      <c r="N1721" s="243"/>
      <c r="O1721" s="243"/>
      <c r="P1721" s="244"/>
    </row>
    <row r="1722" spans="1:16" ht="13.5">
      <c r="A1722" s="242"/>
      <c r="B1722" s="240"/>
      <c r="C1722" s="243"/>
      <c r="D1722" s="243"/>
      <c r="E1722" s="243"/>
      <c r="F1722" s="243"/>
      <c r="G1722" s="243"/>
      <c r="H1722" s="243"/>
      <c r="I1722" s="244"/>
      <c r="J1722" s="244"/>
      <c r="K1722" s="243"/>
      <c r="L1722" s="243"/>
      <c r="M1722" s="243"/>
      <c r="N1722" s="243"/>
      <c r="O1722" s="243"/>
      <c r="P1722" s="244"/>
    </row>
    <row r="1723" spans="1:16" ht="13.5">
      <c r="A1723" s="242"/>
      <c r="B1723" s="240"/>
      <c r="C1723" s="243"/>
      <c r="D1723" s="243"/>
      <c r="E1723" s="243"/>
      <c r="F1723" s="243"/>
      <c r="G1723" s="243"/>
      <c r="H1723" s="243"/>
      <c r="I1723" s="244"/>
      <c r="J1723" s="244"/>
      <c r="K1723" s="243"/>
      <c r="L1723" s="243"/>
      <c r="M1723" s="243"/>
      <c r="N1723" s="243"/>
      <c r="O1723" s="243"/>
      <c r="P1723" s="244"/>
    </row>
    <row r="1724" spans="1:16" ht="13.5">
      <c r="A1724" s="242"/>
      <c r="B1724" s="240"/>
      <c r="C1724" s="243"/>
      <c r="D1724" s="243"/>
      <c r="E1724" s="243"/>
      <c r="F1724" s="243"/>
      <c r="G1724" s="243"/>
      <c r="H1724" s="243"/>
      <c r="I1724" s="244"/>
      <c r="J1724" s="244"/>
      <c r="K1724" s="243"/>
      <c r="L1724" s="243"/>
      <c r="M1724" s="243"/>
      <c r="N1724" s="243"/>
      <c r="O1724" s="243"/>
      <c r="P1724" s="244"/>
    </row>
    <row r="1725" spans="1:16" ht="13.5">
      <c r="A1725" s="242"/>
      <c r="B1725" s="240"/>
      <c r="C1725" s="243"/>
      <c r="D1725" s="243"/>
      <c r="E1725" s="243"/>
      <c r="F1725" s="243"/>
      <c r="G1725" s="243"/>
      <c r="H1725" s="243"/>
      <c r="I1725" s="244"/>
      <c r="J1725" s="244"/>
      <c r="K1725" s="243"/>
      <c r="L1725" s="243"/>
      <c r="M1725" s="243"/>
      <c r="N1725" s="243"/>
      <c r="O1725" s="243"/>
      <c r="P1725" s="244"/>
    </row>
    <row r="1726" spans="1:16" ht="13.5">
      <c r="A1726" s="242"/>
      <c r="B1726" s="240"/>
      <c r="C1726" s="243"/>
      <c r="D1726" s="243"/>
      <c r="E1726" s="243"/>
      <c r="F1726" s="243"/>
      <c r="G1726" s="243"/>
      <c r="H1726" s="243"/>
      <c r="I1726" s="244"/>
      <c r="J1726" s="244"/>
      <c r="K1726" s="243"/>
      <c r="L1726" s="243"/>
      <c r="M1726" s="243"/>
      <c r="N1726" s="243"/>
      <c r="O1726" s="243"/>
      <c r="P1726" s="244"/>
    </row>
    <row r="1727" spans="1:16" ht="13.5">
      <c r="A1727" s="242"/>
      <c r="B1727" s="240"/>
      <c r="C1727" s="243"/>
      <c r="D1727" s="243"/>
      <c r="E1727" s="243"/>
      <c r="F1727" s="243"/>
      <c r="G1727" s="243"/>
      <c r="H1727" s="243"/>
      <c r="I1727" s="244"/>
      <c r="J1727" s="244"/>
      <c r="K1727" s="243"/>
      <c r="L1727" s="243"/>
      <c r="M1727" s="243"/>
      <c r="N1727" s="243"/>
      <c r="O1727" s="243"/>
      <c r="P1727" s="244"/>
    </row>
    <row r="1728" spans="1:16" ht="13.5">
      <c r="A1728" s="242"/>
      <c r="B1728" s="240"/>
      <c r="C1728" s="243"/>
      <c r="D1728" s="243"/>
      <c r="E1728" s="243"/>
      <c r="F1728" s="243"/>
      <c r="G1728" s="243"/>
      <c r="H1728" s="243"/>
      <c r="I1728" s="244"/>
      <c r="J1728" s="244"/>
      <c r="K1728" s="243"/>
      <c r="L1728" s="243"/>
      <c r="M1728" s="243"/>
      <c r="N1728" s="243"/>
      <c r="O1728" s="243"/>
      <c r="P1728" s="244"/>
    </row>
    <row r="1729" spans="1:16" ht="13.5">
      <c r="A1729" s="242"/>
      <c r="B1729" s="240"/>
      <c r="C1729" s="243"/>
      <c r="D1729" s="243"/>
      <c r="E1729" s="243"/>
      <c r="F1729" s="243"/>
      <c r="G1729" s="243"/>
      <c r="H1729" s="243"/>
      <c r="I1729" s="244"/>
      <c r="J1729" s="244"/>
      <c r="K1729" s="243"/>
      <c r="L1729" s="243"/>
      <c r="M1729" s="243"/>
      <c r="N1729" s="243"/>
      <c r="O1729" s="243"/>
      <c r="P1729" s="244"/>
    </row>
    <row r="1730" spans="1:16" ht="13.5">
      <c r="A1730" s="242"/>
      <c r="B1730" s="240"/>
      <c r="C1730" s="243"/>
      <c r="D1730" s="243"/>
      <c r="E1730" s="243"/>
      <c r="F1730" s="243"/>
      <c r="G1730" s="243"/>
      <c r="H1730" s="243"/>
      <c r="I1730" s="244"/>
      <c r="J1730" s="244"/>
      <c r="K1730" s="243"/>
      <c r="L1730" s="243"/>
      <c r="M1730" s="243"/>
      <c r="N1730" s="243"/>
      <c r="O1730" s="243"/>
      <c r="P1730" s="244"/>
    </row>
    <row r="1731" spans="1:16" ht="13.5">
      <c r="A1731" s="242"/>
      <c r="B1731" s="240"/>
      <c r="C1731" s="243"/>
      <c r="D1731" s="243"/>
      <c r="E1731" s="243"/>
      <c r="F1731" s="243"/>
      <c r="G1731" s="243"/>
      <c r="H1731" s="243"/>
      <c r="I1731" s="244"/>
      <c r="J1731" s="244"/>
      <c r="K1731" s="243"/>
      <c r="L1731" s="243"/>
      <c r="M1731" s="243"/>
      <c r="N1731" s="243"/>
      <c r="O1731" s="243"/>
      <c r="P1731" s="244"/>
    </row>
    <row r="1732" spans="1:16" ht="13.5">
      <c r="A1732" s="242"/>
      <c r="B1732" s="240"/>
      <c r="C1732" s="243"/>
      <c r="D1732" s="243"/>
      <c r="E1732" s="243"/>
      <c r="F1732" s="243"/>
      <c r="G1732" s="243"/>
      <c r="H1732" s="243"/>
      <c r="I1732" s="244"/>
      <c r="J1732" s="244"/>
      <c r="K1732" s="243"/>
      <c r="L1732" s="243"/>
      <c r="M1732" s="243"/>
      <c r="N1732" s="243"/>
      <c r="O1732" s="243"/>
      <c r="P1732" s="244"/>
    </row>
    <row r="1733" spans="1:16" ht="13.5">
      <c r="A1733" s="242"/>
      <c r="B1733" s="240"/>
      <c r="C1733" s="243"/>
      <c r="D1733" s="243"/>
      <c r="E1733" s="243"/>
      <c r="F1733" s="243"/>
      <c r="G1733" s="243"/>
      <c r="H1733" s="243"/>
      <c r="I1733" s="244"/>
      <c r="J1733" s="244"/>
      <c r="K1733" s="243"/>
      <c r="L1733" s="243"/>
      <c r="M1733" s="243"/>
      <c r="N1733" s="243"/>
      <c r="O1733" s="243"/>
      <c r="P1733" s="244"/>
    </row>
    <row r="1734" spans="1:16" ht="13.5">
      <c r="A1734" s="242"/>
      <c r="B1734" s="240"/>
      <c r="C1734" s="243"/>
      <c r="D1734" s="243"/>
      <c r="E1734" s="243"/>
      <c r="F1734" s="243"/>
      <c r="G1734" s="243"/>
      <c r="H1734" s="243"/>
      <c r="I1734" s="244"/>
      <c r="J1734" s="244"/>
      <c r="K1734" s="243"/>
      <c r="L1734" s="243"/>
      <c r="M1734" s="243"/>
      <c r="N1734" s="243"/>
      <c r="O1734" s="243"/>
      <c r="P1734" s="244"/>
    </row>
    <row r="1735" spans="1:16" ht="13.5">
      <c r="A1735" s="242"/>
      <c r="B1735" s="240"/>
      <c r="C1735" s="243"/>
      <c r="D1735" s="243"/>
      <c r="E1735" s="243"/>
      <c r="F1735" s="243"/>
      <c r="G1735" s="243"/>
      <c r="H1735" s="243"/>
      <c r="I1735" s="244"/>
      <c r="J1735" s="244"/>
      <c r="K1735" s="243"/>
      <c r="L1735" s="243"/>
      <c r="M1735" s="243"/>
      <c r="N1735" s="243"/>
      <c r="O1735" s="243"/>
      <c r="P1735" s="244"/>
    </row>
    <row r="1736" spans="1:16" ht="13.5">
      <c r="A1736" s="242"/>
      <c r="B1736" s="240"/>
      <c r="C1736" s="243"/>
      <c r="D1736" s="243"/>
      <c r="E1736" s="243"/>
      <c r="F1736" s="243"/>
      <c r="G1736" s="243"/>
      <c r="H1736" s="243"/>
      <c r="I1736" s="244"/>
      <c r="J1736" s="244"/>
      <c r="K1736" s="243"/>
      <c r="L1736" s="243"/>
      <c r="M1736" s="243"/>
      <c r="N1736" s="243"/>
      <c r="O1736" s="243"/>
      <c r="P1736" s="244"/>
    </row>
    <row r="1737" spans="1:16" ht="13.5">
      <c r="A1737" s="242"/>
      <c r="B1737" s="240"/>
      <c r="C1737" s="243"/>
      <c r="D1737" s="243"/>
      <c r="E1737" s="243"/>
      <c r="F1737" s="243"/>
      <c r="G1737" s="243"/>
      <c r="H1737" s="243"/>
      <c r="I1737" s="244"/>
      <c r="J1737" s="244"/>
      <c r="K1737" s="243"/>
      <c r="L1737" s="243"/>
      <c r="M1737" s="243"/>
      <c r="N1737" s="243"/>
      <c r="O1737" s="243"/>
      <c r="P1737" s="244"/>
    </row>
    <row r="1738" spans="1:16" ht="13.5">
      <c r="A1738" s="242"/>
      <c r="B1738" s="240"/>
      <c r="C1738" s="243"/>
      <c r="D1738" s="243"/>
      <c r="E1738" s="243"/>
      <c r="F1738" s="243"/>
      <c r="G1738" s="243"/>
      <c r="H1738" s="243"/>
      <c r="I1738" s="244"/>
      <c r="J1738" s="244"/>
      <c r="K1738" s="243"/>
      <c r="L1738" s="243"/>
      <c r="M1738" s="243"/>
      <c r="N1738" s="243"/>
      <c r="O1738" s="243"/>
      <c r="P1738" s="244"/>
    </row>
    <row r="1739" spans="1:16" ht="13.5">
      <c r="A1739" s="242"/>
      <c r="B1739" s="240"/>
      <c r="C1739" s="243"/>
      <c r="D1739" s="243"/>
      <c r="E1739" s="243"/>
      <c r="F1739" s="243"/>
      <c r="G1739" s="243"/>
      <c r="H1739" s="243"/>
      <c r="I1739" s="244"/>
      <c r="J1739" s="244"/>
      <c r="K1739" s="243"/>
      <c r="L1739" s="243"/>
      <c r="M1739" s="243"/>
      <c r="N1739" s="243"/>
      <c r="O1739" s="243"/>
      <c r="P1739" s="244"/>
    </row>
    <row r="1740" spans="1:16" ht="13.5">
      <c r="A1740" s="242"/>
      <c r="B1740" s="240"/>
      <c r="C1740" s="243"/>
      <c r="D1740" s="243"/>
      <c r="E1740" s="243"/>
      <c r="F1740" s="243"/>
      <c r="G1740" s="243"/>
      <c r="H1740" s="243"/>
      <c r="I1740" s="244"/>
      <c r="J1740" s="244"/>
      <c r="K1740" s="243"/>
      <c r="L1740" s="243"/>
      <c r="M1740" s="243"/>
      <c r="N1740" s="243"/>
      <c r="O1740" s="243"/>
      <c r="P1740" s="244"/>
    </row>
    <row r="1741" spans="1:16" ht="13.5">
      <c r="A1741" s="242"/>
      <c r="B1741" s="240"/>
      <c r="C1741" s="243"/>
      <c r="D1741" s="243"/>
      <c r="E1741" s="243"/>
      <c r="F1741" s="243"/>
      <c r="G1741" s="243"/>
      <c r="H1741" s="243"/>
      <c r="I1741" s="244"/>
      <c r="J1741" s="244"/>
      <c r="K1741" s="243"/>
      <c r="L1741" s="243"/>
      <c r="M1741" s="243"/>
      <c r="N1741" s="243"/>
      <c r="O1741" s="243"/>
      <c r="P1741" s="244"/>
    </row>
    <row r="1742" spans="1:16" ht="13.5">
      <c r="A1742" s="242"/>
      <c r="B1742" s="240"/>
      <c r="C1742" s="243"/>
      <c r="D1742" s="243"/>
      <c r="E1742" s="243"/>
      <c r="F1742" s="243"/>
      <c r="G1742" s="243"/>
      <c r="H1742" s="243"/>
      <c r="I1742" s="244"/>
      <c r="J1742" s="244"/>
      <c r="K1742" s="243"/>
      <c r="L1742" s="243"/>
      <c r="M1742" s="243"/>
      <c r="N1742" s="243"/>
      <c r="O1742" s="243"/>
      <c r="P1742" s="244"/>
    </row>
    <row r="1743" spans="1:16" ht="13.5">
      <c r="A1743" s="242"/>
      <c r="B1743" s="240"/>
      <c r="C1743" s="243"/>
      <c r="D1743" s="243"/>
      <c r="E1743" s="243"/>
      <c r="F1743" s="243"/>
      <c r="G1743" s="243"/>
      <c r="H1743" s="243"/>
      <c r="I1743" s="244"/>
      <c r="J1743" s="244"/>
      <c r="K1743" s="243"/>
      <c r="L1743" s="243"/>
      <c r="M1743" s="243"/>
      <c r="N1743" s="243"/>
      <c r="O1743" s="243"/>
      <c r="P1743" s="244"/>
    </row>
    <row r="1744" spans="1:16" ht="13.5">
      <c r="A1744" s="242"/>
      <c r="B1744" s="240"/>
      <c r="C1744" s="243"/>
      <c r="D1744" s="243"/>
      <c r="E1744" s="243"/>
      <c r="F1744" s="243"/>
      <c r="G1744" s="243"/>
      <c r="H1744" s="243"/>
      <c r="I1744" s="244"/>
      <c r="J1744" s="244"/>
      <c r="K1744" s="243"/>
      <c r="L1744" s="243"/>
      <c r="M1744" s="243"/>
      <c r="N1744" s="243"/>
      <c r="O1744" s="243"/>
      <c r="P1744" s="244"/>
    </row>
    <row r="1745" spans="1:16" ht="13.5">
      <c r="A1745" s="242"/>
      <c r="B1745" s="240"/>
      <c r="C1745" s="243"/>
      <c r="D1745" s="243"/>
      <c r="E1745" s="243"/>
      <c r="F1745" s="243"/>
      <c r="G1745" s="243"/>
      <c r="H1745" s="243"/>
      <c r="I1745" s="244"/>
      <c r="J1745" s="244"/>
      <c r="K1745" s="243"/>
      <c r="L1745" s="243"/>
      <c r="M1745" s="243"/>
      <c r="N1745" s="243"/>
      <c r="O1745" s="243"/>
      <c r="P1745" s="244"/>
    </row>
    <row r="1746" spans="1:16" ht="13.5">
      <c r="A1746" s="242"/>
      <c r="B1746" s="240"/>
      <c r="C1746" s="243"/>
      <c r="D1746" s="243"/>
      <c r="E1746" s="243"/>
      <c r="F1746" s="243"/>
      <c r="G1746" s="243"/>
      <c r="H1746" s="243"/>
      <c r="I1746" s="244"/>
      <c r="J1746" s="244"/>
      <c r="K1746" s="243"/>
      <c r="L1746" s="243"/>
      <c r="M1746" s="243"/>
      <c r="N1746" s="243"/>
      <c r="O1746" s="243"/>
      <c r="P1746" s="244"/>
    </row>
    <row r="1747" spans="1:16" ht="13.5">
      <c r="A1747" s="242"/>
      <c r="B1747" s="240"/>
      <c r="C1747" s="243"/>
      <c r="D1747" s="243"/>
      <c r="E1747" s="243"/>
      <c r="F1747" s="243"/>
      <c r="G1747" s="243"/>
      <c r="H1747" s="243"/>
      <c r="I1747" s="244"/>
      <c r="J1747" s="244"/>
      <c r="K1747" s="243"/>
      <c r="L1747" s="243"/>
      <c r="M1747" s="243"/>
      <c r="N1747" s="243"/>
      <c r="O1747" s="243"/>
      <c r="P1747" s="244"/>
    </row>
    <row r="1748" spans="1:16" ht="13.5">
      <c r="A1748" s="242"/>
      <c r="B1748" s="240"/>
      <c r="C1748" s="243"/>
      <c r="D1748" s="243"/>
      <c r="E1748" s="243"/>
      <c r="F1748" s="243"/>
      <c r="G1748" s="243"/>
      <c r="H1748" s="243"/>
      <c r="I1748" s="244"/>
      <c r="J1748" s="244"/>
      <c r="K1748" s="243"/>
      <c r="L1748" s="243"/>
      <c r="M1748" s="243"/>
      <c r="N1748" s="243"/>
      <c r="O1748" s="243"/>
      <c r="P1748" s="244"/>
    </row>
    <row r="1749" spans="1:16" ht="13.5">
      <c r="A1749" s="242"/>
      <c r="B1749" s="240"/>
      <c r="C1749" s="243"/>
      <c r="D1749" s="243"/>
      <c r="E1749" s="243"/>
      <c r="F1749" s="243"/>
      <c r="G1749" s="243"/>
      <c r="H1749" s="243"/>
      <c r="I1749" s="244"/>
      <c r="J1749" s="244"/>
      <c r="K1749" s="243"/>
      <c r="L1749" s="243"/>
      <c r="M1749" s="243"/>
      <c r="N1749" s="243"/>
      <c r="O1749" s="243"/>
      <c r="P1749" s="244"/>
    </row>
    <row r="1750" spans="1:16" ht="13.5">
      <c r="A1750" s="242"/>
      <c r="B1750" s="240"/>
      <c r="C1750" s="243"/>
      <c r="D1750" s="243"/>
      <c r="E1750" s="243"/>
      <c r="F1750" s="243"/>
      <c r="G1750" s="243"/>
      <c r="H1750" s="243"/>
      <c r="I1750" s="244"/>
      <c r="J1750" s="244"/>
      <c r="K1750" s="243"/>
      <c r="L1750" s="243"/>
      <c r="M1750" s="243"/>
      <c r="N1750" s="243"/>
      <c r="O1750" s="243"/>
      <c r="P1750" s="244"/>
    </row>
    <row r="1751" spans="1:16" ht="13.5">
      <c r="A1751" s="242"/>
      <c r="B1751" s="240"/>
      <c r="C1751" s="243"/>
      <c r="D1751" s="243"/>
      <c r="E1751" s="243"/>
      <c r="F1751" s="243"/>
      <c r="G1751" s="243"/>
      <c r="H1751" s="243"/>
      <c r="I1751" s="244"/>
      <c r="J1751" s="244"/>
      <c r="K1751" s="243"/>
      <c r="L1751" s="243"/>
      <c r="M1751" s="243"/>
      <c r="N1751" s="243"/>
      <c r="O1751" s="243"/>
      <c r="P1751" s="244"/>
    </row>
    <row r="1752" spans="1:16" ht="13.5">
      <c r="A1752" s="242"/>
      <c r="B1752" s="240"/>
      <c r="C1752" s="243"/>
      <c r="D1752" s="243"/>
      <c r="E1752" s="243"/>
      <c r="F1752" s="243"/>
      <c r="G1752" s="243"/>
      <c r="H1752" s="243"/>
      <c r="I1752" s="244"/>
      <c r="J1752" s="244"/>
      <c r="K1752" s="243"/>
      <c r="L1752" s="243"/>
      <c r="M1752" s="243"/>
      <c r="N1752" s="243"/>
      <c r="O1752" s="243"/>
      <c r="P1752" s="244"/>
    </row>
    <row r="1753" spans="1:16" ht="13.5">
      <c r="A1753" s="242"/>
      <c r="B1753" s="240"/>
      <c r="C1753" s="243"/>
      <c r="D1753" s="243"/>
      <c r="E1753" s="243"/>
      <c r="F1753" s="243"/>
      <c r="G1753" s="243"/>
      <c r="H1753" s="243"/>
      <c r="I1753" s="244"/>
      <c r="J1753" s="244"/>
      <c r="K1753" s="243"/>
      <c r="L1753" s="243"/>
      <c r="M1753" s="243"/>
      <c r="N1753" s="243"/>
      <c r="O1753" s="243"/>
      <c r="P1753" s="244"/>
    </row>
    <row r="1754" spans="1:16" ht="13.5">
      <c r="A1754" s="242"/>
      <c r="B1754" s="240"/>
      <c r="C1754" s="243"/>
      <c r="D1754" s="243"/>
      <c r="E1754" s="243"/>
      <c r="F1754" s="243"/>
      <c r="G1754" s="243"/>
      <c r="H1754" s="243"/>
      <c r="I1754" s="244"/>
      <c r="J1754" s="244"/>
      <c r="K1754" s="243"/>
      <c r="L1754" s="243"/>
      <c r="M1754" s="243"/>
      <c r="N1754" s="243"/>
      <c r="O1754" s="243"/>
      <c r="P1754" s="244"/>
    </row>
    <row r="1755" spans="1:16" ht="13.5">
      <c r="A1755" s="242"/>
      <c r="B1755" s="240"/>
      <c r="C1755" s="243"/>
      <c r="D1755" s="243"/>
      <c r="E1755" s="243"/>
      <c r="F1755" s="243"/>
      <c r="G1755" s="243"/>
      <c r="H1755" s="243"/>
      <c r="I1755" s="244"/>
      <c r="J1755" s="244"/>
      <c r="K1755" s="243"/>
      <c r="L1755" s="243"/>
      <c r="M1755" s="243"/>
      <c r="N1755" s="243"/>
      <c r="O1755" s="243"/>
      <c r="P1755" s="244"/>
    </row>
    <row r="1756" spans="1:16" ht="13.5">
      <c r="A1756" s="242"/>
      <c r="B1756" s="240"/>
      <c r="C1756" s="243"/>
      <c r="D1756" s="243"/>
      <c r="E1756" s="243"/>
      <c r="F1756" s="243"/>
      <c r="G1756" s="243"/>
      <c r="H1756" s="243"/>
      <c r="I1756" s="244"/>
      <c r="J1756" s="244"/>
      <c r="K1756" s="243"/>
      <c r="L1756" s="243"/>
      <c r="M1756" s="243"/>
      <c r="N1756" s="243"/>
      <c r="O1756" s="243"/>
      <c r="P1756" s="244"/>
    </row>
    <row r="1757" spans="1:16" ht="13.5">
      <c r="A1757" s="242"/>
      <c r="B1757" s="240"/>
      <c r="C1757" s="243"/>
      <c r="D1757" s="243"/>
      <c r="E1757" s="243"/>
      <c r="F1757" s="243"/>
      <c r="G1757" s="243"/>
      <c r="H1757" s="243"/>
      <c r="I1757" s="244"/>
      <c r="J1757" s="244"/>
      <c r="K1757" s="243"/>
      <c r="L1757" s="243"/>
      <c r="M1757" s="243"/>
      <c r="N1757" s="243"/>
      <c r="O1757" s="243"/>
      <c r="P1757" s="244"/>
    </row>
    <row r="1758" spans="1:16" ht="13.5">
      <c r="A1758" s="242"/>
      <c r="B1758" s="240"/>
      <c r="C1758" s="243"/>
      <c r="D1758" s="243"/>
      <c r="E1758" s="243"/>
      <c r="F1758" s="243"/>
      <c r="G1758" s="243"/>
      <c r="H1758" s="243"/>
      <c r="I1758" s="244"/>
      <c r="J1758" s="244"/>
      <c r="K1758" s="243"/>
      <c r="L1758" s="243"/>
      <c r="M1758" s="243"/>
      <c r="N1758" s="243"/>
      <c r="O1758" s="243"/>
      <c r="P1758" s="244"/>
    </row>
    <row r="1759" spans="1:16" ht="13.5">
      <c r="A1759" s="242"/>
      <c r="B1759" s="240"/>
      <c r="C1759" s="243"/>
      <c r="D1759" s="243"/>
      <c r="E1759" s="243"/>
      <c r="F1759" s="243"/>
      <c r="G1759" s="243"/>
      <c r="H1759" s="243"/>
      <c r="I1759" s="244"/>
      <c r="J1759" s="244"/>
      <c r="K1759" s="243"/>
      <c r="L1759" s="243"/>
      <c r="M1759" s="243"/>
      <c r="N1759" s="243"/>
      <c r="O1759" s="243"/>
      <c r="P1759" s="244"/>
    </row>
    <row r="1760" spans="1:16" ht="13.5">
      <c r="A1760" s="242"/>
      <c r="B1760" s="240"/>
      <c r="C1760" s="243"/>
      <c r="D1760" s="243"/>
      <c r="E1760" s="243"/>
      <c r="F1760" s="243"/>
      <c r="G1760" s="243"/>
      <c r="H1760" s="243"/>
      <c r="I1760" s="244"/>
      <c r="J1760" s="244"/>
      <c r="K1760" s="243"/>
      <c r="L1760" s="243"/>
      <c r="M1760" s="243"/>
      <c r="N1760" s="243"/>
      <c r="O1760" s="243"/>
      <c r="P1760" s="244"/>
    </row>
    <row r="1761" spans="1:16" ht="13.5">
      <c r="A1761" s="242"/>
      <c r="B1761" s="240"/>
      <c r="C1761" s="243"/>
      <c r="D1761" s="243"/>
      <c r="E1761" s="243"/>
      <c r="F1761" s="243"/>
      <c r="G1761" s="243"/>
      <c r="H1761" s="243"/>
      <c r="I1761" s="244"/>
      <c r="J1761" s="244"/>
      <c r="K1761" s="243"/>
      <c r="L1761" s="243"/>
      <c r="M1761" s="243"/>
      <c r="N1761" s="243"/>
      <c r="O1761" s="243"/>
      <c r="P1761" s="244"/>
    </row>
    <row r="1762" spans="1:16" ht="13.5">
      <c r="A1762" s="242"/>
      <c r="B1762" s="240"/>
      <c r="C1762" s="243"/>
      <c r="D1762" s="243"/>
      <c r="E1762" s="243"/>
      <c r="F1762" s="243"/>
      <c r="G1762" s="243"/>
      <c r="H1762" s="243"/>
      <c r="I1762" s="244"/>
      <c r="J1762" s="244"/>
      <c r="K1762" s="243"/>
      <c r="L1762" s="243"/>
      <c r="M1762" s="243"/>
      <c r="N1762" s="243"/>
      <c r="O1762" s="243"/>
      <c r="P1762" s="244"/>
    </row>
    <row r="1763" spans="1:16" ht="13.5">
      <c r="A1763" s="242"/>
      <c r="B1763" s="240"/>
      <c r="C1763" s="243"/>
      <c r="D1763" s="243"/>
      <c r="E1763" s="243"/>
      <c r="F1763" s="243"/>
      <c r="G1763" s="243"/>
      <c r="H1763" s="243"/>
      <c r="I1763" s="244"/>
      <c r="J1763" s="244"/>
      <c r="K1763" s="243"/>
      <c r="L1763" s="243"/>
      <c r="M1763" s="243"/>
      <c r="N1763" s="243"/>
      <c r="O1763" s="243"/>
      <c r="P1763" s="244"/>
    </row>
    <row r="1764" spans="1:16" ht="13.5">
      <c r="A1764" s="242"/>
      <c r="B1764" s="240"/>
      <c r="C1764" s="243"/>
      <c r="D1764" s="243"/>
      <c r="E1764" s="243"/>
      <c r="F1764" s="243"/>
      <c r="G1764" s="243"/>
      <c r="H1764" s="243"/>
      <c r="I1764" s="244"/>
      <c r="J1764" s="244"/>
      <c r="K1764" s="243"/>
      <c r="L1764" s="243"/>
      <c r="M1764" s="243"/>
      <c r="N1764" s="243"/>
      <c r="O1764" s="243"/>
      <c r="P1764" s="244"/>
    </row>
    <row r="1765" spans="1:16" ht="13.5">
      <c r="A1765" s="242"/>
      <c r="B1765" s="240"/>
      <c r="C1765" s="243"/>
      <c r="D1765" s="243"/>
      <c r="E1765" s="243"/>
      <c r="F1765" s="243"/>
      <c r="G1765" s="243"/>
      <c r="H1765" s="243"/>
      <c r="I1765" s="244"/>
      <c r="J1765" s="244"/>
      <c r="K1765" s="243"/>
      <c r="L1765" s="243"/>
      <c r="M1765" s="243"/>
      <c r="N1765" s="243"/>
      <c r="O1765" s="243"/>
      <c r="P1765" s="244"/>
    </row>
    <row r="1766" spans="1:16" ht="13.5">
      <c r="A1766" s="242"/>
      <c r="B1766" s="240"/>
      <c r="C1766" s="243"/>
      <c r="D1766" s="243"/>
      <c r="E1766" s="243"/>
      <c r="F1766" s="243"/>
      <c r="G1766" s="243"/>
      <c r="H1766" s="243"/>
      <c r="I1766" s="244"/>
      <c r="J1766" s="244"/>
      <c r="K1766" s="243"/>
      <c r="L1766" s="243"/>
      <c r="M1766" s="243"/>
      <c r="N1766" s="243"/>
      <c r="O1766" s="243"/>
      <c r="P1766" s="244"/>
    </row>
    <row r="1767" spans="1:16" ht="13.5">
      <c r="A1767" s="242"/>
      <c r="B1767" s="240"/>
      <c r="C1767" s="243"/>
      <c r="D1767" s="243"/>
      <c r="E1767" s="243"/>
      <c r="F1767" s="243"/>
      <c r="G1767" s="243"/>
      <c r="H1767" s="243"/>
      <c r="I1767" s="244"/>
      <c r="J1767" s="244"/>
      <c r="K1767" s="243"/>
      <c r="L1767" s="243"/>
      <c r="M1767" s="243"/>
      <c r="N1767" s="243"/>
      <c r="O1767" s="243"/>
      <c r="P1767" s="244"/>
    </row>
    <row r="1768" spans="1:16" ht="13.5">
      <c r="A1768" s="242"/>
      <c r="B1768" s="240"/>
      <c r="C1768" s="243"/>
      <c r="D1768" s="243"/>
      <c r="E1768" s="243"/>
      <c r="F1768" s="243"/>
      <c r="G1768" s="243"/>
      <c r="H1768" s="243"/>
      <c r="I1768" s="244"/>
      <c r="J1768" s="244"/>
      <c r="K1768" s="243"/>
      <c r="L1768" s="243"/>
      <c r="M1768" s="243"/>
      <c r="N1768" s="243"/>
      <c r="O1768" s="243"/>
      <c r="P1768" s="244"/>
    </row>
    <row r="1769" spans="1:16" ht="13.5">
      <c r="A1769" s="242"/>
      <c r="B1769" s="240"/>
      <c r="C1769" s="243"/>
      <c r="D1769" s="243"/>
      <c r="E1769" s="243"/>
      <c r="F1769" s="243"/>
      <c r="G1769" s="243"/>
      <c r="H1769" s="243"/>
      <c r="I1769" s="244"/>
      <c r="J1769" s="244"/>
      <c r="K1769" s="243"/>
      <c r="L1769" s="243"/>
      <c r="M1769" s="243"/>
      <c r="N1769" s="243"/>
      <c r="O1769" s="243"/>
      <c r="P1769" s="244"/>
    </row>
    <row r="1770" spans="1:16" ht="13.5">
      <c r="A1770" s="242"/>
      <c r="B1770" s="240"/>
      <c r="C1770" s="243"/>
      <c r="D1770" s="243"/>
      <c r="E1770" s="243"/>
      <c r="F1770" s="243"/>
      <c r="G1770" s="243"/>
      <c r="H1770" s="243"/>
      <c r="I1770" s="244"/>
      <c r="J1770" s="244"/>
      <c r="K1770" s="243"/>
      <c r="L1770" s="243"/>
      <c r="M1770" s="243"/>
      <c r="N1770" s="243"/>
      <c r="O1770" s="243"/>
      <c r="P1770" s="244"/>
    </row>
    <row r="1771" spans="1:16" ht="13.5">
      <c r="A1771" s="242"/>
      <c r="B1771" s="240"/>
      <c r="C1771" s="243"/>
      <c r="D1771" s="243"/>
      <c r="E1771" s="243"/>
      <c r="F1771" s="243"/>
      <c r="G1771" s="243"/>
      <c r="H1771" s="243"/>
      <c r="I1771" s="244"/>
      <c r="J1771" s="244"/>
      <c r="K1771" s="243"/>
      <c r="L1771" s="243"/>
      <c r="M1771" s="243"/>
      <c r="N1771" s="243"/>
      <c r="O1771" s="243"/>
      <c r="P1771" s="244"/>
    </row>
    <row r="1772" spans="1:16" ht="13.5">
      <c r="A1772" s="242"/>
      <c r="B1772" s="240"/>
      <c r="C1772" s="243"/>
      <c r="D1772" s="243"/>
      <c r="E1772" s="243"/>
      <c r="F1772" s="243"/>
      <c r="G1772" s="243"/>
      <c r="H1772" s="243"/>
      <c r="I1772" s="244"/>
      <c r="J1772" s="244"/>
      <c r="K1772" s="243"/>
      <c r="L1772" s="243"/>
      <c r="M1772" s="243"/>
      <c r="N1772" s="243"/>
      <c r="O1772" s="243"/>
      <c r="P1772" s="244"/>
    </row>
    <row r="1773" spans="1:16" ht="13.5">
      <c r="A1773" s="242"/>
      <c r="B1773" s="240"/>
      <c r="C1773" s="243"/>
      <c r="D1773" s="243"/>
      <c r="E1773" s="243"/>
      <c r="F1773" s="243"/>
      <c r="G1773" s="243"/>
      <c r="H1773" s="243"/>
      <c r="I1773" s="244"/>
      <c r="J1773" s="244"/>
      <c r="K1773" s="243"/>
      <c r="L1773" s="243"/>
      <c r="M1773" s="243"/>
      <c r="N1773" s="243"/>
      <c r="O1773" s="243"/>
      <c r="P1773" s="244"/>
    </row>
    <row r="1774" spans="1:16" ht="13.5">
      <c r="A1774" s="242"/>
      <c r="B1774" s="240"/>
      <c r="C1774" s="243"/>
      <c r="D1774" s="243"/>
      <c r="E1774" s="243"/>
      <c r="F1774" s="243"/>
      <c r="G1774" s="243"/>
      <c r="H1774" s="243"/>
      <c r="I1774" s="244"/>
      <c r="J1774" s="244"/>
      <c r="K1774" s="243"/>
      <c r="L1774" s="243"/>
      <c r="M1774" s="243"/>
      <c r="N1774" s="243"/>
      <c r="O1774" s="243"/>
      <c r="P1774" s="244"/>
    </row>
    <row r="1775" spans="1:16" ht="13.5">
      <c r="A1775" s="242"/>
      <c r="B1775" s="240"/>
      <c r="C1775" s="243"/>
      <c r="D1775" s="243"/>
      <c r="E1775" s="243"/>
      <c r="F1775" s="243"/>
      <c r="G1775" s="243"/>
      <c r="H1775" s="243"/>
      <c r="I1775" s="244"/>
      <c r="J1775" s="244"/>
      <c r="K1775" s="243"/>
      <c r="L1775" s="243"/>
      <c r="M1775" s="243"/>
      <c r="N1775" s="243"/>
      <c r="O1775" s="243"/>
      <c r="P1775" s="244"/>
    </row>
    <row r="1776" spans="1:16" ht="13.5">
      <c r="A1776" s="242"/>
      <c r="B1776" s="240"/>
      <c r="C1776" s="243"/>
      <c r="D1776" s="243"/>
      <c r="E1776" s="243"/>
      <c r="F1776" s="243"/>
      <c r="G1776" s="243"/>
      <c r="H1776" s="243"/>
      <c r="I1776" s="244"/>
      <c r="J1776" s="244"/>
      <c r="K1776" s="243"/>
      <c r="L1776" s="243"/>
      <c r="M1776" s="243"/>
      <c r="N1776" s="243"/>
      <c r="O1776" s="243"/>
      <c r="P1776" s="244"/>
    </row>
    <row r="1777" spans="1:16" ht="13.5">
      <c r="A1777" s="242"/>
      <c r="B1777" s="240"/>
      <c r="C1777" s="243"/>
      <c r="D1777" s="243"/>
      <c r="E1777" s="243"/>
      <c r="F1777" s="243"/>
      <c r="G1777" s="243"/>
      <c r="H1777" s="243"/>
      <c r="I1777" s="244"/>
      <c r="J1777" s="244"/>
      <c r="K1777" s="243"/>
      <c r="L1777" s="243"/>
      <c r="M1777" s="243"/>
      <c r="N1777" s="243"/>
      <c r="O1777" s="243"/>
      <c r="P1777" s="244"/>
    </row>
    <row r="1778" spans="1:16" ht="13.5">
      <c r="A1778" s="242"/>
      <c r="B1778" s="240"/>
      <c r="C1778" s="243"/>
      <c r="D1778" s="243"/>
      <c r="E1778" s="243"/>
      <c r="F1778" s="243"/>
      <c r="G1778" s="243"/>
      <c r="H1778" s="243"/>
      <c r="I1778" s="244"/>
      <c r="J1778" s="244"/>
      <c r="K1778" s="243"/>
      <c r="L1778" s="243"/>
      <c r="M1778" s="243"/>
      <c r="N1778" s="243"/>
      <c r="O1778" s="243"/>
      <c r="P1778" s="244"/>
    </row>
    <row r="1779" spans="1:16" ht="13.5">
      <c r="A1779" s="242"/>
      <c r="B1779" s="240"/>
      <c r="C1779" s="243"/>
      <c r="D1779" s="243"/>
      <c r="E1779" s="243"/>
      <c r="F1779" s="243"/>
      <c r="G1779" s="243"/>
      <c r="H1779" s="243"/>
      <c r="I1779" s="244"/>
      <c r="J1779" s="244"/>
      <c r="K1779" s="243"/>
      <c r="L1779" s="243"/>
      <c r="M1779" s="243"/>
      <c r="N1779" s="243"/>
      <c r="O1779" s="243"/>
      <c r="P1779" s="244"/>
    </row>
    <row r="1780" spans="1:16" ht="13.5">
      <c r="A1780" s="242"/>
      <c r="B1780" s="240"/>
      <c r="C1780" s="243"/>
      <c r="D1780" s="243"/>
      <c r="E1780" s="243"/>
      <c r="F1780" s="243"/>
      <c r="G1780" s="243"/>
      <c r="H1780" s="243"/>
      <c r="I1780" s="244"/>
      <c r="J1780" s="244"/>
      <c r="K1780" s="243"/>
      <c r="L1780" s="243"/>
      <c r="M1780" s="243"/>
      <c r="N1780" s="243"/>
      <c r="O1780" s="243"/>
      <c r="P1780" s="244"/>
    </row>
    <row r="1781" spans="1:16" ht="13.5">
      <c r="A1781" s="242"/>
      <c r="B1781" s="240"/>
      <c r="C1781" s="243"/>
      <c r="D1781" s="243"/>
      <c r="E1781" s="243"/>
      <c r="F1781" s="243"/>
      <c r="G1781" s="243"/>
      <c r="H1781" s="243"/>
      <c r="I1781" s="244"/>
      <c r="J1781" s="244"/>
      <c r="K1781" s="243"/>
      <c r="L1781" s="243"/>
      <c r="M1781" s="243"/>
      <c r="N1781" s="243"/>
      <c r="O1781" s="243"/>
      <c r="P1781" s="244"/>
    </row>
    <row r="1782" spans="1:16" ht="13.5">
      <c r="A1782" s="242"/>
      <c r="B1782" s="240"/>
      <c r="C1782" s="243"/>
      <c r="D1782" s="243"/>
      <c r="E1782" s="243"/>
      <c r="F1782" s="243"/>
      <c r="G1782" s="243"/>
      <c r="H1782" s="243"/>
      <c r="I1782" s="244"/>
      <c r="J1782" s="244"/>
      <c r="K1782" s="243"/>
      <c r="L1782" s="243"/>
      <c r="M1782" s="243"/>
      <c r="N1782" s="243"/>
      <c r="O1782" s="243"/>
      <c r="P1782" s="244"/>
    </row>
    <row r="1783" spans="1:16" ht="13.5">
      <c r="A1783" s="242"/>
      <c r="B1783" s="240"/>
      <c r="C1783" s="243"/>
      <c r="D1783" s="243"/>
      <c r="E1783" s="243"/>
      <c r="F1783" s="243"/>
      <c r="G1783" s="243"/>
      <c r="H1783" s="243"/>
      <c r="I1783" s="244"/>
      <c r="J1783" s="244"/>
      <c r="K1783" s="243"/>
      <c r="L1783" s="243"/>
      <c r="M1783" s="243"/>
      <c r="N1783" s="243"/>
      <c r="O1783" s="243"/>
      <c r="P1783" s="244"/>
    </row>
    <row r="1784" spans="1:16" ht="13.5">
      <c r="A1784" s="242"/>
      <c r="B1784" s="240"/>
      <c r="C1784" s="243"/>
      <c r="D1784" s="243"/>
      <c r="E1784" s="243"/>
      <c r="F1784" s="243"/>
      <c r="G1784" s="243"/>
      <c r="H1784" s="243"/>
      <c r="I1784" s="244"/>
      <c r="J1784" s="244"/>
      <c r="K1784" s="243"/>
      <c r="L1784" s="243"/>
      <c r="M1784" s="243"/>
      <c r="N1784" s="243"/>
      <c r="O1784" s="243"/>
      <c r="P1784" s="244"/>
    </row>
    <row r="1785" spans="1:16" ht="13.5">
      <c r="A1785" s="242"/>
      <c r="B1785" s="240"/>
      <c r="C1785" s="243"/>
      <c r="D1785" s="243"/>
      <c r="E1785" s="243"/>
      <c r="F1785" s="243"/>
      <c r="G1785" s="243"/>
      <c r="H1785" s="243"/>
      <c r="I1785" s="244"/>
      <c r="J1785" s="244"/>
      <c r="K1785" s="243"/>
      <c r="L1785" s="243"/>
      <c r="M1785" s="243"/>
      <c r="N1785" s="243"/>
      <c r="O1785" s="243"/>
      <c r="P1785" s="244"/>
    </row>
    <row r="1786" spans="1:16" ht="13.5">
      <c r="A1786" s="242"/>
      <c r="B1786" s="240"/>
      <c r="C1786" s="243"/>
      <c r="D1786" s="243"/>
      <c r="E1786" s="243"/>
      <c r="F1786" s="243"/>
      <c r="G1786" s="243"/>
      <c r="H1786" s="243"/>
      <c r="I1786" s="244"/>
      <c r="J1786" s="244"/>
      <c r="K1786" s="243"/>
      <c r="L1786" s="243"/>
      <c r="M1786" s="243"/>
      <c r="N1786" s="243"/>
      <c r="O1786" s="243"/>
      <c r="P1786" s="244"/>
    </row>
    <row r="1787" spans="1:16" ht="13.5">
      <c r="A1787" s="242"/>
      <c r="B1787" s="240"/>
      <c r="C1787" s="243"/>
      <c r="D1787" s="243"/>
      <c r="E1787" s="243"/>
      <c r="F1787" s="243"/>
      <c r="G1787" s="243"/>
      <c r="H1787" s="243"/>
      <c r="I1787" s="244"/>
      <c r="J1787" s="244"/>
      <c r="K1787" s="243"/>
      <c r="L1787" s="243"/>
      <c r="M1787" s="243"/>
      <c r="N1787" s="243"/>
      <c r="O1787" s="243"/>
      <c r="P1787" s="244"/>
    </row>
    <row r="1788" spans="1:16" ht="13.5">
      <c r="A1788" s="242"/>
      <c r="B1788" s="240"/>
      <c r="C1788" s="243"/>
      <c r="D1788" s="243"/>
      <c r="E1788" s="243"/>
      <c r="F1788" s="243"/>
      <c r="G1788" s="243"/>
      <c r="H1788" s="243"/>
      <c r="I1788" s="244"/>
      <c r="J1788" s="244"/>
      <c r="K1788" s="243"/>
      <c r="L1788" s="243"/>
      <c r="M1788" s="243"/>
      <c r="N1788" s="243"/>
      <c r="O1788" s="243"/>
      <c r="P1788" s="244"/>
    </row>
    <row r="1789" spans="1:16" ht="13.5">
      <c r="A1789" s="242"/>
      <c r="B1789" s="240"/>
      <c r="C1789" s="243"/>
      <c r="D1789" s="243"/>
      <c r="E1789" s="243"/>
      <c r="F1789" s="243"/>
      <c r="G1789" s="243"/>
      <c r="H1789" s="243"/>
      <c r="I1789" s="244"/>
      <c r="J1789" s="244"/>
      <c r="K1789" s="243"/>
      <c r="L1789" s="243"/>
      <c r="M1789" s="243"/>
      <c r="N1789" s="243"/>
      <c r="O1789" s="243"/>
      <c r="P1789" s="244"/>
    </row>
    <row r="1790" spans="1:16" ht="13.5">
      <c r="A1790" s="242"/>
      <c r="B1790" s="240"/>
      <c r="C1790" s="243"/>
      <c r="D1790" s="243"/>
      <c r="E1790" s="243"/>
      <c r="F1790" s="243"/>
      <c r="G1790" s="243"/>
      <c r="H1790" s="243"/>
      <c r="I1790" s="244"/>
      <c r="J1790" s="244"/>
      <c r="K1790" s="243"/>
      <c r="L1790" s="243"/>
      <c r="M1790" s="243"/>
      <c r="N1790" s="243"/>
      <c r="O1790" s="243"/>
      <c r="P1790" s="244"/>
    </row>
    <row r="1791" spans="1:16" ht="13.5">
      <c r="A1791" s="242"/>
      <c r="B1791" s="240"/>
      <c r="C1791" s="243"/>
      <c r="D1791" s="243"/>
      <c r="E1791" s="243"/>
      <c r="F1791" s="243"/>
      <c r="G1791" s="243"/>
      <c r="H1791" s="243"/>
      <c r="I1791" s="244"/>
      <c r="J1791" s="244"/>
      <c r="K1791" s="243"/>
      <c r="L1791" s="243"/>
      <c r="M1791" s="243"/>
      <c r="N1791" s="243"/>
      <c r="O1791" s="243"/>
      <c r="P1791" s="244"/>
    </row>
    <row r="1792" spans="1:16" ht="13.5">
      <c r="A1792" s="242"/>
      <c r="B1792" s="240"/>
      <c r="C1792" s="243"/>
      <c r="D1792" s="243"/>
      <c r="E1792" s="243"/>
      <c r="F1792" s="243"/>
      <c r="G1792" s="243"/>
      <c r="H1792" s="243"/>
      <c r="I1792" s="244"/>
      <c r="J1792" s="244"/>
      <c r="K1792" s="243"/>
      <c r="L1792" s="243"/>
      <c r="M1792" s="243"/>
      <c r="N1792" s="243"/>
      <c r="O1792" s="243"/>
      <c r="P1792" s="244"/>
    </row>
    <row r="1793" spans="1:16" ht="13.5">
      <c r="A1793" s="242"/>
      <c r="B1793" s="240"/>
      <c r="C1793" s="243"/>
      <c r="D1793" s="243"/>
      <c r="E1793" s="243"/>
      <c r="F1793" s="243"/>
      <c r="G1793" s="243"/>
      <c r="H1793" s="243"/>
      <c r="I1793" s="244"/>
      <c r="J1793" s="244"/>
      <c r="K1793" s="243"/>
      <c r="L1793" s="243"/>
      <c r="M1793" s="243"/>
      <c r="N1793" s="243"/>
      <c r="O1793" s="243"/>
      <c r="P1793" s="244"/>
    </row>
    <row r="1794" spans="1:16" ht="13.5">
      <c r="A1794" s="242"/>
      <c r="B1794" s="240"/>
      <c r="C1794" s="243"/>
      <c r="D1794" s="243"/>
      <c r="E1794" s="243"/>
      <c r="F1794" s="243"/>
      <c r="G1794" s="243"/>
      <c r="H1794" s="243"/>
      <c r="I1794" s="244"/>
      <c r="J1794" s="244"/>
      <c r="K1794" s="243"/>
      <c r="L1794" s="243"/>
      <c r="M1794" s="243"/>
      <c r="N1794" s="243"/>
      <c r="O1794" s="243"/>
      <c r="P1794" s="244"/>
    </row>
    <row r="1795" spans="1:16" ht="13.5">
      <c r="A1795" s="242"/>
      <c r="B1795" s="240"/>
      <c r="C1795" s="243"/>
      <c r="D1795" s="243"/>
      <c r="E1795" s="243"/>
      <c r="F1795" s="243"/>
      <c r="G1795" s="243"/>
      <c r="H1795" s="243"/>
      <c r="I1795" s="244"/>
      <c r="J1795" s="244"/>
      <c r="K1795" s="243"/>
      <c r="L1795" s="243"/>
      <c r="M1795" s="243"/>
      <c r="N1795" s="243"/>
      <c r="O1795" s="243"/>
      <c r="P1795" s="244"/>
    </row>
    <row r="1796" spans="1:16" ht="13.5">
      <c r="A1796" s="242"/>
      <c r="B1796" s="240"/>
      <c r="C1796" s="243"/>
      <c r="D1796" s="243"/>
      <c r="E1796" s="243"/>
      <c r="F1796" s="243"/>
      <c r="G1796" s="243"/>
      <c r="H1796" s="243"/>
      <c r="I1796" s="244"/>
      <c r="J1796" s="244"/>
      <c r="K1796" s="243"/>
      <c r="L1796" s="243"/>
      <c r="M1796" s="243"/>
      <c r="N1796" s="243"/>
      <c r="O1796" s="243"/>
      <c r="P1796" s="244"/>
    </row>
    <row r="1797" spans="1:16" ht="13.5">
      <c r="A1797" s="242"/>
      <c r="B1797" s="240"/>
      <c r="C1797" s="243"/>
      <c r="D1797" s="243"/>
      <c r="E1797" s="243"/>
      <c r="F1797" s="243"/>
      <c r="G1797" s="243"/>
      <c r="H1797" s="243"/>
      <c r="I1797" s="244"/>
      <c r="J1797" s="244"/>
      <c r="K1797" s="243"/>
      <c r="L1797" s="243"/>
      <c r="M1797" s="243"/>
      <c r="N1797" s="243"/>
      <c r="O1797" s="243"/>
      <c r="P1797" s="244"/>
    </row>
    <row r="1798" spans="1:16" ht="13.5">
      <c r="A1798" s="242"/>
      <c r="B1798" s="240"/>
      <c r="C1798" s="243"/>
      <c r="D1798" s="243"/>
      <c r="E1798" s="243"/>
      <c r="F1798" s="243"/>
      <c r="G1798" s="243"/>
      <c r="H1798" s="243"/>
      <c r="I1798" s="244"/>
      <c r="J1798" s="244"/>
      <c r="K1798" s="243"/>
      <c r="L1798" s="243"/>
      <c r="M1798" s="243"/>
      <c r="N1798" s="243"/>
      <c r="O1798" s="243"/>
      <c r="P1798" s="244"/>
    </row>
    <row r="1799" spans="1:16" ht="13.5">
      <c r="A1799" s="242"/>
      <c r="B1799" s="240"/>
      <c r="C1799" s="243"/>
      <c r="D1799" s="243"/>
      <c r="E1799" s="243"/>
      <c r="F1799" s="243"/>
      <c r="G1799" s="243"/>
      <c r="H1799" s="243"/>
      <c r="I1799" s="244"/>
      <c r="J1799" s="244"/>
      <c r="K1799" s="243"/>
      <c r="L1799" s="243"/>
      <c r="M1799" s="243"/>
      <c r="N1799" s="243"/>
      <c r="O1799" s="243"/>
      <c r="P1799" s="244"/>
    </row>
    <row r="1800" spans="1:16" ht="13.5">
      <c r="A1800" s="242"/>
      <c r="B1800" s="240"/>
      <c r="C1800" s="243"/>
      <c r="D1800" s="243"/>
      <c r="E1800" s="243"/>
      <c r="F1800" s="243"/>
      <c r="G1800" s="243"/>
      <c r="H1800" s="243"/>
      <c r="I1800" s="244"/>
      <c r="J1800" s="244"/>
      <c r="K1800" s="243"/>
      <c r="L1800" s="243"/>
      <c r="M1800" s="243"/>
      <c r="N1800" s="243"/>
      <c r="O1800" s="243"/>
      <c r="P1800" s="244"/>
    </row>
    <row r="1801" spans="1:16" ht="13.5">
      <c r="A1801" s="242"/>
      <c r="B1801" s="240"/>
      <c r="C1801" s="243"/>
      <c r="D1801" s="243"/>
      <c r="E1801" s="243"/>
      <c r="F1801" s="243"/>
      <c r="G1801" s="243"/>
      <c r="H1801" s="243"/>
      <c r="I1801" s="244"/>
      <c r="J1801" s="244"/>
      <c r="K1801" s="243"/>
      <c r="L1801" s="243"/>
      <c r="M1801" s="243"/>
      <c r="N1801" s="243"/>
      <c r="O1801" s="243"/>
      <c r="P1801" s="244"/>
    </row>
    <row r="1802" spans="1:16" ht="13.5">
      <c r="A1802" s="242"/>
      <c r="B1802" s="240"/>
      <c r="C1802" s="243"/>
      <c r="D1802" s="243"/>
      <c r="E1802" s="243"/>
      <c r="F1802" s="243"/>
      <c r="G1802" s="243"/>
      <c r="H1802" s="243"/>
      <c r="I1802" s="244"/>
      <c r="J1802" s="244"/>
      <c r="K1802" s="243"/>
      <c r="L1802" s="243"/>
      <c r="M1802" s="243"/>
      <c r="N1802" s="243"/>
      <c r="O1802" s="243"/>
      <c r="P1802" s="244"/>
    </row>
    <row r="1803" spans="1:16" ht="13.5">
      <c r="A1803" s="242"/>
      <c r="B1803" s="240"/>
      <c r="C1803" s="243"/>
      <c r="D1803" s="243"/>
      <c r="E1803" s="243"/>
      <c r="F1803" s="243"/>
      <c r="G1803" s="243"/>
      <c r="H1803" s="243"/>
      <c r="I1803" s="244"/>
      <c r="J1803" s="244"/>
      <c r="K1803" s="243"/>
      <c r="L1803" s="243"/>
      <c r="M1803" s="243"/>
      <c r="N1803" s="243"/>
      <c r="O1803" s="243"/>
      <c r="P1803" s="244"/>
    </row>
    <row r="1804" spans="1:16" ht="13.5">
      <c r="A1804" s="242"/>
      <c r="B1804" s="240"/>
      <c r="C1804" s="243"/>
      <c r="D1804" s="243"/>
      <c r="E1804" s="243"/>
      <c r="F1804" s="243"/>
      <c r="G1804" s="243"/>
      <c r="H1804" s="243"/>
      <c r="I1804" s="244"/>
      <c r="J1804" s="244"/>
      <c r="K1804" s="243"/>
      <c r="L1804" s="243"/>
      <c r="M1804" s="243"/>
      <c r="N1804" s="243"/>
      <c r="O1804" s="243"/>
      <c r="P1804" s="244"/>
    </row>
    <row r="1805" spans="1:16" ht="13.5">
      <c r="A1805" s="242"/>
      <c r="B1805" s="240"/>
      <c r="C1805" s="243"/>
      <c r="D1805" s="243"/>
      <c r="E1805" s="243"/>
      <c r="F1805" s="243"/>
      <c r="G1805" s="243"/>
      <c r="H1805" s="243"/>
      <c r="I1805" s="244"/>
      <c r="J1805" s="244"/>
      <c r="K1805" s="243"/>
      <c r="L1805" s="243"/>
      <c r="M1805" s="243"/>
      <c r="N1805" s="243"/>
      <c r="O1805" s="243"/>
      <c r="P1805" s="244"/>
    </row>
    <row r="1806" spans="1:16" ht="13.5">
      <c r="A1806" s="242"/>
      <c r="B1806" s="240"/>
      <c r="C1806" s="243"/>
      <c r="D1806" s="243"/>
      <c r="E1806" s="243"/>
      <c r="F1806" s="243"/>
      <c r="G1806" s="243"/>
      <c r="H1806" s="243"/>
      <c r="I1806" s="244"/>
      <c r="J1806" s="244"/>
      <c r="K1806" s="243"/>
      <c r="L1806" s="243"/>
      <c r="M1806" s="243"/>
      <c r="N1806" s="243"/>
      <c r="O1806" s="243"/>
      <c r="P1806" s="244"/>
    </row>
    <row r="1807" spans="1:16" ht="13.5">
      <c r="A1807" s="242"/>
      <c r="B1807" s="240"/>
      <c r="C1807" s="243"/>
      <c r="D1807" s="243"/>
      <c r="E1807" s="243"/>
      <c r="F1807" s="243"/>
      <c r="G1807" s="243"/>
      <c r="H1807" s="243"/>
      <c r="I1807" s="244"/>
      <c r="J1807" s="244"/>
      <c r="K1807" s="243"/>
      <c r="L1807" s="243"/>
      <c r="M1807" s="243"/>
      <c r="N1807" s="243"/>
      <c r="O1807" s="243"/>
      <c r="P1807" s="244"/>
    </row>
    <row r="1808" spans="1:16" ht="13.5">
      <c r="A1808" s="242"/>
      <c r="B1808" s="240"/>
      <c r="C1808" s="243"/>
      <c r="D1808" s="243"/>
      <c r="E1808" s="243"/>
      <c r="F1808" s="243"/>
      <c r="G1808" s="243"/>
      <c r="H1808" s="243"/>
      <c r="I1808" s="244"/>
      <c r="J1808" s="244"/>
      <c r="K1808" s="243"/>
      <c r="L1808" s="243"/>
      <c r="M1808" s="243"/>
      <c r="N1808" s="243"/>
      <c r="O1808" s="243"/>
      <c r="P1808" s="244"/>
    </row>
    <row r="1809" spans="1:16" ht="13.5">
      <c r="A1809" s="242"/>
      <c r="B1809" s="240"/>
      <c r="C1809" s="243"/>
      <c r="D1809" s="243"/>
      <c r="E1809" s="243"/>
      <c r="F1809" s="243"/>
      <c r="G1809" s="243"/>
      <c r="H1809" s="243"/>
      <c r="I1809" s="244"/>
      <c r="J1809" s="244"/>
      <c r="K1809" s="243"/>
      <c r="L1809" s="243"/>
      <c r="M1809" s="243"/>
      <c r="N1809" s="243"/>
      <c r="O1809" s="243"/>
      <c r="P1809" s="244"/>
    </row>
    <row r="1810" spans="1:16" ht="13.5">
      <c r="A1810" s="242"/>
      <c r="B1810" s="240"/>
      <c r="C1810" s="243"/>
      <c r="D1810" s="243"/>
      <c r="E1810" s="243"/>
      <c r="F1810" s="243"/>
      <c r="G1810" s="243"/>
      <c r="H1810" s="243"/>
      <c r="I1810" s="244"/>
      <c r="J1810" s="244"/>
      <c r="K1810" s="243"/>
      <c r="L1810" s="243"/>
      <c r="M1810" s="243"/>
      <c r="N1810" s="243"/>
      <c r="O1810" s="243"/>
      <c r="P1810" s="244"/>
    </row>
    <row r="1811" spans="1:16" ht="13.5">
      <c r="A1811" s="242"/>
      <c r="B1811" s="240"/>
      <c r="C1811" s="243"/>
      <c r="D1811" s="243"/>
      <c r="E1811" s="243"/>
      <c r="F1811" s="243"/>
      <c r="G1811" s="243"/>
      <c r="H1811" s="243"/>
      <c r="I1811" s="244"/>
      <c r="J1811" s="244"/>
      <c r="K1811" s="243"/>
      <c r="L1811" s="243"/>
      <c r="M1811" s="243"/>
      <c r="N1811" s="243"/>
      <c r="O1811" s="243"/>
      <c r="P1811" s="244"/>
    </row>
    <row r="1812" spans="1:16" ht="13.5">
      <c r="A1812" s="242"/>
      <c r="B1812" s="240"/>
      <c r="C1812" s="243"/>
      <c r="D1812" s="243"/>
      <c r="E1812" s="243"/>
      <c r="F1812" s="243"/>
      <c r="G1812" s="243"/>
      <c r="H1812" s="243"/>
      <c r="I1812" s="244"/>
      <c r="J1812" s="244"/>
      <c r="K1812" s="243"/>
      <c r="L1812" s="243"/>
      <c r="M1812" s="243"/>
      <c r="N1812" s="243"/>
      <c r="O1812" s="243"/>
      <c r="P1812" s="244"/>
    </row>
    <row r="1813" spans="1:16" ht="13.5">
      <c r="A1813" s="242"/>
      <c r="B1813" s="240"/>
      <c r="C1813" s="243"/>
      <c r="D1813" s="243"/>
      <c r="E1813" s="243"/>
      <c r="F1813" s="243"/>
      <c r="G1813" s="243"/>
      <c r="H1813" s="243"/>
      <c r="I1813" s="244"/>
      <c r="J1813" s="244"/>
      <c r="K1813" s="243"/>
      <c r="L1813" s="243"/>
      <c r="M1813" s="243"/>
      <c r="N1813" s="243"/>
      <c r="O1813" s="243"/>
      <c r="P1813" s="244"/>
    </row>
    <row r="1814" spans="1:16" ht="13.5">
      <c r="A1814" s="242"/>
      <c r="B1814" s="240"/>
      <c r="C1814" s="243"/>
      <c r="D1814" s="243"/>
      <c r="E1814" s="243"/>
      <c r="F1814" s="243"/>
      <c r="G1814" s="243"/>
      <c r="H1814" s="243"/>
      <c r="I1814" s="244"/>
      <c r="J1814" s="244"/>
      <c r="K1814" s="243"/>
      <c r="L1814" s="243"/>
      <c r="M1814" s="243"/>
      <c r="N1814" s="243"/>
      <c r="O1814" s="243"/>
      <c r="P1814" s="244"/>
    </row>
    <row r="1815" spans="1:16" ht="13.5">
      <c r="A1815" s="242"/>
      <c r="B1815" s="240"/>
      <c r="C1815" s="243"/>
      <c r="D1815" s="243"/>
      <c r="E1815" s="243"/>
      <c r="F1815" s="243"/>
      <c r="G1815" s="243"/>
      <c r="H1815" s="243"/>
      <c r="I1815" s="244"/>
      <c r="J1815" s="244"/>
      <c r="K1815" s="243"/>
      <c r="L1815" s="243"/>
      <c r="M1815" s="243"/>
      <c r="N1815" s="243"/>
      <c r="O1815" s="243"/>
      <c r="P1815" s="244"/>
    </row>
    <row r="1816" spans="1:16" ht="13.5">
      <c r="A1816" s="242"/>
      <c r="B1816" s="240"/>
      <c r="C1816" s="243"/>
      <c r="D1816" s="243"/>
      <c r="E1816" s="243"/>
      <c r="F1816" s="243"/>
      <c r="G1816" s="243"/>
      <c r="H1816" s="243"/>
      <c r="I1816" s="244"/>
      <c r="J1816" s="244"/>
      <c r="K1816" s="243"/>
      <c r="L1816" s="243"/>
      <c r="M1816" s="243"/>
      <c r="N1816" s="243"/>
      <c r="O1816" s="243"/>
      <c r="P1816" s="244"/>
    </row>
    <row r="1817" spans="1:16" ht="13.5">
      <c r="A1817" s="242"/>
      <c r="B1817" s="240"/>
      <c r="C1817" s="243"/>
      <c r="D1817" s="243"/>
      <c r="E1817" s="243"/>
      <c r="F1817" s="243"/>
      <c r="G1817" s="243"/>
      <c r="H1817" s="243"/>
      <c r="I1817" s="244"/>
      <c r="J1817" s="244"/>
      <c r="K1817" s="243"/>
      <c r="L1817" s="243"/>
      <c r="M1817" s="243"/>
      <c r="N1817" s="243"/>
      <c r="O1817" s="243"/>
      <c r="P1817" s="244"/>
    </row>
    <row r="1818" spans="1:16" ht="13.5">
      <c r="A1818" s="242"/>
      <c r="B1818" s="240"/>
      <c r="C1818" s="243"/>
      <c r="D1818" s="243"/>
      <c r="E1818" s="243"/>
      <c r="F1818" s="243"/>
      <c r="G1818" s="243"/>
      <c r="H1818" s="243"/>
      <c r="I1818" s="244"/>
      <c r="J1818" s="244"/>
      <c r="K1818" s="243"/>
      <c r="L1818" s="243"/>
      <c r="M1818" s="243"/>
      <c r="N1818" s="243"/>
      <c r="O1818" s="243"/>
      <c r="P1818" s="244"/>
    </row>
    <row r="1819" spans="1:16" ht="13.5">
      <c r="A1819" s="242"/>
      <c r="B1819" s="240"/>
      <c r="C1819" s="243"/>
      <c r="D1819" s="243"/>
      <c r="E1819" s="243"/>
      <c r="F1819" s="243"/>
      <c r="G1819" s="243"/>
      <c r="H1819" s="243"/>
      <c r="I1819" s="244"/>
      <c r="J1819" s="244"/>
      <c r="K1819" s="243"/>
      <c r="L1819" s="243"/>
      <c r="M1819" s="243"/>
      <c r="N1819" s="243"/>
      <c r="O1819" s="243"/>
      <c r="P1819" s="244"/>
    </row>
    <row r="1820" spans="1:16" ht="13.5">
      <c r="A1820" s="242"/>
      <c r="B1820" s="240"/>
      <c r="C1820" s="243"/>
      <c r="D1820" s="243"/>
      <c r="E1820" s="243"/>
      <c r="F1820" s="243"/>
      <c r="G1820" s="243"/>
      <c r="H1820" s="243"/>
      <c r="I1820" s="244"/>
      <c r="J1820" s="244"/>
      <c r="K1820" s="243"/>
      <c r="L1820" s="243"/>
      <c r="M1820" s="243"/>
      <c r="N1820" s="243"/>
      <c r="O1820" s="243"/>
      <c r="P1820" s="244"/>
    </row>
    <row r="1821" spans="1:16" ht="13.5">
      <c r="A1821" s="242"/>
      <c r="B1821" s="240"/>
      <c r="C1821" s="243"/>
      <c r="D1821" s="243"/>
      <c r="E1821" s="243"/>
      <c r="F1821" s="243"/>
      <c r="G1821" s="243"/>
      <c r="H1821" s="243"/>
      <c r="I1821" s="244"/>
      <c r="J1821" s="244"/>
      <c r="K1821" s="243"/>
      <c r="L1821" s="243"/>
      <c r="M1821" s="243"/>
      <c r="N1821" s="243"/>
      <c r="O1821" s="243"/>
      <c r="P1821" s="244"/>
    </row>
    <row r="1822" spans="1:16" ht="13.5">
      <c r="A1822" s="242"/>
      <c r="B1822" s="240"/>
      <c r="C1822" s="243"/>
      <c r="D1822" s="243"/>
      <c r="E1822" s="243"/>
      <c r="F1822" s="243"/>
      <c r="G1822" s="243"/>
      <c r="H1822" s="243"/>
      <c r="I1822" s="244"/>
      <c r="J1822" s="244"/>
      <c r="K1822" s="243"/>
      <c r="L1822" s="243"/>
      <c r="M1822" s="243"/>
      <c r="N1822" s="243"/>
      <c r="O1822" s="243"/>
      <c r="P1822" s="244"/>
    </row>
    <row r="1823" spans="1:16" ht="13.5">
      <c r="A1823" s="242"/>
      <c r="B1823" s="240"/>
      <c r="C1823" s="243"/>
      <c r="D1823" s="243"/>
      <c r="E1823" s="243"/>
      <c r="F1823" s="243"/>
      <c r="G1823" s="243"/>
      <c r="H1823" s="243"/>
      <c r="I1823" s="244"/>
      <c r="J1823" s="244"/>
      <c r="K1823" s="243"/>
      <c r="L1823" s="243"/>
      <c r="M1823" s="243"/>
      <c r="N1823" s="243"/>
      <c r="O1823" s="243"/>
      <c r="P1823" s="244"/>
    </row>
    <row r="1824" spans="1:16" ht="13.5">
      <c r="A1824" s="242"/>
      <c r="B1824" s="240"/>
      <c r="C1824" s="243"/>
      <c r="D1824" s="243"/>
      <c r="E1824" s="243"/>
      <c r="F1824" s="243"/>
      <c r="G1824" s="243"/>
      <c r="H1824" s="243"/>
      <c r="I1824" s="244"/>
      <c r="J1824" s="244"/>
      <c r="K1824" s="243"/>
      <c r="L1824" s="243"/>
      <c r="M1824" s="243"/>
      <c r="N1824" s="243"/>
      <c r="O1824" s="243"/>
      <c r="P1824" s="244"/>
    </row>
    <row r="1825" spans="1:16" ht="13.5">
      <c r="A1825" s="242"/>
      <c r="B1825" s="240"/>
      <c r="C1825" s="243"/>
      <c r="D1825" s="243"/>
      <c r="E1825" s="243"/>
      <c r="F1825" s="243"/>
      <c r="G1825" s="243"/>
      <c r="H1825" s="243"/>
      <c r="I1825" s="244"/>
      <c r="J1825" s="244"/>
      <c r="K1825" s="243"/>
      <c r="L1825" s="243"/>
      <c r="M1825" s="243"/>
      <c r="N1825" s="243"/>
      <c r="O1825" s="243"/>
      <c r="P1825" s="244"/>
    </row>
    <row r="1826" spans="1:16" ht="13.5">
      <c r="A1826" s="242"/>
      <c r="B1826" s="240"/>
      <c r="C1826" s="243"/>
      <c r="D1826" s="243"/>
      <c r="E1826" s="243"/>
      <c r="F1826" s="243"/>
      <c r="G1826" s="243"/>
      <c r="H1826" s="243"/>
      <c r="I1826" s="244"/>
      <c r="J1826" s="244"/>
      <c r="K1826" s="243"/>
      <c r="L1826" s="243"/>
      <c r="M1826" s="243"/>
      <c r="N1826" s="243"/>
      <c r="O1826" s="243"/>
      <c r="P1826" s="244"/>
    </row>
    <row r="1827" spans="1:16" ht="13.5">
      <c r="A1827" s="242"/>
      <c r="B1827" s="240"/>
      <c r="C1827" s="243"/>
      <c r="D1827" s="243"/>
      <c r="E1827" s="243"/>
      <c r="F1827" s="243"/>
      <c r="G1827" s="243"/>
      <c r="H1827" s="243"/>
      <c r="I1827" s="244"/>
      <c r="J1827" s="244"/>
      <c r="K1827" s="243"/>
      <c r="L1827" s="243"/>
      <c r="M1827" s="243"/>
      <c r="N1827" s="243"/>
      <c r="O1827" s="243"/>
      <c r="P1827" s="244"/>
    </row>
    <row r="1828" spans="1:16" ht="13.5">
      <c r="A1828" s="242"/>
      <c r="B1828" s="240"/>
      <c r="C1828" s="243"/>
      <c r="D1828" s="243"/>
      <c r="E1828" s="243"/>
      <c r="F1828" s="243"/>
      <c r="G1828" s="243"/>
      <c r="H1828" s="243"/>
      <c r="I1828" s="244"/>
      <c r="J1828" s="244"/>
      <c r="K1828" s="243"/>
      <c r="L1828" s="243"/>
      <c r="M1828" s="243"/>
      <c r="N1828" s="243"/>
      <c r="O1828" s="243"/>
      <c r="P1828" s="244"/>
    </row>
    <row r="1829" spans="1:16" ht="13.5">
      <c r="A1829" s="242"/>
      <c r="B1829" s="240"/>
      <c r="C1829" s="243"/>
      <c r="D1829" s="243"/>
      <c r="E1829" s="243"/>
      <c r="F1829" s="243"/>
      <c r="G1829" s="243"/>
      <c r="H1829" s="243"/>
      <c r="I1829" s="244"/>
      <c r="J1829" s="244"/>
      <c r="K1829" s="243"/>
      <c r="L1829" s="243"/>
      <c r="M1829" s="243"/>
      <c r="N1829" s="243"/>
      <c r="O1829" s="243"/>
      <c r="P1829" s="244"/>
    </row>
    <row r="1830" spans="1:16" ht="13.5">
      <c r="A1830" s="242"/>
      <c r="B1830" s="240"/>
      <c r="C1830" s="243"/>
      <c r="D1830" s="243"/>
      <c r="E1830" s="243"/>
      <c r="F1830" s="243"/>
      <c r="G1830" s="243"/>
      <c r="H1830" s="243"/>
      <c r="I1830" s="244"/>
      <c r="J1830" s="244"/>
      <c r="K1830" s="243"/>
      <c r="L1830" s="243"/>
      <c r="M1830" s="243"/>
      <c r="N1830" s="243"/>
      <c r="O1830" s="243"/>
      <c r="P1830" s="244"/>
    </row>
    <row r="1831" spans="1:16" ht="13.5">
      <c r="A1831" s="242"/>
      <c r="B1831" s="240"/>
      <c r="C1831" s="243"/>
      <c r="D1831" s="243"/>
      <c r="E1831" s="243"/>
      <c r="F1831" s="243"/>
      <c r="G1831" s="243"/>
      <c r="H1831" s="243"/>
      <c r="I1831" s="244"/>
      <c r="J1831" s="244"/>
      <c r="K1831" s="243"/>
      <c r="L1831" s="243"/>
      <c r="M1831" s="243"/>
      <c r="N1831" s="243"/>
      <c r="O1831" s="243"/>
      <c r="P1831" s="244"/>
    </row>
    <row r="1832" spans="1:16" ht="13.5">
      <c r="A1832" s="242"/>
      <c r="B1832" s="240"/>
      <c r="C1832" s="243"/>
      <c r="D1832" s="243"/>
      <c r="E1832" s="243"/>
      <c r="F1832" s="243"/>
      <c r="G1832" s="243"/>
      <c r="H1832" s="243"/>
      <c r="I1832" s="244"/>
      <c r="J1832" s="244"/>
      <c r="K1832" s="243"/>
      <c r="L1832" s="243"/>
      <c r="M1832" s="243"/>
      <c r="N1832" s="243"/>
      <c r="O1832" s="243"/>
      <c r="P1832" s="244"/>
    </row>
    <row r="1833" spans="1:16" ht="13.5">
      <c r="A1833" s="242"/>
      <c r="B1833" s="240"/>
      <c r="C1833" s="243"/>
      <c r="D1833" s="243"/>
      <c r="E1833" s="243"/>
      <c r="F1833" s="243"/>
      <c r="G1833" s="243"/>
      <c r="H1833" s="243"/>
      <c r="I1833" s="244"/>
      <c r="J1833" s="244"/>
      <c r="K1833" s="243"/>
      <c r="L1833" s="243"/>
      <c r="M1833" s="243"/>
      <c r="N1833" s="243"/>
      <c r="O1833" s="243"/>
      <c r="P1833" s="244"/>
    </row>
    <row r="1834" spans="1:16" ht="13.5">
      <c r="A1834" s="242"/>
      <c r="B1834" s="240"/>
      <c r="C1834" s="243"/>
      <c r="D1834" s="243"/>
      <c r="E1834" s="243"/>
      <c r="F1834" s="243"/>
      <c r="G1834" s="243"/>
      <c r="H1834" s="243"/>
      <c r="I1834" s="244"/>
      <c r="J1834" s="244"/>
      <c r="K1834" s="243"/>
      <c r="L1834" s="243"/>
      <c r="M1834" s="243"/>
      <c r="N1834" s="243"/>
      <c r="O1834" s="243"/>
      <c r="P1834" s="244"/>
    </row>
    <row r="1835" spans="1:16" ht="13.5">
      <c r="A1835" s="242"/>
      <c r="B1835" s="240"/>
      <c r="C1835" s="243"/>
      <c r="D1835" s="243"/>
      <c r="E1835" s="243"/>
      <c r="F1835" s="243"/>
      <c r="G1835" s="243"/>
      <c r="H1835" s="243"/>
      <c r="I1835" s="244"/>
      <c r="J1835" s="244"/>
      <c r="K1835" s="243"/>
      <c r="L1835" s="243"/>
      <c r="M1835" s="243"/>
      <c r="N1835" s="243"/>
      <c r="O1835" s="243"/>
      <c r="P1835" s="244"/>
    </row>
    <row r="1836" spans="1:16" ht="13.5">
      <c r="A1836" s="242"/>
      <c r="B1836" s="240"/>
      <c r="C1836" s="243"/>
      <c r="D1836" s="243"/>
      <c r="E1836" s="243"/>
      <c r="F1836" s="243"/>
      <c r="G1836" s="243"/>
      <c r="H1836" s="243"/>
      <c r="I1836" s="244"/>
      <c r="J1836" s="244"/>
      <c r="K1836" s="243"/>
      <c r="L1836" s="243"/>
      <c r="M1836" s="243"/>
      <c r="N1836" s="243"/>
      <c r="O1836" s="243"/>
      <c r="P1836" s="244"/>
    </row>
    <row r="1837" spans="1:16" ht="13.5">
      <c r="A1837" s="242"/>
      <c r="B1837" s="240"/>
      <c r="C1837" s="243"/>
      <c r="D1837" s="243"/>
      <c r="E1837" s="243"/>
      <c r="F1837" s="243"/>
      <c r="G1837" s="243"/>
      <c r="H1837" s="243"/>
      <c r="I1837" s="244"/>
      <c r="J1837" s="244"/>
      <c r="K1837" s="243"/>
      <c r="L1837" s="243"/>
      <c r="M1837" s="243"/>
      <c r="N1837" s="243"/>
      <c r="O1837" s="243"/>
      <c r="P1837" s="244"/>
    </row>
    <row r="1838" spans="1:16" ht="13.5">
      <c r="A1838" s="242"/>
      <c r="B1838" s="240"/>
      <c r="C1838" s="243"/>
      <c r="D1838" s="243"/>
      <c r="E1838" s="243"/>
      <c r="F1838" s="243"/>
      <c r="G1838" s="243"/>
      <c r="H1838" s="243"/>
      <c r="I1838" s="244"/>
      <c r="J1838" s="244"/>
      <c r="K1838" s="243"/>
      <c r="L1838" s="243"/>
      <c r="M1838" s="243"/>
      <c r="N1838" s="243"/>
      <c r="O1838" s="243"/>
      <c r="P1838" s="244"/>
    </row>
    <row r="1839" spans="1:16" ht="13.5">
      <c r="A1839" s="242"/>
      <c r="B1839" s="240"/>
      <c r="C1839" s="243"/>
      <c r="D1839" s="243"/>
      <c r="E1839" s="243"/>
      <c r="F1839" s="243"/>
      <c r="G1839" s="243"/>
      <c r="H1839" s="243"/>
      <c r="I1839" s="244"/>
      <c r="J1839" s="244"/>
      <c r="K1839" s="243"/>
      <c r="L1839" s="243"/>
      <c r="M1839" s="243"/>
      <c r="N1839" s="243"/>
      <c r="O1839" s="243"/>
      <c r="P1839" s="244"/>
    </row>
    <row r="1840" spans="1:16" ht="13.5">
      <c r="A1840" s="242"/>
      <c r="B1840" s="240"/>
      <c r="C1840" s="243"/>
      <c r="D1840" s="243"/>
      <c r="E1840" s="243"/>
      <c r="F1840" s="243"/>
      <c r="G1840" s="243"/>
      <c r="H1840" s="243"/>
      <c r="I1840" s="244"/>
      <c r="J1840" s="244"/>
      <c r="K1840" s="243"/>
      <c r="L1840" s="243"/>
      <c r="M1840" s="243"/>
      <c r="N1840" s="243"/>
      <c r="O1840" s="243"/>
      <c r="P1840" s="244"/>
    </row>
    <row r="1841" spans="1:16" ht="13.5">
      <c r="A1841" s="242"/>
      <c r="B1841" s="240"/>
      <c r="C1841" s="243"/>
      <c r="D1841" s="243"/>
      <c r="E1841" s="243"/>
      <c r="F1841" s="243"/>
      <c r="G1841" s="243"/>
      <c r="H1841" s="243"/>
      <c r="I1841" s="244"/>
      <c r="J1841" s="244"/>
      <c r="K1841" s="243"/>
      <c r="L1841" s="243"/>
      <c r="M1841" s="243"/>
      <c r="N1841" s="243"/>
      <c r="O1841" s="243"/>
      <c r="P1841" s="244"/>
    </row>
    <row r="1842" spans="1:16" ht="13.5">
      <c r="A1842" s="242"/>
      <c r="B1842" s="240"/>
      <c r="C1842" s="243"/>
      <c r="D1842" s="243"/>
      <c r="E1842" s="243"/>
      <c r="F1842" s="243"/>
      <c r="G1842" s="243"/>
      <c r="H1842" s="243"/>
      <c r="I1842" s="244"/>
      <c r="J1842" s="244"/>
      <c r="K1842" s="243"/>
      <c r="L1842" s="243"/>
      <c r="M1842" s="243"/>
      <c r="N1842" s="243"/>
      <c r="O1842" s="243"/>
      <c r="P1842" s="244"/>
    </row>
    <row r="1843" spans="1:16" ht="13.5">
      <c r="A1843" s="242"/>
      <c r="B1843" s="240"/>
      <c r="C1843" s="243"/>
      <c r="D1843" s="243"/>
      <c r="E1843" s="243"/>
      <c r="F1843" s="243"/>
      <c r="G1843" s="243"/>
      <c r="H1843" s="243"/>
      <c r="I1843" s="244"/>
      <c r="J1843" s="244"/>
      <c r="K1843" s="243"/>
      <c r="L1843" s="243"/>
      <c r="M1843" s="243"/>
      <c r="N1843" s="243"/>
      <c r="O1843" s="243"/>
      <c r="P1843" s="244"/>
    </row>
    <row r="1844" spans="1:16" ht="13.5">
      <c r="A1844" s="242"/>
      <c r="B1844" s="240"/>
      <c r="C1844" s="243"/>
      <c r="D1844" s="243"/>
      <c r="E1844" s="243"/>
      <c r="F1844" s="243"/>
      <c r="G1844" s="243"/>
      <c r="H1844" s="243"/>
      <c r="I1844" s="244"/>
      <c r="J1844" s="244"/>
      <c r="K1844" s="243"/>
      <c r="L1844" s="243"/>
      <c r="M1844" s="243"/>
      <c r="N1844" s="243"/>
      <c r="O1844" s="243"/>
      <c r="P1844" s="244"/>
    </row>
    <row r="1845" spans="1:16" ht="13.5">
      <c r="A1845" s="242"/>
      <c r="B1845" s="240"/>
      <c r="C1845" s="243"/>
      <c r="D1845" s="243"/>
      <c r="E1845" s="243"/>
      <c r="F1845" s="243"/>
      <c r="G1845" s="243"/>
      <c r="H1845" s="243"/>
      <c r="I1845" s="244"/>
      <c r="J1845" s="244"/>
      <c r="K1845" s="243"/>
      <c r="L1845" s="243"/>
      <c r="M1845" s="243"/>
      <c r="N1845" s="243"/>
      <c r="O1845" s="243"/>
      <c r="P1845" s="244"/>
    </row>
    <row r="1846" spans="1:16" ht="13.5">
      <c r="A1846" s="242"/>
      <c r="B1846" s="240"/>
      <c r="C1846" s="243"/>
      <c r="D1846" s="243"/>
      <c r="E1846" s="243"/>
      <c r="F1846" s="243"/>
      <c r="G1846" s="243"/>
      <c r="H1846" s="243"/>
      <c r="I1846" s="244"/>
      <c r="J1846" s="244"/>
      <c r="K1846" s="243"/>
      <c r="L1846" s="243"/>
      <c r="M1846" s="243"/>
      <c r="N1846" s="243"/>
      <c r="O1846" s="243"/>
      <c r="P1846" s="244"/>
    </row>
    <row r="1847" spans="1:16" ht="13.5">
      <c r="A1847" s="242"/>
      <c r="B1847" s="240"/>
      <c r="C1847" s="243"/>
      <c r="D1847" s="243"/>
      <c r="E1847" s="243"/>
      <c r="F1847" s="243"/>
      <c r="G1847" s="243"/>
      <c r="H1847" s="243"/>
      <c r="I1847" s="244"/>
      <c r="J1847" s="244"/>
      <c r="K1847" s="243"/>
      <c r="L1847" s="243"/>
      <c r="M1847" s="243"/>
      <c r="N1847" s="243"/>
      <c r="O1847" s="243"/>
      <c r="P1847" s="244"/>
    </row>
    <row r="1848" spans="1:16" ht="13.5">
      <c r="A1848" s="242"/>
      <c r="B1848" s="240"/>
      <c r="C1848" s="243"/>
      <c r="D1848" s="243"/>
      <c r="E1848" s="243"/>
      <c r="F1848" s="243"/>
      <c r="G1848" s="243"/>
      <c r="H1848" s="243"/>
      <c r="I1848" s="244"/>
      <c r="J1848" s="244"/>
      <c r="K1848" s="243"/>
      <c r="L1848" s="243"/>
      <c r="M1848" s="243"/>
      <c r="N1848" s="243"/>
      <c r="O1848" s="243"/>
      <c r="P1848" s="244"/>
    </row>
    <row r="1849" spans="1:16" ht="13.5">
      <c r="A1849" s="242"/>
      <c r="B1849" s="240"/>
      <c r="C1849" s="243"/>
      <c r="D1849" s="243"/>
      <c r="E1849" s="243"/>
      <c r="F1849" s="243"/>
      <c r="G1849" s="243"/>
      <c r="H1849" s="243"/>
      <c r="I1849" s="244"/>
      <c r="J1849" s="244"/>
      <c r="K1849" s="243"/>
      <c r="L1849" s="243"/>
      <c r="M1849" s="243"/>
      <c r="N1849" s="243"/>
      <c r="O1849" s="243"/>
      <c r="P1849" s="244"/>
    </row>
    <row r="1850" spans="1:16" ht="13.5">
      <c r="A1850" s="242"/>
      <c r="B1850" s="240"/>
      <c r="C1850" s="243"/>
      <c r="D1850" s="243"/>
      <c r="E1850" s="243"/>
      <c r="F1850" s="243"/>
      <c r="G1850" s="243"/>
      <c r="H1850" s="243"/>
      <c r="I1850" s="244"/>
      <c r="J1850" s="244"/>
      <c r="K1850" s="243"/>
      <c r="L1850" s="243"/>
      <c r="M1850" s="243"/>
      <c r="N1850" s="243"/>
      <c r="O1850" s="243"/>
      <c r="P1850" s="244"/>
    </row>
    <row r="1851" spans="1:16" ht="13.5">
      <c r="A1851" s="242"/>
      <c r="B1851" s="240"/>
      <c r="C1851" s="243"/>
      <c r="D1851" s="243"/>
      <c r="E1851" s="243"/>
      <c r="F1851" s="243"/>
      <c r="G1851" s="243"/>
      <c r="H1851" s="243"/>
      <c r="I1851" s="244"/>
      <c r="J1851" s="244"/>
      <c r="K1851" s="243"/>
      <c r="L1851" s="243"/>
      <c r="M1851" s="243"/>
      <c r="N1851" s="243"/>
      <c r="O1851" s="243"/>
      <c r="P1851" s="244"/>
    </row>
    <row r="1852" spans="1:16" ht="13.5">
      <c r="A1852" s="242"/>
      <c r="B1852" s="240"/>
      <c r="C1852" s="243"/>
      <c r="D1852" s="243"/>
      <c r="E1852" s="243"/>
      <c r="F1852" s="243"/>
      <c r="G1852" s="243"/>
      <c r="H1852" s="243"/>
      <c r="I1852" s="244"/>
      <c r="J1852" s="244"/>
      <c r="K1852" s="243"/>
      <c r="L1852" s="243"/>
      <c r="M1852" s="243"/>
      <c r="N1852" s="243"/>
      <c r="O1852" s="243"/>
      <c r="P1852" s="244"/>
    </row>
    <row r="1853" spans="1:16" ht="13.5">
      <c r="A1853" s="242"/>
      <c r="B1853" s="240"/>
      <c r="C1853" s="243"/>
      <c r="D1853" s="243"/>
      <c r="E1853" s="243"/>
      <c r="F1853" s="243"/>
      <c r="G1853" s="243"/>
      <c r="H1853" s="243"/>
      <c r="I1853" s="244"/>
      <c r="J1853" s="244"/>
      <c r="K1853" s="243"/>
      <c r="L1853" s="243"/>
      <c r="M1853" s="243"/>
      <c r="N1853" s="243"/>
      <c r="O1853" s="243"/>
      <c r="P1853" s="244"/>
    </row>
    <row r="1854" spans="1:16" ht="13.5">
      <c r="A1854" s="242"/>
      <c r="B1854" s="240"/>
      <c r="C1854" s="243"/>
      <c r="D1854" s="243"/>
      <c r="E1854" s="243"/>
      <c r="F1854" s="243"/>
      <c r="G1854" s="243"/>
      <c r="H1854" s="243"/>
      <c r="I1854" s="244"/>
      <c r="J1854" s="244"/>
      <c r="K1854" s="243"/>
      <c r="L1854" s="243"/>
      <c r="M1854" s="243"/>
      <c r="N1854" s="243"/>
      <c r="O1854" s="243"/>
      <c r="P1854" s="244"/>
    </row>
    <row r="1855" spans="1:16" ht="13.5">
      <c r="A1855" s="242"/>
      <c r="B1855" s="240"/>
      <c r="C1855" s="243"/>
      <c r="D1855" s="243"/>
      <c r="E1855" s="243"/>
      <c r="F1855" s="243"/>
      <c r="G1855" s="243"/>
      <c r="H1855" s="243"/>
      <c r="I1855" s="244"/>
      <c r="J1855" s="244"/>
      <c r="K1855" s="243"/>
      <c r="L1855" s="243"/>
      <c r="M1855" s="243"/>
      <c r="N1855" s="243"/>
      <c r="O1855" s="243"/>
      <c r="P1855" s="244"/>
    </row>
    <row r="1856" spans="1:16" ht="13.5">
      <c r="A1856" s="242"/>
      <c r="B1856" s="240"/>
      <c r="C1856" s="243"/>
      <c r="D1856" s="243"/>
      <c r="E1856" s="243"/>
      <c r="F1856" s="243"/>
      <c r="G1856" s="243"/>
      <c r="H1856" s="243"/>
      <c r="I1856" s="244"/>
      <c r="J1856" s="244"/>
      <c r="K1856" s="243"/>
      <c r="L1856" s="243"/>
      <c r="M1856" s="243"/>
      <c r="N1856" s="243"/>
      <c r="O1856" s="243"/>
      <c r="P1856" s="244"/>
    </row>
    <row r="1857" spans="1:16" ht="13.5">
      <c r="A1857" s="242"/>
      <c r="B1857" s="240"/>
      <c r="C1857" s="243"/>
      <c r="D1857" s="243"/>
      <c r="E1857" s="243"/>
      <c r="F1857" s="243"/>
      <c r="G1857" s="243"/>
      <c r="H1857" s="243"/>
      <c r="I1857" s="244"/>
      <c r="J1857" s="244"/>
      <c r="K1857" s="243"/>
      <c r="L1857" s="243"/>
      <c r="M1857" s="243"/>
      <c r="N1857" s="243"/>
      <c r="O1857" s="243"/>
      <c r="P1857" s="244"/>
    </row>
    <row r="1858" spans="1:16" ht="13.5">
      <c r="A1858" s="242"/>
      <c r="B1858" s="240"/>
      <c r="C1858" s="243"/>
      <c r="D1858" s="243"/>
      <c r="E1858" s="243"/>
      <c r="F1858" s="243"/>
      <c r="G1858" s="243"/>
      <c r="H1858" s="243"/>
      <c r="I1858" s="244"/>
      <c r="J1858" s="244"/>
      <c r="K1858" s="243"/>
      <c r="L1858" s="243"/>
      <c r="M1858" s="243"/>
      <c r="N1858" s="243"/>
      <c r="O1858" s="243"/>
      <c r="P1858" s="244"/>
    </row>
    <row r="1859" spans="1:16" ht="13.5">
      <c r="A1859" s="242"/>
      <c r="B1859" s="240"/>
      <c r="C1859" s="243"/>
      <c r="D1859" s="243"/>
      <c r="E1859" s="243"/>
      <c r="F1859" s="243"/>
      <c r="G1859" s="243"/>
      <c r="H1859" s="243"/>
      <c r="I1859" s="244"/>
      <c r="J1859" s="244"/>
      <c r="K1859" s="243"/>
      <c r="L1859" s="243"/>
      <c r="M1859" s="243"/>
      <c r="N1859" s="243"/>
      <c r="O1859" s="243"/>
      <c r="P1859" s="244"/>
    </row>
    <row r="1860" spans="1:16" ht="13.5">
      <c r="A1860" s="242"/>
      <c r="B1860" s="240"/>
      <c r="C1860" s="243"/>
      <c r="D1860" s="243"/>
      <c r="E1860" s="243"/>
      <c r="F1860" s="243"/>
      <c r="G1860" s="243"/>
      <c r="H1860" s="243"/>
      <c r="I1860" s="244"/>
      <c r="J1860" s="244"/>
      <c r="K1860" s="243"/>
      <c r="L1860" s="243"/>
      <c r="M1860" s="243"/>
      <c r="N1860" s="243"/>
      <c r="O1860" s="243"/>
      <c r="P1860" s="244"/>
    </row>
    <row r="1861" spans="1:16" ht="13.5">
      <c r="A1861" s="242"/>
      <c r="B1861" s="240"/>
      <c r="C1861" s="243"/>
      <c r="D1861" s="243"/>
      <c r="E1861" s="243"/>
      <c r="F1861" s="243"/>
      <c r="G1861" s="243"/>
      <c r="H1861" s="243"/>
      <c r="I1861" s="244"/>
      <c r="J1861" s="244"/>
      <c r="K1861" s="243"/>
      <c r="L1861" s="243"/>
      <c r="M1861" s="243"/>
      <c r="N1861" s="243"/>
      <c r="O1861" s="243"/>
      <c r="P1861" s="244"/>
    </row>
    <row r="1862" spans="1:16" ht="13.5">
      <c r="A1862" s="242"/>
      <c r="B1862" s="240"/>
      <c r="C1862" s="243"/>
      <c r="D1862" s="243"/>
      <c r="E1862" s="243"/>
      <c r="F1862" s="243"/>
      <c r="G1862" s="243"/>
      <c r="H1862" s="243"/>
      <c r="I1862" s="244"/>
      <c r="J1862" s="244"/>
      <c r="K1862" s="243"/>
      <c r="L1862" s="243"/>
      <c r="M1862" s="243"/>
      <c r="N1862" s="243"/>
      <c r="O1862" s="243"/>
      <c r="P1862" s="244"/>
    </row>
    <row r="1863" spans="1:16" ht="13.5">
      <c r="A1863" s="242"/>
      <c r="B1863" s="240"/>
      <c r="C1863" s="243"/>
      <c r="D1863" s="243"/>
      <c r="E1863" s="243"/>
      <c r="F1863" s="243"/>
      <c r="G1863" s="243"/>
      <c r="H1863" s="243"/>
      <c r="I1863" s="244"/>
      <c r="J1863" s="244"/>
      <c r="K1863" s="243"/>
      <c r="L1863" s="243"/>
      <c r="M1863" s="243"/>
      <c r="N1863" s="243"/>
      <c r="O1863" s="243"/>
      <c r="P1863" s="244"/>
    </row>
    <row r="1864" spans="1:16" ht="13.5">
      <c r="A1864" s="242"/>
      <c r="B1864" s="240"/>
      <c r="C1864" s="243"/>
      <c r="D1864" s="243"/>
      <c r="E1864" s="243"/>
      <c r="F1864" s="243"/>
      <c r="G1864" s="243"/>
      <c r="H1864" s="243"/>
      <c r="I1864" s="244"/>
      <c r="J1864" s="244"/>
      <c r="K1864" s="243"/>
      <c r="L1864" s="243"/>
      <c r="M1864" s="243"/>
      <c r="N1864" s="243"/>
      <c r="O1864" s="243"/>
      <c r="P1864" s="244"/>
    </row>
    <row r="1865" spans="1:16" ht="13.5">
      <c r="A1865" s="242"/>
      <c r="B1865" s="240"/>
      <c r="C1865" s="243"/>
      <c r="D1865" s="243"/>
      <c r="E1865" s="243"/>
      <c r="F1865" s="243"/>
      <c r="G1865" s="243"/>
      <c r="H1865" s="243"/>
      <c r="I1865" s="244"/>
      <c r="J1865" s="244"/>
      <c r="K1865" s="243"/>
      <c r="L1865" s="243"/>
      <c r="M1865" s="243"/>
      <c r="N1865" s="243"/>
      <c r="O1865" s="243"/>
      <c r="P1865" s="244"/>
    </row>
    <row r="1866" spans="1:16" ht="13.5">
      <c r="A1866" s="242"/>
      <c r="B1866" s="240"/>
      <c r="C1866" s="243"/>
      <c r="D1866" s="243"/>
      <c r="E1866" s="243"/>
      <c r="F1866" s="243"/>
      <c r="G1866" s="243"/>
      <c r="H1866" s="243"/>
      <c r="I1866" s="244"/>
      <c r="J1866" s="244"/>
      <c r="K1866" s="243"/>
      <c r="L1866" s="243"/>
      <c r="M1866" s="243"/>
      <c r="N1866" s="243"/>
      <c r="O1866" s="243"/>
      <c r="P1866" s="244"/>
    </row>
    <row r="1867" spans="1:16" ht="13.5">
      <c r="A1867" s="242"/>
      <c r="B1867" s="240"/>
      <c r="C1867" s="243"/>
      <c r="D1867" s="243"/>
      <c r="E1867" s="243"/>
      <c r="F1867" s="243"/>
      <c r="G1867" s="243"/>
      <c r="H1867" s="243"/>
      <c r="I1867" s="244"/>
      <c r="J1867" s="244"/>
      <c r="K1867" s="243"/>
      <c r="L1867" s="243"/>
      <c r="M1867" s="243"/>
      <c r="N1867" s="243"/>
      <c r="O1867" s="243"/>
      <c r="P1867" s="244"/>
    </row>
    <row r="1868" spans="1:16" ht="13.5">
      <c r="A1868" s="242"/>
      <c r="B1868" s="240"/>
      <c r="C1868" s="243"/>
      <c r="D1868" s="243"/>
      <c r="E1868" s="243"/>
      <c r="F1868" s="243"/>
      <c r="G1868" s="243"/>
      <c r="H1868" s="243"/>
      <c r="I1868" s="244"/>
      <c r="J1868" s="244"/>
      <c r="K1868" s="243"/>
      <c r="L1868" s="243"/>
      <c r="M1868" s="243"/>
      <c r="N1868" s="243"/>
      <c r="O1868" s="243"/>
      <c r="P1868" s="244"/>
    </row>
    <row r="1869" spans="1:16" ht="13.5">
      <c r="A1869" s="242"/>
      <c r="B1869" s="240"/>
      <c r="C1869" s="243"/>
      <c r="D1869" s="243"/>
      <c r="E1869" s="243"/>
      <c r="F1869" s="243"/>
      <c r="G1869" s="243"/>
      <c r="H1869" s="243"/>
      <c r="I1869" s="244"/>
      <c r="J1869" s="244"/>
      <c r="K1869" s="243"/>
      <c r="L1869" s="243"/>
      <c r="M1869" s="243"/>
      <c r="N1869" s="243"/>
      <c r="O1869" s="243"/>
      <c r="P1869" s="244"/>
    </row>
    <row r="1870" spans="1:16" ht="13.5">
      <c r="A1870" s="242"/>
      <c r="B1870" s="240"/>
      <c r="C1870" s="243"/>
      <c r="D1870" s="243"/>
      <c r="E1870" s="243"/>
      <c r="F1870" s="243"/>
      <c r="G1870" s="243"/>
      <c r="H1870" s="243"/>
      <c r="I1870" s="244"/>
      <c r="J1870" s="244"/>
      <c r="K1870" s="243"/>
      <c r="L1870" s="243"/>
      <c r="M1870" s="243"/>
      <c r="N1870" s="243"/>
      <c r="O1870" s="243"/>
      <c r="P1870" s="244"/>
    </row>
    <row r="1871" spans="1:16" ht="13.5">
      <c r="A1871" s="242"/>
      <c r="B1871" s="240"/>
      <c r="C1871" s="243"/>
      <c r="D1871" s="243"/>
      <c r="E1871" s="243"/>
      <c r="F1871" s="243"/>
      <c r="G1871" s="243"/>
      <c r="H1871" s="243"/>
      <c r="I1871" s="244"/>
      <c r="J1871" s="244"/>
      <c r="K1871" s="243"/>
      <c r="L1871" s="243"/>
      <c r="M1871" s="243"/>
      <c r="N1871" s="243"/>
      <c r="O1871" s="243"/>
      <c r="P1871" s="244"/>
    </row>
    <row r="1872" spans="1:16" ht="13.5">
      <c r="A1872" s="242"/>
      <c r="B1872" s="240"/>
      <c r="C1872" s="243"/>
      <c r="D1872" s="243"/>
      <c r="E1872" s="243"/>
      <c r="F1872" s="243"/>
      <c r="G1872" s="243"/>
      <c r="H1872" s="243"/>
      <c r="I1872" s="244"/>
      <c r="J1872" s="244"/>
      <c r="K1872" s="243"/>
      <c r="L1872" s="243"/>
      <c r="M1872" s="243"/>
      <c r="N1872" s="243"/>
      <c r="O1872" s="243"/>
      <c r="P1872" s="244"/>
    </row>
    <row r="1873" spans="1:16" ht="13.5">
      <c r="A1873" s="242"/>
      <c r="B1873" s="240"/>
      <c r="C1873" s="243"/>
      <c r="D1873" s="243"/>
      <c r="E1873" s="243"/>
      <c r="F1873" s="243"/>
      <c r="G1873" s="243"/>
      <c r="H1873" s="243"/>
      <c r="I1873" s="244"/>
      <c r="J1873" s="244"/>
      <c r="K1873" s="243"/>
      <c r="L1873" s="243"/>
      <c r="M1873" s="243"/>
      <c r="N1873" s="243"/>
      <c r="O1873" s="243"/>
      <c r="P1873" s="244"/>
    </row>
    <row r="1874" spans="1:16" ht="13.5">
      <c r="A1874" s="242"/>
      <c r="B1874" s="240"/>
      <c r="C1874" s="243"/>
      <c r="D1874" s="243"/>
      <c r="E1874" s="243"/>
      <c r="F1874" s="243"/>
      <c r="G1874" s="243"/>
      <c r="H1874" s="243"/>
      <c r="I1874" s="244"/>
      <c r="J1874" s="244"/>
      <c r="K1874" s="243"/>
      <c r="L1874" s="243"/>
      <c r="M1874" s="243"/>
      <c r="N1874" s="243"/>
      <c r="O1874" s="243"/>
      <c r="P1874" s="244"/>
    </row>
    <row r="1875" spans="1:16" ht="13.5">
      <c r="A1875" s="242"/>
      <c r="B1875" s="240"/>
      <c r="C1875" s="243"/>
      <c r="D1875" s="243"/>
      <c r="E1875" s="243"/>
      <c r="F1875" s="243"/>
      <c r="G1875" s="243"/>
      <c r="H1875" s="243"/>
      <c r="I1875" s="244"/>
      <c r="J1875" s="244"/>
      <c r="K1875" s="243"/>
      <c r="L1875" s="243"/>
      <c r="M1875" s="243"/>
      <c r="N1875" s="243"/>
      <c r="O1875" s="243"/>
      <c r="P1875" s="244"/>
    </row>
    <row r="1876" spans="1:16" ht="13.5">
      <c r="A1876" s="242"/>
      <c r="B1876" s="240"/>
      <c r="C1876" s="243"/>
      <c r="D1876" s="243"/>
      <c r="E1876" s="243"/>
      <c r="F1876" s="243"/>
      <c r="G1876" s="243"/>
      <c r="H1876" s="243"/>
      <c r="I1876" s="244"/>
      <c r="J1876" s="244"/>
      <c r="K1876" s="243"/>
      <c r="L1876" s="243"/>
      <c r="M1876" s="243"/>
      <c r="N1876" s="243"/>
      <c r="O1876" s="243"/>
      <c r="P1876" s="244"/>
    </row>
    <row r="1877" spans="1:16" ht="13.5">
      <c r="A1877" s="242"/>
      <c r="B1877" s="240"/>
      <c r="C1877" s="243"/>
      <c r="D1877" s="243"/>
      <c r="E1877" s="243"/>
      <c r="F1877" s="243"/>
      <c r="G1877" s="243"/>
      <c r="H1877" s="243"/>
      <c r="I1877" s="244"/>
      <c r="J1877" s="244"/>
      <c r="K1877" s="243"/>
      <c r="L1877" s="243"/>
      <c r="M1877" s="243"/>
      <c r="N1877" s="243"/>
      <c r="O1877" s="243"/>
      <c r="P1877" s="244"/>
    </row>
    <row r="1878" spans="1:16" ht="13.5">
      <c r="A1878" s="242"/>
      <c r="B1878" s="240"/>
      <c r="C1878" s="243"/>
      <c r="D1878" s="243"/>
      <c r="E1878" s="243"/>
      <c r="F1878" s="243"/>
      <c r="G1878" s="243"/>
      <c r="H1878" s="243"/>
      <c r="I1878" s="244"/>
      <c r="J1878" s="244"/>
      <c r="K1878" s="243"/>
      <c r="L1878" s="243"/>
      <c r="M1878" s="243"/>
      <c r="N1878" s="243"/>
      <c r="O1878" s="243"/>
      <c r="P1878" s="244"/>
    </row>
    <row r="1879" spans="1:16" ht="13.5">
      <c r="A1879" s="242"/>
      <c r="B1879" s="240"/>
      <c r="C1879" s="243"/>
      <c r="D1879" s="243"/>
      <c r="E1879" s="243"/>
      <c r="F1879" s="243"/>
      <c r="G1879" s="243"/>
      <c r="H1879" s="243"/>
      <c r="I1879" s="244"/>
      <c r="J1879" s="244"/>
      <c r="K1879" s="243"/>
      <c r="L1879" s="243"/>
      <c r="M1879" s="243"/>
      <c r="N1879" s="243"/>
      <c r="O1879" s="243"/>
      <c r="P1879" s="244"/>
    </row>
    <row r="1880" spans="1:16" ht="13.5">
      <c r="A1880" s="242"/>
      <c r="B1880" s="240"/>
      <c r="C1880" s="243"/>
      <c r="D1880" s="243"/>
      <c r="E1880" s="243"/>
      <c r="F1880" s="243"/>
      <c r="G1880" s="243"/>
      <c r="H1880" s="243"/>
      <c r="I1880" s="244"/>
      <c r="J1880" s="244"/>
      <c r="K1880" s="243"/>
      <c r="L1880" s="243"/>
      <c r="M1880" s="243"/>
      <c r="N1880" s="243"/>
      <c r="O1880" s="243"/>
      <c r="P1880" s="244"/>
    </row>
    <row r="1881" spans="1:16" ht="13.5">
      <c r="A1881" s="242"/>
      <c r="B1881" s="240"/>
      <c r="C1881" s="243"/>
      <c r="D1881" s="243"/>
      <c r="E1881" s="243"/>
      <c r="F1881" s="243"/>
      <c r="G1881" s="243"/>
      <c r="H1881" s="243"/>
      <c r="I1881" s="244"/>
      <c r="J1881" s="244"/>
      <c r="K1881" s="243"/>
      <c r="L1881" s="243"/>
      <c r="M1881" s="243"/>
      <c r="N1881" s="243"/>
      <c r="O1881" s="243"/>
      <c r="P1881" s="244"/>
    </row>
    <row r="1882" spans="1:16" ht="13.5">
      <c r="A1882" s="242"/>
      <c r="B1882" s="240"/>
      <c r="C1882" s="243"/>
      <c r="D1882" s="243"/>
      <c r="E1882" s="243"/>
      <c r="F1882" s="243"/>
      <c r="G1882" s="243"/>
      <c r="H1882" s="243"/>
      <c r="I1882" s="244"/>
      <c r="J1882" s="244"/>
      <c r="K1882" s="243"/>
      <c r="L1882" s="243"/>
      <c r="M1882" s="243"/>
      <c r="N1882" s="243"/>
      <c r="O1882" s="243"/>
      <c r="P1882" s="244"/>
    </row>
    <row r="1883" spans="1:16" ht="13.5">
      <c r="A1883" s="242"/>
      <c r="B1883" s="240"/>
      <c r="C1883" s="243"/>
      <c r="D1883" s="243"/>
      <c r="E1883" s="243"/>
      <c r="F1883" s="243"/>
      <c r="G1883" s="243"/>
      <c r="H1883" s="243"/>
      <c r="I1883" s="244"/>
      <c r="J1883" s="244"/>
      <c r="K1883" s="243"/>
      <c r="L1883" s="243"/>
      <c r="M1883" s="243"/>
      <c r="N1883" s="243"/>
      <c r="O1883" s="243"/>
      <c r="P1883" s="244"/>
    </row>
    <row r="1884" spans="1:16" ht="13.5">
      <c r="A1884" s="242"/>
      <c r="B1884" s="240"/>
      <c r="C1884" s="243"/>
      <c r="D1884" s="243"/>
      <c r="E1884" s="243"/>
      <c r="F1884" s="243"/>
      <c r="G1884" s="243"/>
      <c r="H1884" s="243"/>
      <c r="I1884" s="244"/>
      <c r="J1884" s="244"/>
      <c r="K1884" s="243"/>
      <c r="L1884" s="243"/>
      <c r="M1884" s="243"/>
      <c r="N1884" s="243"/>
      <c r="O1884" s="243"/>
      <c r="P1884" s="244"/>
    </row>
    <row r="1885" spans="1:16" ht="13.5">
      <c r="A1885" s="242"/>
      <c r="B1885" s="240"/>
      <c r="C1885" s="243"/>
      <c r="D1885" s="243"/>
      <c r="E1885" s="243"/>
      <c r="F1885" s="243"/>
      <c r="G1885" s="243"/>
      <c r="H1885" s="243"/>
      <c r="I1885" s="244"/>
      <c r="J1885" s="244"/>
      <c r="K1885" s="243"/>
      <c r="L1885" s="243"/>
      <c r="M1885" s="243"/>
      <c r="N1885" s="243"/>
      <c r="O1885" s="243"/>
      <c r="P1885" s="244"/>
    </row>
    <row r="1886" spans="1:16" ht="13.5">
      <c r="A1886" s="242"/>
      <c r="B1886" s="240"/>
      <c r="C1886" s="243"/>
      <c r="D1886" s="243"/>
      <c r="E1886" s="243"/>
      <c r="F1886" s="243"/>
      <c r="G1886" s="243"/>
      <c r="H1886" s="243"/>
      <c r="I1886" s="244"/>
      <c r="J1886" s="244"/>
      <c r="K1886" s="243"/>
      <c r="L1886" s="243"/>
      <c r="M1886" s="243"/>
      <c r="N1886" s="243"/>
      <c r="O1886" s="243"/>
      <c r="P1886" s="244"/>
    </row>
    <row r="1887" spans="1:16" ht="13.5">
      <c r="A1887" s="242"/>
      <c r="B1887" s="240"/>
      <c r="C1887" s="243"/>
      <c r="D1887" s="243"/>
      <c r="E1887" s="243"/>
      <c r="F1887" s="243"/>
      <c r="G1887" s="243"/>
      <c r="H1887" s="243"/>
      <c r="I1887" s="244"/>
      <c r="J1887" s="244"/>
      <c r="K1887" s="243"/>
      <c r="L1887" s="243"/>
      <c r="M1887" s="243"/>
      <c r="N1887" s="243"/>
      <c r="O1887" s="243"/>
      <c r="P1887" s="244"/>
    </row>
    <row r="1888" spans="1:16" ht="13.5">
      <c r="A1888" s="242"/>
      <c r="B1888" s="240"/>
      <c r="C1888" s="243"/>
      <c r="D1888" s="243"/>
      <c r="E1888" s="243"/>
      <c r="F1888" s="243"/>
      <c r="G1888" s="243"/>
      <c r="H1888" s="243"/>
      <c r="I1888" s="244"/>
      <c r="J1888" s="244"/>
      <c r="K1888" s="243"/>
      <c r="L1888" s="243"/>
      <c r="M1888" s="243"/>
      <c r="N1888" s="243"/>
      <c r="O1888" s="243"/>
      <c r="P1888" s="244"/>
    </row>
    <row r="1889" spans="1:16" ht="13.5">
      <c r="A1889" s="242"/>
      <c r="B1889" s="240"/>
      <c r="C1889" s="243"/>
      <c r="D1889" s="243"/>
      <c r="E1889" s="243"/>
      <c r="F1889" s="243"/>
      <c r="G1889" s="243"/>
      <c r="H1889" s="243"/>
      <c r="I1889" s="244"/>
      <c r="J1889" s="244"/>
      <c r="K1889" s="243"/>
      <c r="L1889" s="243"/>
      <c r="M1889" s="243"/>
      <c r="N1889" s="243"/>
      <c r="O1889" s="243"/>
      <c r="P1889" s="244"/>
    </row>
    <row r="1890" spans="1:16" ht="13.5">
      <c r="A1890" s="242"/>
      <c r="B1890" s="240"/>
      <c r="C1890" s="243"/>
      <c r="D1890" s="243"/>
      <c r="E1890" s="243"/>
      <c r="F1890" s="243"/>
      <c r="G1890" s="243"/>
      <c r="H1890" s="243"/>
      <c r="I1890" s="244"/>
      <c r="J1890" s="244"/>
      <c r="K1890" s="243"/>
      <c r="L1890" s="243"/>
      <c r="M1890" s="243"/>
      <c r="N1890" s="243"/>
      <c r="O1890" s="243"/>
      <c r="P1890" s="244"/>
    </row>
    <row r="1891" spans="1:16" ht="13.5">
      <c r="A1891" s="242"/>
      <c r="B1891" s="240"/>
      <c r="C1891" s="243"/>
      <c r="D1891" s="243"/>
      <c r="E1891" s="243"/>
      <c r="F1891" s="243"/>
      <c r="G1891" s="243"/>
      <c r="H1891" s="243"/>
      <c r="I1891" s="244"/>
      <c r="J1891" s="244"/>
      <c r="K1891" s="243"/>
      <c r="L1891" s="243"/>
      <c r="M1891" s="243"/>
      <c r="N1891" s="243"/>
      <c r="O1891" s="243"/>
      <c r="P1891" s="244"/>
    </row>
    <row r="1892" spans="1:16" ht="13.5">
      <c r="A1892" s="242"/>
      <c r="B1892" s="240"/>
      <c r="C1892" s="243"/>
      <c r="D1892" s="243"/>
      <c r="E1892" s="243"/>
      <c r="F1892" s="243"/>
      <c r="G1892" s="243"/>
      <c r="H1892" s="243"/>
      <c r="I1892" s="244"/>
      <c r="J1892" s="244"/>
      <c r="K1892" s="243"/>
      <c r="L1892" s="243"/>
      <c r="M1892" s="243"/>
      <c r="N1892" s="243"/>
      <c r="O1892" s="243"/>
      <c r="P1892" s="244"/>
    </row>
    <row r="1893" spans="1:16" ht="13.5">
      <c r="A1893" s="242"/>
      <c r="B1893" s="240"/>
      <c r="C1893" s="243"/>
      <c r="D1893" s="243"/>
      <c r="E1893" s="243"/>
      <c r="F1893" s="243"/>
      <c r="G1893" s="243"/>
      <c r="H1893" s="243"/>
      <c r="I1893" s="244"/>
      <c r="J1893" s="244"/>
      <c r="K1893" s="243"/>
      <c r="L1893" s="243"/>
      <c r="M1893" s="243"/>
      <c r="N1893" s="243"/>
      <c r="O1893" s="243"/>
      <c r="P1893" s="244"/>
    </row>
    <row r="1894" spans="1:16" ht="13.5">
      <c r="A1894" s="242"/>
      <c r="B1894" s="240"/>
      <c r="C1894" s="243"/>
      <c r="D1894" s="243"/>
      <c r="E1894" s="243"/>
      <c r="F1894" s="243"/>
      <c r="G1894" s="243"/>
      <c r="H1894" s="243"/>
      <c r="I1894" s="244"/>
      <c r="J1894" s="244"/>
      <c r="K1894" s="243"/>
      <c r="L1894" s="243"/>
      <c r="M1894" s="243"/>
      <c r="N1894" s="243"/>
      <c r="O1894" s="243"/>
      <c r="P1894" s="244"/>
    </row>
    <row r="1895" spans="1:16" ht="13.5">
      <c r="A1895" s="242"/>
      <c r="B1895" s="240"/>
      <c r="C1895" s="243"/>
      <c r="D1895" s="243"/>
      <c r="E1895" s="243"/>
      <c r="F1895" s="243"/>
      <c r="G1895" s="243"/>
      <c r="H1895" s="243"/>
      <c r="I1895" s="244"/>
      <c r="J1895" s="244"/>
      <c r="K1895" s="243"/>
      <c r="L1895" s="243"/>
      <c r="M1895" s="243"/>
      <c r="N1895" s="243"/>
      <c r="O1895" s="243"/>
      <c r="P1895" s="244"/>
    </row>
    <row r="1896" spans="1:16" ht="13.5">
      <c r="A1896" s="242"/>
      <c r="B1896" s="240"/>
      <c r="C1896" s="243"/>
      <c r="D1896" s="243"/>
      <c r="E1896" s="243"/>
      <c r="F1896" s="243"/>
      <c r="G1896" s="243"/>
      <c r="H1896" s="243"/>
      <c r="I1896" s="244"/>
      <c r="J1896" s="244"/>
      <c r="K1896" s="243"/>
      <c r="L1896" s="243"/>
      <c r="M1896" s="243"/>
      <c r="N1896" s="243"/>
      <c r="O1896" s="243"/>
      <c r="P1896" s="244"/>
    </row>
    <row r="1897" spans="1:16" ht="13.5">
      <c r="A1897" s="242"/>
      <c r="B1897" s="240"/>
      <c r="C1897" s="243"/>
      <c r="D1897" s="243"/>
      <c r="E1897" s="243"/>
      <c r="F1897" s="243"/>
      <c r="G1897" s="243"/>
      <c r="H1897" s="243"/>
      <c r="I1897" s="244"/>
      <c r="J1897" s="244"/>
      <c r="K1897" s="243"/>
      <c r="L1897" s="243"/>
      <c r="M1897" s="243"/>
      <c r="N1897" s="243"/>
      <c r="O1897" s="243"/>
      <c r="P1897" s="244"/>
    </row>
    <row r="1898" spans="1:16" ht="13.5">
      <c r="A1898" s="242"/>
      <c r="B1898" s="240"/>
      <c r="C1898" s="243"/>
      <c r="D1898" s="243"/>
      <c r="E1898" s="243"/>
      <c r="F1898" s="243"/>
      <c r="G1898" s="243"/>
      <c r="H1898" s="243"/>
      <c r="I1898" s="244"/>
      <c r="J1898" s="244"/>
      <c r="K1898" s="243"/>
      <c r="L1898" s="243"/>
      <c r="M1898" s="243"/>
      <c r="N1898" s="243"/>
      <c r="O1898" s="243"/>
      <c r="P1898" s="244"/>
    </row>
    <row r="1899" spans="1:16" ht="13.5">
      <c r="A1899" s="242"/>
      <c r="B1899" s="240"/>
      <c r="C1899" s="243"/>
      <c r="D1899" s="243"/>
      <c r="E1899" s="243"/>
      <c r="F1899" s="243"/>
      <c r="G1899" s="243"/>
      <c r="H1899" s="243"/>
      <c r="I1899" s="244"/>
      <c r="J1899" s="244"/>
      <c r="K1899" s="243"/>
      <c r="L1899" s="243"/>
      <c r="M1899" s="243"/>
      <c r="N1899" s="243"/>
      <c r="O1899" s="243"/>
      <c r="P1899" s="244"/>
    </row>
    <row r="1900" spans="1:16" ht="13.5">
      <c r="A1900" s="242"/>
      <c r="B1900" s="240"/>
      <c r="C1900" s="243"/>
      <c r="D1900" s="243"/>
      <c r="E1900" s="243"/>
      <c r="F1900" s="243"/>
      <c r="G1900" s="243"/>
      <c r="H1900" s="243"/>
      <c r="I1900" s="244"/>
      <c r="J1900" s="244"/>
      <c r="K1900" s="243"/>
      <c r="L1900" s="243"/>
      <c r="M1900" s="243"/>
      <c r="N1900" s="243"/>
      <c r="O1900" s="243"/>
      <c r="P1900" s="244"/>
    </row>
    <row r="1901" spans="1:16" ht="13.5">
      <c r="A1901" s="242"/>
      <c r="B1901" s="240"/>
      <c r="C1901" s="243"/>
      <c r="D1901" s="243"/>
      <c r="E1901" s="243"/>
      <c r="F1901" s="243"/>
      <c r="G1901" s="243"/>
      <c r="H1901" s="243"/>
      <c r="I1901" s="244"/>
      <c r="J1901" s="244"/>
      <c r="K1901" s="243"/>
      <c r="L1901" s="243"/>
      <c r="M1901" s="243"/>
      <c r="N1901" s="243"/>
      <c r="O1901" s="243"/>
      <c r="P1901" s="244"/>
    </row>
    <row r="1902" spans="1:16" ht="13.5">
      <c r="A1902" s="242"/>
      <c r="B1902" s="240"/>
      <c r="C1902" s="243"/>
      <c r="D1902" s="243"/>
      <c r="E1902" s="243"/>
      <c r="F1902" s="243"/>
      <c r="G1902" s="243"/>
      <c r="H1902" s="243"/>
      <c r="I1902" s="244"/>
      <c r="J1902" s="244"/>
      <c r="K1902" s="243"/>
      <c r="L1902" s="243"/>
      <c r="M1902" s="243"/>
      <c r="N1902" s="243"/>
      <c r="O1902" s="243"/>
      <c r="P1902" s="244"/>
    </row>
    <row r="1903" spans="1:16" ht="13.5">
      <c r="A1903" s="242"/>
      <c r="B1903" s="240"/>
      <c r="C1903" s="243"/>
      <c r="D1903" s="243"/>
      <c r="E1903" s="243"/>
      <c r="F1903" s="243"/>
      <c r="G1903" s="243"/>
      <c r="H1903" s="243"/>
      <c r="I1903" s="244"/>
      <c r="J1903" s="244"/>
      <c r="K1903" s="243"/>
      <c r="L1903" s="243"/>
      <c r="M1903" s="243"/>
      <c r="N1903" s="243"/>
      <c r="O1903" s="243"/>
      <c r="P1903" s="244"/>
    </row>
    <row r="1904" spans="1:16" ht="13.5">
      <c r="A1904" s="242"/>
      <c r="B1904" s="240"/>
      <c r="C1904" s="243"/>
      <c r="D1904" s="243"/>
      <c r="E1904" s="243"/>
      <c r="F1904" s="243"/>
      <c r="G1904" s="243"/>
      <c r="H1904" s="243"/>
      <c r="I1904" s="244"/>
      <c r="J1904" s="244"/>
      <c r="K1904" s="243"/>
      <c r="L1904" s="243"/>
      <c r="M1904" s="243"/>
      <c r="N1904" s="243"/>
      <c r="O1904" s="243"/>
      <c r="P1904" s="244"/>
    </row>
    <row r="1905" spans="1:16" ht="13.5">
      <c r="A1905" s="242"/>
      <c r="B1905" s="240"/>
      <c r="C1905" s="243"/>
      <c r="D1905" s="243"/>
      <c r="E1905" s="243"/>
      <c r="F1905" s="243"/>
      <c r="G1905" s="243"/>
      <c r="H1905" s="243"/>
      <c r="I1905" s="244"/>
      <c r="J1905" s="244"/>
      <c r="K1905" s="243"/>
      <c r="L1905" s="243"/>
      <c r="M1905" s="243"/>
      <c r="N1905" s="243"/>
      <c r="O1905" s="243"/>
      <c r="P1905" s="244"/>
    </row>
    <row r="1906" spans="1:16" ht="13.5">
      <c r="A1906" s="242"/>
      <c r="B1906" s="240"/>
      <c r="C1906" s="243"/>
      <c r="D1906" s="243"/>
      <c r="E1906" s="243"/>
      <c r="F1906" s="243"/>
      <c r="G1906" s="243"/>
      <c r="H1906" s="243"/>
      <c r="I1906" s="244"/>
      <c r="J1906" s="244"/>
      <c r="K1906" s="243"/>
      <c r="L1906" s="243"/>
      <c r="M1906" s="243"/>
      <c r="N1906" s="243"/>
      <c r="O1906" s="243"/>
      <c r="P1906" s="244"/>
    </row>
    <row r="1907" spans="1:16" ht="13.5">
      <c r="A1907" s="242"/>
      <c r="B1907" s="240"/>
      <c r="C1907" s="243"/>
      <c r="D1907" s="243"/>
      <c r="E1907" s="243"/>
      <c r="F1907" s="243"/>
      <c r="G1907" s="243"/>
      <c r="H1907" s="243"/>
      <c r="I1907" s="244"/>
      <c r="J1907" s="244"/>
      <c r="K1907" s="243"/>
      <c r="L1907" s="243"/>
      <c r="M1907" s="243"/>
      <c r="N1907" s="243"/>
      <c r="O1907" s="243"/>
      <c r="P1907" s="244"/>
    </row>
    <row r="1908" spans="1:16" ht="13.5">
      <c r="A1908" s="242"/>
      <c r="B1908" s="240"/>
      <c r="C1908" s="243"/>
      <c r="D1908" s="243"/>
      <c r="E1908" s="243"/>
      <c r="F1908" s="243"/>
      <c r="G1908" s="243"/>
      <c r="H1908" s="243"/>
      <c r="I1908" s="244"/>
      <c r="J1908" s="244"/>
      <c r="K1908" s="243"/>
      <c r="L1908" s="243"/>
      <c r="M1908" s="243"/>
      <c r="N1908" s="243"/>
      <c r="O1908" s="243"/>
      <c r="P1908" s="244"/>
    </row>
    <row r="1909" spans="1:16" ht="13.5">
      <c r="A1909" s="242"/>
      <c r="B1909" s="240"/>
      <c r="C1909" s="243"/>
      <c r="D1909" s="243"/>
      <c r="E1909" s="243"/>
      <c r="F1909" s="243"/>
      <c r="G1909" s="243"/>
      <c r="H1909" s="243"/>
      <c r="I1909" s="244"/>
      <c r="J1909" s="244"/>
      <c r="K1909" s="243"/>
      <c r="L1909" s="243"/>
      <c r="M1909" s="243"/>
      <c r="N1909" s="243"/>
      <c r="O1909" s="243"/>
      <c r="P1909" s="244"/>
    </row>
    <row r="1910" spans="1:16" ht="13.5">
      <c r="A1910" s="242"/>
      <c r="B1910" s="240"/>
      <c r="C1910" s="243"/>
      <c r="D1910" s="243"/>
      <c r="E1910" s="243"/>
      <c r="F1910" s="243"/>
      <c r="G1910" s="243"/>
      <c r="H1910" s="243"/>
      <c r="I1910" s="244"/>
      <c r="J1910" s="244"/>
      <c r="K1910" s="243"/>
      <c r="L1910" s="243"/>
      <c r="M1910" s="243"/>
      <c r="N1910" s="243"/>
      <c r="O1910" s="243"/>
      <c r="P1910" s="244"/>
    </row>
    <row r="1911" spans="1:16" ht="13.5">
      <c r="A1911" s="242"/>
      <c r="B1911" s="240"/>
      <c r="C1911" s="243"/>
      <c r="D1911" s="243"/>
      <c r="E1911" s="243"/>
      <c r="F1911" s="243"/>
      <c r="G1911" s="243"/>
      <c r="H1911" s="243"/>
      <c r="I1911" s="244"/>
      <c r="J1911" s="244"/>
      <c r="K1911" s="243"/>
      <c r="L1911" s="243"/>
      <c r="M1911" s="243"/>
      <c r="N1911" s="243"/>
      <c r="O1911" s="243"/>
      <c r="P1911" s="244"/>
    </row>
    <row r="1912" spans="1:16" ht="13.5">
      <c r="A1912" s="242"/>
      <c r="B1912" s="240"/>
      <c r="C1912" s="243"/>
      <c r="D1912" s="243"/>
      <c r="E1912" s="243"/>
      <c r="F1912" s="243"/>
      <c r="G1912" s="243"/>
      <c r="H1912" s="243"/>
      <c r="I1912" s="244"/>
      <c r="J1912" s="244"/>
      <c r="K1912" s="243"/>
      <c r="L1912" s="243"/>
      <c r="M1912" s="243"/>
      <c r="N1912" s="243"/>
      <c r="O1912" s="243"/>
      <c r="P1912" s="244"/>
    </row>
    <row r="1913" spans="1:16" ht="13.5">
      <c r="A1913" s="242"/>
      <c r="B1913" s="240"/>
      <c r="C1913" s="243"/>
      <c r="D1913" s="243"/>
      <c r="E1913" s="243"/>
      <c r="F1913" s="243"/>
      <c r="G1913" s="243"/>
      <c r="H1913" s="243"/>
      <c r="I1913" s="244"/>
      <c r="J1913" s="244"/>
      <c r="K1913" s="243"/>
      <c r="L1913" s="243"/>
      <c r="M1913" s="243"/>
      <c r="N1913" s="243"/>
      <c r="O1913" s="243"/>
      <c r="P1913" s="244"/>
    </row>
    <row r="1914" spans="1:16" ht="13.5">
      <c r="A1914" s="242"/>
      <c r="B1914" s="240"/>
      <c r="C1914" s="243"/>
      <c r="D1914" s="243"/>
      <c r="E1914" s="243"/>
      <c r="F1914" s="243"/>
      <c r="G1914" s="243"/>
      <c r="H1914" s="243"/>
      <c r="I1914" s="244"/>
      <c r="J1914" s="244"/>
      <c r="K1914" s="243"/>
      <c r="L1914" s="243"/>
      <c r="M1914" s="243"/>
      <c r="N1914" s="243"/>
      <c r="O1914" s="243"/>
      <c r="P1914" s="244"/>
    </row>
    <row r="1915" spans="1:16" ht="13.5">
      <c r="A1915" s="242"/>
      <c r="B1915" s="240"/>
      <c r="C1915" s="243"/>
      <c r="D1915" s="243"/>
      <c r="E1915" s="243"/>
      <c r="F1915" s="243"/>
      <c r="G1915" s="243"/>
      <c r="H1915" s="243"/>
      <c r="I1915" s="244"/>
      <c r="J1915" s="244"/>
      <c r="K1915" s="243"/>
      <c r="L1915" s="243"/>
      <c r="M1915" s="243"/>
      <c r="N1915" s="243"/>
      <c r="O1915" s="243"/>
      <c r="P1915" s="244"/>
    </row>
    <row r="1916" spans="1:16" ht="13.5">
      <c r="A1916" s="242"/>
      <c r="B1916" s="240"/>
      <c r="C1916" s="243"/>
      <c r="D1916" s="243"/>
      <c r="E1916" s="243"/>
      <c r="F1916" s="243"/>
      <c r="G1916" s="243"/>
      <c r="H1916" s="243"/>
      <c r="I1916" s="244"/>
      <c r="J1916" s="244"/>
      <c r="K1916" s="243"/>
      <c r="L1916" s="243"/>
      <c r="M1916" s="243"/>
      <c r="N1916" s="243"/>
      <c r="O1916" s="243"/>
      <c r="P1916" s="244"/>
    </row>
    <row r="1917" spans="1:16" ht="13.5">
      <c r="A1917" s="242"/>
      <c r="B1917" s="240"/>
      <c r="C1917" s="243"/>
      <c r="D1917" s="243"/>
      <c r="E1917" s="243"/>
      <c r="F1917" s="243"/>
      <c r="G1917" s="243"/>
      <c r="H1917" s="243"/>
      <c r="I1917" s="244"/>
      <c r="J1917" s="244"/>
      <c r="K1917" s="243"/>
      <c r="L1917" s="243"/>
      <c r="M1917" s="243"/>
      <c r="N1917" s="243"/>
      <c r="O1917" s="243"/>
      <c r="P1917" s="244"/>
    </row>
    <row r="1918" spans="1:16" ht="13.5">
      <c r="A1918" s="242"/>
      <c r="B1918" s="240"/>
      <c r="C1918" s="243"/>
      <c r="D1918" s="243"/>
      <c r="E1918" s="243"/>
      <c r="F1918" s="243"/>
      <c r="G1918" s="243"/>
      <c r="H1918" s="243"/>
      <c r="I1918" s="244"/>
      <c r="J1918" s="244"/>
      <c r="K1918" s="243"/>
      <c r="L1918" s="243"/>
      <c r="M1918" s="243"/>
      <c r="N1918" s="243"/>
      <c r="O1918" s="243"/>
      <c r="P1918" s="244"/>
    </row>
    <row r="1919" spans="1:16" ht="13.5">
      <c r="A1919" s="242"/>
      <c r="B1919" s="240"/>
      <c r="C1919" s="243"/>
      <c r="D1919" s="243"/>
      <c r="E1919" s="243"/>
      <c r="F1919" s="243"/>
      <c r="G1919" s="243"/>
      <c r="H1919" s="243"/>
      <c r="I1919" s="244"/>
      <c r="J1919" s="244"/>
      <c r="K1919" s="243"/>
      <c r="L1919" s="243"/>
      <c r="M1919" s="243"/>
      <c r="N1919" s="243"/>
      <c r="O1919" s="243"/>
      <c r="P1919" s="244"/>
    </row>
    <row r="1920" spans="1:16" ht="13.5">
      <c r="A1920" s="242"/>
      <c r="B1920" s="240"/>
      <c r="C1920" s="243"/>
      <c r="D1920" s="243"/>
      <c r="E1920" s="243"/>
      <c r="F1920" s="243"/>
      <c r="G1920" s="243"/>
      <c r="H1920" s="243"/>
      <c r="I1920" s="244"/>
      <c r="J1920" s="244"/>
      <c r="K1920" s="243"/>
      <c r="L1920" s="243"/>
      <c r="M1920" s="243"/>
      <c r="N1920" s="243"/>
      <c r="O1920" s="243"/>
      <c r="P1920" s="244"/>
    </row>
    <row r="1921" spans="1:16" ht="13.5">
      <c r="A1921" s="242"/>
      <c r="B1921" s="240"/>
      <c r="C1921" s="243"/>
      <c r="D1921" s="243"/>
      <c r="E1921" s="243"/>
      <c r="F1921" s="243"/>
      <c r="G1921" s="243"/>
      <c r="H1921" s="243"/>
      <c r="I1921" s="244"/>
      <c r="J1921" s="244"/>
      <c r="K1921" s="243"/>
      <c r="L1921" s="243"/>
      <c r="M1921" s="243"/>
      <c r="N1921" s="243"/>
      <c r="O1921" s="243"/>
      <c r="P1921" s="244"/>
    </row>
    <row r="1922" spans="1:16" ht="13.5">
      <c r="A1922" s="242"/>
      <c r="B1922" s="240"/>
      <c r="C1922" s="243"/>
      <c r="D1922" s="243"/>
      <c r="E1922" s="243"/>
      <c r="F1922" s="243"/>
      <c r="G1922" s="243"/>
      <c r="H1922" s="243"/>
      <c r="I1922" s="244"/>
      <c r="J1922" s="244"/>
      <c r="K1922" s="243"/>
      <c r="L1922" s="243"/>
      <c r="M1922" s="243"/>
      <c r="N1922" s="243"/>
      <c r="O1922" s="243"/>
      <c r="P1922" s="244"/>
    </row>
    <row r="1923" spans="1:16" ht="13.5">
      <c r="A1923" s="242"/>
      <c r="B1923" s="240"/>
      <c r="C1923" s="243"/>
      <c r="D1923" s="243"/>
      <c r="E1923" s="243"/>
      <c r="F1923" s="243"/>
      <c r="G1923" s="243"/>
      <c r="H1923" s="243"/>
      <c r="I1923" s="244"/>
      <c r="J1923" s="244"/>
      <c r="K1923" s="243"/>
      <c r="L1923" s="243"/>
      <c r="M1923" s="243"/>
      <c r="N1923" s="243"/>
      <c r="O1923" s="243"/>
      <c r="P1923" s="244"/>
    </row>
    <row r="1924" spans="1:16" ht="13.5">
      <c r="A1924" s="242"/>
      <c r="B1924" s="240"/>
      <c r="C1924" s="243"/>
      <c r="D1924" s="243"/>
      <c r="E1924" s="243"/>
      <c r="F1924" s="243"/>
      <c r="G1924" s="243"/>
      <c r="H1924" s="243"/>
      <c r="I1924" s="244"/>
      <c r="J1924" s="244"/>
      <c r="K1924" s="243"/>
      <c r="L1924" s="243"/>
      <c r="M1924" s="243"/>
      <c r="N1924" s="243"/>
      <c r="O1924" s="243"/>
      <c r="P1924" s="244"/>
    </row>
    <row r="1925" spans="1:16" ht="13.5">
      <c r="A1925" s="242"/>
      <c r="B1925" s="240"/>
      <c r="C1925" s="243"/>
      <c r="D1925" s="243"/>
      <c r="E1925" s="243"/>
      <c r="F1925" s="243"/>
      <c r="G1925" s="243"/>
      <c r="H1925" s="243"/>
      <c r="I1925" s="244"/>
      <c r="J1925" s="244"/>
      <c r="K1925" s="243"/>
      <c r="L1925" s="243"/>
      <c r="M1925" s="243"/>
      <c r="N1925" s="243"/>
      <c r="O1925" s="243"/>
      <c r="P1925" s="244"/>
    </row>
    <row r="1926" spans="1:16" ht="13.5">
      <c r="A1926" s="242"/>
      <c r="B1926" s="240"/>
      <c r="C1926" s="243"/>
      <c r="D1926" s="243"/>
      <c r="E1926" s="243"/>
      <c r="F1926" s="243"/>
      <c r="G1926" s="243"/>
      <c r="H1926" s="243"/>
      <c r="I1926" s="244"/>
      <c r="J1926" s="244"/>
      <c r="K1926" s="243"/>
      <c r="L1926" s="243"/>
      <c r="M1926" s="243"/>
      <c r="N1926" s="243"/>
      <c r="O1926" s="243"/>
      <c r="P1926" s="244"/>
    </row>
    <row r="1927" spans="1:16" ht="13.5">
      <c r="A1927" s="242"/>
      <c r="B1927" s="240"/>
      <c r="C1927" s="243"/>
      <c r="D1927" s="243"/>
      <c r="E1927" s="243"/>
      <c r="F1927" s="243"/>
      <c r="G1927" s="243"/>
      <c r="H1927" s="243"/>
      <c r="I1927" s="244"/>
      <c r="J1927" s="244"/>
      <c r="K1927" s="243"/>
      <c r="L1927" s="243"/>
      <c r="M1927" s="243"/>
      <c r="N1927" s="243"/>
      <c r="O1927" s="243"/>
      <c r="P1927" s="244"/>
    </row>
    <row r="1928" spans="1:16" ht="13.5">
      <c r="A1928" s="242"/>
      <c r="B1928" s="240"/>
      <c r="C1928" s="243"/>
      <c r="D1928" s="243"/>
      <c r="E1928" s="243"/>
      <c r="F1928" s="243"/>
      <c r="G1928" s="243"/>
      <c r="H1928" s="243"/>
      <c r="I1928" s="244"/>
      <c r="J1928" s="244"/>
      <c r="K1928" s="243"/>
      <c r="L1928" s="243"/>
      <c r="M1928" s="243"/>
      <c r="N1928" s="243"/>
      <c r="O1928" s="243"/>
      <c r="P1928" s="244"/>
    </row>
    <row r="1929" spans="1:16" ht="13.5">
      <c r="A1929" s="242"/>
      <c r="B1929" s="240"/>
      <c r="C1929" s="243"/>
      <c r="D1929" s="243"/>
      <c r="E1929" s="243"/>
      <c r="F1929" s="243"/>
      <c r="G1929" s="243"/>
      <c r="H1929" s="243"/>
      <c r="I1929" s="244"/>
      <c r="J1929" s="244"/>
      <c r="K1929" s="243"/>
      <c r="L1929" s="243"/>
      <c r="M1929" s="243"/>
      <c r="N1929" s="243"/>
      <c r="O1929" s="243"/>
      <c r="P1929" s="244"/>
    </row>
    <row r="1930" spans="1:16" ht="13.5">
      <c r="A1930" s="242"/>
      <c r="B1930" s="240"/>
      <c r="C1930" s="243"/>
      <c r="D1930" s="243"/>
      <c r="E1930" s="243"/>
      <c r="F1930" s="243"/>
      <c r="G1930" s="243"/>
      <c r="H1930" s="243"/>
      <c r="I1930" s="244"/>
      <c r="J1930" s="244"/>
      <c r="K1930" s="243"/>
      <c r="L1930" s="243"/>
      <c r="M1930" s="243"/>
      <c r="N1930" s="243"/>
      <c r="O1930" s="243"/>
      <c r="P1930" s="244"/>
    </row>
    <row r="1931" spans="1:16" ht="13.5">
      <c r="A1931" s="242"/>
      <c r="B1931" s="240"/>
      <c r="C1931" s="243"/>
      <c r="D1931" s="243"/>
      <c r="E1931" s="243"/>
      <c r="F1931" s="243"/>
      <c r="G1931" s="243"/>
      <c r="H1931" s="243"/>
      <c r="I1931" s="244"/>
      <c r="J1931" s="244"/>
      <c r="K1931" s="243"/>
      <c r="L1931" s="243"/>
      <c r="M1931" s="243"/>
      <c r="N1931" s="243"/>
      <c r="O1931" s="243"/>
      <c r="P1931" s="244"/>
    </row>
    <row r="1932" spans="1:16" ht="13.5">
      <c r="A1932" s="242"/>
      <c r="B1932" s="240"/>
      <c r="C1932" s="243"/>
      <c r="D1932" s="243"/>
      <c r="E1932" s="243"/>
      <c r="F1932" s="243"/>
      <c r="G1932" s="243"/>
      <c r="H1932" s="243"/>
      <c r="I1932" s="244"/>
      <c r="J1932" s="244"/>
      <c r="K1932" s="243"/>
      <c r="L1932" s="243"/>
      <c r="M1932" s="243"/>
      <c r="N1932" s="243"/>
      <c r="O1932" s="243"/>
      <c r="P1932" s="244"/>
    </row>
    <row r="1933" spans="1:16" ht="13.5">
      <c r="A1933" s="242"/>
      <c r="B1933" s="240"/>
      <c r="C1933" s="243"/>
      <c r="D1933" s="243"/>
      <c r="E1933" s="243"/>
      <c r="F1933" s="243"/>
      <c r="G1933" s="243"/>
      <c r="H1933" s="243"/>
      <c r="I1933" s="244"/>
      <c r="J1933" s="244"/>
      <c r="K1933" s="243"/>
      <c r="L1933" s="243"/>
      <c r="M1933" s="243"/>
      <c r="N1933" s="243"/>
      <c r="O1933" s="243"/>
      <c r="P1933" s="244"/>
    </row>
    <row r="1934" spans="1:16" ht="13.5">
      <c r="A1934" s="242"/>
      <c r="B1934" s="240"/>
      <c r="C1934" s="243"/>
      <c r="D1934" s="243"/>
      <c r="E1934" s="243"/>
      <c r="F1934" s="243"/>
      <c r="G1934" s="243"/>
      <c r="H1934" s="243"/>
      <c r="I1934" s="244"/>
      <c r="J1934" s="244"/>
      <c r="K1934" s="243"/>
      <c r="L1934" s="243"/>
      <c r="M1934" s="243"/>
      <c r="N1934" s="243"/>
      <c r="O1934" s="243"/>
      <c r="P1934" s="244"/>
    </row>
    <row r="1935" spans="1:16" ht="13.5">
      <c r="A1935" s="242"/>
      <c r="B1935" s="240"/>
      <c r="C1935" s="243"/>
      <c r="D1935" s="243"/>
      <c r="E1935" s="243"/>
      <c r="F1935" s="243"/>
      <c r="G1935" s="243"/>
      <c r="H1935" s="243"/>
      <c r="I1935" s="244"/>
      <c r="J1935" s="244"/>
      <c r="K1935" s="243"/>
      <c r="L1935" s="243"/>
      <c r="M1935" s="243"/>
      <c r="N1935" s="243"/>
      <c r="O1935" s="243"/>
      <c r="P1935" s="244"/>
    </row>
    <row r="1936" spans="1:16" ht="13.5">
      <c r="A1936" s="242"/>
      <c r="B1936" s="240"/>
      <c r="C1936" s="243"/>
      <c r="D1936" s="243"/>
      <c r="E1936" s="243"/>
      <c r="F1936" s="243"/>
      <c r="G1936" s="243"/>
      <c r="H1936" s="243"/>
      <c r="I1936" s="244"/>
      <c r="J1936" s="244"/>
      <c r="K1936" s="243"/>
      <c r="L1936" s="243"/>
      <c r="M1936" s="243"/>
      <c r="N1936" s="243"/>
      <c r="O1936" s="243"/>
      <c r="P1936" s="244"/>
    </row>
    <row r="1937" spans="1:16" ht="13.5">
      <c r="A1937" s="242"/>
      <c r="B1937" s="240"/>
      <c r="C1937" s="243"/>
      <c r="D1937" s="243"/>
      <c r="E1937" s="243"/>
      <c r="F1937" s="243"/>
      <c r="G1937" s="243"/>
      <c r="H1937" s="243"/>
      <c r="I1937" s="244"/>
      <c r="J1937" s="244"/>
      <c r="K1937" s="243"/>
      <c r="L1937" s="243"/>
      <c r="M1937" s="243"/>
      <c r="N1937" s="243"/>
      <c r="O1937" s="243"/>
      <c r="P1937" s="244"/>
    </row>
    <row r="1938" spans="1:16" ht="13.5">
      <c r="A1938" s="242"/>
      <c r="B1938" s="240"/>
      <c r="C1938" s="243"/>
      <c r="D1938" s="243"/>
      <c r="E1938" s="243"/>
      <c r="F1938" s="243"/>
      <c r="G1938" s="243"/>
      <c r="H1938" s="243"/>
      <c r="I1938" s="244"/>
      <c r="J1938" s="244"/>
      <c r="K1938" s="243"/>
      <c r="L1938" s="243"/>
      <c r="M1938" s="243"/>
      <c r="N1938" s="243"/>
      <c r="O1938" s="243"/>
      <c r="P1938" s="244"/>
    </row>
    <row r="1939" spans="1:16" ht="13.5">
      <c r="A1939" s="242"/>
      <c r="B1939" s="240"/>
      <c r="C1939" s="243"/>
      <c r="D1939" s="243"/>
      <c r="E1939" s="243"/>
      <c r="F1939" s="243"/>
      <c r="G1939" s="243"/>
      <c r="H1939" s="243"/>
      <c r="I1939" s="244"/>
      <c r="J1939" s="244"/>
      <c r="K1939" s="243"/>
      <c r="L1939" s="243"/>
      <c r="M1939" s="243"/>
      <c r="N1939" s="243"/>
      <c r="O1939" s="243"/>
      <c r="P1939" s="244"/>
    </row>
    <row r="1940" spans="1:16" ht="13.5">
      <c r="A1940" s="242"/>
      <c r="B1940" s="240"/>
      <c r="C1940" s="243"/>
      <c r="D1940" s="243"/>
      <c r="E1940" s="243"/>
      <c r="F1940" s="243"/>
      <c r="G1940" s="243"/>
      <c r="H1940" s="243"/>
      <c r="I1940" s="244"/>
      <c r="J1940" s="244"/>
      <c r="K1940" s="243"/>
      <c r="L1940" s="243"/>
      <c r="M1940" s="243"/>
      <c r="N1940" s="243"/>
      <c r="O1940" s="243"/>
      <c r="P1940" s="244"/>
    </row>
    <row r="1941" spans="1:16" ht="13.5">
      <c r="A1941" s="242"/>
      <c r="B1941" s="240"/>
      <c r="C1941" s="243"/>
      <c r="D1941" s="243"/>
      <c r="E1941" s="243"/>
      <c r="F1941" s="243"/>
      <c r="G1941" s="243"/>
      <c r="H1941" s="243"/>
      <c r="I1941" s="244"/>
      <c r="J1941" s="244"/>
      <c r="K1941" s="243"/>
      <c r="L1941" s="243"/>
      <c r="M1941" s="243"/>
      <c r="N1941" s="243"/>
      <c r="O1941" s="243"/>
      <c r="P1941" s="244"/>
    </row>
    <row r="1942" spans="1:16" ht="13.5">
      <c r="A1942" s="242"/>
      <c r="B1942" s="240"/>
      <c r="C1942" s="243"/>
      <c r="D1942" s="243"/>
      <c r="E1942" s="243"/>
      <c r="F1942" s="243"/>
      <c r="G1942" s="243"/>
      <c r="H1942" s="243"/>
      <c r="I1942" s="244"/>
      <c r="J1942" s="244"/>
      <c r="K1942" s="243"/>
      <c r="L1942" s="243"/>
      <c r="M1942" s="243"/>
      <c r="N1942" s="243"/>
      <c r="O1942" s="243"/>
      <c r="P1942" s="244"/>
    </row>
    <row r="1943" spans="1:16" ht="13.5">
      <c r="A1943" s="242"/>
      <c r="B1943" s="240"/>
      <c r="C1943" s="243"/>
      <c r="D1943" s="243"/>
      <c r="E1943" s="243"/>
      <c r="F1943" s="243"/>
      <c r="G1943" s="243"/>
      <c r="H1943" s="243"/>
      <c r="I1943" s="244"/>
      <c r="J1943" s="244"/>
      <c r="K1943" s="243"/>
      <c r="L1943" s="243"/>
      <c r="M1943" s="243"/>
      <c r="N1943" s="243"/>
      <c r="O1943" s="243"/>
      <c r="P1943" s="244"/>
    </row>
    <row r="1944" spans="1:16" ht="13.5">
      <c r="A1944" s="242"/>
      <c r="B1944" s="240"/>
      <c r="C1944" s="243"/>
      <c r="D1944" s="243"/>
      <c r="E1944" s="243"/>
      <c r="F1944" s="243"/>
      <c r="G1944" s="243"/>
      <c r="H1944" s="243"/>
      <c r="I1944" s="244"/>
      <c r="J1944" s="244"/>
      <c r="K1944" s="243"/>
      <c r="L1944" s="243"/>
      <c r="M1944" s="243"/>
      <c r="N1944" s="243"/>
      <c r="O1944" s="243"/>
      <c r="P1944" s="244"/>
    </row>
    <row r="1945" spans="1:16" ht="13.5">
      <c r="A1945" s="242"/>
      <c r="B1945" s="240"/>
      <c r="C1945" s="243"/>
      <c r="D1945" s="243"/>
      <c r="E1945" s="243"/>
      <c r="F1945" s="243"/>
      <c r="G1945" s="243"/>
      <c r="H1945" s="243"/>
      <c r="I1945" s="244"/>
      <c r="J1945" s="244"/>
      <c r="K1945" s="243"/>
      <c r="L1945" s="243"/>
      <c r="M1945" s="243"/>
      <c r="N1945" s="243"/>
      <c r="O1945" s="243"/>
      <c r="P1945" s="244"/>
    </row>
    <row r="1946" spans="1:16" ht="13.5">
      <c r="A1946" s="242"/>
      <c r="B1946" s="240"/>
      <c r="C1946" s="243"/>
      <c r="D1946" s="243"/>
      <c r="E1946" s="243"/>
      <c r="F1946" s="243"/>
      <c r="G1946" s="243"/>
      <c r="H1946" s="243"/>
      <c r="I1946" s="244"/>
      <c r="J1946" s="244"/>
      <c r="K1946" s="243"/>
      <c r="L1946" s="243"/>
      <c r="M1946" s="243"/>
      <c r="N1946" s="243"/>
      <c r="O1946" s="243"/>
      <c r="P1946" s="244"/>
    </row>
    <row r="1947" spans="1:16" ht="13.5">
      <c r="A1947" s="242"/>
      <c r="B1947" s="240"/>
      <c r="C1947" s="243"/>
      <c r="D1947" s="243"/>
      <c r="E1947" s="243"/>
      <c r="F1947" s="243"/>
      <c r="G1947" s="243"/>
      <c r="H1947" s="243"/>
      <c r="I1947" s="244"/>
      <c r="J1947" s="244"/>
      <c r="K1947" s="243"/>
      <c r="L1947" s="243"/>
      <c r="M1947" s="243"/>
      <c r="N1947" s="243"/>
      <c r="O1947" s="243"/>
      <c r="P1947" s="244"/>
    </row>
    <row r="1948" spans="1:16" ht="13.5">
      <c r="A1948" s="242"/>
      <c r="B1948" s="240"/>
      <c r="C1948" s="243"/>
      <c r="D1948" s="243"/>
      <c r="E1948" s="243"/>
      <c r="F1948" s="243"/>
      <c r="G1948" s="243"/>
      <c r="H1948" s="243"/>
      <c r="I1948" s="244"/>
      <c r="J1948" s="244"/>
      <c r="K1948" s="243"/>
      <c r="L1948" s="243"/>
      <c r="M1948" s="243"/>
      <c r="N1948" s="243"/>
      <c r="O1948" s="243"/>
      <c r="P1948" s="244"/>
    </row>
    <row r="1949" spans="1:16" ht="13.5">
      <c r="A1949" s="242"/>
      <c r="B1949" s="240"/>
      <c r="C1949" s="243"/>
      <c r="D1949" s="243"/>
      <c r="E1949" s="243"/>
      <c r="F1949" s="243"/>
      <c r="G1949" s="243"/>
      <c r="H1949" s="243"/>
      <c r="I1949" s="244"/>
      <c r="J1949" s="244"/>
      <c r="K1949" s="243"/>
      <c r="L1949" s="243"/>
      <c r="M1949" s="243"/>
      <c r="N1949" s="243"/>
      <c r="O1949" s="243"/>
      <c r="P1949" s="244"/>
    </row>
    <row r="1950" spans="1:16" ht="13.5">
      <c r="A1950" s="242"/>
      <c r="B1950" s="240"/>
      <c r="C1950" s="243"/>
      <c r="D1950" s="243"/>
      <c r="E1950" s="243"/>
      <c r="F1950" s="243"/>
      <c r="G1950" s="243"/>
      <c r="H1950" s="243"/>
      <c r="I1950" s="244"/>
      <c r="J1950" s="244"/>
      <c r="K1950" s="243"/>
      <c r="L1950" s="243"/>
      <c r="M1950" s="243"/>
      <c r="N1950" s="243"/>
      <c r="O1950" s="243"/>
      <c r="P1950" s="244"/>
    </row>
    <row r="1951" spans="1:16" ht="13.5">
      <c r="A1951" s="242"/>
      <c r="B1951" s="240"/>
      <c r="C1951" s="243"/>
      <c r="D1951" s="243"/>
      <c r="E1951" s="243"/>
      <c r="F1951" s="243"/>
      <c r="G1951" s="243"/>
      <c r="H1951" s="243"/>
      <c r="I1951" s="244"/>
      <c r="J1951" s="244"/>
      <c r="K1951" s="243"/>
      <c r="L1951" s="243"/>
      <c r="M1951" s="243"/>
      <c r="N1951" s="243"/>
      <c r="O1951" s="243"/>
      <c r="P1951" s="244"/>
    </row>
    <row r="1952" spans="1:16" ht="13.5">
      <c r="A1952" s="242"/>
      <c r="B1952" s="240"/>
      <c r="C1952" s="243"/>
      <c r="D1952" s="243"/>
      <c r="E1952" s="243"/>
      <c r="F1952" s="243"/>
      <c r="G1952" s="243"/>
      <c r="H1952" s="243"/>
      <c r="I1952" s="244"/>
      <c r="J1952" s="244"/>
      <c r="K1952" s="243"/>
      <c r="L1952" s="243"/>
      <c r="M1952" s="243"/>
      <c r="N1952" s="243"/>
      <c r="O1952" s="243"/>
      <c r="P1952" s="244"/>
    </row>
    <row r="1953" spans="1:16" ht="13.5">
      <c r="A1953" s="242"/>
      <c r="B1953" s="240"/>
      <c r="C1953" s="243"/>
      <c r="D1953" s="243"/>
      <c r="E1953" s="243"/>
      <c r="F1953" s="243"/>
      <c r="G1953" s="243"/>
      <c r="H1953" s="243"/>
      <c r="I1953" s="244"/>
      <c r="J1953" s="244"/>
      <c r="K1953" s="243"/>
      <c r="L1953" s="243"/>
      <c r="M1953" s="243"/>
      <c r="N1953" s="243"/>
      <c r="O1953" s="243"/>
      <c r="P1953" s="244"/>
    </row>
    <row r="1954" spans="1:16" ht="13.5">
      <c r="A1954" s="242"/>
      <c r="B1954" s="240"/>
      <c r="C1954" s="243"/>
      <c r="D1954" s="243"/>
      <c r="E1954" s="243"/>
      <c r="F1954" s="243"/>
      <c r="G1954" s="243"/>
      <c r="H1954" s="243"/>
      <c r="I1954" s="244"/>
      <c r="J1954" s="244"/>
      <c r="K1954" s="243"/>
      <c r="L1954" s="243"/>
      <c r="M1954" s="243"/>
      <c r="N1954" s="243"/>
      <c r="O1954" s="243"/>
      <c r="P1954" s="244"/>
    </row>
    <row r="1955" spans="1:16" ht="13.5">
      <c r="A1955" s="242"/>
      <c r="B1955" s="240"/>
      <c r="C1955" s="243"/>
      <c r="D1955" s="243"/>
      <c r="E1955" s="243"/>
      <c r="F1955" s="243"/>
      <c r="G1955" s="243"/>
      <c r="H1955" s="243"/>
      <c r="I1955" s="244"/>
      <c r="J1955" s="244"/>
      <c r="K1955" s="243"/>
      <c r="L1955" s="243"/>
      <c r="M1955" s="243"/>
      <c r="N1955" s="243"/>
      <c r="O1955" s="243"/>
      <c r="P1955" s="244"/>
    </row>
    <row r="1956" spans="1:16" ht="13.5">
      <c r="A1956" s="242"/>
      <c r="B1956" s="240"/>
      <c r="C1956" s="243"/>
      <c r="D1956" s="243"/>
      <c r="E1956" s="243"/>
      <c r="F1956" s="243"/>
      <c r="G1956" s="243"/>
      <c r="H1956" s="243"/>
      <c r="I1956" s="244"/>
      <c r="J1956" s="244"/>
      <c r="K1956" s="243"/>
      <c r="L1956" s="243"/>
      <c r="M1956" s="243"/>
      <c r="N1956" s="243"/>
      <c r="O1956" s="243"/>
      <c r="P1956" s="244"/>
    </row>
    <row r="1957" spans="1:16" ht="13.5">
      <c r="A1957" s="242"/>
      <c r="B1957" s="240"/>
      <c r="C1957" s="243"/>
      <c r="D1957" s="243"/>
      <c r="E1957" s="243"/>
      <c r="F1957" s="243"/>
      <c r="G1957" s="243"/>
      <c r="H1957" s="243"/>
      <c r="I1957" s="244"/>
      <c r="J1957" s="244"/>
      <c r="K1957" s="243"/>
      <c r="L1957" s="243"/>
      <c r="M1957" s="243"/>
      <c r="N1957" s="243"/>
      <c r="O1957" s="243"/>
      <c r="P1957" s="244"/>
    </row>
    <row r="1958" spans="1:16" ht="13.5">
      <c r="A1958" s="242"/>
      <c r="B1958" s="240"/>
      <c r="C1958" s="243"/>
      <c r="D1958" s="243"/>
      <c r="E1958" s="243"/>
      <c r="F1958" s="243"/>
      <c r="G1958" s="243"/>
      <c r="H1958" s="243"/>
      <c r="I1958" s="244"/>
      <c r="J1958" s="244"/>
      <c r="K1958" s="243"/>
      <c r="L1958" s="243"/>
      <c r="M1958" s="243"/>
      <c r="N1958" s="243"/>
      <c r="O1958" s="243"/>
      <c r="P1958" s="244"/>
    </row>
    <row r="1959" spans="1:16" ht="13.5">
      <c r="A1959" s="242"/>
      <c r="B1959" s="240"/>
      <c r="C1959" s="243"/>
      <c r="D1959" s="243"/>
      <c r="E1959" s="243"/>
      <c r="F1959" s="243"/>
      <c r="G1959" s="243"/>
      <c r="H1959" s="243"/>
      <c r="I1959" s="244"/>
      <c r="J1959" s="244"/>
      <c r="K1959" s="243"/>
      <c r="L1959" s="243"/>
      <c r="M1959" s="243"/>
      <c r="N1959" s="243"/>
      <c r="O1959" s="243"/>
      <c r="P1959" s="244"/>
    </row>
    <row r="1960" spans="1:16" ht="13.5">
      <c r="A1960" s="242"/>
      <c r="B1960" s="240"/>
      <c r="C1960" s="243"/>
      <c r="D1960" s="243"/>
      <c r="E1960" s="243"/>
      <c r="F1960" s="243"/>
      <c r="G1960" s="243"/>
      <c r="H1960" s="243"/>
      <c r="I1960" s="244"/>
      <c r="J1960" s="244"/>
      <c r="K1960" s="243"/>
      <c r="L1960" s="243"/>
      <c r="M1960" s="243"/>
      <c r="N1960" s="243"/>
      <c r="O1960" s="243"/>
      <c r="P1960" s="244"/>
    </row>
    <row r="1961" spans="1:16" ht="13.5">
      <c r="A1961" s="242"/>
      <c r="B1961" s="240"/>
      <c r="C1961" s="243"/>
      <c r="D1961" s="243"/>
      <c r="E1961" s="243"/>
      <c r="F1961" s="243"/>
      <c r="G1961" s="243"/>
      <c r="H1961" s="243"/>
      <c r="I1961" s="244"/>
      <c r="J1961" s="244"/>
      <c r="K1961" s="243"/>
      <c r="L1961" s="243"/>
      <c r="M1961" s="243"/>
      <c r="N1961" s="243"/>
      <c r="O1961" s="243"/>
      <c r="P1961" s="244"/>
    </row>
    <row r="1962" spans="1:16" ht="13.5">
      <c r="A1962" s="242"/>
      <c r="B1962" s="240"/>
      <c r="C1962" s="243"/>
      <c r="D1962" s="243"/>
      <c r="E1962" s="243"/>
      <c r="F1962" s="243"/>
      <c r="G1962" s="243"/>
      <c r="H1962" s="243"/>
      <c r="I1962" s="244"/>
      <c r="J1962" s="244"/>
      <c r="K1962" s="243"/>
      <c r="L1962" s="243"/>
      <c r="M1962" s="243"/>
      <c r="N1962" s="243"/>
      <c r="O1962" s="243"/>
      <c r="P1962" s="244"/>
    </row>
    <row r="1963" spans="1:16" ht="13.5">
      <c r="A1963" s="242"/>
      <c r="B1963" s="240"/>
      <c r="C1963" s="243"/>
      <c r="D1963" s="243"/>
      <c r="E1963" s="243"/>
      <c r="F1963" s="243"/>
      <c r="G1963" s="243"/>
      <c r="H1963" s="243"/>
      <c r="I1963" s="244"/>
      <c r="J1963" s="244"/>
      <c r="K1963" s="243"/>
      <c r="L1963" s="243"/>
      <c r="M1963" s="243"/>
      <c r="N1963" s="243"/>
      <c r="O1963" s="243"/>
      <c r="P1963" s="244"/>
    </row>
    <row r="1964" spans="1:16" ht="13.5">
      <c r="A1964" s="242"/>
      <c r="B1964" s="240"/>
      <c r="C1964" s="243"/>
      <c r="D1964" s="243"/>
      <c r="E1964" s="243"/>
      <c r="F1964" s="243"/>
      <c r="G1964" s="243"/>
      <c r="H1964" s="243"/>
      <c r="I1964" s="244"/>
      <c r="J1964" s="244"/>
      <c r="K1964" s="243"/>
      <c r="L1964" s="243"/>
      <c r="M1964" s="243"/>
      <c r="N1964" s="243"/>
      <c r="O1964" s="243"/>
      <c r="P1964" s="244"/>
    </row>
    <row r="1965" spans="1:16" ht="13.5">
      <c r="A1965" s="242"/>
      <c r="B1965" s="240"/>
      <c r="C1965" s="243"/>
      <c r="D1965" s="243"/>
      <c r="E1965" s="243"/>
      <c r="F1965" s="243"/>
      <c r="G1965" s="243"/>
      <c r="H1965" s="243"/>
      <c r="I1965" s="244"/>
      <c r="J1965" s="244"/>
      <c r="K1965" s="243"/>
      <c r="L1965" s="243"/>
      <c r="M1965" s="243"/>
      <c r="N1965" s="243"/>
      <c r="O1965" s="243"/>
      <c r="P1965" s="244"/>
    </row>
    <row r="1966" spans="1:16" ht="13.5">
      <c r="A1966" s="242"/>
      <c r="B1966" s="240"/>
      <c r="C1966" s="243"/>
      <c r="D1966" s="243"/>
      <c r="E1966" s="243"/>
      <c r="F1966" s="243"/>
      <c r="G1966" s="243"/>
      <c r="H1966" s="243"/>
      <c r="I1966" s="244"/>
      <c r="J1966" s="244"/>
      <c r="K1966" s="243"/>
      <c r="L1966" s="243"/>
      <c r="M1966" s="243"/>
      <c r="N1966" s="243"/>
      <c r="O1966" s="243"/>
      <c r="P1966" s="244"/>
    </row>
    <row r="1967" spans="1:16" ht="13.5">
      <c r="A1967" s="242"/>
      <c r="B1967" s="240"/>
      <c r="C1967" s="243"/>
      <c r="D1967" s="243"/>
      <c r="E1967" s="243"/>
      <c r="F1967" s="243"/>
      <c r="G1967" s="243"/>
      <c r="H1967" s="243"/>
      <c r="I1967" s="244"/>
      <c r="J1967" s="244"/>
      <c r="K1967" s="243"/>
      <c r="L1967" s="243"/>
      <c r="M1967" s="243"/>
      <c r="N1967" s="243"/>
      <c r="O1967" s="243"/>
      <c r="P1967" s="244"/>
    </row>
    <row r="1968" spans="1:16" ht="13.5">
      <c r="A1968" s="242"/>
      <c r="B1968" s="240"/>
      <c r="C1968" s="243"/>
      <c r="D1968" s="243"/>
      <c r="E1968" s="243"/>
      <c r="F1968" s="243"/>
      <c r="G1968" s="243"/>
      <c r="H1968" s="243"/>
      <c r="I1968" s="244"/>
      <c r="J1968" s="244"/>
      <c r="K1968" s="243"/>
      <c r="L1968" s="243"/>
      <c r="M1968" s="243"/>
      <c r="N1968" s="243"/>
      <c r="O1968" s="243"/>
      <c r="P1968" s="244"/>
    </row>
    <row r="1969" spans="1:16" ht="13.5">
      <c r="A1969" s="242"/>
      <c r="B1969" s="240"/>
      <c r="C1969" s="243"/>
      <c r="D1969" s="243"/>
      <c r="E1969" s="243"/>
      <c r="F1969" s="243"/>
      <c r="G1969" s="243"/>
      <c r="H1969" s="243"/>
      <c r="I1969" s="244"/>
      <c r="J1969" s="244"/>
      <c r="K1969" s="243"/>
      <c r="L1969" s="243"/>
      <c r="M1969" s="243"/>
      <c r="N1969" s="243"/>
      <c r="O1969" s="243"/>
      <c r="P1969" s="244"/>
    </row>
    <row r="1970" spans="1:16" ht="13.5">
      <c r="A1970" s="242"/>
      <c r="B1970" s="240"/>
      <c r="C1970" s="243"/>
      <c r="D1970" s="243"/>
      <c r="E1970" s="243"/>
      <c r="F1970" s="243"/>
      <c r="G1970" s="243"/>
      <c r="H1970" s="243"/>
      <c r="I1970" s="244"/>
      <c r="J1970" s="244"/>
      <c r="K1970" s="243"/>
      <c r="L1970" s="243"/>
      <c r="M1970" s="243"/>
      <c r="N1970" s="243"/>
      <c r="O1970" s="243"/>
      <c r="P1970" s="244"/>
    </row>
    <row r="1971" spans="1:16" ht="13.5">
      <c r="A1971" s="242"/>
      <c r="B1971" s="240"/>
      <c r="C1971" s="243"/>
      <c r="D1971" s="243"/>
      <c r="E1971" s="243"/>
      <c r="F1971" s="243"/>
      <c r="G1971" s="243"/>
      <c r="H1971" s="243"/>
      <c r="I1971" s="244"/>
      <c r="J1971" s="244"/>
      <c r="K1971" s="243"/>
      <c r="L1971" s="243"/>
      <c r="M1971" s="243"/>
      <c r="N1971" s="243"/>
      <c r="O1971" s="243"/>
      <c r="P1971" s="244"/>
    </row>
    <row r="1972" spans="1:16" ht="13.5">
      <c r="A1972" s="242"/>
      <c r="B1972" s="240"/>
      <c r="C1972" s="243"/>
      <c r="D1972" s="243"/>
      <c r="E1972" s="243"/>
      <c r="F1972" s="243"/>
      <c r="G1972" s="243"/>
      <c r="H1972" s="243"/>
      <c r="I1972" s="244"/>
      <c r="J1972" s="244"/>
      <c r="K1972" s="243"/>
      <c r="L1972" s="243"/>
      <c r="M1972" s="243"/>
      <c r="N1972" s="243"/>
      <c r="O1972" s="243"/>
      <c r="P1972" s="244"/>
    </row>
    <row r="1973" spans="1:16" ht="13.5">
      <c r="A1973" s="242"/>
      <c r="B1973" s="240"/>
      <c r="C1973" s="243"/>
      <c r="D1973" s="243"/>
      <c r="E1973" s="243"/>
      <c r="F1973" s="243"/>
      <c r="G1973" s="243"/>
      <c r="H1973" s="243"/>
      <c r="I1973" s="244"/>
      <c r="J1973" s="244"/>
      <c r="K1973" s="243"/>
      <c r="L1973" s="243"/>
      <c r="M1973" s="243"/>
      <c r="N1973" s="243"/>
      <c r="O1973" s="243"/>
      <c r="P1973" s="244"/>
    </row>
    <row r="1974" spans="1:16" ht="13.5">
      <c r="A1974" s="242"/>
      <c r="B1974" s="240"/>
      <c r="C1974" s="243"/>
      <c r="D1974" s="243"/>
      <c r="E1974" s="243"/>
      <c r="F1974" s="243"/>
      <c r="G1974" s="243"/>
      <c r="H1974" s="243"/>
      <c r="I1974" s="244"/>
      <c r="J1974" s="244"/>
      <c r="K1974" s="243"/>
      <c r="L1974" s="243"/>
      <c r="M1974" s="243"/>
      <c r="N1974" s="243"/>
      <c r="O1974" s="243"/>
      <c r="P1974" s="244"/>
    </row>
    <row r="1975" spans="1:16" ht="13.5">
      <c r="A1975" s="242"/>
      <c r="B1975" s="240"/>
      <c r="C1975" s="243"/>
      <c r="D1975" s="243"/>
      <c r="E1975" s="243"/>
      <c r="F1975" s="243"/>
      <c r="G1975" s="243"/>
      <c r="H1975" s="243"/>
      <c r="I1975" s="244"/>
      <c r="J1975" s="244"/>
      <c r="K1975" s="243"/>
      <c r="L1975" s="243"/>
      <c r="M1975" s="243"/>
      <c r="N1975" s="243"/>
      <c r="O1975" s="243"/>
      <c r="P1975" s="244"/>
    </row>
    <row r="1976" spans="1:16" ht="13.5">
      <c r="A1976" s="242"/>
      <c r="B1976" s="240"/>
      <c r="C1976" s="243"/>
      <c r="D1976" s="243"/>
      <c r="E1976" s="243"/>
      <c r="F1976" s="243"/>
      <c r="G1976" s="243"/>
      <c r="H1976" s="243"/>
      <c r="I1976" s="244"/>
      <c r="J1976" s="244"/>
      <c r="K1976" s="243"/>
      <c r="L1976" s="243"/>
      <c r="M1976" s="243"/>
      <c r="N1976" s="243"/>
      <c r="O1976" s="243"/>
      <c r="P1976" s="244"/>
    </row>
    <row r="1977" spans="1:16" ht="13.5">
      <c r="A1977" s="242"/>
      <c r="B1977" s="240"/>
      <c r="C1977" s="243"/>
      <c r="D1977" s="243"/>
      <c r="E1977" s="243"/>
      <c r="F1977" s="243"/>
      <c r="G1977" s="243"/>
      <c r="H1977" s="243"/>
      <c r="I1977" s="244"/>
      <c r="J1977" s="244"/>
      <c r="K1977" s="243"/>
      <c r="L1977" s="243"/>
      <c r="M1977" s="243"/>
      <c r="N1977" s="243"/>
      <c r="O1977" s="243"/>
      <c r="P1977" s="244"/>
    </row>
    <row r="1978" spans="1:16" ht="13.5">
      <c r="A1978" s="242"/>
      <c r="B1978" s="240"/>
      <c r="C1978" s="243"/>
      <c r="D1978" s="243"/>
      <c r="E1978" s="243"/>
      <c r="F1978" s="243"/>
      <c r="G1978" s="243"/>
      <c r="H1978" s="243"/>
      <c r="I1978" s="244"/>
      <c r="J1978" s="244"/>
      <c r="K1978" s="243"/>
      <c r="L1978" s="243"/>
      <c r="M1978" s="243"/>
      <c r="N1978" s="243"/>
      <c r="O1978" s="243"/>
      <c r="P1978" s="244"/>
    </row>
    <row r="1979" spans="1:16" ht="13.5">
      <c r="A1979" s="242"/>
      <c r="B1979" s="240"/>
      <c r="C1979" s="243"/>
      <c r="D1979" s="243"/>
      <c r="E1979" s="243"/>
      <c r="F1979" s="243"/>
      <c r="G1979" s="243"/>
      <c r="H1979" s="243"/>
      <c r="I1979" s="244"/>
      <c r="J1979" s="244"/>
      <c r="K1979" s="243"/>
      <c r="L1979" s="243"/>
      <c r="M1979" s="243"/>
      <c r="N1979" s="243"/>
      <c r="O1979" s="243"/>
      <c r="P1979" s="244"/>
    </row>
    <row r="1980" spans="1:16" ht="13.5">
      <c r="A1980" s="242"/>
      <c r="B1980" s="240"/>
      <c r="C1980" s="243"/>
      <c r="D1980" s="243"/>
      <c r="E1980" s="243"/>
      <c r="F1980" s="243"/>
      <c r="G1980" s="243"/>
      <c r="H1980" s="243"/>
      <c r="I1980" s="244"/>
      <c r="J1980" s="244"/>
      <c r="K1980" s="243"/>
      <c r="L1980" s="243"/>
      <c r="M1980" s="243"/>
      <c r="N1980" s="243"/>
      <c r="O1980" s="243"/>
      <c r="P1980" s="244"/>
    </row>
    <row r="1981" spans="1:16" ht="13.5">
      <c r="A1981" s="242"/>
      <c r="B1981" s="240"/>
      <c r="C1981" s="243"/>
      <c r="D1981" s="243"/>
      <c r="E1981" s="243"/>
      <c r="F1981" s="243"/>
      <c r="G1981" s="243"/>
      <c r="H1981" s="243"/>
      <c r="I1981" s="244"/>
      <c r="J1981" s="244"/>
      <c r="K1981" s="243"/>
      <c r="L1981" s="243"/>
      <c r="M1981" s="243"/>
      <c r="N1981" s="243"/>
      <c r="O1981" s="243"/>
      <c r="P1981" s="244"/>
    </row>
    <row r="1982" spans="1:16" ht="13.5">
      <c r="A1982" s="242"/>
      <c r="B1982" s="240"/>
      <c r="C1982" s="243"/>
      <c r="D1982" s="243"/>
      <c r="E1982" s="243"/>
      <c r="F1982" s="243"/>
      <c r="G1982" s="243"/>
      <c r="H1982" s="243"/>
      <c r="I1982" s="244"/>
      <c r="J1982" s="244"/>
      <c r="K1982" s="243"/>
      <c r="L1982" s="243"/>
      <c r="M1982" s="243"/>
      <c r="N1982" s="243"/>
      <c r="O1982" s="243"/>
      <c r="P1982" s="244"/>
    </row>
    <row r="1983" spans="1:16" ht="13.5">
      <c r="A1983" s="242"/>
      <c r="B1983" s="240"/>
      <c r="C1983" s="243"/>
      <c r="D1983" s="243"/>
      <c r="E1983" s="243"/>
      <c r="F1983" s="243"/>
      <c r="G1983" s="243"/>
      <c r="H1983" s="243"/>
      <c r="I1983" s="244"/>
      <c r="J1983" s="244"/>
      <c r="K1983" s="243"/>
      <c r="L1983" s="243"/>
      <c r="M1983" s="243"/>
      <c r="N1983" s="243"/>
      <c r="O1983" s="243"/>
      <c r="P1983" s="244"/>
    </row>
    <row r="1984" spans="1:16" ht="13.5">
      <c r="A1984" s="242"/>
      <c r="B1984" s="240"/>
      <c r="C1984" s="243"/>
      <c r="D1984" s="243"/>
      <c r="E1984" s="243"/>
      <c r="F1984" s="243"/>
      <c r="G1984" s="243"/>
      <c r="H1984" s="243"/>
      <c r="I1984" s="244"/>
      <c r="J1984" s="244"/>
      <c r="K1984" s="243"/>
      <c r="L1984" s="243"/>
      <c r="M1984" s="243"/>
      <c r="N1984" s="243"/>
      <c r="O1984" s="243"/>
      <c r="P1984" s="244"/>
    </row>
    <row r="1985" spans="1:16" ht="13.5">
      <c r="A1985" s="242"/>
      <c r="B1985" s="240"/>
      <c r="C1985" s="243"/>
      <c r="D1985" s="243"/>
      <c r="E1985" s="243"/>
      <c r="F1985" s="243"/>
      <c r="G1985" s="243"/>
      <c r="H1985" s="243"/>
      <c r="I1985" s="244"/>
      <c r="J1985" s="244"/>
      <c r="K1985" s="243"/>
      <c r="L1985" s="243"/>
      <c r="M1985" s="243"/>
      <c r="N1985" s="243"/>
      <c r="O1985" s="243"/>
      <c r="P1985" s="244"/>
    </row>
    <row r="1986" spans="1:16" ht="13.5">
      <c r="A1986" s="242"/>
      <c r="B1986" s="240"/>
      <c r="C1986" s="243"/>
      <c r="D1986" s="243"/>
      <c r="E1986" s="243"/>
      <c r="F1986" s="243"/>
      <c r="G1986" s="243"/>
      <c r="H1986" s="243"/>
      <c r="I1986" s="244"/>
      <c r="J1986" s="244"/>
      <c r="K1986" s="243"/>
      <c r="L1986" s="243"/>
      <c r="M1986" s="243"/>
      <c r="N1986" s="243"/>
      <c r="O1986" s="243"/>
      <c r="P1986" s="244"/>
    </row>
    <row r="1987" spans="1:16" ht="13.5">
      <c r="A1987" s="242"/>
      <c r="B1987" s="240"/>
      <c r="C1987" s="243"/>
      <c r="D1987" s="243"/>
      <c r="E1987" s="243"/>
      <c r="F1987" s="243"/>
      <c r="G1987" s="243"/>
      <c r="H1987" s="243"/>
      <c r="I1987" s="244"/>
      <c r="J1987" s="244"/>
      <c r="K1987" s="243"/>
      <c r="L1987" s="243"/>
      <c r="M1987" s="243"/>
      <c r="N1987" s="243"/>
      <c r="O1987" s="243"/>
      <c r="P1987" s="244"/>
    </row>
    <row r="1988" spans="1:16" ht="13.5">
      <c r="A1988" s="242"/>
      <c r="B1988" s="240"/>
      <c r="C1988" s="243"/>
      <c r="D1988" s="243"/>
      <c r="E1988" s="243"/>
      <c r="F1988" s="243"/>
      <c r="G1988" s="243"/>
      <c r="H1988" s="243"/>
      <c r="I1988" s="244"/>
      <c r="J1988" s="244"/>
      <c r="K1988" s="243"/>
      <c r="L1988" s="243"/>
      <c r="M1988" s="243"/>
      <c r="N1988" s="243"/>
      <c r="O1988" s="243"/>
      <c r="P1988" s="244"/>
    </row>
    <row r="1989" spans="1:16" ht="13.5">
      <c r="A1989" s="242"/>
      <c r="B1989" s="240"/>
      <c r="C1989" s="243"/>
      <c r="D1989" s="243"/>
      <c r="E1989" s="243"/>
      <c r="F1989" s="243"/>
      <c r="G1989" s="243"/>
      <c r="H1989" s="243"/>
      <c r="I1989" s="244"/>
      <c r="J1989" s="244"/>
      <c r="K1989" s="243"/>
      <c r="L1989" s="243"/>
      <c r="M1989" s="243"/>
      <c r="N1989" s="243"/>
      <c r="O1989" s="243"/>
      <c r="P1989" s="244"/>
    </row>
    <row r="1990" spans="1:16" ht="13.5">
      <c r="A1990" s="242"/>
      <c r="B1990" s="240"/>
      <c r="C1990" s="243"/>
      <c r="D1990" s="243"/>
      <c r="E1990" s="243"/>
      <c r="F1990" s="243"/>
      <c r="G1990" s="243"/>
      <c r="H1990" s="243"/>
      <c r="I1990" s="244"/>
      <c r="J1990" s="244"/>
      <c r="K1990" s="243"/>
      <c r="L1990" s="243"/>
      <c r="M1990" s="243"/>
      <c r="N1990" s="243"/>
      <c r="O1990" s="243"/>
      <c r="P1990" s="244"/>
    </row>
    <row r="1991" spans="1:16" ht="13.5">
      <c r="A1991" s="242"/>
      <c r="B1991" s="240"/>
      <c r="C1991" s="243"/>
      <c r="D1991" s="243"/>
      <c r="E1991" s="243"/>
      <c r="F1991" s="243"/>
      <c r="G1991" s="243"/>
      <c r="H1991" s="243"/>
      <c r="I1991" s="244"/>
      <c r="J1991" s="244"/>
      <c r="K1991" s="243"/>
      <c r="L1991" s="243"/>
      <c r="M1991" s="243"/>
      <c r="N1991" s="243"/>
      <c r="O1991" s="243"/>
      <c r="P1991" s="244"/>
    </row>
    <row r="1992" spans="1:16" ht="13.5">
      <c r="A1992" s="242"/>
      <c r="B1992" s="240"/>
      <c r="C1992" s="243"/>
      <c r="D1992" s="243"/>
      <c r="E1992" s="243"/>
      <c r="F1992" s="243"/>
      <c r="G1992" s="243"/>
      <c r="H1992" s="243"/>
      <c r="I1992" s="244"/>
      <c r="J1992" s="244"/>
      <c r="K1992" s="243"/>
      <c r="L1992" s="243"/>
      <c r="M1992" s="243"/>
      <c r="N1992" s="243"/>
      <c r="O1992" s="243"/>
      <c r="P1992" s="244"/>
    </row>
    <row r="1993" spans="1:16" ht="13.5">
      <c r="A1993" s="242"/>
      <c r="B1993" s="240"/>
      <c r="C1993" s="243"/>
      <c r="D1993" s="243"/>
      <c r="E1993" s="243"/>
      <c r="F1993" s="243"/>
      <c r="G1993" s="243"/>
      <c r="H1993" s="243"/>
      <c r="I1993" s="244"/>
      <c r="J1993" s="244"/>
      <c r="K1993" s="243"/>
      <c r="L1993" s="243"/>
      <c r="M1993" s="243"/>
      <c r="N1993" s="243"/>
      <c r="O1993" s="243"/>
      <c r="P1993" s="244"/>
    </row>
    <row r="1994" spans="1:16" ht="13.5">
      <c r="A1994" s="242"/>
      <c r="B1994" s="240"/>
      <c r="C1994" s="243"/>
      <c r="D1994" s="243"/>
      <c r="E1994" s="243"/>
      <c r="F1994" s="243"/>
      <c r="G1994" s="243"/>
      <c r="H1994" s="243"/>
      <c r="I1994" s="244"/>
      <c r="J1994" s="244"/>
      <c r="K1994" s="243"/>
      <c r="L1994" s="243"/>
      <c r="M1994" s="243"/>
      <c r="N1994" s="243"/>
      <c r="O1994" s="243"/>
      <c r="P1994" s="244"/>
    </row>
    <row r="1995" spans="1:16" ht="13.5">
      <c r="A1995" s="242"/>
      <c r="B1995" s="240"/>
      <c r="C1995" s="243"/>
      <c r="D1995" s="243"/>
      <c r="E1995" s="243"/>
      <c r="F1995" s="243"/>
      <c r="G1995" s="243"/>
      <c r="H1995" s="243"/>
      <c r="I1995" s="244"/>
      <c r="J1995" s="244"/>
      <c r="K1995" s="243"/>
      <c r="L1995" s="243"/>
      <c r="M1995" s="243"/>
      <c r="N1995" s="243"/>
      <c r="O1995" s="243"/>
      <c r="P1995" s="244"/>
    </row>
    <row r="1996" spans="1:16" ht="13.5">
      <c r="A1996" s="242"/>
      <c r="B1996" s="240"/>
      <c r="C1996" s="243"/>
      <c r="D1996" s="243"/>
      <c r="E1996" s="243"/>
      <c r="F1996" s="243"/>
      <c r="G1996" s="243"/>
      <c r="H1996" s="243"/>
      <c r="I1996" s="244"/>
      <c r="J1996" s="244"/>
      <c r="K1996" s="243"/>
      <c r="L1996" s="243"/>
      <c r="M1996" s="243"/>
      <c r="N1996" s="243"/>
      <c r="O1996" s="243"/>
      <c r="P1996" s="244"/>
    </row>
    <row r="1997" spans="1:16" ht="13.5">
      <c r="A1997" s="242"/>
      <c r="B1997" s="240"/>
      <c r="C1997" s="243"/>
      <c r="D1997" s="243"/>
      <c r="E1997" s="243"/>
      <c r="F1997" s="243"/>
      <c r="G1997" s="243"/>
      <c r="H1997" s="243"/>
      <c r="I1997" s="244"/>
      <c r="J1997" s="244"/>
      <c r="K1997" s="243"/>
      <c r="L1997" s="243"/>
      <c r="M1997" s="243"/>
      <c r="N1997" s="243"/>
      <c r="O1997" s="243"/>
      <c r="P1997" s="244"/>
    </row>
    <row r="1998" spans="1:16" ht="13.5">
      <c r="A1998" s="242"/>
      <c r="B1998" s="240"/>
      <c r="C1998" s="243"/>
      <c r="D1998" s="243"/>
      <c r="E1998" s="243"/>
      <c r="F1998" s="243"/>
      <c r="G1998" s="243"/>
      <c r="H1998" s="243"/>
      <c r="I1998" s="244"/>
      <c r="J1998" s="244"/>
      <c r="K1998" s="243"/>
      <c r="L1998" s="243"/>
      <c r="M1998" s="243"/>
      <c r="N1998" s="243"/>
      <c r="O1998" s="243"/>
      <c r="P1998" s="244"/>
    </row>
    <row r="1999" spans="1:16" ht="13.5">
      <c r="A1999" s="242"/>
      <c r="B1999" s="240"/>
      <c r="C1999" s="243"/>
      <c r="D1999" s="243"/>
      <c r="E1999" s="243"/>
      <c r="F1999" s="243"/>
      <c r="G1999" s="243"/>
      <c r="H1999" s="243"/>
      <c r="I1999" s="244"/>
      <c r="J1999" s="244"/>
      <c r="K1999" s="243"/>
      <c r="L1999" s="243"/>
      <c r="M1999" s="243"/>
      <c r="N1999" s="243"/>
      <c r="O1999" s="243"/>
      <c r="P1999" s="244"/>
    </row>
    <row r="2000" spans="1:16" ht="13.5">
      <c r="A2000" s="242"/>
      <c r="B2000" s="240"/>
      <c r="C2000" s="243"/>
      <c r="D2000" s="243"/>
      <c r="E2000" s="243"/>
      <c r="F2000" s="243"/>
      <c r="G2000" s="243"/>
      <c r="H2000" s="243"/>
      <c r="I2000" s="244"/>
      <c r="J2000" s="244"/>
      <c r="K2000" s="243"/>
      <c r="L2000" s="243"/>
      <c r="M2000" s="243"/>
      <c r="N2000" s="243"/>
      <c r="O2000" s="243"/>
      <c r="P2000" s="244"/>
    </row>
    <row r="2001" spans="1:16" ht="13.5">
      <c r="A2001" s="242"/>
      <c r="B2001" s="240"/>
      <c r="C2001" s="243"/>
      <c r="D2001" s="243"/>
      <c r="E2001" s="243"/>
      <c r="F2001" s="243"/>
      <c r="G2001" s="243"/>
      <c r="H2001" s="243"/>
      <c r="I2001" s="244"/>
      <c r="J2001" s="244"/>
      <c r="K2001" s="243"/>
      <c r="L2001" s="243"/>
      <c r="M2001" s="243"/>
      <c r="N2001" s="243"/>
      <c r="O2001" s="243"/>
      <c r="P2001" s="244"/>
    </row>
    <row r="2002" spans="1:16" ht="13.5">
      <c r="A2002" s="242"/>
      <c r="B2002" s="240"/>
      <c r="C2002" s="243"/>
      <c r="D2002" s="243"/>
      <c r="E2002" s="243"/>
      <c r="F2002" s="243"/>
      <c r="G2002" s="243"/>
      <c r="H2002" s="243"/>
      <c r="I2002" s="244"/>
      <c r="J2002" s="244"/>
      <c r="K2002" s="243"/>
      <c r="L2002" s="243"/>
      <c r="M2002" s="243"/>
      <c r="N2002" s="243"/>
      <c r="O2002" s="243"/>
      <c r="P2002" s="244"/>
    </row>
    <row r="2003" spans="1:16" ht="13.5">
      <c r="A2003" s="242"/>
      <c r="B2003" s="240"/>
      <c r="C2003" s="243"/>
      <c r="D2003" s="243"/>
      <c r="E2003" s="243"/>
      <c r="F2003" s="243"/>
      <c r="G2003" s="243"/>
      <c r="H2003" s="243"/>
      <c r="I2003" s="244"/>
      <c r="J2003" s="244"/>
      <c r="K2003" s="243"/>
      <c r="L2003" s="243"/>
      <c r="M2003" s="243"/>
      <c r="N2003" s="243"/>
      <c r="O2003" s="243"/>
      <c r="P2003" s="244"/>
    </row>
    <row r="2004" spans="1:16" ht="13.5">
      <c r="A2004" s="242"/>
      <c r="B2004" s="240"/>
      <c r="C2004" s="243"/>
      <c r="D2004" s="243"/>
      <c r="E2004" s="243"/>
      <c r="F2004" s="243"/>
      <c r="G2004" s="243"/>
      <c r="H2004" s="243"/>
      <c r="I2004" s="244"/>
      <c r="J2004" s="244"/>
      <c r="K2004" s="243"/>
      <c r="L2004" s="243"/>
      <c r="M2004" s="243"/>
      <c r="N2004" s="243"/>
      <c r="O2004" s="243"/>
      <c r="P2004" s="244"/>
    </row>
    <row r="2005" spans="1:16" ht="13.5">
      <c r="A2005" s="242"/>
      <c r="B2005" s="240"/>
      <c r="C2005" s="243"/>
      <c r="D2005" s="243"/>
      <c r="E2005" s="243"/>
      <c r="F2005" s="243"/>
      <c r="G2005" s="243"/>
      <c r="H2005" s="243"/>
      <c r="I2005" s="244"/>
      <c r="J2005" s="244"/>
      <c r="K2005" s="243"/>
      <c r="L2005" s="243"/>
      <c r="M2005" s="243"/>
      <c r="N2005" s="243"/>
      <c r="O2005" s="243"/>
      <c r="P2005" s="244"/>
    </row>
    <row r="2006" spans="1:16" ht="13.5">
      <c r="A2006" s="242"/>
      <c r="B2006" s="240"/>
      <c r="C2006" s="243"/>
      <c r="D2006" s="243"/>
      <c r="E2006" s="243"/>
      <c r="F2006" s="243"/>
      <c r="G2006" s="243"/>
      <c r="H2006" s="243"/>
      <c r="I2006" s="244"/>
      <c r="J2006" s="244"/>
      <c r="K2006" s="243"/>
      <c r="L2006" s="243"/>
      <c r="M2006" s="243"/>
      <c r="N2006" s="243"/>
      <c r="O2006" s="243"/>
      <c r="P2006" s="244"/>
    </row>
    <row r="2007" spans="1:16" ht="13.5">
      <c r="A2007" s="242"/>
      <c r="B2007" s="240"/>
      <c r="C2007" s="243"/>
      <c r="D2007" s="243"/>
      <c r="E2007" s="243"/>
      <c r="F2007" s="243"/>
      <c r="G2007" s="243"/>
      <c r="H2007" s="243"/>
      <c r="I2007" s="244"/>
      <c r="J2007" s="244"/>
      <c r="K2007" s="243"/>
      <c r="L2007" s="243"/>
      <c r="M2007" s="243"/>
      <c r="N2007" s="243"/>
      <c r="O2007" s="243"/>
      <c r="P2007" s="244"/>
    </row>
    <row r="2008" spans="1:16" ht="13.5">
      <c r="A2008" s="242"/>
      <c r="B2008" s="240"/>
      <c r="C2008" s="243"/>
      <c r="D2008" s="243"/>
      <c r="E2008" s="243"/>
      <c r="F2008" s="243"/>
      <c r="G2008" s="243"/>
      <c r="H2008" s="243"/>
      <c r="I2008" s="244"/>
      <c r="J2008" s="244"/>
      <c r="K2008" s="243"/>
      <c r="L2008" s="243"/>
      <c r="M2008" s="243"/>
      <c r="N2008" s="243"/>
      <c r="O2008" s="243"/>
      <c r="P2008" s="244"/>
    </row>
    <row r="2009" spans="1:16" ht="13.5">
      <c r="A2009" s="242"/>
      <c r="B2009" s="240"/>
      <c r="C2009" s="243"/>
      <c r="D2009" s="243"/>
      <c r="E2009" s="243"/>
      <c r="F2009" s="243"/>
      <c r="G2009" s="243"/>
      <c r="H2009" s="243"/>
      <c r="I2009" s="244"/>
      <c r="J2009" s="244"/>
      <c r="K2009" s="243"/>
      <c r="L2009" s="243"/>
      <c r="M2009" s="243"/>
      <c r="N2009" s="243"/>
      <c r="O2009" s="243"/>
      <c r="P2009" s="244"/>
    </row>
    <row r="2010" spans="1:16" ht="13.5">
      <c r="A2010" s="242"/>
      <c r="B2010" s="240"/>
      <c r="C2010" s="243"/>
      <c r="D2010" s="243"/>
      <c r="E2010" s="243"/>
      <c r="F2010" s="243"/>
      <c r="G2010" s="243"/>
      <c r="H2010" s="243"/>
      <c r="I2010" s="244"/>
      <c r="J2010" s="244"/>
      <c r="K2010" s="243"/>
      <c r="L2010" s="243"/>
      <c r="M2010" s="243"/>
      <c r="N2010" s="243"/>
      <c r="O2010" s="243"/>
      <c r="P2010" s="244"/>
    </row>
    <row r="2011" spans="1:16" ht="13.5">
      <c r="A2011" s="242"/>
      <c r="B2011" s="240"/>
      <c r="C2011" s="243"/>
      <c r="D2011" s="243"/>
      <c r="E2011" s="243"/>
      <c r="F2011" s="243"/>
      <c r="G2011" s="243"/>
      <c r="H2011" s="243"/>
      <c r="I2011" s="244"/>
      <c r="J2011" s="244"/>
      <c r="K2011" s="243"/>
      <c r="L2011" s="243"/>
      <c r="M2011" s="243"/>
      <c r="N2011" s="243"/>
      <c r="O2011" s="243"/>
      <c r="P2011" s="244"/>
    </row>
    <row r="2012" spans="1:16" ht="13.5">
      <c r="A2012" s="242"/>
      <c r="B2012" s="240"/>
      <c r="C2012" s="243"/>
      <c r="D2012" s="243"/>
      <c r="E2012" s="243"/>
      <c r="F2012" s="243"/>
      <c r="G2012" s="243"/>
      <c r="H2012" s="243"/>
      <c r="I2012" s="244"/>
      <c r="J2012" s="244"/>
      <c r="K2012" s="243"/>
      <c r="L2012" s="243"/>
      <c r="M2012" s="243"/>
      <c r="N2012" s="243"/>
      <c r="O2012" s="243"/>
      <c r="P2012" s="244"/>
    </row>
    <row r="2013" spans="1:16" ht="13.5">
      <c r="A2013" s="242"/>
      <c r="B2013" s="240"/>
      <c r="C2013" s="243"/>
      <c r="D2013" s="243"/>
      <c r="E2013" s="243"/>
      <c r="F2013" s="243"/>
      <c r="G2013" s="243"/>
      <c r="H2013" s="243"/>
      <c r="I2013" s="244"/>
      <c r="J2013" s="244"/>
      <c r="K2013" s="243"/>
      <c r="L2013" s="243"/>
      <c r="M2013" s="243"/>
      <c r="N2013" s="243"/>
      <c r="O2013" s="243"/>
      <c r="P2013" s="244"/>
    </row>
    <row r="2014" spans="1:16" ht="13.5">
      <c r="A2014" s="242"/>
      <c r="B2014" s="240"/>
      <c r="C2014" s="243"/>
      <c r="D2014" s="243"/>
      <c r="E2014" s="243"/>
      <c r="F2014" s="243"/>
      <c r="G2014" s="243"/>
      <c r="H2014" s="243"/>
      <c r="I2014" s="244"/>
      <c r="J2014" s="244"/>
      <c r="K2014" s="243"/>
      <c r="L2014" s="243"/>
      <c r="M2014" s="243"/>
      <c r="N2014" s="243"/>
      <c r="O2014" s="243"/>
      <c r="P2014" s="244"/>
    </row>
    <row r="2015" spans="1:16" ht="13.5">
      <c r="A2015" s="242"/>
      <c r="B2015" s="240"/>
      <c r="C2015" s="243"/>
      <c r="D2015" s="243"/>
      <c r="E2015" s="243"/>
      <c r="F2015" s="243"/>
      <c r="G2015" s="243"/>
      <c r="H2015" s="243"/>
      <c r="I2015" s="244"/>
      <c r="J2015" s="244"/>
      <c r="K2015" s="243"/>
      <c r="L2015" s="243"/>
      <c r="M2015" s="243"/>
      <c r="N2015" s="243"/>
      <c r="O2015" s="243"/>
      <c r="P2015" s="244"/>
    </row>
    <row r="2016" spans="1:16" ht="13.5">
      <c r="A2016" s="242"/>
      <c r="B2016" s="240"/>
      <c r="C2016" s="243"/>
      <c r="D2016" s="243"/>
      <c r="E2016" s="243"/>
      <c r="F2016" s="243"/>
      <c r="G2016" s="243"/>
      <c r="H2016" s="243"/>
      <c r="I2016" s="244"/>
      <c r="J2016" s="244"/>
      <c r="K2016" s="243"/>
      <c r="L2016" s="243"/>
      <c r="M2016" s="243"/>
      <c r="N2016" s="243"/>
      <c r="O2016" s="243"/>
      <c r="P2016" s="244"/>
    </row>
    <row r="2017" spans="1:16" ht="13.5">
      <c r="A2017" s="242"/>
      <c r="B2017" s="240"/>
      <c r="C2017" s="243"/>
      <c r="D2017" s="243"/>
      <c r="E2017" s="243"/>
      <c r="F2017" s="243"/>
      <c r="G2017" s="243"/>
      <c r="H2017" s="243"/>
      <c r="I2017" s="244"/>
      <c r="J2017" s="244"/>
      <c r="K2017" s="243"/>
      <c r="L2017" s="243"/>
      <c r="M2017" s="243"/>
      <c r="N2017" s="243"/>
      <c r="O2017" s="243"/>
      <c r="P2017" s="244"/>
    </row>
    <row r="2018" spans="1:16" ht="13.5">
      <c r="A2018" s="242"/>
      <c r="B2018" s="240"/>
      <c r="C2018" s="243"/>
      <c r="D2018" s="243"/>
      <c r="E2018" s="243"/>
      <c r="F2018" s="243"/>
      <c r="G2018" s="243"/>
      <c r="H2018" s="243"/>
      <c r="I2018" s="244"/>
      <c r="J2018" s="244"/>
      <c r="K2018" s="243"/>
      <c r="L2018" s="243"/>
      <c r="M2018" s="243"/>
      <c r="N2018" s="243"/>
      <c r="O2018" s="243"/>
      <c r="P2018" s="244"/>
    </row>
    <row r="2019" spans="1:16" ht="13.5">
      <c r="A2019" s="242"/>
      <c r="B2019" s="240"/>
      <c r="C2019" s="243"/>
      <c r="D2019" s="243"/>
      <c r="E2019" s="243"/>
      <c r="F2019" s="243"/>
      <c r="G2019" s="243"/>
      <c r="H2019" s="243"/>
      <c r="I2019" s="244"/>
      <c r="J2019" s="244"/>
      <c r="K2019" s="243"/>
      <c r="L2019" s="243"/>
      <c r="M2019" s="243"/>
      <c r="N2019" s="243"/>
      <c r="O2019" s="243"/>
      <c r="P2019" s="244"/>
    </row>
    <row r="2020" spans="1:16" ht="13.5">
      <c r="A2020" s="242"/>
      <c r="B2020" s="240"/>
      <c r="C2020" s="243"/>
      <c r="D2020" s="243"/>
      <c r="E2020" s="243"/>
      <c r="F2020" s="243"/>
      <c r="G2020" s="243"/>
      <c r="H2020" s="243"/>
      <c r="I2020" s="244"/>
      <c r="J2020" s="244"/>
      <c r="K2020" s="243"/>
      <c r="L2020" s="243"/>
      <c r="M2020" s="243"/>
      <c r="N2020" s="243"/>
      <c r="O2020" s="243"/>
      <c r="P2020" s="244"/>
    </row>
    <row r="2021" spans="1:16" ht="13.5">
      <c r="A2021" s="242"/>
      <c r="B2021" s="240"/>
      <c r="C2021" s="243"/>
      <c r="D2021" s="243"/>
      <c r="E2021" s="243"/>
      <c r="F2021" s="243"/>
      <c r="G2021" s="243"/>
      <c r="H2021" s="243"/>
      <c r="I2021" s="244"/>
      <c r="J2021" s="244"/>
      <c r="K2021" s="243"/>
      <c r="L2021" s="243"/>
      <c r="M2021" s="243"/>
      <c r="N2021" s="243"/>
      <c r="O2021" s="243"/>
      <c r="P2021" s="244"/>
    </row>
    <row r="2022" spans="1:16" ht="13.5">
      <c r="A2022" s="242"/>
      <c r="B2022" s="240"/>
      <c r="C2022" s="243"/>
      <c r="D2022" s="243"/>
      <c r="E2022" s="243"/>
      <c r="F2022" s="243"/>
      <c r="G2022" s="243"/>
      <c r="H2022" s="243"/>
      <c r="I2022" s="244"/>
      <c r="J2022" s="244"/>
      <c r="K2022" s="243"/>
      <c r="L2022" s="243"/>
      <c r="M2022" s="243"/>
      <c r="N2022" s="243"/>
      <c r="O2022" s="243"/>
      <c r="P2022" s="244"/>
    </row>
    <row r="2023" spans="1:16" ht="13.5">
      <c r="A2023" s="242"/>
      <c r="B2023" s="240"/>
      <c r="C2023" s="243"/>
      <c r="D2023" s="243"/>
      <c r="E2023" s="243"/>
      <c r="F2023" s="243"/>
      <c r="G2023" s="243"/>
      <c r="H2023" s="243"/>
      <c r="I2023" s="244"/>
      <c r="J2023" s="244"/>
      <c r="K2023" s="243"/>
      <c r="L2023" s="243"/>
      <c r="M2023" s="243"/>
      <c r="N2023" s="243"/>
      <c r="O2023" s="243"/>
      <c r="P2023" s="244"/>
    </row>
    <row r="2024" spans="1:16" ht="13.5">
      <c r="A2024" s="242"/>
      <c r="B2024" s="240"/>
      <c r="C2024" s="243"/>
      <c r="D2024" s="243"/>
      <c r="E2024" s="243"/>
      <c r="F2024" s="243"/>
      <c r="G2024" s="243"/>
      <c r="H2024" s="243"/>
      <c r="I2024" s="244"/>
      <c r="J2024" s="244"/>
      <c r="K2024" s="243"/>
      <c r="L2024" s="243"/>
      <c r="M2024" s="243"/>
      <c r="N2024" s="243"/>
      <c r="O2024" s="243"/>
      <c r="P2024" s="244"/>
    </row>
    <row r="2025" spans="1:16" ht="13.5">
      <c r="A2025" s="242"/>
      <c r="B2025" s="240"/>
      <c r="C2025" s="243"/>
      <c r="D2025" s="243"/>
      <c r="E2025" s="243"/>
      <c r="F2025" s="243"/>
      <c r="G2025" s="243"/>
      <c r="H2025" s="243"/>
      <c r="I2025" s="244"/>
      <c r="J2025" s="244"/>
      <c r="K2025" s="243"/>
      <c r="L2025" s="243"/>
      <c r="M2025" s="243"/>
      <c r="N2025" s="243"/>
      <c r="O2025" s="243"/>
      <c r="P2025" s="244"/>
    </row>
    <row r="2026" spans="1:16" ht="13.5">
      <c r="A2026" s="242"/>
      <c r="B2026" s="240"/>
      <c r="C2026" s="243"/>
      <c r="D2026" s="243"/>
      <c r="E2026" s="243"/>
      <c r="F2026" s="243"/>
      <c r="G2026" s="243"/>
      <c r="H2026" s="243"/>
      <c r="I2026" s="244"/>
      <c r="J2026" s="244"/>
      <c r="K2026" s="243"/>
      <c r="L2026" s="243"/>
      <c r="M2026" s="243"/>
      <c r="N2026" s="243"/>
      <c r="O2026" s="243"/>
      <c r="P2026" s="244"/>
    </row>
    <row r="2027" spans="1:16" ht="13.5">
      <c r="A2027" s="242"/>
      <c r="B2027" s="240"/>
      <c r="C2027" s="243"/>
      <c r="D2027" s="243"/>
      <c r="E2027" s="243"/>
      <c r="F2027" s="243"/>
      <c r="G2027" s="243"/>
      <c r="H2027" s="243"/>
      <c r="I2027" s="244"/>
      <c r="J2027" s="244"/>
      <c r="K2027" s="243"/>
      <c r="L2027" s="243"/>
      <c r="M2027" s="243"/>
      <c r="N2027" s="243"/>
      <c r="O2027" s="243"/>
      <c r="P2027" s="244"/>
    </row>
    <row r="2028" spans="1:16" ht="13.5">
      <c r="A2028" s="242"/>
      <c r="B2028" s="240"/>
      <c r="C2028" s="243"/>
      <c r="D2028" s="243"/>
      <c r="E2028" s="243"/>
      <c r="F2028" s="243"/>
      <c r="G2028" s="243"/>
      <c r="H2028" s="243"/>
      <c r="I2028" s="244"/>
      <c r="J2028" s="244"/>
      <c r="K2028" s="243"/>
      <c r="L2028" s="243"/>
      <c r="M2028" s="243"/>
      <c r="N2028" s="243"/>
      <c r="O2028" s="243"/>
      <c r="P2028" s="244"/>
    </row>
    <row r="2029" spans="1:16" ht="13.5">
      <c r="A2029" s="242"/>
      <c r="B2029" s="240"/>
      <c r="C2029" s="243"/>
      <c r="D2029" s="243"/>
      <c r="E2029" s="243"/>
      <c r="F2029" s="243"/>
      <c r="G2029" s="243"/>
      <c r="H2029" s="243"/>
      <c r="I2029" s="244"/>
      <c r="J2029" s="244"/>
      <c r="K2029" s="243"/>
      <c r="L2029" s="243"/>
      <c r="M2029" s="243"/>
      <c r="N2029" s="243"/>
      <c r="O2029" s="243"/>
      <c r="P2029" s="244"/>
    </row>
    <row r="2030" spans="1:16" ht="13.5">
      <c r="A2030" s="242"/>
      <c r="B2030" s="240"/>
      <c r="C2030" s="243"/>
      <c r="D2030" s="243"/>
      <c r="E2030" s="243"/>
      <c r="F2030" s="243"/>
      <c r="G2030" s="243"/>
      <c r="H2030" s="243"/>
      <c r="I2030" s="244"/>
      <c r="J2030" s="244"/>
      <c r="K2030" s="243"/>
      <c r="L2030" s="243"/>
      <c r="M2030" s="243"/>
      <c r="N2030" s="243"/>
      <c r="O2030" s="243"/>
      <c r="P2030" s="244"/>
    </row>
    <row r="2031" spans="1:16" ht="13.5">
      <c r="A2031" s="242"/>
      <c r="B2031" s="240"/>
      <c r="C2031" s="243"/>
      <c r="D2031" s="243"/>
      <c r="E2031" s="243"/>
      <c r="F2031" s="243"/>
      <c r="G2031" s="243"/>
      <c r="H2031" s="243"/>
      <c r="I2031" s="244"/>
      <c r="J2031" s="244"/>
      <c r="K2031" s="243"/>
      <c r="L2031" s="243"/>
      <c r="M2031" s="243"/>
      <c r="N2031" s="243"/>
      <c r="O2031" s="243"/>
      <c r="P2031" s="244"/>
    </row>
    <row r="2032" spans="1:16" ht="13.5">
      <c r="A2032" s="242"/>
      <c r="B2032" s="240"/>
      <c r="C2032" s="243"/>
      <c r="D2032" s="243"/>
      <c r="E2032" s="243"/>
      <c r="F2032" s="243"/>
      <c r="G2032" s="243"/>
      <c r="H2032" s="243"/>
      <c r="I2032" s="244"/>
      <c r="J2032" s="244"/>
      <c r="K2032" s="243"/>
      <c r="L2032" s="243"/>
      <c r="M2032" s="243"/>
      <c r="N2032" s="243"/>
      <c r="O2032" s="243"/>
      <c r="P2032" s="244"/>
    </row>
    <row r="2033" spans="1:16" ht="13.5">
      <c r="A2033" s="242"/>
      <c r="B2033" s="240"/>
      <c r="C2033" s="243"/>
      <c r="D2033" s="243"/>
      <c r="E2033" s="243"/>
      <c r="F2033" s="243"/>
      <c r="G2033" s="243"/>
      <c r="H2033" s="243"/>
      <c r="I2033" s="244"/>
      <c r="J2033" s="244"/>
      <c r="K2033" s="243"/>
      <c r="L2033" s="243"/>
      <c r="M2033" s="243"/>
      <c r="N2033" s="243"/>
      <c r="O2033" s="243"/>
      <c r="P2033" s="244"/>
    </row>
    <row r="2034" spans="1:16" ht="13.5">
      <c r="A2034" s="242"/>
      <c r="B2034" s="240"/>
      <c r="C2034" s="243"/>
      <c r="D2034" s="243"/>
      <c r="E2034" s="243"/>
      <c r="F2034" s="243"/>
      <c r="G2034" s="243"/>
      <c r="H2034" s="243"/>
      <c r="I2034" s="244"/>
      <c r="J2034" s="244"/>
      <c r="K2034" s="243"/>
      <c r="L2034" s="243"/>
      <c r="M2034" s="243"/>
      <c r="N2034" s="243"/>
      <c r="O2034" s="243"/>
      <c r="P2034" s="244"/>
    </row>
    <row r="2035" spans="1:16" ht="13.5">
      <c r="A2035" s="242"/>
      <c r="B2035" s="240"/>
      <c r="C2035" s="243"/>
      <c r="D2035" s="243"/>
      <c r="E2035" s="243"/>
      <c r="F2035" s="243"/>
      <c r="G2035" s="243"/>
      <c r="H2035" s="243"/>
      <c r="I2035" s="244"/>
      <c r="J2035" s="244"/>
      <c r="K2035" s="243"/>
      <c r="L2035" s="243"/>
      <c r="M2035" s="243"/>
      <c r="N2035" s="243"/>
      <c r="O2035" s="243"/>
      <c r="P2035" s="244"/>
    </row>
    <row r="2036" spans="1:16" ht="13.5">
      <c r="A2036" s="242"/>
      <c r="B2036" s="240"/>
      <c r="C2036" s="243"/>
      <c r="D2036" s="243"/>
      <c r="E2036" s="243"/>
      <c r="F2036" s="243"/>
      <c r="G2036" s="243"/>
      <c r="H2036" s="243"/>
      <c r="I2036" s="244"/>
      <c r="J2036" s="244"/>
      <c r="K2036" s="243"/>
      <c r="L2036" s="243"/>
      <c r="M2036" s="243"/>
      <c r="N2036" s="243"/>
      <c r="O2036" s="243"/>
      <c r="P2036" s="244"/>
    </row>
    <row r="2037" spans="1:16" ht="13.5">
      <c r="A2037" s="242"/>
      <c r="B2037" s="240"/>
      <c r="C2037" s="243"/>
      <c r="D2037" s="243"/>
      <c r="E2037" s="243"/>
      <c r="F2037" s="243"/>
      <c r="G2037" s="243"/>
      <c r="H2037" s="243"/>
      <c r="I2037" s="244"/>
      <c r="J2037" s="244"/>
      <c r="K2037" s="243"/>
      <c r="L2037" s="243"/>
      <c r="M2037" s="243"/>
      <c r="N2037" s="243"/>
      <c r="O2037" s="243"/>
      <c r="P2037" s="244"/>
    </row>
    <row r="2038" spans="1:16" ht="13.5">
      <c r="A2038" s="242"/>
      <c r="B2038" s="240"/>
      <c r="C2038" s="243"/>
      <c r="D2038" s="243"/>
      <c r="E2038" s="243"/>
      <c r="F2038" s="243"/>
      <c r="G2038" s="243"/>
      <c r="H2038" s="243"/>
      <c r="I2038" s="244"/>
      <c r="J2038" s="244"/>
      <c r="K2038" s="243"/>
      <c r="L2038" s="243"/>
      <c r="M2038" s="243"/>
      <c r="N2038" s="243"/>
      <c r="O2038" s="243"/>
      <c r="P2038" s="244"/>
    </row>
    <row r="2039" spans="1:16" ht="13.5">
      <c r="A2039" s="242"/>
      <c r="B2039" s="240"/>
      <c r="C2039" s="243"/>
      <c r="D2039" s="243"/>
      <c r="E2039" s="243"/>
      <c r="F2039" s="243"/>
      <c r="G2039" s="243"/>
      <c r="H2039" s="243"/>
      <c r="I2039" s="244"/>
      <c r="J2039" s="244"/>
      <c r="K2039" s="243"/>
      <c r="L2039" s="243"/>
      <c r="M2039" s="243"/>
      <c r="N2039" s="243"/>
      <c r="O2039" s="243"/>
      <c r="P2039" s="244"/>
    </row>
    <row r="2040" spans="1:16" ht="13.5">
      <c r="A2040" s="242"/>
      <c r="B2040" s="240"/>
      <c r="C2040" s="243"/>
      <c r="D2040" s="243"/>
      <c r="E2040" s="243"/>
      <c r="F2040" s="243"/>
      <c r="G2040" s="243"/>
      <c r="H2040" s="243"/>
      <c r="I2040" s="244"/>
      <c r="J2040" s="244"/>
      <c r="K2040" s="243"/>
      <c r="L2040" s="243"/>
      <c r="M2040" s="243"/>
      <c r="N2040" s="243"/>
      <c r="O2040" s="243"/>
      <c r="P2040" s="244"/>
    </row>
    <row r="2041" spans="1:16" ht="13.5">
      <c r="A2041" s="242"/>
      <c r="B2041" s="240"/>
      <c r="C2041" s="243"/>
      <c r="D2041" s="243"/>
      <c r="E2041" s="243"/>
      <c r="F2041" s="243"/>
      <c r="G2041" s="243"/>
      <c r="H2041" s="243"/>
      <c r="I2041" s="244"/>
      <c r="J2041" s="244"/>
      <c r="K2041" s="243"/>
      <c r="L2041" s="243"/>
      <c r="M2041" s="243"/>
      <c r="N2041" s="243"/>
      <c r="O2041" s="243"/>
      <c r="P2041" s="244"/>
    </row>
    <row r="2042" spans="1:16" ht="13.5">
      <c r="A2042" s="242"/>
      <c r="B2042" s="240"/>
      <c r="C2042" s="243"/>
      <c r="D2042" s="243"/>
      <c r="E2042" s="243"/>
      <c r="F2042" s="243"/>
      <c r="G2042" s="243"/>
      <c r="H2042" s="243"/>
      <c r="I2042" s="244"/>
      <c r="J2042" s="244"/>
      <c r="K2042" s="243"/>
      <c r="L2042" s="243"/>
      <c r="M2042" s="243"/>
      <c r="N2042" s="243"/>
      <c r="O2042" s="243"/>
      <c r="P2042" s="244"/>
    </row>
    <row r="2043" spans="1:16" ht="13.5">
      <c r="A2043" s="242"/>
      <c r="B2043" s="240"/>
      <c r="C2043" s="243"/>
      <c r="D2043" s="243"/>
      <c r="E2043" s="243"/>
      <c r="F2043" s="243"/>
      <c r="G2043" s="243"/>
      <c r="H2043" s="243"/>
      <c r="I2043" s="244"/>
      <c r="J2043" s="244"/>
      <c r="K2043" s="243"/>
      <c r="L2043" s="243"/>
      <c r="M2043" s="243"/>
      <c r="N2043" s="243"/>
      <c r="O2043" s="243"/>
      <c r="P2043" s="244"/>
    </row>
    <row r="2044" spans="1:16" ht="13.5">
      <c r="A2044" s="242"/>
      <c r="B2044" s="240"/>
      <c r="C2044" s="243"/>
      <c r="D2044" s="243"/>
      <c r="E2044" s="243"/>
      <c r="F2044" s="243"/>
      <c r="G2044" s="243"/>
      <c r="H2044" s="243"/>
      <c r="I2044" s="244"/>
      <c r="J2044" s="244"/>
      <c r="K2044" s="243"/>
      <c r="L2044" s="243"/>
      <c r="M2044" s="243"/>
      <c r="N2044" s="243"/>
      <c r="O2044" s="243"/>
      <c r="P2044" s="244"/>
    </row>
    <row r="2045" spans="1:16" ht="13.5">
      <c r="A2045" s="242"/>
      <c r="B2045" s="240"/>
      <c r="C2045" s="243"/>
      <c r="D2045" s="243"/>
      <c r="E2045" s="243"/>
      <c r="F2045" s="243"/>
      <c r="G2045" s="243"/>
      <c r="H2045" s="243"/>
      <c r="I2045" s="244"/>
      <c r="J2045" s="244"/>
      <c r="K2045" s="243"/>
      <c r="L2045" s="243"/>
      <c r="M2045" s="243"/>
      <c r="N2045" s="243"/>
      <c r="O2045" s="243"/>
      <c r="P2045" s="244"/>
    </row>
    <row r="2046" spans="1:16" ht="13.5">
      <c r="A2046" s="242"/>
      <c r="B2046" s="240"/>
      <c r="C2046" s="243"/>
      <c r="D2046" s="243"/>
      <c r="E2046" s="243"/>
      <c r="F2046" s="243"/>
      <c r="G2046" s="243"/>
      <c r="H2046" s="243"/>
      <c r="I2046" s="244"/>
      <c r="J2046" s="244"/>
      <c r="K2046" s="243"/>
      <c r="L2046" s="243"/>
      <c r="M2046" s="243"/>
      <c r="N2046" s="243"/>
      <c r="O2046" s="243"/>
      <c r="P2046" s="244"/>
    </row>
    <row r="2047" spans="1:16" ht="13.5">
      <c r="A2047" s="242"/>
      <c r="B2047" s="240"/>
      <c r="C2047" s="243"/>
      <c r="D2047" s="243"/>
      <c r="E2047" s="243"/>
      <c r="F2047" s="243"/>
      <c r="G2047" s="243"/>
      <c r="H2047" s="243"/>
      <c r="I2047" s="244"/>
      <c r="J2047" s="244"/>
      <c r="K2047" s="243"/>
      <c r="L2047" s="243"/>
      <c r="M2047" s="243"/>
      <c r="N2047" s="243"/>
      <c r="O2047" s="243"/>
      <c r="P2047" s="244"/>
    </row>
    <row r="2048" spans="1:16" ht="13.5">
      <c r="A2048" s="242"/>
      <c r="B2048" s="240"/>
      <c r="C2048" s="243"/>
      <c r="D2048" s="243"/>
      <c r="E2048" s="243"/>
      <c r="F2048" s="243"/>
      <c r="G2048" s="243"/>
      <c r="H2048" s="243"/>
      <c r="I2048" s="244"/>
      <c r="J2048" s="244"/>
      <c r="K2048" s="243"/>
      <c r="L2048" s="243"/>
      <c r="M2048" s="243"/>
      <c r="N2048" s="243"/>
      <c r="O2048" s="243"/>
      <c r="P2048" s="244"/>
    </row>
    <row r="2049" spans="1:16" ht="13.5">
      <c r="A2049" s="242"/>
      <c r="B2049" s="240"/>
      <c r="C2049" s="243"/>
      <c r="D2049" s="243"/>
      <c r="E2049" s="243"/>
      <c r="F2049" s="243"/>
      <c r="G2049" s="243"/>
      <c r="H2049" s="243"/>
      <c r="I2049" s="244"/>
      <c r="J2049" s="244"/>
      <c r="K2049" s="243"/>
      <c r="L2049" s="243"/>
      <c r="M2049" s="243"/>
      <c r="N2049" s="243"/>
      <c r="O2049" s="243"/>
      <c r="P2049" s="244"/>
    </row>
    <row r="2050" spans="1:16" ht="13.5">
      <c r="A2050" s="242"/>
      <c r="B2050" s="240"/>
      <c r="C2050" s="243"/>
      <c r="D2050" s="243"/>
      <c r="E2050" s="243"/>
      <c r="F2050" s="243"/>
      <c r="G2050" s="243"/>
      <c r="H2050" s="243"/>
      <c r="I2050" s="244"/>
      <c r="J2050" s="244"/>
      <c r="K2050" s="243"/>
      <c r="L2050" s="243"/>
      <c r="M2050" s="243"/>
      <c r="N2050" s="243"/>
      <c r="O2050" s="243"/>
      <c r="P2050" s="244"/>
    </row>
    <row r="2051" spans="1:16" ht="13.5">
      <c r="A2051" s="242"/>
      <c r="B2051" s="240"/>
      <c r="C2051" s="243"/>
      <c r="D2051" s="243"/>
      <c r="E2051" s="243"/>
      <c r="F2051" s="243"/>
      <c r="G2051" s="243"/>
      <c r="H2051" s="243"/>
      <c r="I2051" s="244"/>
      <c r="J2051" s="244"/>
      <c r="K2051" s="243"/>
      <c r="L2051" s="243"/>
      <c r="M2051" s="243"/>
      <c r="N2051" s="243"/>
      <c r="O2051" s="243"/>
      <c r="P2051" s="244"/>
    </row>
    <row r="2052" spans="1:16" ht="13.5">
      <c r="A2052" s="242"/>
      <c r="B2052" s="240"/>
      <c r="C2052" s="243"/>
      <c r="D2052" s="243"/>
      <c r="E2052" s="243"/>
      <c r="F2052" s="243"/>
      <c r="G2052" s="243"/>
      <c r="H2052" s="243"/>
      <c r="I2052" s="244"/>
      <c r="J2052" s="244"/>
      <c r="K2052" s="243"/>
      <c r="L2052" s="243"/>
      <c r="M2052" s="243"/>
      <c r="N2052" s="243"/>
      <c r="O2052" s="243"/>
      <c r="P2052" s="244"/>
    </row>
    <row r="2053" spans="1:16" ht="13.5">
      <c r="A2053" s="242"/>
      <c r="B2053" s="240"/>
      <c r="C2053" s="243"/>
      <c r="D2053" s="243"/>
      <c r="E2053" s="243"/>
      <c r="F2053" s="243"/>
      <c r="G2053" s="243"/>
      <c r="H2053" s="243"/>
      <c r="I2053" s="244"/>
      <c r="J2053" s="244"/>
      <c r="K2053" s="243"/>
      <c r="L2053" s="243"/>
      <c r="M2053" s="243"/>
      <c r="N2053" s="243"/>
      <c r="O2053" s="243"/>
      <c r="P2053" s="244"/>
    </row>
    <row r="2054" spans="1:16" ht="13.5">
      <c r="A2054" s="242"/>
      <c r="B2054" s="240"/>
      <c r="C2054" s="243"/>
      <c r="D2054" s="243"/>
      <c r="E2054" s="243"/>
      <c r="F2054" s="243"/>
      <c r="G2054" s="243"/>
      <c r="H2054" s="243"/>
      <c r="I2054" s="244"/>
      <c r="J2054" s="244"/>
      <c r="K2054" s="243"/>
      <c r="L2054" s="243"/>
      <c r="M2054" s="243"/>
      <c r="N2054" s="243"/>
      <c r="O2054" s="243"/>
      <c r="P2054" s="244"/>
    </row>
    <row r="2055" spans="1:16" ht="13.5">
      <c r="A2055" s="242"/>
      <c r="B2055" s="240"/>
      <c r="C2055" s="243"/>
      <c r="D2055" s="243"/>
      <c r="E2055" s="243"/>
      <c r="F2055" s="243"/>
      <c r="G2055" s="243"/>
      <c r="H2055" s="243"/>
      <c r="I2055" s="244"/>
      <c r="J2055" s="244"/>
      <c r="K2055" s="243"/>
      <c r="L2055" s="243"/>
      <c r="M2055" s="243"/>
      <c r="N2055" s="243"/>
      <c r="O2055" s="243"/>
      <c r="P2055" s="244"/>
    </row>
    <row r="2056" spans="1:16" ht="13.5">
      <c r="A2056" s="242"/>
      <c r="B2056" s="240"/>
      <c r="C2056" s="243"/>
      <c r="D2056" s="243"/>
      <c r="E2056" s="243"/>
      <c r="F2056" s="243"/>
      <c r="G2056" s="243"/>
      <c r="H2056" s="243"/>
      <c r="I2056" s="244"/>
      <c r="J2056" s="244"/>
      <c r="K2056" s="243"/>
      <c r="L2056" s="243"/>
      <c r="M2056" s="243"/>
      <c r="N2056" s="243"/>
      <c r="O2056" s="243"/>
      <c r="P2056" s="244"/>
    </row>
    <row r="2057" spans="1:16" ht="13.5">
      <c r="A2057" s="242"/>
      <c r="B2057" s="240"/>
      <c r="C2057" s="243"/>
      <c r="D2057" s="243"/>
      <c r="E2057" s="243"/>
      <c r="F2057" s="243"/>
      <c r="G2057" s="243"/>
      <c r="H2057" s="243"/>
      <c r="I2057" s="244"/>
      <c r="J2057" s="244"/>
      <c r="K2057" s="243"/>
      <c r="L2057" s="243"/>
      <c r="M2057" s="243"/>
      <c r="N2057" s="243"/>
      <c r="O2057" s="243"/>
      <c r="P2057" s="244"/>
    </row>
    <row r="2058" spans="1:16" ht="13.5">
      <c r="A2058" s="242"/>
      <c r="B2058" s="240"/>
      <c r="C2058" s="243"/>
      <c r="D2058" s="243"/>
      <c r="E2058" s="243"/>
      <c r="F2058" s="243"/>
      <c r="G2058" s="243"/>
      <c r="H2058" s="243"/>
      <c r="I2058" s="244"/>
      <c r="J2058" s="244"/>
      <c r="K2058" s="243"/>
      <c r="L2058" s="243"/>
      <c r="M2058" s="243"/>
      <c r="N2058" s="243"/>
      <c r="O2058" s="243"/>
      <c r="P2058" s="244"/>
    </row>
    <row r="2059" spans="1:16" ht="13.5">
      <c r="A2059" s="242"/>
      <c r="B2059" s="240"/>
      <c r="C2059" s="243"/>
      <c r="D2059" s="243"/>
      <c r="E2059" s="243"/>
      <c r="F2059" s="243"/>
      <c r="G2059" s="243"/>
      <c r="H2059" s="243"/>
      <c r="I2059" s="244"/>
      <c r="J2059" s="244"/>
      <c r="K2059" s="243"/>
      <c r="L2059" s="243"/>
      <c r="M2059" s="243"/>
      <c r="N2059" s="243"/>
      <c r="O2059" s="243"/>
      <c r="P2059" s="244"/>
    </row>
    <row r="2060" spans="1:16" ht="13.5">
      <c r="A2060" s="242"/>
      <c r="B2060" s="240"/>
      <c r="C2060" s="243"/>
      <c r="D2060" s="243"/>
      <c r="E2060" s="243"/>
      <c r="F2060" s="243"/>
      <c r="G2060" s="243"/>
      <c r="H2060" s="243"/>
      <c r="I2060" s="244"/>
      <c r="J2060" s="244"/>
      <c r="K2060" s="243"/>
      <c r="L2060" s="243"/>
      <c r="M2060" s="243"/>
      <c r="N2060" s="243"/>
      <c r="O2060" s="243"/>
      <c r="P2060" s="244"/>
    </row>
    <row r="2061" spans="1:16" ht="13.5">
      <c r="A2061" s="242"/>
      <c r="B2061" s="240"/>
      <c r="C2061" s="243"/>
      <c r="D2061" s="243"/>
      <c r="E2061" s="243"/>
      <c r="F2061" s="243"/>
      <c r="G2061" s="243"/>
      <c r="H2061" s="243"/>
      <c r="I2061" s="244"/>
      <c r="J2061" s="244"/>
      <c r="K2061" s="243"/>
      <c r="L2061" s="243"/>
      <c r="M2061" s="243"/>
      <c r="N2061" s="243"/>
      <c r="O2061" s="243"/>
      <c r="P2061" s="244"/>
    </row>
    <row r="2062" spans="1:16" ht="13.5">
      <c r="A2062" s="242"/>
      <c r="B2062" s="240"/>
      <c r="C2062" s="243"/>
      <c r="D2062" s="243"/>
      <c r="E2062" s="243"/>
      <c r="F2062" s="243"/>
      <c r="G2062" s="243"/>
      <c r="H2062" s="243"/>
      <c r="I2062" s="244"/>
      <c r="J2062" s="244"/>
      <c r="K2062" s="243"/>
      <c r="L2062" s="243"/>
      <c r="M2062" s="243"/>
      <c r="N2062" s="243"/>
      <c r="O2062" s="243"/>
      <c r="P2062" s="244"/>
    </row>
    <row r="2063" spans="1:16" ht="13.5">
      <c r="A2063" s="242"/>
      <c r="B2063" s="240"/>
      <c r="C2063" s="243"/>
      <c r="D2063" s="243"/>
      <c r="E2063" s="243"/>
      <c r="F2063" s="243"/>
      <c r="G2063" s="243"/>
      <c r="H2063" s="243"/>
      <c r="I2063" s="244"/>
      <c r="J2063" s="244"/>
      <c r="K2063" s="243"/>
      <c r="L2063" s="243"/>
      <c r="M2063" s="243"/>
      <c r="N2063" s="243"/>
      <c r="O2063" s="243"/>
      <c r="P2063" s="244"/>
    </row>
    <row r="2064" spans="1:16" ht="13.5">
      <c r="A2064" s="242"/>
      <c r="B2064" s="240"/>
      <c r="C2064" s="243"/>
      <c r="D2064" s="243"/>
      <c r="E2064" s="243"/>
      <c r="F2064" s="243"/>
      <c r="G2064" s="243"/>
      <c r="H2064" s="243"/>
      <c r="I2064" s="244"/>
      <c r="J2064" s="244"/>
      <c r="K2064" s="243"/>
      <c r="L2064" s="243"/>
      <c r="M2064" s="243"/>
      <c r="N2064" s="243"/>
      <c r="O2064" s="243"/>
      <c r="P2064" s="244"/>
    </row>
    <row r="2065" spans="1:16" ht="13.5">
      <c r="A2065" s="242"/>
      <c r="B2065" s="240"/>
      <c r="C2065" s="243"/>
      <c r="D2065" s="243"/>
      <c r="E2065" s="243"/>
      <c r="F2065" s="243"/>
      <c r="G2065" s="243"/>
      <c r="H2065" s="243"/>
      <c r="I2065" s="244"/>
      <c r="J2065" s="244"/>
      <c r="K2065" s="243"/>
      <c r="L2065" s="243"/>
      <c r="M2065" s="243"/>
      <c r="N2065" s="243"/>
      <c r="O2065" s="243"/>
      <c r="P2065" s="244"/>
    </row>
    <row r="2066" spans="1:16" ht="13.5">
      <c r="A2066" s="242"/>
      <c r="B2066" s="240"/>
      <c r="C2066" s="243"/>
      <c r="D2066" s="243"/>
      <c r="E2066" s="243"/>
      <c r="F2066" s="243"/>
      <c r="G2066" s="243"/>
      <c r="H2066" s="243"/>
      <c r="I2066" s="244"/>
      <c r="J2066" s="244"/>
      <c r="K2066" s="243"/>
      <c r="L2066" s="243"/>
      <c r="M2066" s="243"/>
      <c r="N2066" s="243"/>
      <c r="O2066" s="243"/>
      <c r="P2066" s="244"/>
    </row>
    <row r="2067" spans="1:16" ht="13.5">
      <c r="A2067" s="242"/>
      <c r="B2067" s="240"/>
      <c r="C2067" s="243"/>
      <c r="D2067" s="243"/>
      <c r="E2067" s="243"/>
      <c r="F2067" s="243"/>
      <c r="G2067" s="243"/>
      <c r="H2067" s="243"/>
      <c r="I2067" s="244"/>
      <c r="J2067" s="244"/>
      <c r="K2067" s="243"/>
      <c r="L2067" s="243"/>
      <c r="M2067" s="243"/>
      <c r="N2067" s="243"/>
      <c r="O2067" s="243"/>
      <c r="P2067" s="244"/>
    </row>
    <row r="2068" spans="1:16" ht="13.5">
      <c r="A2068" s="242"/>
      <c r="B2068" s="240"/>
      <c r="C2068" s="243"/>
      <c r="D2068" s="243"/>
      <c r="E2068" s="243"/>
      <c r="F2068" s="243"/>
      <c r="G2068" s="243"/>
      <c r="H2068" s="243"/>
      <c r="I2068" s="244"/>
      <c r="J2068" s="244"/>
      <c r="K2068" s="243"/>
      <c r="L2068" s="243"/>
      <c r="M2068" s="243"/>
      <c r="N2068" s="243"/>
      <c r="O2068" s="243"/>
      <c r="P2068" s="244"/>
    </row>
    <row r="2069" spans="1:16" ht="13.5">
      <c r="A2069" s="242"/>
      <c r="B2069" s="240"/>
      <c r="C2069" s="243"/>
      <c r="D2069" s="243"/>
      <c r="E2069" s="243"/>
      <c r="F2069" s="243"/>
      <c r="G2069" s="243"/>
      <c r="H2069" s="243"/>
      <c r="I2069" s="244"/>
      <c r="J2069" s="244"/>
      <c r="K2069" s="243"/>
      <c r="L2069" s="243"/>
      <c r="M2069" s="243"/>
      <c r="N2069" s="243"/>
      <c r="O2069" s="243"/>
      <c r="P2069" s="244"/>
    </row>
    <row r="2070" spans="1:16" ht="13.5">
      <c r="A2070" s="242"/>
      <c r="B2070" s="240"/>
      <c r="C2070" s="243"/>
      <c r="D2070" s="243"/>
      <c r="E2070" s="243"/>
      <c r="F2070" s="243"/>
      <c r="G2070" s="243"/>
      <c r="H2070" s="243"/>
      <c r="I2070" s="244"/>
      <c r="J2070" s="244"/>
      <c r="K2070" s="243"/>
      <c r="L2070" s="243"/>
      <c r="M2070" s="243"/>
      <c r="N2070" s="243"/>
      <c r="O2070" s="243"/>
      <c r="P2070" s="244"/>
    </row>
    <row r="2071" spans="1:16" ht="13.5">
      <c r="A2071" s="242"/>
      <c r="B2071" s="240"/>
      <c r="C2071" s="243"/>
      <c r="D2071" s="243"/>
      <c r="E2071" s="243"/>
      <c r="F2071" s="243"/>
      <c r="G2071" s="243"/>
      <c r="H2071" s="243"/>
      <c r="I2071" s="244"/>
      <c r="J2071" s="244"/>
      <c r="K2071" s="243"/>
      <c r="L2071" s="243"/>
      <c r="M2071" s="243"/>
      <c r="N2071" s="243"/>
      <c r="O2071" s="243"/>
      <c r="P2071" s="244"/>
    </row>
    <row r="2072" spans="1:16" ht="13.5">
      <c r="A2072" s="242"/>
      <c r="B2072" s="240"/>
      <c r="C2072" s="243"/>
      <c r="D2072" s="243"/>
      <c r="E2072" s="243"/>
      <c r="F2072" s="243"/>
      <c r="G2072" s="243"/>
      <c r="H2072" s="243"/>
      <c r="I2072" s="244"/>
      <c r="J2072" s="244"/>
      <c r="K2072" s="243"/>
      <c r="L2072" s="243"/>
      <c r="M2072" s="243"/>
      <c r="N2072" s="243"/>
      <c r="O2072" s="243"/>
      <c r="P2072" s="244"/>
    </row>
    <row r="2073" spans="1:16" ht="13.5">
      <c r="A2073" s="242"/>
      <c r="B2073" s="240"/>
      <c r="C2073" s="243"/>
      <c r="D2073" s="243"/>
      <c r="E2073" s="243"/>
      <c r="F2073" s="243"/>
      <c r="G2073" s="243"/>
      <c r="H2073" s="243"/>
      <c r="I2073" s="244"/>
      <c r="J2073" s="244"/>
      <c r="K2073" s="243"/>
      <c r="L2073" s="243"/>
      <c r="M2073" s="243"/>
      <c r="N2073" s="243"/>
      <c r="O2073" s="243"/>
      <c r="P2073" s="244"/>
    </row>
    <row r="2074" spans="1:16" ht="13.5">
      <c r="A2074" s="242"/>
      <c r="B2074" s="240"/>
      <c r="C2074" s="243"/>
      <c r="D2074" s="243"/>
      <c r="E2074" s="243"/>
      <c r="F2074" s="243"/>
      <c r="G2074" s="243"/>
      <c r="H2074" s="243"/>
      <c r="I2074" s="244"/>
      <c r="J2074" s="244"/>
      <c r="K2074" s="243"/>
      <c r="L2074" s="243"/>
      <c r="M2074" s="243"/>
      <c r="N2074" s="243"/>
      <c r="O2074" s="243"/>
      <c r="P2074" s="244"/>
    </row>
    <row r="2075" spans="1:16" ht="13.5">
      <c r="A2075" s="242"/>
      <c r="B2075" s="240"/>
      <c r="C2075" s="243"/>
      <c r="D2075" s="243"/>
      <c r="E2075" s="243"/>
      <c r="F2075" s="243"/>
      <c r="G2075" s="243"/>
      <c r="H2075" s="243"/>
      <c r="I2075" s="244"/>
      <c r="J2075" s="244"/>
      <c r="K2075" s="243"/>
      <c r="L2075" s="243"/>
      <c r="M2075" s="243"/>
      <c r="N2075" s="243"/>
      <c r="O2075" s="243"/>
      <c r="P2075" s="244"/>
    </row>
    <row r="2076" spans="1:16" ht="13.5">
      <c r="A2076" s="242"/>
      <c r="B2076" s="240"/>
      <c r="C2076" s="243"/>
      <c r="D2076" s="243"/>
      <c r="E2076" s="243"/>
      <c r="F2076" s="243"/>
      <c r="G2076" s="243"/>
      <c r="H2076" s="243"/>
      <c r="I2076" s="244"/>
      <c r="J2076" s="244"/>
      <c r="K2076" s="243"/>
      <c r="L2076" s="243"/>
      <c r="M2076" s="243"/>
      <c r="N2076" s="243"/>
      <c r="O2076" s="243"/>
      <c r="P2076" s="244"/>
    </row>
    <row r="2077" spans="1:16" ht="13.5">
      <c r="A2077" s="242"/>
      <c r="B2077" s="240"/>
      <c r="C2077" s="243"/>
      <c r="D2077" s="243"/>
      <c r="E2077" s="243"/>
      <c r="F2077" s="243"/>
      <c r="G2077" s="243"/>
      <c r="H2077" s="243"/>
      <c r="I2077" s="244"/>
      <c r="J2077" s="244"/>
      <c r="K2077" s="243"/>
      <c r="L2077" s="243"/>
      <c r="M2077" s="243"/>
      <c r="N2077" s="243"/>
      <c r="O2077" s="243"/>
      <c r="P2077" s="244"/>
    </row>
    <row r="2078" spans="1:16" ht="13.5">
      <c r="A2078" s="242"/>
      <c r="B2078" s="240"/>
      <c r="C2078" s="243"/>
      <c r="D2078" s="243"/>
      <c r="E2078" s="243"/>
      <c r="F2078" s="243"/>
      <c r="G2078" s="243"/>
      <c r="H2078" s="243"/>
      <c r="I2078" s="244"/>
      <c r="J2078" s="244"/>
      <c r="K2078" s="243"/>
      <c r="L2078" s="243"/>
      <c r="M2078" s="243"/>
      <c r="N2078" s="243"/>
      <c r="O2078" s="243"/>
      <c r="P2078" s="244"/>
    </row>
    <row r="2079" spans="1:16" ht="13.5">
      <c r="A2079" s="242"/>
      <c r="B2079" s="240"/>
      <c r="C2079" s="243"/>
      <c r="D2079" s="243"/>
      <c r="E2079" s="243"/>
      <c r="F2079" s="243"/>
      <c r="G2079" s="243"/>
      <c r="H2079" s="243"/>
      <c r="I2079" s="244"/>
      <c r="J2079" s="244"/>
      <c r="K2079" s="243"/>
      <c r="L2079" s="243"/>
      <c r="M2079" s="243"/>
      <c r="N2079" s="243"/>
      <c r="O2079" s="243"/>
      <c r="P2079" s="244"/>
    </row>
    <row r="2080" spans="1:16" ht="13.5">
      <c r="A2080" s="242"/>
      <c r="B2080" s="240"/>
      <c r="C2080" s="243"/>
      <c r="D2080" s="243"/>
      <c r="E2080" s="243"/>
      <c r="F2080" s="243"/>
      <c r="G2080" s="243"/>
      <c r="H2080" s="243"/>
      <c r="I2080" s="244"/>
      <c r="J2080" s="244"/>
      <c r="K2080" s="243"/>
      <c r="L2080" s="243"/>
      <c r="M2080" s="243"/>
      <c r="N2080" s="243"/>
      <c r="O2080" s="243"/>
      <c r="P2080" s="244"/>
    </row>
    <row r="2081" spans="1:16" ht="13.5">
      <c r="A2081" s="242"/>
      <c r="B2081" s="240"/>
      <c r="C2081" s="243"/>
      <c r="D2081" s="243"/>
      <c r="E2081" s="243"/>
      <c r="F2081" s="243"/>
      <c r="G2081" s="243"/>
      <c r="H2081" s="243"/>
      <c r="I2081" s="244"/>
      <c r="J2081" s="244"/>
      <c r="K2081" s="243"/>
      <c r="L2081" s="243"/>
      <c r="M2081" s="243"/>
      <c r="N2081" s="243"/>
      <c r="O2081" s="243"/>
      <c r="P2081" s="244"/>
    </row>
    <row r="2082" spans="1:16" ht="13.5">
      <c r="A2082" s="242"/>
      <c r="B2082" s="240"/>
      <c r="C2082" s="243"/>
      <c r="D2082" s="243"/>
      <c r="E2082" s="243"/>
      <c r="F2082" s="243"/>
      <c r="G2082" s="243"/>
      <c r="H2082" s="243"/>
      <c r="I2082" s="244"/>
      <c r="J2082" s="244"/>
      <c r="K2082" s="243"/>
      <c r="L2082" s="243"/>
      <c r="M2082" s="243"/>
      <c r="N2082" s="243"/>
      <c r="O2082" s="243"/>
      <c r="P2082" s="244"/>
    </row>
    <row r="2083" spans="1:16" ht="13.5">
      <c r="A2083" s="242"/>
      <c r="B2083" s="240"/>
      <c r="C2083" s="243"/>
      <c r="D2083" s="243"/>
      <c r="E2083" s="243"/>
      <c r="F2083" s="243"/>
      <c r="G2083" s="243"/>
      <c r="H2083" s="243"/>
      <c r="I2083" s="244"/>
      <c r="J2083" s="244"/>
      <c r="K2083" s="243"/>
      <c r="L2083" s="243"/>
      <c r="M2083" s="243"/>
      <c r="N2083" s="243"/>
      <c r="O2083" s="243"/>
      <c r="P2083" s="244"/>
    </row>
    <row r="2084" spans="1:16" ht="13.5">
      <c r="A2084" s="242"/>
      <c r="B2084" s="240"/>
      <c r="C2084" s="243"/>
      <c r="D2084" s="243"/>
      <c r="E2084" s="243"/>
      <c r="F2084" s="243"/>
      <c r="G2084" s="243"/>
      <c r="H2084" s="243"/>
      <c r="I2084" s="244"/>
      <c r="J2084" s="244"/>
      <c r="K2084" s="243"/>
      <c r="L2084" s="243"/>
      <c r="M2084" s="243"/>
      <c r="N2084" s="243"/>
      <c r="O2084" s="243"/>
      <c r="P2084" s="244"/>
    </row>
    <row r="2085" spans="1:16" ht="13.5">
      <c r="A2085" s="242"/>
      <c r="B2085" s="240"/>
      <c r="C2085" s="243"/>
      <c r="D2085" s="243"/>
      <c r="E2085" s="243"/>
      <c r="F2085" s="243"/>
      <c r="G2085" s="243"/>
      <c r="H2085" s="243"/>
      <c r="I2085" s="244"/>
      <c r="J2085" s="244"/>
      <c r="K2085" s="243"/>
      <c r="L2085" s="243"/>
      <c r="M2085" s="243"/>
      <c r="N2085" s="243"/>
      <c r="O2085" s="243"/>
      <c r="P2085" s="244"/>
    </row>
    <row r="2086" spans="1:16" ht="13.5">
      <c r="A2086" s="242"/>
      <c r="B2086" s="240"/>
      <c r="C2086" s="243"/>
      <c r="D2086" s="243"/>
      <c r="E2086" s="243"/>
      <c r="F2086" s="243"/>
      <c r="G2086" s="243"/>
      <c r="H2086" s="243"/>
      <c r="I2086" s="244"/>
      <c r="J2086" s="244"/>
      <c r="K2086" s="243"/>
      <c r="L2086" s="243"/>
      <c r="M2086" s="243"/>
      <c r="N2086" s="243"/>
      <c r="O2086" s="243"/>
      <c r="P2086" s="244"/>
    </row>
    <row r="2087" spans="1:16" ht="13.5">
      <c r="A2087" s="242"/>
      <c r="B2087" s="240"/>
      <c r="C2087" s="243"/>
      <c r="D2087" s="243"/>
      <c r="E2087" s="243"/>
      <c r="F2087" s="243"/>
      <c r="G2087" s="243"/>
      <c r="H2087" s="243"/>
      <c r="I2087" s="244"/>
      <c r="J2087" s="244"/>
      <c r="K2087" s="243"/>
      <c r="L2087" s="243"/>
      <c r="M2087" s="243"/>
      <c r="N2087" s="243"/>
      <c r="O2087" s="243"/>
      <c r="P2087" s="244"/>
    </row>
    <row r="2088" spans="1:16" ht="13.5">
      <c r="A2088" s="242"/>
      <c r="B2088" s="240"/>
      <c r="C2088" s="243"/>
      <c r="D2088" s="243"/>
      <c r="E2088" s="243"/>
      <c r="F2088" s="243"/>
      <c r="G2088" s="243"/>
      <c r="H2088" s="243"/>
      <c r="I2088" s="244"/>
      <c r="J2088" s="244"/>
      <c r="K2088" s="243"/>
      <c r="L2088" s="243"/>
      <c r="M2088" s="243"/>
      <c r="N2088" s="243"/>
      <c r="O2088" s="243"/>
      <c r="P2088" s="244"/>
    </row>
    <row r="2089" spans="1:16" ht="13.5">
      <c r="A2089" s="242"/>
      <c r="B2089" s="240"/>
      <c r="C2089" s="243"/>
      <c r="D2089" s="243"/>
      <c r="E2089" s="243"/>
      <c r="F2089" s="243"/>
      <c r="G2089" s="243"/>
      <c r="H2089" s="243"/>
      <c r="I2089" s="244"/>
      <c r="J2089" s="244"/>
      <c r="K2089" s="243"/>
      <c r="L2089" s="243"/>
      <c r="M2089" s="243"/>
      <c r="N2089" s="243"/>
      <c r="O2089" s="243"/>
      <c r="P2089" s="244"/>
    </row>
    <row r="2090" spans="1:16" ht="13.5">
      <c r="A2090" s="242"/>
      <c r="B2090" s="240"/>
      <c r="C2090" s="243"/>
      <c r="D2090" s="243"/>
      <c r="E2090" s="243"/>
      <c r="F2090" s="243"/>
      <c r="G2090" s="243"/>
      <c r="H2090" s="243"/>
      <c r="I2090" s="244"/>
      <c r="J2090" s="244"/>
      <c r="K2090" s="243"/>
      <c r="L2090" s="243"/>
      <c r="M2090" s="243"/>
      <c r="N2090" s="243"/>
      <c r="O2090" s="243"/>
      <c r="P2090" s="244"/>
    </row>
    <row r="2091" spans="1:16" ht="13.5">
      <c r="A2091" s="242"/>
      <c r="B2091" s="240"/>
      <c r="C2091" s="243"/>
      <c r="D2091" s="243"/>
      <c r="E2091" s="243"/>
      <c r="F2091" s="243"/>
      <c r="G2091" s="243"/>
      <c r="H2091" s="243"/>
      <c r="I2091" s="244"/>
      <c r="J2091" s="244"/>
      <c r="K2091" s="243"/>
      <c r="L2091" s="243"/>
      <c r="M2091" s="243"/>
      <c r="N2091" s="243"/>
      <c r="O2091" s="243"/>
      <c r="P2091" s="244"/>
    </row>
    <row r="2092" spans="1:16" ht="13.5">
      <c r="A2092" s="242"/>
      <c r="B2092" s="240"/>
      <c r="C2092" s="243"/>
      <c r="D2092" s="243"/>
      <c r="E2092" s="243"/>
      <c r="F2092" s="243"/>
      <c r="G2092" s="243"/>
      <c r="H2092" s="243"/>
      <c r="I2092" s="244"/>
      <c r="J2092" s="244"/>
      <c r="K2092" s="243"/>
      <c r="L2092" s="243"/>
      <c r="M2092" s="243"/>
      <c r="N2092" s="243"/>
      <c r="O2092" s="243"/>
      <c r="P2092" s="244"/>
    </row>
    <row r="2093" spans="1:16" ht="13.5">
      <c r="A2093" s="242"/>
      <c r="B2093" s="240"/>
      <c r="C2093" s="243"/>
      <c r="D2093" s="243"/>
      <c r="E2093" s="243"/>
      <c r="F2093" s="243"/>
      <c r="G2093" s="243"/>
      <c r="H2093" s="243"/>
      <c r="I2093" s="244"/>
      <c r="J2093" s="244"/>
      <c r="K2093" s="243"/>
      <c r="L2093" s="243"/>
      <c r="M2093" s="243"/>
      <c r="N2093" s="243"/>
      <c r="O2093" s="243"/>
      <c r="P2093" s="244"/>
    </row>
    <row r="2094" spans="1:16" ht="13.5">
      <c r="A2094" s="242"/>
      <c r="B2094" s="240"/>
      <c r="C2094" s="243"/>
      <c r="D2094" s="243"/>
      <c r="E2094" s="243"/>
      <c r="F2094" s="243"/>
      <c r="G2094" s="243"/>
      <c r="H2094" s="243"/>
      <c r="I2094" s="244"/>
      <c r="J2094" s="244"/>
      <c r="K2094" s="243"/>
      <c r="L2094" s="243"/>
      <c r="M2094" s="243"/>
      <c r="N2094" s="243"/>
      <c r="O2094" s="243"/>
      <c r="P2094" s="244"/>
    </row>
    <row r="2095" spans="1:16" ht="13.5">
      <c r="A2095" s="242"/>
      <c r="B2095" s="240"/>
      <c r="C2095" s="243"/>
      <c r="D2095" s="243"/>
      <c r="E2095" s="243"/>
      <c r="F2095" s="243"/>
      <c r="G2095" s="243"/>
      <c r="H2095" s="243"/>
      <c r="I2095" s="244"/>
      <c r="J2095" s="244"/>
      <c r="K2095" s="243"/>
      <c r="L2095" s="243"/>
      <c r="M2095" s="243"/>
      <c r="N2095" s="243"/>
      <c r="O2095" s="243"/>
      <c r="P2095" s="244"/>
    </row>
    <row r="2096" spans="1:16" ht="13.5">
      <c r="A2096" s="242"/>
      <c r="B2096" s="240"/>
      <c r="C2096" s="243"/>
      <c r="D2096" s="243"/>
      <c r="E2096" s="243"/>
      <c r="F2096" s="243"/>
      <c r="G2096" s="243"/>
      <c r="H2096" s="243"/>
      <c r="I2096" s="244"/>
      <c r="J2096" s="244"/>
      <c r="K2096" s="243"/>
      <c r="L2096" s="243"/>
      <c r="M2096" s="243"/>
      <c r="N2096" s="243"/>
      <c r="O2096" s="243"/>
      <c r="P2096" s="244"/>
    </row>
    <row r="2097" spans="1:16" ht="13.5">
      <c r="A2097" s="242"/>
      <c r="B2097" s="240"/>
      <c r="C2097" s="243"/>
      <c r="D2097" s="243"/>
      <c r="E2097" s="243"/>
      <c r="F2097" s="243"/>
      <c r="G2097" s="243"/>
      <c r="H2097" s="243"/>
      <c r="I2097" s="244"/>
      <c r="J2097" s="244"/>
      <c r="K2097" s="243"/>
      <c r="L2097" s="243"/>
      <c r="M2097" s="243"/>
      <c r="N2097" s="243"/>
      <c r="O2097" s="243"/>
      <c r="P2097" s="244"/>
    </row>
    <row r="2098" spans="1:16" ht="13.5">
      <c r="A2098" s="242"/>
      <c r="B2098" s="240"/>
      <c r="C2098" s="243"/>
      <c r="D2098" s="243"/>
      <c r="E2098" s="243"/>
      <c r="F2098" s="243"/>
      <c r="G2098" s="243"/>
      <c r="H2098" s="243"/>
      <c r="I2098" s="244"/>
      <c r="J2098" s="244"/>
      <c r="K2098" s="243"/>
      <c r="L2098" s="243"/>
      <c r="M2098" s="243"/>
      <c r="N2098" s="243"/>
      <c r="O2098" s="243"/>
      <c r="P2098" s="244"/>
    </row>
    <row r="2099" spans="1:16" ht="13.5">
      <c r="A2099" s="242"/>
      <c r="B2099" s="240"/>
      <c r="C2099" s="243"/>
      <c r="D2099" s="243"/>
      <c r="E2099" s="243"/>
      <c r="F2099" s="243"/>
      <c r="G2099" s="243"/>
      <c r="H2099" s="243"/>
      <c r="I2099" s="244"/>
      <c r="J2099" s="244"/>
      <c r="K2099" s="243"/>
      <c r="L2099" s="243"/>
      <c r="M2099" s="243"/>
      <c r="N2099" s="243"/>
      <c r="O2099" s="243"/>
      <c r="P2099" s="244"/>
    </row>
    <row r="2100" spans="1:16" ht="13.5">
      <c r="A2100" s="242"/>
      <c r="B2100" s="240"/>
      <c r="C2100" s="243"/>
      <c r="D2100" s="243"/>
      <c r="E2100" s="243"/>
      <c r="F2100" s="243"/>
      <c r="G2100" s="243"/>
      <c r="H2100" s="243"/>
      <c r="I2100" s="244"/>
      <c r="J2100" s="244"/>
      <c r="K2100" s="243"/>
      <c r="L2100" s="243"/>
      <c r="M2100" s="243"/>
      <c r="N2100" s="243"/>
      <c r="O2100" s="243"/>
      <c r="P2100" s="244"/>
    </row>
    <row r="2101" spans="1:16" ht="13.5">
      <c r="A2101" s="242"/>
      <c r="B2101" s="240"/>
      <c r="C2101" s="243"/>
      <c r="D2101" s="243"/>
      <c r="E2101" s="243"/>
      <c r="F2101" s="243"/>
      <c r="G2101" s="243"/>
      <c r="H2101" s="243"/>
      <c r="I2101" s="244"/>
      <c r="J2101" s="244"/>
      <c r="K2101" s="243"/>
      <c r="L2101" s="243"/>
      <c r="M2101" s="243"/>
      <c r="N2101" s="243"/>
      <c r="O2101" s="243"/>
      <c r="P2101" s="244"/>
    </row>
    <row r="2102" spans="1:16" ht="13.5">
      <c r="A2102" s="242"/>
      <c r="B2102" s="240"/>
      <c r="C2102" s="243"/>
      <c r="D2102" s="243"/>
      <c r="E2102" s="243"/>
      <c r="F2102" s="243"/>
      <c r="G2102" s="243"/>
      <c r="H2102" s="243"/>
      <c r="I2102" s="244"/>
      <c r="J2102" s="244"/>
      <c r="K2102" s="243"/>
      <c r="L2102" s="243"/>
      <c r="M2102" s="243"/>
      <c r="N2102" s="243"/>
      <c r="O2102" s="243"/>
      <c r="P2102" s="244"/>
    </row>
    <row r="2103" spans="1:16" ht="13.5">
      <c r="A2103" s="242"/>
      <c r="B2103" s="240"/>
      <c r="C2103" s="243"/>
      <c r="D2103" s="243"/>
      <c r="E2103" s="243"/>
      <c r="F2103" s="243"/>
      <c r="G2103" s="243"/>
      <c r="H2103" s="243"/>
      <c r="I2103" s="244"/>
      <c r="J2103" s="244"/>
      <c r="K2103" s="243"/>
      <c r="L2103" s="243"/>
      <c r="M2103" s="243"/>
      <c r="N2103" s="243"/>
      <c r="O2103" s="243"/>
      <c r="P2103" s="244"/>
    </row>
    <row r="2104" spans="1:16" ht="13.5">
      <c r="A2104" s="242"/>
      <c r="B2104" s="240"/>
      <c r="C2104" s="243"/>
      <c r="D2104" s="243"/>
      <c r="E2104" s="243"/>
      <c r="F2104" s="243"/>
      <c r="G2104" s="243"/>
      <c r="H2104" s="243"/>
      <c r="I2104" s="244"/>
      <c r="J2104" s="244"/>
      <c r="K2104" s="243"/>
      <c r="L2104" s="243"/>
      <c r="M2104" s="243"/>
      <c r="N2104" s="243"/>
      <c r="O2104" s="243"/>
      <c r="P2104" s="244"/>
    </row>
    <row r="2105" spans="1:16" ht="13.5">
      <c r="A2105" s="242"/>
      <c r="B2105" s="240"/>
      <c r="C2105" s="243"/>
      <c r="D2105" s="243"/>
      <c r="E2105" s="243"/>
      <c r="F2105" s="243"/>
      <c r="G2105" s="243"/>
      <c r="H2105" s="243"/>
      <c r="I2105" s="244"/>
      <c r="J2105" s="244"/>
      <c r="K2105" s="243"/>
      <c r="L2105" s="243"/>
      <c r="M2105" s="243"/>
      <c r="N2105" s="243"/>
      <c r="O2105" s="243"/>
      <c r="P2105" s="244"/>
    </row>
    <row r="2106" spans="1:16" ht="13.5">
      <c r="A2106" s="242"/>
      <c r="B2106" s="240"/>
      <c r="C2106" s="243"/>
      <c r="D2106" s="243"/>
      <c r="E2106" s="243"/>
      <c r="F2106" s="243"/>
      <c r="G2106" s="243"/>
      <c r="H2106" s="243"/>
      <c r="I2106" s="244"/>
      <c r="J2106" s="244"/>
      <c r="K2106" s="243"/>
      <c r="L2106" s="243"/>
      <c r="M2106" s="243"/>
      <c r="N2106" s="243"/>
      <c r="O2106" s="243"/>
      <c r="P2106" s="244"/>
    </row>
    <row r="2107" spans="1:16" ht="13.5">
      <c r="A2107" s="242"/>
      <c r="B2107" s="240"/>
      <c r="C2107" s="243"/>
      <c r="D2107" s="243"/>
      <c r="E2107" s="243"/>
      <c r="F2107" s="243"/>
      <c r="G2107" s="243"/>
      <c r="H2107" s="243"/>
      <c r="I2107" s="244"/>
      <c r="J2107" s="244"/>
      <c r="K2107" s="243"/>
      <c r="L2107" s="243"/>
      <c r="M2107" s="243"/>
      <c r="N2107" s="243"/>
      <c r="O2107" s="243"/>
      <c r="P2107" s="244"/>
    </row>
    <row r="2108" spans="1:16" ht="13.5">
      <c r="A2108" s="242"/>
      <c r="B2108" s="240"/>
      <c r="C2108" s="243"/>
      <c r="D2108" s="243"/>
      <c r="E2108" s="243"/>
      <c r="F2108" s="243"/>
      <c r="G2108" s="243"/>
      <c r="H2108" s="243"/>
      <c r="I2108" s="244"/>
      <c r="J2108" s="244"/>
      <c r="K2108" s="243"/>
      <c r="L2108" s="243"/>
      <c r="M2108" s="243"/>
      <c r="N2108" s="243"/>
      <c r="O2108" s="243"/>
      <c r="P2108" s="244"/>
    </row>
    <row r="2109" spans="1:16" ht="13.5">
      <c r="A2109" s="242"/>
      <c r="B2109" s="240"/>
      <c r="C2109" s="243"/>
      <c r="D2109" s="243"/>
      <c r="E2109" s="243"/>
      <c r="F2109" s="243"/>
      <c r="G2109" s="243"/>
      <c r="H2109" s="243"/>
      <c r="I2109" s="244"/>
      <c r="J2109" s="244"/>
      <c r="K2109" s="243"/>
      <c r="L2109" s="243"/>
      <c r="M2109" s="243"/>
      <c r="N2109" s="243"/>
      <c r="O2109" s="243"/>
      <c r="P2109" s="244"/>
    </row>
    <row r="2110" spans="1:16" ht="13.5">
      <c r="A2110" s="242"/>
      <c r="B2110" s="240"/>
      <c r="C2110" s="243"/>
      <c r="D2110" s="243"/>
      <c r="E2110" s="243"/>
      <c r="F2110" s="243"/>
      <c r="G2110" s="243"/>
      <c r="H2110" s="243"/>
      <c r="I2110" s="244"/>
      <c r="J2110" s="244"/>
      <c r="K2110" s="243"/>
      <c r="L2110" s="243"/>
      <c r="M2110" s="243"/>
      <c r="N2110" s="243"/>
      <c r="O2110" s="243"/>
      <c r="P2110" s="244"/>
    </row>
    <row r="2111" spans="1:16" ht="13.5">
      <c r="A2111" s="242"/>
      <c r="B2111" s="240"/>
      <c r="C2111" s="243"/>
      <c r="D2111" s="243"/>
      <c r="E2111" s="243"/>
      <c r="F2111" s="243"/>
      <c r="G2111" s="243"/>
      <c r="H2111" s="243"/>
      <c r="I2111" s="244"/>
      <c r="J2111" s="244"/>
      <c r="K2111" s="243"/>
      <c r="L2111" s="243"/>
      <c r="M2111" s="243"/>
      <c r="N2111" s="243"/>
      <c r="O2111" s="243"/>
      <c r="P2111" s="244"/>
    </row>
    <row r="2112" spans="1:16" ht="13.5">
      <c r="A2112" s="242"/>
      <c r="B2112" s="240"/>
      <c r="C2112" s="243"/>
      <c r="D2112" s="243"/>
      <c r="E2112" s="243"/>
      <c r="F2112" s="243"/>
      <c r="G2112" s="243"/>
      <c r="H2112" s="243"/>
      <c r="I2112" s="244"/>
      <c r="J2112" s="244"/>
      <c r="K2112" s="243"/>
      <c r="L2112" s="243"/>
      <c r="M2112" s="243"/>
      <c r="N2112" s="243"/>
      <c r="O2112" s="243"/>
      <c r="P2112" s="244"/>
    </row>
    <row r="2113" spans="1:16" ht="13.5">
      <c r="A2113" s="242"/>
      <c r="B2113" s="240"/>
      <c r="C2113" s="243"/>
      <c r="D2113" s="243"/>
      <c r="E2113" s="243"/>
      <c r="F2113" s="243"/>
      <c r="G2113" s="243"/>
      <c r="H2113" s="243"/>
      <c r="I2113" s="244"/>
      <c r="J2113" s="244"/>
      <c r="K2113" s="243"/>
      <c r="L2113" s="243"/>
      <c r="M2113" s="243"/>
      <c r="N2113" s="243"/>
      <c r="O2113" s="243"/>
      <c r="P2113" s="244"/>
    </row>
    <row r="2114" spans="1:16" ht="13.5">
      <c r="A2114" s="242"/>
      <c r="B2114" s="240"/>
      <c r="C2114" s="243"/>
      <c r="D2114" s="243"/>
      <c r="E2114" s="243"/>
      <c r="F2114" s="243"/>
      <c r="G2114" s="243"/>
      <c r="H2114" s="243"/>
      <c r="I2114" s="244"/>
      <c r="J2114" s="244"/>
      <c r="K2114" s="243"/>
      <c r="L2114" s="243"/>
      <c r="M2114" s="243"/>
      <c r="N2114" s="243"/>
      <c r="O2114" s="243"/>
      <c r="P2114" s="244"/>
    </row>
    <row r="2115" spans="1:16" ht="13.5">
      <c r="A2115" s="242"/>
      <c r="B2115" s="240"/>
      <c r="C2115" s="243"/>
      <c r="D2115" s="243"/>
      <c r="E2115" s="243"/>
      <c r="F2115" s="243"/>
      <c r="G2115" s="243"/>
      <c r="H2115" s="243"/>
      <c r="I2115" s="244"/>
      <c r="J2115" s="244"/>
      <c r="K2115" s="243"/>
      <c r="L2115" s="243"/>
      <c r="M2115" s="243"/>
      <c r="N2115" s="243"/>
      <c r="O2115" s="243"/>
      <c r="P2115" s="244"/>
    </row>
    <row r="2116" spans="1:16" ht="13.5">
      <c r="A2116" s="242"/>
      <c r="B2116" s="240"/>
      <c r="C2116" s="243"/>
      <c r="D2116" s="243"/>
      <c r="E2116" s="243"/>
      <c r="F2116" s="243"/>
      <c r="G2116" s="243"/>
      <c r="H2116" s="243"/>
      <c r="I2116" s="244"/>
      <c r="J2116" s="244"/>
      <c r="K2116" s="243"/>
      <c r="L2116" s="243"/>
      <c r="M2116" s="243"/>
      <c r="N2116" s="243"/>
      <c r="O2116" s="243"/>
      <c r="P2116" s="244"/>
    </row>
    <row r="2117" spans="1:16" ht="13.5">
      <c r="A2117" s="242"/>
      <c r="B2117" s="240"/>
      <c r="C2117" s="243"/>
      <c r="D2117" s="243"/>
      <c r="E2117" s="243"/>
      <c r="F2117" s="243"/>
      <c r="G2117" s="243"/>
      <c r="H2117" s="243"/>
      <c r="I2117" s="244"/>
      <c r="J2117" s="244"/>
      <c r="K2117" s="243"/>
      <c r="L2117" s="243"/>
      <c r="M2117" s="243"/>
      <c r="N2117" s="243"/>
      <c r="O2117" s="243"/>
      <c r="P2117" s="244"/>
    </row>
    <row r="2118" spans="1:16" ht="13.5">
      <c r="A2118" s="242"/>
      <c r="B2118" s="240"/>
      <c r="C2118" s="243"/>
      <c r="D2118" s="243"/>
      <c r="E2118" s="243"/>
      <c r="F2118" s="243"/>
      <c r="G2118" s="243"/>
      <c r="H2118" s="243"/>
      <c r="I2118" s="244"/>
      <c r="J2118" s="244"/>
      <c r="K2118" s="243"/>
      <c r="L2118" s="243"/>
      <c r="M2118" s="243"/>
      <c r="N2118" s="243"/>
      <c r="O2118" s="243"/>
      <c r="P2118" s="244"/>
    </row>
    <row r="2119" spans="1:16" ht="13.5">
      <c r="A2119" s="242"/>
      <c r="B2119" s="240"/>
      <c r="C2119" s="243"/>
      <c r="D2119" s="243"/>
      <c r="E2119" s="243"/>
      <c r="F2119" s="243"/>
      <c r="G2119" s="243"/>
      <c r="H2119" s="243"/>
      <c r="I2119" s="244"/>
      <c r="J2119" s="244"/>
      <c r="K2119" s="243"/>
      <c r="L2119" s="243"/>
      <c r="M2119" s="243"/>
      <c r="N2119" s="243"/>
      <c r="O2119" s="243"/>
      <c r="P2119" s="244"/>
    </row>
    <row r="2120" spans="1:16" ht="13.5">
      <c r="A2120" s="242"/>
      <c r="B2120" s="240"/>
      <c r="C2120" s="243"/>
      <c r="D2120" s="243"/>
      <c r="E2120" s="243"/>
      <c r="F2120" s="243"/>
      <c r="G2120" s="243"/>
      <c r="H2120" s="243"/>
      <c r="I2120" s="244"/>
      <c r="J2120" s="244"/>
      <c r="K2120" s="243"/>
      <c r="L2120" s="243"/>
      <c r="M2120" s="243"/>
      <c r="N2120" s="243"/>
      <c r="O2120" s="243"/>
      <c r="P2120" s="244"/>
    </row>
    <row r="2121" spans="1:16" ht="13.5">
      <c r="A2121" s="242"/>
      <c r="B2121" s="240"/>
      <c r="C2121" s="243"/>
      <c r="D2121" s="243"/>
      <c r="E2121" s="243"/>
      <c r="F2121" s="243"/>
      <c r="G2121" s="243"/>
      <c r="H2121" s="243"/>
      <c r="I2121" s="244"/>
      <c r="J2121" s="244"/>
      <c r="K2121" s="243"/>
      <c r="L2121" s="243"/>
      <c r="M2121" s="243"/>
      <c r="N2121" s="243"/>
      <c r="O2121" s="243"/>
      <c r="P2121" s="244"/>
    </row>
    <row r="2122" spans="1:16" ht="13.5">
      <c r="A2122" s="242"/>
      <c r="B2122" s="240"/>
      <c r="C2122" s="243"/>
      <c r="D2122" s="243"/>
      <c r="E2122" s="243"/>
      <c r="F2122" s="243"/>
      <c r="G2122" s="243"/>
      <c r="H2122" s="243"/>
      <c r="I2122" s="244"/>
      <c r="J2122" s="244"/>
      <c r="K2122" s="243"/>
      <c r="L2122" s="243"/>
      <c r="M2122" s="243"/>
      <c r="N2122" s="243"/>
      <c r="O2122" s="243"/>
      <c r="P2122" s="244"/>
    </row>
    <row r="2123" spans="1:16" ht="13.5">
      <c r="A2123" s="242"/>
      <c r="B2123" s="240"/>
      <c r="C2123" s="243"/>
      <c r="D2123" s="243"/>
      <c r="E2123" s="243"/>
      <c r="F2123" s="243"/>
      <c r="G2123" s="243"/>
      <c r="H2123" s="243"/>
      <c r="I2123" s="244"/>
      <c r="J2123" s="244"/>
      <c r="K2123" s="243"/>
      <c r="L2123" s="243"/>
      <c r="M2123" s="243"/>
      <c r="N2123" s="243"/>
      <c r="O2123" s="243"/>
      <c r="P2123" s="244"/>
    </row>
    <row r="2124" spans="1:16" ht="13.5">
      <c r="A2124" s="242"/>
      <c r="B2124" s="240"/>
      <c r="C2124" s="243"/>
      <c r="D2124" s="243"/>
      <c r="E2124" s="243"/>
      <c r="F2124" s="243"/>
      <c r="G2124" s="243"/>
      <c r="H2124" s="243"/>
      <c r="I2124" s="244"/>
      <c r="J2124" s="244"/>
      <c r="K2124" s="243"/>
      <c r="L2124" s="243"/>
      <c r="M2124" s="243"/>
      <c r="N2124" s="243"/>
      <c r="O2124" s="243"/>
      <c r="P2124" s="244"/>
    </row>
    <row r="2125" spans="1:16" ht="13.5">
      <c r="A2125" s="242"/>
      <c r="B2125" s="240"/>
      <c r="C2125" s="243"/>
      <c r="D2125" s="243"/>
      <c r="E2125" s="243"/>
      <c r="F2125" s="243"/>
      <c r="G2125" s="243"/>
      <c r="H2125" s="243"/>
      <c r="I2125" s="244"/>
      <c r="J2125" s="244"/>
      <c r="K2125" s="243"/>
      <c r="L2125" s="243"/>
      <c r="M2125" s="243"/>
      <c r="N2125" s="243"/>
      <c r="O2125" s="243"/>
      <c r="P2125" s="244"/>
    </row>
    <row r="2126" spans="1:16" ht="13.5">
      <c r="A2126" s="242"/>
      <c r="B2126" s="240"/>
      <c r="C2126" s="243"/>
      <c r="D2126" s="243"/>
      <c r="E2126" s="243"/>
      <c r="F2126" s="243"/>
      <c r="G2126" s="243"/>
      <c r="H2126" s="243"/>
      <c r="I2126" s="244"/>
      <c r="J2126" s="244"/>
      <c r="K2126" s="243"/>
      <c r="L2126" s="243"/>
      <c r="M2126" s="243"/>
      <c r="N2126" s="243"/>
      <c r="O2126" s="243"/>
      <c r="P2126" s="244"/>
    </row>
    <row r="2127" spans="1:16" ht="13.5">
      <c r="A2127" s="242"/>
      <c r="B2127" s="240"/>
      <c r="C2127" s="243"/>
      <c r="D2127" s="243"/>
      <c r="E2127" s="243"/>
      <c r="F2127" s="243"/>
      <c r="G2127" s="243"/>
      <c r="H2127" s="243"/>
      <c r="I2127" s="244"/>
      <c r="J2127" s="244"/>
      <c r="K2127" s="243"/>
      <c r="L2127" s="243"/>
      <c r="M2127" s="243"/>
      <c r="N2127" s="243"/>
      <c r="O2127" s="243"/>
      <c r="P2127" s="244"/>
    </row>
    <row r="2128" spans="1:16" ht="13.5">
      <c r="A2128" s="242"/>
      <c r="B2128" s="240"/>
      <c r="C2128" s="243"/>
      <c r="D2128" s="243"/>
      <c r="E2128" s="243"/>
      <c r="F2128" s="243"/>
      <c r="G2128" s="243"/>
      <c r="H2128" s="243"/>
      <c r="I2128" s="244"/>
      <c r="J2128" s="244"/>
      <c r="K2128" s="243"/>
      <c r="L2128" s="243"/>
      <c r="M2128" s="243"/>
      <c r="N2128" s="243"/>
      <c r="O2128" s="243"/>
      <c r="P2128" s="244"/>
    </row>
    <row r="2129" spans="1:16" ht="13.5">
      <c r="A2129" s="242"/>
      <c r="B2129" s="240"/>
      <c r="C2129" s="243"/>
      <c r="D2129" s="243"/>
      <c r="E2129" s="243"/>
      <c r="F2129" s="243"/>
      <c r="G2129" s="243"/>
      <c r="H2129" s="243"/>
      <c r="I2129" s="244"/>
      <c r="J2129" s="244"/>
      <c r="K2129" s="243"/>
      <c r="L2129" s="243"/>
      <c r="M2129" s="243"/>
      <c r="N2129" s="243"/>
      <c r="O2129" s="243"/>
      <c r="P2129" s="244"/>
    </row>
    <row r="2130" spans="1:16" ht="13.5">
      <c r="A2130" s="242"/>
      <c r="B2130" s="240"/>
      <c r="C2130" s="243"/>
      <c r="D2130" s="243"/>
      <c r="E2130" s="243"/>
      <c r="F2130" s="243"/>
      <c r="G2130" s="243"/>
      <c r="H2130" s="243"/>
      <c r="I2130" s="244"/>
      <c r="J2130" s="244"/>
      <c r="K2130" s="243"/>
      <c r="L2130" s="243"/>
      <c r="M2130" s="243"/>
      <c r="N2130" s="243"/>
      <c r="O2130" s="243"/>
      <c r="P2130" s="244"/>
    </row>
    <row r="2131" spans="1:16" ht="13.5">
      <c r="A2131" s="242"/>
      <c r="B2131" s="240"/>
      <c r="C2131" s="243"/>
      <c r="D2131" s="243"/>
      <c r="E2131" s="243"/>
      <c r="F2131" s="243"/>
      <c r="G2131" s="243"/>
      <c r="H2131" s="243"/>
      <c r="I2131" s="244"/>
      <c r="J2131" s="244"/>
      <c r="K2131" s="243"/>
      <c r="L2131" s="243"/>
      <c r="M2131" s="243"/>
      <c r="N2131" s="243"/>
      <c r="O2131" s="243"/>
      <c r="P2131" s="244"/>
    </row>
    <row r="2132" spans="1:16" ht="13.5">
      <c r="A2132" s="242"/>
      <c r="B2132" s="240"/>
      <c r="C2132" s="243"/>
      <c r="D2132" s="243"/>
      <c r="E2132" s="243"/>
      <c r="F2132" s="243"/>
      <c r="G2132" s="243"/>
      <c r="H2132" s="243"/>
      <c r="I2132" s="244"/>
      <c r="J2132" s="244"/>
      <c r="K2132" s="243"/>
      <c r="L2132" s="243"/>
      <c r="M2132" s="243"/>
      <c r="N2132" s="243"/>
      <c r="O2132" s="243"/>
      <c r="P2132" s="244"/>
    </row>
    <row r="2133" spans="1:16" ht="13.5">
      <c r="A2133" s="242"/>
      <c r="B2133" s="240"/>
      <c r="C2133" s="243"/>
      <c r="D2133" s="243"/>
      <c r="E2133" s="243"/>
      <c r="F2133" s="243"/>
      <c r="G2133" s="243"/>
      <c r="H2133" s="243"/>
      <c r="I2133" s="244"/>
      <c r="J2133" s="244"/>
      <c r="K2133" s="243"/>
      <c r="L2133" s="243"/>
      <c r="M2133" s="243"/>
      <c r="N2133" s="243"/>
      <c r="O2133" s="243"/>
      <c r="P2133" s="244"/>
    </row>
    <row r="2134" spans="1:16" ht="13.5">
      <c r="A2134" s="242"/>
      <c r="B2134" s="240"/>
      <c r="C2134" s="243"/>
      <c r="D2134" s="243"/>
      <c r="E2134" s="243"/>
      <c r="F2134" s="243"/>
      <c r="G2134" s="243"/>
      <c r="H2134" s="243"/>
      <c r="I2134" s="244"/>
      <c r="J2134" s="244"/>
      <c r="K2134" s="243"/>
      <c r="L2134" s="243"/>
      <c r="M2134" s="243"/>
      <c r="N2134" s="243"/>
      <c r="O2134" s="243"/>
      <c r="P2134" s="244"/>
    </row>
    <row r="2135" spans="1:16" ht="13.5">
      <c r="A2135" s="242"/>
      <c r="B2135" s="240"/>
      <c r="C2135" s="243"/>
      <c r="D2135" s="243"/>
      <c r="E2135" s="243"/>
      <c r="F2135" s="243"/>
      <c r="G2135" s="243"/>
      <c r="H2135" s="243"/>
      <c r="I2135" s="244"/>
      <c r="J2135" s="244"/>
      <c r="K2135" s="243"/>
      <c r="L2135" s="243"/>
      <c r="M2135" s="243"/>
      <c r="N2135" s="243"/>
      <c r="O2135" s="243"/>
      <c r="P2135" s="244"/>
    </row>
    <row r="2136" spans="1:16" ht="13.5">
      <c r="A2136" s="242"/>
      <c r="B2136" s="240"/>
      <c r="C2136" s="243"/>
      <c r="D2136" s="243"/>
      <c r="E2136" s="243"/>
      <c r="F2136" s="243"/>
      <c r="G2136" s="243"/>
      <c r="H2136" s="243"/>
      <c r="I2136" s="244"/>
      <c r="J2136" s="244"/>
      <c r="K2136" s="243"/>
      <c r="L2136" s="243"/>
      <c r="M2136" s="243"/>
      <c r="N2136" s="243"/>
      <c r="O2136" s="243"/>
      <c r="P2136" s="244"/>
    </row>
    <row r="2137" spans="1:16" ht="13.5">
      <c r="A2137" s="242"/>
      <c r="B2137" s="240"/>
      <c r="C2137" s="243"/>
      <c r="D2137" s="243"/>
      <c r="E2137" s="243"/>
      <c r="F2137" s="243"/>
      <c r="G2137" s="243"/>
      <c r="H2137" s="243"/>
      <c r="I2137" s="244"/>
      <c r="J2137" s="244"/>
      <c r="K2137" s="243"/>
      <c r="L2137" s="243"/>
      <c r="M2137" s="243"/>
      <c r="N2137" s="243"/>
      <c r="O2137" s="243"/>
      <c r="P2137" s="244"/>
    </row>
    <row r="2138" spans="1:16" ht="13.5">
      <c r="A2138" s="242"/>
      <c r="B2138" s="240"/>
      <c r="C2138" s="243"/>
      <c r="D2138" s="243"/>
      <c r="E2138" s="243"/>
      <c r="F2138" s="243"/>
      <c r="G2138" s="243"/>
      <c r="H2138" s="243"/>
      <c r="I2138" s="244"/>
      <c r="J2138" s="244"/>
      <c r="K2138" s="243"/>
      <c r="L2138" s="243"/>
      <c r="M2138" s="243"/>
      <c r="N2138" s="243"/>
      <c r="O2138" s="243"/>
      <c r="P2138" s="244"/>
    </row>
    <row r="2139" spans="1:16" ht="13.5">
      <c r="A2139" s="242"/>
      <c r="B2139" s="240"/>
      <c r="C2139" s="243"/>
      <c r="D2139" s="243"/>
      <c r="E2139" s="243"/>
      <c r="F2139" s="243"/>
      <c r="G2139" s="243"/>
      <c r="H2139" s="243"/>
      <c r="I2139" s="244"/>
      <c r="J2139" s="244"/>
      <c r="K2139" s="243"/>
      <c r="L2139" s="243"/>
      <c r="M2139" s="243"/>
      <c r="N2139" s="243"/>
      <c r="O2139" s="243"/>
      <c r="P2139" s="244"/>
    </row>
    <row r="2140" spans="1:16" ht="13.5">
      <c r="A2140" s="242"/>
      <c r="B2140" s="240"/>
      <c r="C2140" s="243"/>
      <c r="D2140" s="243"/>
      <c r="E2140" s="243"/>
      <c r="F2140" s="243"/>
      <c r="G2140" s="243"/>
      <c r="H2140" s="243"/>
      <c r="I2140" s="244"/>
      <c r="J2140" s="244"/>
      <c r="K2140" s="243"/>
      <c r="L2140" s="243"/>
      <c r="M2140" s="243"/>
      <c r="N2140" s="243"/>
      <c r="O2140" s="243"/>
      <c r="P2140" s="244"/>
    </row>
    <row r="2141" spans="1:16" ht="13.5">
      <c r="A2141" s="242"/>
      <c r="B2141" s="240"/>
      <c r="C2141" s="243"/>
      <c r="D2141" s="243"/>
      <c r="E2141" s="243"/>
      <c r="F2141" s="243"/>
      <c r="G2141" s="243"/>
      <c r="H2141" s="243"/>
      <c r="I2141" s="244"/>
      <c r="J2141" s="244"/>
      <c r="K2141" s="243"/>
      <c r="L2141" s="243"/>
      <c r="M2141" s="243"/>
      <c r="N2141" s="243"/>
      <c r="O2141" s="243"/>
      <c r="P2141" s="244"/>
    </row>
    <row r="2142" spans="1:16" ht="13.5">
      <c r="A2142" s="242"/>
      <c r="B2142" s="240"/>
      <c r="C2142" s="243"/>
      <c r="D2142" s="243"/>
      <c r="E2142" s="243"/>
      <c r="F2142" s="243"/>
      <c r="G2142" s="243"/>
      <c r="H2142" s="243"/>
      <c r="I2142" s="244"/>
      <c r="J2142" s="244"/>
      <c r="K2142" s="243"/>
      <c r="L2142" s="243"/>
      <c r="M2142" s="243"/>
      <c r="N2142" s="243"/>
      <c r="O2142" s="243"/>
      <c r="P2142" s="244"/>
    </row>
    <row r="2143" spans="1:16" ht="13.5">
      <c r="A2143" s="242"/>
      <c r="B2143" s="240"/>
      <c r="C2143" s="243"/>
      <c r="D2143" s="243"/>
      <c r="E2143" s="243"/>
      <c r="F2143" s="243"/>
      <c r="G2143" s="243"/>
      <c r="H2143" s="243"/>
      <c r="I2143" s="244"/>
      <c r="J2143" s="244"/>
      <c r="K2143" s="243"/>
      <c r="L2143" s="243"/>
      <c r="M2143" s="243"/>
      <c r="N2143" s="243"/>
      <c r="O2143" s="243"/>
      <c r="P2143" s="244"/>
    </row>
    <row r="2144" spans="1:16" ht="13.5">
      <c r="A2144" s="242"/>
      <c r="B2144" s="240"/>
      <c r="C2144" s="243"/>
      <c r="D2144" s="243"/>
      <c r="E2144" s="243"/>
      <c r="F2144" s="243"/>
      <c r="G2144" s="243"/>
      <c r="H2144" s="243"/>
      <c r="I2144" s="244"/>
      <c r="J2144" s="244"/>
      <c r="K2144" s="243"/>
      <c r="L2144" s="243"/>
      <c r="M2144" s="243"/>
      <c r="N2144" s="243"/>
      <c r="O2144" s="243"/>
      <c r="P2144" s="244"/>
    </row>
    <row r="2145" spans="1:16" ht="13.5">
      <c r="A2145" s="242"/>
      <c r="B2145" s="240"/>
      <c r="C2145" s="243"/>
      <c r="D2145" s="243"/>
      <c r="E2145" s="243"/>
      <c r="F2145" s="243"/>
      <c r="G2145" s="243"/>
      <c r="H2145" s="243"/>
      <c r="I2145" s="244"/>
      <c r="J2145" s="244"/>
      <c r="K2145" s="243"/>
      <c r="L2145" s="243"/>
      <c r="M2145" s="243"/>
      <c r="N2145" s="243"/>
      <c r="O2145" s="243"/>
      <c r="P2145" s="244"/>
    </row>
    <row r="2146" spans="1:16" ht="13.5">
      <c r="A2146" s="242"/>
      <c r="B2146" s="240"/>
      <c r="C2146" s="243"/>
      <c r="D2146" s="243"/>
      <c r="E2146" s="243"/>
      <c r="F2146" s="243"/>
      <c r="G2146" s="243"/>
      <c r="H2146" s="243"/>
      <c r="I2146" s="244"/>
      <c r="J2146" s="244"/>
      <c r="K2146" s="243"/>
      <c r="L2146" s="243"/>
      <c r="M2146" s="243"/>
      <c r="N2146" s="243"/>
      <c r="O2146" s="243"/>
      <c r="P2146" s="244"/>
    </row>
    <row r="2147" spans="1:16" ht="13.5">
      <c r="A2147" s="242"/>
      <c r="B2147" s="240"/>
      <c r="C2147" s="243"/>
      <c r="D2147" s="243"/>
      <c r="E2147" s="243"/>
      <c r="F2147" s="243"/>
      <c r="G2147" s="243"/>
      <c r="H2147" s="243"/>
      <c r="I2147" s="244"/>
      <c r="J2147" s="244"/>
      <c r="K2147" s="243"/>
      <c r="L2147" s="243"/>
      <c r="M2147" s="243"/>
      <c r="N2147" s="243"/>
      <c r="O2147" s="243"/>
      <c r="P2147" s="244"/>
    </row>
    <row r="2148" spans="1:16" ht="13.5">
      <c r="A2148" s="242"/>
      <c r="B2148" s="240"/>
      <c r="C2148" s="243"/>
      <c r="D2148" s="243"/>
      <c r="E2148" s="243"/>
      <c r="F2148" s="243"/>
      <c r="G2148" s="243"/>
      <c r="H2148" s="243"/>
      <c r="I2148" s="244"/>
      <c r="J2148" s="244"/>
      <c r="K2148" s="243"/>
      <c r="L2148" s="243"/>
      <c r="M2148" s="243"/>
      <c r="N2148" s="243"/>
      <c r="O2148" s="243"/>
      <c r="P2148" s="244"/>
    </row>
    <row r="2149" spans="1:16" ht="13.5">
      <c r="A2149" s="242"/>
      <c r="B2149" s="240"/>
      <c r="C2149" s="243"/>
      <c r="D2149" s="243"/>
      <c r="E2149" s="243"/>
      <c r="F2149" s="243"/>
      <c r="G2149" s="243"/>
      <c r="H2149" s="243"/>
      <c r="I2149" s="244"/>
      <c r="J2149" s="244"/>
      <c r="K2149" s="243"/>
      <c r="L2149" s="243"/>
      <c r="M2149" s="243"/>
      <c r="N2149" s="243"/>
      <c r="O2149" s="243"/>
      <c r="P2149" s="244"/>
    </row>
    <row r="2150" spans="1:16" ht="13.5">
      <c r="A2150" s="242"/>
      <c r="B2150" s="240"/>
      <c r="C2150" s="243"/>
      <c r="D2150" s="243"/>
      <c r="E2150" s="243"/>
      <c r="F2150" s="243"/>
      <c r="G2150" s="243"/>
      <c r="H2150" s="243"/>
      <c r="I2150" s="244"/>
      <c r="J2150" s="244"/>
      <c r="K2150" s="243"/>
      <c r="L2150" s="243"/>
      <c r="M2150" s="243"/>
      <c r="N2150" s="243"/>
      <c r="O2150" s="243"/>
      <c r="P2150" s="244"/>
    </row>
    <row r="2151" spans="1:16" ht="13.5">
      <c r="A2151" s="242"/>
      <c r="B2151" s="240"/>
      <c r="C2151" s="243"/>
      <c r="D2151" s="243"/>
      <c r="E2151" s="243"/>
      <c r="F2151" s="243"/>
      <c r="G2151" s="243"/>
      <c r="H2151" s="243"/>
      <c r="I2151" s="244"/>
      <c r="J2151" s="244"/>
      <c r="K2151" s="243"/>
      <c r="L2151" s="243"/>
      <c r="M2151" s="243"/>
      <c r="N2151" s="243"/>
      <c r="O2151" s="243"/>
      <c r="P2151" s="244"/>
    </row>
    <row r="2152" spans="1:16" ht="13.5">
      <c r="A2152" s="242"/>
      <c r="B2152" s="240"/>
      <c r="C2152" s="243"/>
      <c r="D2152" s="243"/>
      <c r="E2152" s="243"/>
      <c r="F2152" s="243"/>
      <c r="G2152" s="243"/>
      <c r="H2152" s="243"/>
      <c r="I2152" s="244"/>
      <c r="J2152" s="244"/>
      <c r="K2152" s="243"/>
      <c r="L2152" s="243"/>
      <c r="M2152" s="243"/>
      <c r="N2152" s="243"/>
      <c r="O2152" s="243"/>
      <c r="P2152" s="244"/>
    </row>
    <row r="2153" spans="1:16" ht="13.5">
      <c r="A2153" s="242"/>
      <c r="B2153" s="240"/>
      <c r="C2153" s="243"/>
      <c r="D2153" s="243"/>
      <c r="E2153" s="243"/>
      <c r="F2153" s="243"/>
      <c r="G2153" s="243"/>
      <c r="H2153" s="243"/>
      <c r="I2153" s="244"/>
      <c r="J2153" s="244"/>
      <c r="K2153" s="243"/>
      <c r="L2153" s="243"/>
      <c r="M2153" s="243"/>
      <c r="N2153" s="243"/>
      <c r="O2153" s="243"/>
      <c r="P2153" s="244"/>
    </row>
    <row r="2154" spans="1:16" ht="13.5">
      <c r="A2154" s="242"/>
      <c r="B2154" s="240"/>
      <c r="C2154" s="243"/>
      <c r="D2154" s="243"/>
      <c r="E2154" s="243"/>
      <c r="F2154" s="243"/>
      <c r="G2154" s="243"/>
      <c r="H2154" s="243"/>
      <c r="I2154" s="244"/>
      <c r="J2154" s="244"/>
      <c r="K2154" s="243"/>
      <c r="L2154" s="243"/>
      <c r="M2154" s="243"/>
      <c r="N2154" s="243"/>
      <c r="O2154" s="243"/>
      <c r="P2154" s="244"/>
    </row>
    <row r="2155" spans="1:16" ht="13.5">
      <c r="A2155" s="242"/>
      <c r="B2155" s="240"/>
      <c r="C2155" s="243"/>
      <c r="D2155" s="243"/>
      <c r="E2155" s="243"/>
      <c r="F2155" s="243"/>
      <c r="G2155" s="243"/>
      <c r="H2155" s="243"/>
      <c r="I2155" s="244"/>
      <c r="J2155" s="244"/>
      <c r="K2155" s="243"/>
      <c r="L2155" s="243"/>
      <c r="M2155" s="243"/>
      <c r="N2155" s="243"/>
      <c r="O2155" s="243"/>
      <c r="P2155" s="244"/>
    </row>
    <row r="2156" spans="1:16" ht="13.5">
      <c r="A2156" s="242"/>
      <c r="B2156" s="240"/>
      <c r="C2156" s="243"/>
      <c r="D2156" s="243"/>
      <c r="E2156" s="243"/>
      <c r="F2156" s="243"/>
      <c r="G2156" s="243"/>
      <c r="H2156" s="243"/>
      <c r="I2156" s="244"/>
      <c r="J2156" s="244"/>
      <c r="K2156" s="243"/>
      <c r="L2156" s="243"/>
      <c r="M2156" s="243"/>
      <c r="N2156" s="243"/>
      <c r="O2156" s="243"/>
      <c r="P2156" s="244"/>
    </row>
    <row r="2157" spans="1:16" ht="13.5">
      <c r="A2157" s="242"/>
      <c r="B2157" s="240"/>
      <c r="C2157" s="243"/>
      <c r="D2157" s="243"/>
      <c r="E2157" s="243"/>
      <c r="F2157" s="243"/>
      <c r="G2157" s="243"/>
      <c r="H2157" s="243"/>
      <c r="I2157" s="244"/>
      <c r="J2157" s="244"/>
      <c r="K2157" s="243"/>
      <c r="L2157" s="243"/>
      <c r="M2157" s="243"/>
      <c r="N2157" s="243"/>
      <c r="O2157" s="243"/>
      <c r="P2157" s="244"/>
    </row>
    <row r="2158" spans="1:16" ht="13.5">
      <c r="A2158" s="242"/>
      <c r="B2158" s="240"/>
      <c r="C2158" s="243"/>
      <c r="D2158" s="243"/>
      <c r="E2158" s="243"/>
      <c r="F2158" s="243"/>
      <c r="G2158" s="243"/>
      <c r="H2158" s="243"/>
      <c r="I2158" s="244"/>
      <c r="J2158" s="244"/>
      <c r="K2158" s="243"/>
      <c r="L2158" s="243"/>
      <c r="M2158" s="243"/>
      <c r="N2158" s="243"/>
      <c r="O2158" s="243"/>
      <c r="P2158" s="244"/>
    </row>
    <row r="2159" spans="1:16" ht="13.5">
      <c r="A2159" s="242"/>
      <c r="B2159" s="240"/>
      <c r="C2159" s="243"/>
      <c r="D2159" s="243"/>
      <c r="E2159" s="243"/>
      <c r="F2159" s="243"/>
      <c r="G2159" s="243"/>
      <c r="H2159" s="243"/>
      <c r="I2159" s="244"/>
      <c r="J2159" s="244"/>
      <c r="K2159" s="243"/>
      <c r="L2159" s="243"/>
      <c r="M2159" s="243"/>
      <c r="N2159" s="243"/>
      <c r="O2159" s="243"/>
      <c r="P2159" s="244"/>
    </row>
    <row r="2160" spans="1:16" ht="13.5">
      <c r="A2160" s="242"/>
      <c r="B2160" s="240"/>
      <c r="C2160" s="243"/>
      <c r="D2160" s="243"/>
      <c r="E2160" s="243"/>
      <c r="F2160" s="243"/>
      <c r="G2160" s="243"/>
      <c r="H2160" s="243"/>
      <c r="I2160" s="244"/>
      <c r="J2160" s="244"/>
      <c r="K2160" s="243"/>
      <c r="L2160" s="243"/>
      <c r="M2160" s="243"/>
      <c r="N2160" s="243"/>
      <c r="O2160" s="243"/>
      <c r="P2160" s="244"/>
    </row>
    <row r="2161" spans="1:16" ht="13.5">
      <c r="A2161" s="242"/>
      <c r="B2161" s="240"/>
      <c r="C2161" s="243"/>
      <c r="D2161" s="243"/>
      <c r="E2161" s="243"/>
      <c r="F2161" s="243"/>
      <c r="G2161" s="243"/>
      <c r="H2161" s="243"/>
      <c r="I2161" s="244"/>
      <c r="J2161" s="244"/>
      <c r="K2161" s="243"/>
      <c r="L2161" s="243"/>
      <c r="M2161" s="243"/>
      <c r="N2161" s="243"/>
      <c r="O2161" s="243"/>
      <c r="P2161" s="244"/>
    </row>
    <row r="2162" spans="1:16" ht="13.5">
      <c r="A2162" s="242"/>
      <c r="B2162" s="240"/>
      <c r="C2162" s="243"/>
      <c r="D2162" s="243"/>
      <c r="E2162" s="243"/>
      <c r="F2162" s="243"/>
      <c r="G2162" s="243"/>
      <c r="H2162" s="243"/>
      <c r="I2162" s="244"/>
      <c r="J2162" s="244"/>
      <c r="K2162" s="243"/>
      <c r="L2162" s="243"/>
      <c r="M2162" s="243"/>
      <c r="N2162" s="243"/>
      <c r="O2162" s="243"/>
      <c r="P2162" s="244"/>
    </row>
    <row r="2163" spans="1:16" ht="13.5">
      <c r="A2163" s="242"/>
      <c r="B2163" s="240"/>
      <c r="C2163" s="243"/>
      <c r="D2163" s="243"/>
      <c r="E2163" s="243"/>
      <c r="F2163" s="243"/>
      <c r="G2163" s="243"/>
      <c r="H2163" s="243"/>
      <c r="I2163" s="244"/>
      <c r="J2163" s="244"/>
      <c r="K2163" s="243"/>
      <c r="L2163" s="243"/>
      <c r="M2163" s="243"/>
      <c r="N2163" s="243"/>
      <c r="O2163" s="243"/>
      <c r="P2163" s="244"/>
    </row>
    <row r="2164" spans="1:16" ht="13.5">
      <c r="A2164" s="242"/>
      <c r="B2164" s="240"/>
      <c r="C2164" s="243"/>
      <c r="D2164" s="243"/>
      <c r="E2164" s="243"/>
      <c r="F2164" s="243"/>
      <c r="G2164" s="243"/>
      <c r="H2164" s="243"/>
      <c r="I2164" s="244"/>
      <c r="J2164" s="244"/>
      <c r="K2164" s="243"/>
      <c r="L2164" s="243"/>
      <c r="M2164" s="243"/>
      <c r="N2164" s="243"/>
      <c r="O2164" s="243"/>
      <c r="P2164" s="244"/>
    </row>
    <row r="2165" spans="1:16" ht="13.5">
      <c r="A2165" s="242"/>
      <c r="B2165" s="240"/>
      <c r="C2165" s="243"/>
      <c r="D2165" s="243"/>
      <c r="E2165" s="243"/>
      <c r="F2165" s="243"/>
      <c r="G2165" s="243"/>
      <c r="H2165" s="243"/>
      <c r="I2165" s="244"/>
      <c r="J2165" s="244"/>
      <c r="K2165" s="243"/>
      <c r="L2165" s="243"/>
      <c r="M2165" s="243"/>
      <c r="N2165" s="243"/>
      <c r="O2165" s="243"/>
      <c r="P2165" s="244"/>
    </row>
    <row r="2166" spans="1:16" ht="13.5">
      <c r="A2166" s="242"/>
      <c r="B2166" s="240"/>
      <c r="C2166" s="243"/>
      <c r="D2166" s="243"/>
      <c r="E2166" s="243"/>
      <c r="F2166" s="243"/>
      <c r="G2166" s="243"/>
      <c r="H2166" s="243"/>
      <c r="I2166" s="244"/>
      <c r="J2166" s="244"/>
      <c r="K2166" s="243"/>
      <c r="L2166" s="243"/>
      <c r="M2166" s="243"/>
      <c r="N2166" s="243"/>
      <c r="O2166" s="243"/>
      <c r="P2166" s="244"/>
    </row>
    <row r="2167" spans="1:16" ht="13.5">
      <c r="A2167" s="242"/>
      <c r="B2167" s="240"/>
      <c r="C2167" s="243"/>
      <c r="D2167" s="243"/>
      <c r="E2167" s="243"/>
      <c r="F2167" s="243"/>
      <c r="G2167" s="243"/>
      <c r="H2167" s="243"/>
      <c r="I2167" s="244"/>
      <c r="J2167" s="244"/>
      <c r="K2167" s="243"/>
      <c r="L2167" s="243"/>
      <c r="M2167" s="243"/>
      <c r="N2167" s="243"/>
      <c r="O2167" s="243"/>
      <c r="P2167" s="244"/>
    </row>
    <row r="2168" spans="1:16" ht="13.5">
      <c r="A2168" s="242"/>
      <c r="B2168" s="240"/>
      <c r="C2168" s="243"/>
      <c r="D2168" s="243"/>
      <c r="E2168" s="243"/>
      <c r="F2168" s="243"/>
      <c r="G2168" s="243"/>
      <c r="H2168" s="243"/>
      <c r="I2168" s="244"/>
      <c r="J2168" s="244"/>
      <c r="K2168" s="243"/>
      <c r="L2168" s="243"/>
      <c r="M2168" s="243"/>
      <c r="N2168" s="243"/>
      <c r="O2168" s="243"/>
      <c r="P2168" s="244"/>
    </row>
    <row r="2169" spans="1:16" ht="13.5">
      <c r="A2169" s="242"/>
      <c r="B2169" s="240"/>
      <c r="C2169" s="243"/>
      <c r="D2169" s="243"/>
      <c r="E2169" s="243"/>
      <c r="F2169" s="243"/>
      <c r="G2169" s="243"/>
      <c r="H2169" s="243"/>
      <c r="I2169" s="244"/>
      <c r="J2169" s="244"/>
      <c r="K2169" s="243"/>
      <c r="L2169" s="243"/>
      <c r="M2169" s="243"/>
      <c r="N2169" s="243"/>
      <c r="O2169" s="243"/>
      <c r="P2169" s="244"/>
    </row>
    <row r="2170" spans="1:16" ht="13.5">
      <c r="A2170" s="242"/>
      <c r="B2170" s="240"/>
      <c r="C2170" s="243"/>
      <c r="D2170" s="243"/>
      <c r="E2170" s="243"/>
      <c r="F2170" s="243"/>
      <c r="G2170" s="243"/>
      <c r="H2170" s="243"/>
      <c r="I2170" s="244"/>
      <c r="J2170" s="244"/>
      <c r="K2170" s="243"/>
      <c r="L2170" s="243"/>
      <c r="M2170" s="243"/>
      <c r="N2170" s="243"/>
      <c r="O2170" s="243"/>
      <c r="P2170" s="244"/>
    </row>
    <row r="2171" spans="1:16" ht="13.5">
      <c r="A2171" s="242"/>
      <c r="B2171" s="240"/>
      <c r="C2171" s="243"/>
      <c r="D2171" s="243"/>
      <c r="E2171" s="243"/>
      <c r="F2171" s="243"/>
      <c r="G2171" s="243"/>
      <c r="H2171" s="243"/>
      <c r="I2171" s="244"/>
      <c r="J2171" s="244"/>
      <c r="K2171" s="243"/>
      <c r="L2171" s="243"/>
      <c r="M2171" s="243"/>
      <c r="N2171" s="243"/>
      <c r="O2171" s="243"/>
      <c r="P2171" s="244"/>
    </row>
    <row r="2172" spans="1:16" ht="13.5">
      <c r="A2172" s="242"/>
      <c r="B2172" s="240"/>
      <c r="C2172" s="243"/>
      <c r="D2172" s="243"/>
      <c r="E2172" s="243"/>
      <c r="F2172" s="243"/>
      <c r="G2172" s="243"/>
      <c r="H2172" s="243"/>
      <c r="I2172" s="244"/>
      <c r="J2172" s="244"/>
      <c r="K2172" s="243"/>
      <c r="L2172" s="243"/>
      <c r="M2172" s="243"/>
      <c r="N2172" s="243"/>
      <c r="O2172" s="243"/>
      <c r="P2172" s="244"/>
    </row>
    <row r="2173" spans="1:16" ht="13.5">
      <c r="A2173" s="242"/>
      <c r="B2173" s="240"/>
      <c r="C2173" s="243"/>
      <c r="D2173" s="243"/>
      <c r="E2173" s="243"/>
      <c r="F2173" s="243"/>
      <c r="G2173" s="243"/>
      <c r="H2173" s="243"/>
      <c r="I2173" s="244"/>
      <c r="J2173" s="244"/>
      <c r="K2173" s="243"/>
      <c r="L2173" s="243"/>
      <c r="M2173" s="243"/>
      <c r="N2173" s="243"/>
      <c r="O2173" s="243"/>
      <c r="P2173" s="244"/>
    </row>
    <row r="2174" spans="1:16" ht="13.5">
      <c r="A2174" s="242"/>
      <c r="B2174" s="240"/>
      <c r="C2174" s="243"/>
      <c r="D2174" s="243"/>
      <c r="E2174" s="243"/>
      <c r="F2174" s="243"/>
      <c r="G2174" s="243"/>
      <c r="H2174" s="243"/>
      <c r="I2174" s="244"/>
      <c r="J2174" s="244"/>
      <c r="K2174" s="243"/>
      <c r="L2174" s="243"/>
      <c r="M2174" s="243"/>
      <c r="N2174" s="243"/>
      <c r="O2174" s="243"/>
      <c r="P2174" s="244"/>
    </row>
    <row r="2175" spans="1:16" ht="13.5">
      <c r="A2175" s="242"/>
      <c r="B2175" s="240"/>
      <c r="C2175" s="243"/>
      <c r="D2175" s="243"/>
      <c r="E2175" s="243"/>
      <c r="F2175" s="243"/>
      <c r="G2175" s="243"/>
      <c r="H2175" s="243"/>
      <c r="I2175" s="244"/>
      <c r="J2175" s="244"/>
      <c r="K2175" s="243"/>
      <c r="L2175" s="243"/>
      <c r="M2175" s="243"/>
      <c r="N2175" s="243"/>
      <c r="O2175" s="243"/>
      <c r="P2175" s="244"/>
    </row>
    <row r="2176" spans="1:16" ht="13.5">
      <c r="A2176" s="242"/>
      <c r="B2176" s="240"/>
      <c r="C2176" s="243"/>
      <c r="D2176" s="243"/>
      <c r="E2176" s="243"/>
      <c r="F2176" s="243"/>
      <c r="G2176" s="243"/>
      <c r="H2176" s="243"/>
      <c r="I2176" s="244"/>
      <c r="J2176" s="244"/>
      <c r="K2176" s="243"/>
      <c r="L2176" s="243"/>
      <c r="M2176" s="243"/>
      <c r="N2176" s="243"/>
      <c r="O2176" s="243"/>
      <c r="P2176" s="244"/>
    </row>
    <row r="2177" spans="1:16" ht="13.5">
      <c r="A2177" s="242"/>
      <c r="B2177" s="240"/>
      <c r="C2177" s="243"/>
      <c r="D2177" s="243"/>
      <c r="E2177" s="243"/>
      <c r="F2177" s="243"/>
      <c r="G2177" s="243"/>
      <c r="H2177" s="243"/>
      <c r="I2177" s="244"/>
      <c r="J2177" s="244"/>
      <c r="K2177" s="243"/>
      <c r="L2177" s="243"/>
      <c r="M2177" s="243"/>
      <c r="N2177" s="243"/>
      <c r="O2177" s="243"/>
      <c r="P2177" s="244"/>
    </row>
    <row r="2178" spans="1:16" ht="13.5">
      <c r="A2178" s="242"/>
      <c r="B2178" s="240"/>
      <c r="C2178" s="243"/>
      <c r="D2178" s="243"/>
      <c r="E2178" s="243"/>
      <c r="F2178" s="243"/>
      <c r="G2178" s="243"/>
      <c r="H2178" s="243"/>
      <c r="I2178" s="244"/>
      <c r="J2178" s="244"/>
      <c r="K2178" s="243"/>
      <c r="L2178" s="243"/>
      <c r="M2178" s="243"/>
      <c r="N2178" s="243"/>
      <c r="O2178" s="243"/>
      <c r="P2178" s="244"/>
    </row>
    <row r="2179" spans="1:16" ht="13.5">
      <c r="A2179" s="242"/>
      <c r="B2179" s="240"/>
      <c r="C2179" s="243"/>
      <c r="D2179" s="243"/>
      <c r="E2179" s="243"/>
      <c r="F2179" s="243"/>
      <c r="G2179" s="243"/>
      <c r="H2179" s="243"/>
      <c r="I2179" s="244"/>
      <c r="J2179" s="244"/>
      <c r="K2179" s="243"/>
      <c r="L2179" s="243"/>
      <c r="M2179" s="243"/>
      <c r="N2179" s="243"/>
      <c r="O2179" s="243"/>
      <c r="P2179" s="244"/>
    </row>
    <row r="2180" spans="1:16" ht="13.5">
      <c r="A2180" s="242"/>
      <c r="B2180" s="240"/>
      <c r="C2180" s="243"/>
      <c r="D2180" s="243"/>
      <c r="E2180" s="243"/>
      <c r="F2180" s="243"/>
      <c r="G2180" s="243"/>
      <c r="H2180" s="243"/>
      <c r="I2180" s="244"/>
      <c r="J2180" s="244"/>
      <c r="K2180" s="243"/>
      <c r="L2180" s="243"/>
      <c r="M2180" s="243"/>
      <c r="N2180" s="243"/>
      <c r="O2180" s="243"/>
      <c r="P2180" s="244"/>
    </row>
    <row r="2181" spans="1:16" ht="13.5">
      <c r="A2181" s="242"/>
      <c r="B2181" s="240"/>
      <c r="C2181" s="243"/>
      <c r="D2181" s="243"/>
      <c r="E2181" s="243"/>
      <c r="F2181" s="243"/>
      <c r="G2181" s="243"/>
      <c r="H2181" s="243"/>
      <c r="I2181" s="244"/>
      <c r="J2181" s="244"/>
      <c r="K2181" s="243"/>
      <c r="L2181" s="243"/>
      <c r="M2181" s="243"/>
      <c r="N2181" s="243"/>
      <c r="O2181" s="243"/>
      <c r="P2181" s="244"/>
    </row>
    <row r="2182" spans="1:16" ht="13.5">
      <c r="A2182" s="242"/>
      <c r="B2182" s="240"/>
      <c r="C2182" s="243"/>
      <c r="D2182" s="243"/>
      <c r="E2182" s="243"/>
      <c r="F2182" s="243"/>
      <c r="G2182" s="243"/>
      <c r="H2182" s="243"/>
      <c r="I2182" s="244"/>
      <c r="J2182" s="244"/>
      <c r="K2182" s="243"/>
      <c r="L2182" s="243"/>
      <c r="M2182" s="243"/>
      <c r="N2182" s="243"/>
      <c r="O2182" s="243"/>
      <c r="P2182" s="244"/>
    </row>
    <row r="2183" spans="1:16" ht="13.5">
      <c r="A2183" s="242"/>
      <c r="B2183" s="240"/>
      <c r="C2183" s="243"/>
      <c r="D2183" s="243"/>
      <c r="E2183" s="243"/>
      <c r="F2183" s="243"/>
      <c r="G2183" s="243"/>
      <c r="H2183" s="243"/>
      <c r="I2183" s="244"/>
      <c r="J2183" s="244"/>
      <c r="K2183" s="243"/>
      <c r="L2183" s="243"/>
      <c r="M2183" s="243"/>
      <c r="N2183" s="243"/>
      <c r="O2183" s="243"/>
      <c r="P2183" s="244"/>
    </row>
    <row r="2184" spans="1:16" ht="13.5">
      <c r="A2184" s="242"/>
      <c r="B2184" s="240"/>
      <c r="C2184" s="243"/>
      <c r="D2184" s="243"/>
      <c r="E2184" s="243"/>
      <c r="F2184" s="243"/>
      <c r="G2184" s="243"/>
      <c r="H2184" s="243"/>
      <c r="I2184" s="244"/>
      <c r="J2184" s="244"/>
      <c r="K2184" s="243"/>
      <c r="L2184" s="243"/>
      <c r="M2184" s="243"/>
      <c r="N2184" s="243"/>
      <c r="O2184" s="243"/>
      <c r="P2184" s="244"/>
    </row>
    <row r="2185" spans="1:16" ht="13.5">
      <c r="A2185" s="242"/>
      <c r="B2185" s="240"/>
      <c r="C2185" s="243"/>
      <c r="D2185" s="243"/>
      <c r="E2185" s="243"/>
      <c r="F2185" s="243"/>
      <c r="G2185" s="243"/>
      <c r="H2185" s="243"/>
      <c r="I2185" s="244"/>
      <c r="J2185" s="244"/>
      <c r="K2185" s="243"/>
      <c r="L2185" s="243"/>
      <c r="M2185" s="243"/>
      <c r="N2185" s="243"/>
      <c r="O2185" s="243"/>
      <c r="P2185" s="244"/>
    </row>
    <row r="2186" spans="1:16" ht="13.5">
      <c r="A2186" s="242"/>
      <c r="B2186" s="240"/>
      <c r="C2186" s="243"/>
      <c r="D2186" s="243"/>
      <c r="E2186" s="243"/>
      <c r="F2186" s="243"/>
      <c r="G2186" s="243"/>
      <c r="H2186" s="243"/>
      <c r="I2186" s="244"/>
      <c r="J2186" s="244"/>
      <c r="K2186" s="243"/>
      <c r="L2186" s="243"/>
      <c r="M2186" s="243"/>
      <c r="N2186" s="243"/>
      <c r="O2186" s="243"/>
      <c r="P2186" s="244"/>
    </row>
    <row r="2187" spans="1:16" ht="13.5">
      <c r="A2187" s="242"/>
      <c r="B2187" s="240"/>
      <c r="C2187" s="243"/>
      <c r="D2187" s="243"/>
      <c r="E2187" s="243"/>
      <c r="F2187" s="243"/>
      <c r="G2187" s="243"/>
      <c r="H2187" s="243"/>
      <c r="I2187" s="244"/>
      <c r="J2187" s="244"/>
      <c r="K2187" s="243"/>
      <c r="L2187" s="243"/>
      <c r="M2187" s="243"/>
      <c r="N2187" s="243"/>
      <c r="O2187" s="243"/>
      <c r="P2187" s="244"/>
    </row>
    <row r="2188" spans="1:16" ht="13.5">
      <c r="A2188" s="242"/>
      <c r="B2188" s="240"/>
      <c r="C2188" s="243"/>
      <c r="D2188" s="243"/>
      <c r="E2188" s="243"/>
      <c r="F2188" s="243"/>
      <c r="G2188" s="243"/>
      <c r="H2188" s="243"/>
      <c r="I2188" s="244"/>
      <c r="J2188" s="244"/>
      <c r="K2188" s="243"/>
      <c r="L2188" s="243"/>
      <c r="M2188" s="243"/>
      <c r="N2188" s="243"/>
      <c r="O2188" s="243"/>
      <c r="P2188" s="244"/>
    </row>
    <row r="2189" spans="1:16" ht="13.5">
      <c r="A2189" s="242"/>
      <c r="B2189" s="240"/>
      <c r="C2189" s="243"/>
      <c r="D2189" s="243"/>
      <c r="E2189" s="243"/>
      <c r="F2189" s="243"/>
      <c r="G2189" s="243"/>
      <c r="H2189" s="243"/>
      <c r="I2189" s="244"/>
      <c r="J2189" s="244"/>
      <c r="K2189" s="243"/>
      <c r="L2189" s="243"/>
      <c r="M2189" s="243"/>
      <c r="N2189" s="243"/>
      <c r="O2189" s="243"/>
      <c r="P2189" s="244"/>
    </row>
    <row r="2190" spans="1:16" ht="13.5">
      <c r="A2190" s="242"/>
      <c r="B2190" s="240"/>
      <c r="C2190" s="243"/>
      <c r="D2190" s="243"/>
      <c r="E2190" s="243"/>
      <c r="F2190" s="243"/>
      <c r="G2190" s="243"/>
      <c r="H2190" s="243"/>
      <c r="I2190" s="244"/>
      <c r="J2190" s="244"/>
      <c r="K2190" s="243"/>
      <c r="L2190" s="243"/>
      <c r="M2190" s="243"/>
      <c r="N2190" s="243"/>
      <c r="O2190" s="243"/>
      <c r="P2190" s="244"/>
    </row>
    <row r="2191" spans="1:16" ht="13.5">
      <c r="A2191" s="242"/>
      <c r="B2191" s="240"/>
      <c r="C2191" s="243"/>
      <c r="D2191" s="243"/>
      <c r="E2191" s="243"/>
      <c r="F2191" s="243"/>
      <c r="G2191" s="243"/>
      <c r="H2191" s="243"/>
      <c r="I2191" s="244"/>
      <c r="J2191" s="244"/>
      <c r="K2191" s="243"/>
      <c r="L2191" s="243"/>
      <c r="M2191" s="243"/>
      <c r="N2191" s="243"/>
      <c r="O2191" s="243"/>
      <c r="P2191" s="244"/>
    </row>
    <row r="2192" spans="1:16" ht="13.5">
      <c r="A2192" s="242"/>
      <c r="B2192" s="240"/>
      <c r="C2192" s="243"/>
      <c r="D2192" s="243"/>
      <c r="E2192" s="243"/>
      <c r="F2192" s="243"/>
      <c r="G2192" s="243"/>
      <c r="H2192" s="243"/>
      <c r="I2192" s="244"/>
      <c r="J2192" s="244"/>
      <c r="K2192" s="243"/>
      <c r="L2192" s="243"/>
      <c r="M2192" s="243"/>
      <c r="N2192" s="243"/>
      <c r="O2192" s="243"/>
      <c r="P2192" s="244"/>
    </row>
    <row r="2193" spans="1:16" ht="13.5">
      <c r="A2193" s="242"/>
      <c r="B2193" s="240"/>
      <c r="C2193" s="243"/>
      <c r="D2193" s="243"/>
      <c r="E2193" s="243"/>
      <c r="F2193" s="243"/>
      <c r="G2193" s="243"/>
      <c r="H2193" s="243"/>
      <c r="I2193" s="244"/>
      <c r="J2193" s="244"/>
      <c r="K2193" s="243"/>
      <c r="L2193" s="243"/>
      <c r="M2193" s="243"/>
      <c r="N2193" s="243"/>
      <c r="O2193" s="243"/>
      <c r="P2193" s="244"/>
    </row>
    <row r="2194" spans="1:16" ht="13.5">
      <c r="A2194" s="242"/>
      <c r="B2194" s="240"/>
      <c r="C2194" s="243"/>
      <c r="D2194" s="243"/>
      <c r="E2194" s="243"/>
      <c r="F2194" s="243"/>
      <c r="G2194" s="243"/>
      <c r="H2194" s="243"/>
      <c r="I2194" s="244"/>
      <c r="J2194" s="244"/>
      <c r="K2194" s="243"/>
      <c r="L2194" s="243"/>
      <c r="M2194" s="243"/>
      <c r="N2194" s="243"/>
      <c r="O2194" s="243"/>
      <c r="P2194" s="244"/>
    </row>
    <row r="2195" spans="1:16" ht="13.5">
      <c r="A2195" s="242"/>
      <c r="B2195" s="240"/>
      <c r="C2195" s="243"/>
      <c r="D2195" s="243"/>
      <c r="E2195" s="243"/>
      <c r="F2195" s="243"/>
      <c r="G2195" s="243"/>
      <c r="H2195" s="243"/>
      <c r="I2195" s="244"/>
      <c r="J2195" s="244"/>
      <c r="K2195" s="243"/>
      <c r="L2195" s="243"/>
      <c r="M2195" s="243"/>
      <c r="N2195" s="243"/>
      <c r="O2195" s="243"/>
      <c r="P2195" s="244"/>
    </row>
    <row r="2196" spans="1:16" ht="13.5">
      <c r="A2196" s="242"/>
      <c r="B2196" s="240"/>
      <c r="C2196" s="243"/>
      <c r="D2196" s="243"/>
      <c r="E2196" s="243"/>
      <c r="F2196" s="243"/>
      <c r="G2196" s="243"/>
      <c r="H2196" s="243"/>
      <c r="I2196" s="244"/>
      <c r="J2196" s="244"/>
      <c r="K2196" s="243"/>
      <c r="L2196" s="243"/>
      <c r="M2196" s="243"/>
      <c r="N2196" s="243"/>
      <c r="O2196" s="243"/>
      <c r="P2196" s="244"/>
    </row>
    <row r="2197" spans="1:16" ht="13.5">
      <c r="A2197" s="242"/>
      <c r="B2197" s="240"/>
      <c r="C2197" s="243"/>
      <c r="D2197" s="243"/>
      <c r="E2197" s="243"/>
      <c r="F2197" s="243"/>
      <c r="G2197" s="243"/>
      <c r="H2197" s="243"/>
      <c r="I2197" s="244"/>
      <c r="J2197" s="244"/>
      <c r="K2197" s="243"/>
      <c r="L2197" s="243"/>
      <c r="M2197" s="243"/>
      <c r="N2197" s="243"/>
      <c r="O2197" s="243"/>
      <c r="P2197" s="244"/>
    </row>
    <row r="2198" spans="1:16" ht="13.5">
      <c r="A2198" s="242"/>
      <c r="B2198" s="240"/>
      <c r="C2198" s="243"/>
      <c r="D2198" s="243"/>
      <c r="E2198" s="243"/>
      <c r="F2198" s="243"/>
      <c r="G2198" s="243"/>
      <c r="H2198" s="243"/>
      <c r="I2198" s="244"/>
      <c r="J2198" s="244"/>
      <c r="K2198" s="243"/>
      <c r="L2198" s="243"/>
      <c r="M2198" s="243"/>
      <c r="N2198" s="243"/>
      <c r="O2198" s="243"/>
      <c r="P2198" s="244"/>
    </row>
    <row r="2199" spans="1:16" ht="13.5">
      <c r="A2199" s="242"/>
      <c r="B2199" s="240"/>
      <c r="C2199" s="243"/>
      <c r="D2199" s="243"/>
      <c r="E2199" s="243"/>
      <c r="F2199" s="243"/>
      <c r="G2199" s="243"/>
      <c r="H2199" s="243"/>
      <c r="I2199" s="244"/>
      <c r="J2199" s="244"/>
      <c r="K2199" s="243"/>
      <c r="L2199" s="243"/>
      <c r="M2199" s="243"/>
      <c r="N2199" s="243"/>
      <c r="O2199" s="243"/>
      <c r="P2199" s="244"/>
    </row>
    <row r="2200" spans="1:16" ht="13.5">
      <c r="A2200" s="242"/>
      <c r="B2200" s="240"/>
      <c r="C2200" s="243"/>
      <c r="D2200" s="243"/>
      <c r="E2200" s="243"/>
      <c r="F2200" s="243"/>
      <c r="G2200" s="243"/>
      <c r="H2200" s="243"/>
      <c r="I2200" s="244"/>
      <c r="J2200" s="244"/>
      <c r="K2200" s="243"/>
      <c r="L2200" s="243"/>
      <c r="M2200" s="243"/>
      <c r="N2200" s="243"/>
      <c r="O2200" s="243"/>
      <c r="P2200" s="244"/>
    </row>
    <row r="2201" spans="1:16" ht="13.5">
      <c r="A2201" s="242"/>
      <c r="B2201" s="240"/>
      <c r="C2201" s="243"/>
      <c r="D2201" s="243"/>
      <c r="E2201" s="243"/>
      <c r="F2201" s="243"/>
      <c r="G2201" s="243"/>
      <c r="H2201" s="243"/>
      <c r="I2201" s="244"/>
      <c r="J2201" s="244"/>
      <c r="K2201" s="243"/>
      <c r="L2201" s="243"/>
      <c r="M2201" s="243"/>
      <c r="N2201" s="243"/>
      <c r="O2201" s="243"/>
      <c r="P2201" s="244"/>
    </row>
    <row r="2202" spans="1:16" ht="13.5">
      <c r="A2202" s="242"/>
      <c r="B2202" s="240"/>
      <c r="C2202" s="243"/>
      <c r="D2202" s="243"/>
      <c r="E2202" s="243"/>
      <c r="F2202" s="243"/>
      <c r="G2202" s="243"/>
      <c r="H2202" s="243"/>
      <c r="I2202" s="244"/>
      <c r="J2202" s="244"/>
      <c r="K2202" s="243"/>
      <c r="L2202" s="243"/>
      <c r="M2202" s="243"/>
      <c r="N2202" s="243"/>
      <c r="O2202" s="243"/>
      <c r="P2202" s="244"/>
    </row>
    <row r="2203" spans="1:16" ht="13.5">
      <c r="A2203" s="242"/>
      <c r="B2203" s="240"/>
      <c r="C2203" s="243"/>
      <c r="D2203" s="243"/>
      <c r="E2203" s="243"/>
      <c r="F2203" s="243"/>
      <c r="G2203" s="243"/>
      <c r="H2203" s="243"/>
      <c r="I2203" s="244"/>
      <c r="J2203" s="244"/>
      <c r="K2203" s="243"/>
      <c r="L2203" s="243"/>
      <c r="M2203" s="243"/>
      <c r="N2203" s="243"/>
      <c r="O2203" s="243"/>
      <c r="P2203" s="244"/>
    </row>
    <row r="2204" spans="1:16" ht="13.5">
      <c r="A2204" s="242"/>
      <c r="B2204" s="240"/>
      <c r="C2204" s="243"/>
      <c r="D2204" s="243"/>
      <c r="E2204" s="243"/>
      <c r="F2204" s="243"/>
      <c r="G2204" s="243"/>
      <c r="H2204" s="243"/>
      <c r="I2204" s="244"/>
      <c r="J2204" s="244"/>
      <c r="K2204" s="243"/>
      <c r="L2204" s="243"/>
      <c r="M2204" s="243"/>
      <c r="N2204" s="243"/>
      <c r="O2204" s="243"/>
      <c r="P2204" s="244"/>
    </row>
    <row r="2205" spans="1:16" ht="13.5">
      <c r="A2205" s="242"/>
      <c r="B2205" s="240"/>
      <c r="C2205" s="243"/>
      <c r="D2205" s="243"/>
      <c r="E2205" s="243"/>
      <c r="F2205" s="243"/>
      <c r="G2205" s="243"/>
      <c r="H2205" s="243"/>
      <c r="I2205" s="244"/>
      <c r="J2205" s="244"/>
      <c r="K2205" s="243"/>
      <c r="L2205" s="243"/>
      <c r="M2205" s="243"/>
      <c r="N2205" s="243"/>
      <c r="O2205" s="243"/>
      <c r="P2205" s="244"/>
    </row>
    <row r="2206" spans="1:16" ht="13.5">
      <c r="A2206" s="242"/>
      <c r="B2206" s="240"/>
      <c r="C2206" s="243"/>
      <c r="D2206" s="243"/>
      <c r="E2206" s="243"/>
      <c r="F2206" s="243"/>
      <c r="G2206" s="243"/>
      <c r="H2206" s="243"/>
      <c r="I2206" s="244"/>
      <c r="J2206" s="244"/>
      <c r="K2206" s="243"/>
      <c r="L2206" s="243"/>
      <c r="M2206" s="243"/>
      <c r="N2206" s="243"/>
      <c r="O2206" s="243"/>
      <c r="P2206" s="244"/>
    </row>
    <row r="2207" spans="1:16" ht="13.5">
      <c r="A2207" s="242"/>
      <c r="B2207" s="240"/>
      <c r="C2207" s="243"/>
      <c r="D2207" s="243"/>
      <c r="E2207" s="243"/>
      <c r="F2207" s="243"/>
      <c r="G2207" s="243"/>
      <c r="H2207" s="243"/>
      <c r="I2207" s="244"/>
      <c r="J2207" s="244"/>
      <c r="K2207" s="243"/>
      <c r="L2207" s="243"/>
      <c r="M2207" s="243"/>
      <c r="N2207" s="243"/>
      <c r="O2207" s="243"/>
      <c r="P2207" s="244"/>
    </row>
    <row r="2208" spans="1:16" ht="13.5">
      <c r="A2208" s="242"/>
      <c r="B2208" s="240"/>
      <c r="C2208" s="243"/>
      <c r="D2208" s="243"/>
      <c r="E2208" s="243"/>
      <c r="F2208" s="243"/>
      <c r="G2208" s="243"/>
      <c r="H2208" s="243"/>
      <c r="I2208" s="244"/>
      <c r="J2208" s="244"/>
      <c r="K2208" s="243"/>
      <c r="L2208" s="243"/>
      <c r="M2208" s="243"/>
      <c r="N2208" s="243"/>
      <c r="O2208" s="243"/>
      <c r="P2208" s="244"/>
    </row>
    <row r="2209" spans="1:16" ht="13.5">
      <c r="A2209" s="242"/>
      <c r="B2209" s="240"/>
      <c r="C2209" s="243"/>
      <c r="D2209" s="243"/>
      <c r="E2209" s="243"/>
      <c r="F2209" s="243"/>
      <c r="G2209" s="243"/>
      <c r="H2209" s="243"/>
      <c r="I2209" s="244"/>
      <c r="J2209" s="244"/>
      <c r="K2209" s="243"/>
      <c r="L2209" s="243"/>
      <c r="M2209" s="243"/>
      <c r="N2209" s="243"/>
      <c r="O2209" s="243"/>
      <c r="P2209" s="244"/>
    </row>
    <row r="2210" spans="1:16" ht="13.5">
      <c r="A2210" s="242"/>
      <c r="B2210" s="240"/>
      <c r="C2210" s="243"/>
      <c r="D2210" s="243"/>
      <c r="E2210" s="243"/>
      <c r="F2210" s="243"/>
      <c r="G2210" s="243"/>
      <c r="H2210" s="243"/>
      <c r="I2210" s="244"/>
      <c r="J2210" s="244"/>
      <c r="K2210" s="243"/>
      <c r="L2210" s="243"/>
      <c r="M2210" s="243"/>
      <c r="N2210" s="243"/>
      <c r="O2210" s="243"/>
      <c r="P2210" s="244"/>
    </row>
    <row r="2211" spans="1:16" ht="13.5">
      <c r="A2211" s="242"/>
      <c r="B2211" s="240"/>
      <c r="C2211" s="243"/>
      <c r="D2211" s="243"/>
      <c r="E2211" s="243"/>
      <c r="F2211" s="243"/>
      <c r="G2211" s="243"/>
      <c r="H2211" s="243"/>
      <c r="I2211" s="244"/>
      <c r="J2211" s="244"/>
      <c r="K2211" s="243"/>
      <c r="L2211" s="243"/>
      <c r="M2211" s="243"/>
      <c r="N2211" s="243"/>
      <c r="O2211" s="243"/>
      <c r="P2211" s="244"/>
    </row>
    <row r="2212" spans="1:16" ht="13.5">
      <c r="A2212" s="242"/>
      <c r="B2212" s="240"/>
      <c r="C2212" s="243"/>
      <c r="D2212" s="243"/>
      <c r="E2212" s="243"/>
      <c r="F2212" s="243"/>
      <c r="G2212" s="243"/>
      <c r="H2212" s="243"/>
      <c r="I2212" s="244"/>
      <c r="J2212" s="244"/>
      <c r="K2212" s="243"/>
      <c r="L2212" s="243"/>
      <c r="M2212" s="243"/>
      <c r="N2212" s="243"/>
      <c r="O2212" s="243"/>
      <c r="P2212" s="244"/>
    </row>
    <row r="2213" spans="1:16" ht="13.5">
      <c r="A2213" s="242"/>
      <c r="B2213" s="240"/>
      <c r="C2213" s="243"/>
      <c r="D2213" s="243"/>
      <c r="E2213" s="243"/>
      <c r="F2213" s="243"/>
      <c r="G2213" s="243"/>
      <c r="H2213" s="243"/>
      <c r="I2213" s="244"/>
      <c r="J2213" s="244"/>
      <c r="K2213" s="243"/>
      <c r="L2213" s="243"/>
      <c r="M2213" s="243"/>
      <c r="N2213" s="243"/>
      <c r="O2213" s="243"/>
      <c r="P2213" s="244"/>
    </row>
    <row r="2214" spans="1:16" ht="13.5">
      <c r="A2214" s="242"/>
      <c r="B2214" s="240"/>
      <c r="C2214" s="243"/>
      <c r="D2214" s="243"/>
      <c r="E2214" s="243"/>
      <c r="F2214" s="243"/>
      <c r="G2214" s="243"/>
      <c r="H2214" s="243"/>
      <c r="I2214" s="244"/>
      <c r="J2214" s="244"/>
      <c r="K2214" s="243"/>
      <c r="L2214" s="243"/>
      <c r="M2214" s="243"/>
      <c r="N2214" s="243"/>
      <c r="O2214" s="243"/>
      <c r="P2214" s="244"/>
    </row>
    <row r="2215" spans="1:16" ht="13.5">
      <c r="A2215" s="242"/>
      <c r="B2215" s="240"/>
      <c r="C2215" s="243"/>
      <c r="D2215" s="243"/>
      <c r="E2215" s="243"/>
      <c r="F2215" s="243"/>
      <c r="G2215" s="243"/>
      <c r="H2215" s="243"/>
      <c r="I2215" s="244"/>
      <c r="J2215" s="244"/>
      <c r="K2215" s="243"/>
      <c r="L2215" s="243"/>
      <c r="M2215" s="243"/>
      <c r="N2215" s="243"/>
      <c r="O2215" s="243"/>
      <c r="P2215" s="244"/>
    </row>
    <row r="2216" spans="1:16" ht="13.5">
      <c r="A2216" s="242"/>
      <c r="B2216" s="240"/>
      <c r="C2216" s="243"/>
      <c r="D2216" s="243"/>
      <c r="E2216" s="243"/>
      <c r="F2216" s="243"/>
      <c r="G2216" s="243"/>
      <c r="H2216" s="243"/>
      <c r="I2216" s="244"/>
      <c r="J2216" s="244"/>
      <c r="K2216" s="243"/>
      <c r="L2216" s="243"/>
      <c r="M2216" s="243"/>
      <c r="N2216" s="243"/>
      <c r="O2216" s="243"/>
      <c r="P2216" s="244"/>
    </row>
    <row r="2217" spans="1:16" ht="13.5">
      <c r="A2217" s="242"/>
      <c r="B2217" s="240"/>
      <c r="C2217" s="243"/>
      <c r="D2217" s="243"/>
      <c r="E2217" s="243"/>
      <c r="F2217" s="243"/>
      <c r="G2217" s="243"/>
      <c r="H2217" s="243"/>
      <c r="I2217" s="244"/>
      <c r="J2217" s="244"/>
      <c r="K2217" s="243"/>
      <c r="L2217" s="243"/>
      <c r="M2217" s="243"/>
      <c r="N2217" s="243"/>
      <c r="O2217" s="243"/>
      <c r="P2217" s="244"/>
    </row>
    <row r="2218" spans="1:16" ht="13.5">
      <c r="A2218" s="242"/>
      <c r="B2218" s="240"/>
      <c r="C2218" s="243"/>
      <c r="D2218" s="243"/>
      <c r="E2218" s="243"/>
      <c r="F2218" s="243"/>
      <c r="G2218" s="243"/>
      <c r="H2218" s="243"/>
      <c r="I2218" s="244"/>
      <c r="J2218" s="244"/>
      <c r="K2218" s="243"/>
      <c r="L2218" s="243"/>
      <c r="M2218" s="243"/>
      <c r="N2218" s="243"/>
      <c r="O2218" s="243"/>
      <c r="P2218" s="244"/>
    </row>
    <row r="2219" spans="1:16" ht="13.5">
      <c r="A2219" s="242"/>
      <c r="B2219" s="240"/>
      <c r="C2219" s="243"/>
      <c r="D2219" s="243"/>
      <c r="E2219" s="243"/>
      <c r="F2219" s="243"/>
      <c r="G2219" s="243"/>
      <c r="H2219" s="243"/>
      <c r="I2219" s="244"/>
      <c r="J2219" s="244"/>
      <c r="K2219" s="243"/>
      <c r="L2219" s="243"/>
      <c r="M2219" s="243"/>
      <c r="N2219" s="243"/>
      <c r="O2219" s="243"/>
      <c r="P2219" s="244"/>
    </row>
    <row r="2220" spans="1:16" ht="13.5">
      <c r="A2220" s="242"/>
      <c r="B2220" s="240"/>
      <c r="C2220" s="243"/>
      <c r="D2220" s="243"/>
      <c r="E2220" s="243"/>
      <c r="F2220" s="243"/>
      <c r="G2220" s="243"/>
      <c r="H2220" s="243"/>
      <c r="I2220" s="244"/>
      <c r="J2220" s="244"/>
      <c r="K2220" s="243"/>
      <c r="L2220" s="243"/>
      <c r="M2220" s="243"/>
      <c r="N2220" s="243"/>
      <c r="O2220" s="243"/>
      <c r="P2220" s="244"/>
    </row>
    <row r="2221" spans="1:16" ht="13.5">
      <c r="A2221" s="242"/>
      <c r="B2221" s="240"/>
      <c r="C2221" s="243"/>
      <c r="D2221" s="243"/>
      <c r="E2221" s="243"/>
      <c r="F2221" s="243"/>
      <c r="G2221" s="243"/>
      <c r="H2221" s="243"/>
      <c r="I2221" s="244"/>
      <c r="J2221" s="244"/>
      <c r="K2221" s="243"/>
      <c r="L2221" s="243"/>
      <c r="M2221" s="243"/>
      <c r="N2221" s="243"/>
      <c r="O2221" s="243"/>
      <c r="P2221" s="244"/>
    </row>
    <row r="2222" spans="1:16" ht="13.5">
      <c r="A2222" s="242"/>
      <c r="B2222" s="240"/>
      <c r="C2222" s="243"/>
      <c r="D2222" s="243"/>
      <c r="E2222" s="243"/>
      <c r="F2222" s="243"/>
      <c r="G2222" s="243"/>
      <c r="H2222" s="243"/>
      <c r="I2222" s="244"/>
      <c r="J2222" s="244"/>
      <c r="K2222" s="243"/>
      <c r="L2222" s="243"/>
      <c r="M2222" s="243"/>
      <c r="N2222" s="243"/>
      <c r="O2222" s="243"/>
      <c r="P2222" s="244"/>
    </row>
    <row r="2223" spans="1:16" ht="13.5">
      <c r="A2223" s="242"/>
      <c r="B2223" s="240"/>
      <c r="C2223" s="243"/>
      <c r="D2223" s="243"/>
      <c r="E2223" s="243"/>
      <c r="F2223" s="243"/>
      <c r="G2223" s="243"/>
      <c r="H2223" s="243"/>
      <c r="I2223" s="244"/>
      <c r="J2223" s="244"/>
      <c r="K2223" s="243"/>
      <c r="L2223" s="243"/>
      <c r="M2223" s="243"/>
      <c r="N2223" s="243"/>
      <c r="O2223" s="243"/>
      <c r="P2223" s="244"/>
    </row>
    <row r="2224" spans="1:16" ht="13.5">
      <c r="A2224" s="242"/>
      <c r="B2224" s="240"/>
      <c r="C2224" s="243"/>
      <c r="D2224" s="243"/>
      <c r="E2224" s="243"/>
      <c r="F2224" s="243"/>
      <c r="G2224" s="243"/>
      <c r="H2224" s="243"/>
      <c r="I2224" s="244"/>
      <c r="J2224" s="244"/>
      <c r="K2224" s="243"/>
      <c r="L2224" s="243"/>
      <c r="M2224" s="243"/>
      <c r="N2224" s="243"/>
      <c r="O2224" s="243"/>
      <c r="P2224" s="244"/>
    </row>
    <row r="2225" spans="1:16" ht="13.5">
      <c r="A2225" s="242"/>
      <c r="B2225" s="240"/>
      <c r="C2225" s="243"/>
      <c r="D2225" s="243"/>
      <c r="E2225" s="243"/>
      <c r="F2225" s="243"/>
      <c r="G2225" s="243"/>
      <c r="H2225" s="243"/>
      <c r="I2225" s="244"/>
      <c r="J2225" s="244"/>
      <c r="K2225" s="243"/>
      <c r="L2225" s="243"/>
      <c r="M2225" s="243"/>
      <c r="N2225" s="243"/>
      <c r="O2225" s="243"/>
      <c r="P2225" s="244"/>
    </row>
    <row r="2226" spans="1:16" ht="13.5">
      <c r="A2226" s="242"/>
      <c r="B2226" s="240"/>
      <c r="C2226" s="243"/>
      <c r="D2226" s="243"/>
      <c r="E2226" s="243"/>
      <c r="F2226" s="243"/>
      <c r="G2226" s="243"/>
      <c r="H2226" s="243"/>
      <c r="I2226" s="244"/>
      <c r="J2226" s="244"/>
      <c r="K2226" s="243"/>
      <c r="L2226" s="243"/>
      <c r="M2226" s="243"/>
      <c r="N2226" s="243"/>
      <c r="O2226" s="243"/>
      <c r="P2226" s="244"/>
    </row>
    <row r="2227" spans="1:16" ht="13.5">
      <c r="A2227" s="242"/>
      <c r="B2227" s="240"/>
      <c r="C2227" s="243"/>
      <c r="D2227" s="243"/>
      <c r="E2227" s="243"/>
      <c r="F2227" s="243"/>
      <c r="G2227" s="243"/>
      <c r="H2227" s="243"/>
      <c r="I2227" s="244"/>
      <c r="J2227" s="244"/>
      <c r="K2227" s="243"/>
      <c r="L2227" s="243"/>
      <c r="M2227" s="243"/>
      <c r="N2227" s="243"/>
      <c r="O2227" s="243"/>
      <c r="P2227" s="244"/>
    </row>
    <row r="2228" spans="1:16" ht="13.5">
      <c r="A2228" s="242"/>
      <c r="B2228" s="240"/>
      <c r="C2228" s="243"/>
      <c r="D2228" s="243"/>
      <c r="E2228" s="243"/>
      <c r="F2228" s="243"/>
      <c r="G2228" s="243"/>
      <c r="H2228" s="243"/>
      <c r="I2228" s="244"/>
      <c r="J2228" s="244"/>
      <c r="K2228" s="243"/>
      <c r="L2228" s="243"/>
      <c r="M2228" s="243"/>
      <c r="N2228" s="243"/>
      <c r="O2228" s="243"/>
      <c r="P2228" s="244"/>
    </row>
    <row r="2229" spans="1:16" ht="13.5">
      <c r="A2229" s="242"/>
      <c r="B2229" s="240"/>
      <c r="C2229" s="243"/>
      <c r="D2229" s="243"/>
      <c r="E2229" s="243"/>
      <c r="F2229" s="243"/>
      <c r="G2229" s="243"/>
      <c r="H2229" s="243"/>
      <c r="I2229" s="244"/>
      <c r="J2229" s="244"/>
      <c r="K2229" s="243"/>
      <c r="L2229" s="243"/>
      <c r="M2229" s="243"/>
      <c r="N2229" s="243"/>
      <c r="O2229" s="243"/>
      <c r="P2229" s="244"/>
    </row>
    <row r="2230" spans="1:16" ht="13.5">
      <c r="A2230" s="242"/>
      <c r="B2230" s="240"/>
      <c r="C2230" s="243"/>
      <c r="D2230" s="243"/>
      <c r="E2230" s="243"/>
      <c r="F2230" s="243"/>
      <c r="G2230" s="243"/>
      <c r="H2230" s="243"/>
      <c r="I2230" s="244"/>
      <c r="J2230" s="244"/>
      <c r="K2230" s="243"/>
      <c r="L2230" s="243"/>
      <c r="M2230" s="243"/>
      <c r="N2230" s="243"/>
      <c r="O2230" s="243"/>
      <c r="P2230" s="244"/>
    </row>
    <row r="2231" spans="1:16" ht="13.5">
      <c r="A2231" s="242"/>
      <c r="B2231" s="240"/>
      <c r="C2231" s="243"/>
      <c r="D2231" s="243"/>
      <c r="E2231" s="243"/>
      <c r="F2231" s="243"/>
      <c r="G2231" s="243"/>
      <c r="H2231" s="243"/>
      <c r="I2231" s="244"/>
      <c r="J2231" s="244"/>
      <c r="K2231" s="243"/>
      <c r="L2231" s="243"/>
      <c r="M2231" s="243"/>
      <c r="N2231" s="243"/>
      <c r="O2231" s="243"/>
      <c r="P2231" s="244"/>
    </row>
    <row r="2232" spans="1:16" ht="13.5">
      <c r="A2232" s="242"/>
      <c r="B2232" s="240"/>
      <c r="C2232" s="243"/>
      <c r="D2232" s="243"/>
      <c r="E2232" s="243"/>
      <c r="F2232" s="243"/>
      <c r="G2232" s="243"/>
      <c r="H2232" s="243"/>
      <c r="I2232" s="244"/>
      <c r="J2232" s="244"/>
      <c r="K2232" s="243"/>
      <c r="L2232" s="243"/>
      <c r="M2232" s="243"/>
      <c r="N2232" s="243"/>
      <c r="O2232" s="243"/>
      <c r="P2232" s="244"/>
    </row>
    <row r="2233" spans="1:16" ht="13.5">
      <c r="A2233" s="242"/>
      <c r="B2233" s="240"/>
      <c r="C2233" s="243"/>
      <c r="D2233" s="243"/>
      <c r="E2233" s="243"/>
      <c r="F2233" s="243"/>
      <c r="G2233" s="243"/>
      <c r="H2233" s="243"/>
      <c r="I2233" s="244"/>
      <c r="J2233" s="244"/>
      <c r="K2233" s="243"/>
      <c r="L2233" s="243"/>
      <c r="M2233" s="243"/>
      <c r="N2233" s="243"/>
      <c r="O2233" s="243"/>
      <c r="P2233" s="244"/>
    </row>
    <row r="2234" spans="1:16" ht="13.5">
      <c r="A2234" s="242"/>
      <c r="B2234" s="240"/>
      <c r="C2234" s="243"/>
      <c r="D2234" s="243"/>
      <c r="E2234" s="243"/>
      <c r="F2234" s="243"/>
      <c r="G2234" s="243"/>
      <c r="H2234" s="243"/>
      <c r="I2234" s="244"/>
      <c r="J2234" s="244"/>
      <c r="K2234" s="243"/>
      <c r="L2234" s="243"/>
      <c r="M2234" s="243"/>
      <c r="N2234" s="243"/>
      <c r="O2234" s="243"/>
      <c r="P2234" s="244"/>
    </row>
    <row r="2235" spans="1:16" ht="13.5">
      <c r="A2235" s="242"/>
      <c r="B2235" s="240"/>
      <c r="C2235" s="243"/>
      <c r="D2235" s="243"/>
      <c r="E2235" s="243"/>
      <c r="F2235" s="243"/>
      <c r="G2235" s="243"/>
      <c r="H2235" s="243"/>
      <c r="I2235" s="244"/>
      <c r="J2235" s="244"/>
      <c r="K2235" s="243"/>
      <c r="L2235" s="243"/>
      <c r="M2235" s="243"/>
      <c r="N2235" s="243"/>
      <c r="O2235" s="243"/>
      <c r="P2235" s="244"/>
    </row>
    <row r="2236" spans="1:16" ht="13.5">
      <c r="A2236" s="242"/>
      <c r="B2236" s="240"/>
      <c r="C2236" s="243"/>
      <c r="D2236" s="243"/>
      <c r="E2236" s="243"/>
      <c r="F2236" s="243"/>
      <c r="G2236" s="243"/>
      <c r="H2236" s="243"/>
      <c r="I2236" s="244"/>
      <c r="J2236" s="244"/>
      <c r="K2236" s="243"/>
      <c r="L2236" s="243"/>
      <c r="M2236" s="243"/>
      <c r="N2236" s="243"/>
      <c r="O2236" s="243"/>
      <c r="P2236" s="244"/>
    </row>
    <row r="2237" spans="1:16" ht="13.5">
      <c r="A2237" s="242"/>
      <c r="B2237" s="240"/>
      <c r="C2237" s="243"/>
      <c r="D2237" s="243"/>
      <c r="E2237" s="243"/>
      <c r="F2237" s="243"/>
      <c r="G2237" s="243"/>
      <c r="H2237" s="243"/>
      <c r="I2237" s="244"/>
      <c r="J2237" s="244"/>
      <c r="K2237" s="243"/>
      <c r="L2237" s="243"/>
      <c r="M2237" s="243"/>
      <c r="N2237" s="243"/>
      <c r="O2237" s="243"/>
      <c r="P2237" s="244"/>
    </row>
    <row r="2238" spans="1:16" ht="13.5">
      <c r="A2238" s="242"/>
      <c r="B2238" s="240"/>
      <c r="C2238" s="243"/>
      <c r="D2238" s="243"/>
      <c r="E2238" s="243"/>
      <c r="F2238" s="243"/>
      <c r="G2238" s="243"/>
      <c r="H2238" s="243"/>
      <c r="I2238" s="244"/>
      <c r="J2238" s="244"/>
      <c r="K2238" s="243"/>
      <c r="L2238" s="243"/>
      <c r="M2238" s="243"/>
      <c r="N2238" s="243"/>
      <c r="O2238" s="243"/>
      <c r="P2238" s="244"/>
    </row>
    <row r="2239" spans="1:16" ht="13.5">
      <c r="A2239" s="242"/>
      <c r="B2239" s="240"/>
      <c r="C2239" s="243"/>
      <c r="D2239" s="243"/>
      <c r="E2239" s="243"/>
      <c r="F2239" s="243"/>
      <c r="G2239" s="243"/>
      <c r="H2239" s="243"/>
      <c r="I2239" s="244"/>
      <c r="J2239" s="244"/>
      <c r="K2239" s="243"/>
      <c r="L2239" s="243"/>
      <c r="M2239" s="243"/>
      <c r="N2239" s="243"/>
      <c r="O2239" s="243"/>
      <c r="P2239" s="244"/>
    </row>
    <row r="2240" spans="1:16" ht="13.5">
      <c r="A2240" s="242"/>
      <c r="B2240" s="240"/>
      <c r="C2240" s="243"/>
      <c r="D2240" s="243"/>
      <c r="E2240" s="243"/>
      <c r="F2240" s="243"/>
      <c r="G2240" s="243"/>
      <c r="H2240" s="243"/>
      <c r="I2240" s="244"/>
      <c r="J2240" s="244"/>
      <c r="K2240" s="243"/>
      <c r="L2240" s="243"/>
      <c r="M2240" s="243"/>
      <c r="N2240" s="243"/>
      <c r="O2240" s="243"/>
      <c r="P2240" s="244"/>
    </row>
    <row r="2241" spans="1:16" ht="13.5">
      <c r="A2241" s="242"/>
      <c r="B2241" s="240"/>
      <c r="C2241" s="243"/>
      <c r="D2241" s="243"/>
      <c r="E2241" s="243"/>
      <c r="F2241" s="243"/>
      <c r="G2241" s="243"/>
      <c r="H2241" s="243"/>
      <c r="I2241" s="244"/>
      <c r="J2241" s="244"/>
      <c r="K2241" s="243"/>
      <c r="L2241" s="243"/>
      <c r="M2241" s="243"/>
      <c r="N2241" s="243"/>
      <c r="O2241" s="243"/>
      <c r="P2241" s="244"/>
    </row>
    <row r="2242" spans="1:16" ht="13.5">
      <c r="A2242" s="242"/>
      <c r="B2242" s="240"/>
      <c r="C2242" s="243"/>
      <c r="D2242" s="243"/>
      <c r="E2242" s="243"/>
      <c r="F2242" s="243"/>
      <c r="G2242" s="243"/>
      <c r="H2242" s="243"/>
      <c r="I2242" s="244"/>
      <c r="J2242" s="244"/>
      <c r="K2242" s="243"/>
      <c r="L2242" s="243"/>
      <c r="M2242" s="243"/>
      <c r="N2242" s="243"/>
      <c r="O2242" s="243"/>
      <c r="P2242" s="244"/>
    </row>
    <row r="2243" spans="1:16" ht="13.5">
      <c r="A2243" s="242"/>
      <c r="B2243" s="240"/>
      <c r="C2243" s="243"/>
      <c r="D2243" s="243"/>
      <c r="E2243" s="243"/>
      <c r="F2243" s="243"/>
      <c r="G2243" s="243"/>
      <c r="H2243" s="243"/>
      <c r="I2243" s="244"/>
      <c r="J2243" s="244"/>
      <c r="K2243" s="243"/>
      <c r="L2243" s="243"/>
      <c r="M2243" s="243"/>
      <c r="N2243" s="243"/>
      <c r="O2243" s="243"/>
      <c r="P2243" s="244"/>
    </row>
    <row r="2244" spans="1:16" ht="13.5">
      <c r="A2244" s="242"/>
      <c r="B2244" s="240"/>
      <c r="C2244" s="243"/>
      <c r="D2244" s="243"/>
      <c r="E2244" s="243"/>
      <c r="F2244" s="243"/>
      <c r="G2244" s="243"/>
      <c r="H2244" s="243"/>
      <c r="I2244" s="244"/>
      <c r="J2244" s="244"/>
      <c r="K2244" s="243"/>
      <c r="L2244" s="243"/>
      <c r="M2244" s="243"/>
      <c r="N2244" s="243"/>
      <c r="O2244" s="243"/>
      <c r="P2244" s="244"/>
    </row>
    <row r="2245" spans="1:16" ht="13.5">
      <c r="A2245" s="242"/>
      <c r="B2245" s="240"/>
      <c r="C2245" s="243"/>
      <c r="D2245" s="243"/>
      <c r="E2245" s="243"/>
      <c r="F2245" s="243"/>
      <c r="G2245" s="243"/>
      <c r="H2245" s="243"/>
      <c r="I2245" s="244"/>
      <c r="J2245" s="244"/>
      <c r="K2245" s="243"/>
      <c r="L2245" s="243"/>
      <c r="M2245" s="243"/>
      <c r="N2245" s="243"/>
      <c r="O2245" s="243"/>
      <c r="P2245" s="244"/>
    </row>
    <row r="2246" spans="1:16" ht="13.5">
      <c r="A2246" s="242"/>
      <c r="B2246" s="240"/>
      <c r="C2246" s="243"/>
      <c r="D2246" s="243"/>
      <c r="E2246" s="243"/>
      <c r="F2246" s="243"/>
      <c r="G2246" s="243"/>
      <c r="H2246" s="243"/>
      <c r="I2246" s="244"/>
      <c r="J2246" s="244"/>
      <c r="K2246" s="243"/>
      <c r="L2246" s="243"/>
      <c r="M2246" s="243"/>
      <c r="N2246" s="243"/>
      <c r="O2246" s="243"/>
      <c r="P2246" s="244"/>
    </row>
    <row r="2247" spans="1:16" ht="13.5">
      <c r="A2247" s="242"/>
      <c r="B2247" s="240"/>
      <c r="C2247" s="243"/>
      <c r="D2247" s="243"/>
      <c r="E2247" s="243"/>
      <c r="F2247" s="243"/>
      <c r="G2247" s="243"/>
      <c r="H2247" s="243"/>
      <c r="I2247" s="244"/>
      <c r="J2247" s="244"/>
      <c r="K2247" s="243"/>
      <c r="L2247" s="243"/>
      <c r="M2247" s="243"/>
      <c r="N2247" s="243"/>
      <c r="O2247" s="243"/>
      <c r="P2247" s="244"/>
    </row>
    <row r="2248" spans="1:16" ht="13.5">
      <c r="A2248" s="242"/>
      <c r="B2248" s="240"/>
      <c r="C2248" s="243"/>
      <c r="D2248" s="243"/>
      <c r="E2248" s="243"/>
      <c r="F2248" s="243"/>
      <c r="G2248" s="243"/>
      <c r="H2248" s="243"/>
      <c r="I2248" s="244"/>
      <c r="J2248" s="244"/>
      <c r="K2248" s="243"/>
      <c r="L2248" s="243"/>
      <c r="M2248" s="243"/>
      <c r="N2248" s="243"/>
      <c r="O2248" s="243"/>
      <c r="P2248" s="244"/>
    </row>
    <row r="2249" spans="1:16" ht="13.5">
      <c r="A2249" s="242"/>
      <c r="B2249" s="240"/>
      <c r="C2249" s="243"/>
      <c r="D2249" s="243"/>
      <c r="E2249" s="243"/>
      <c r="F2249" s="243"/>
      <c r="G2249" s="243"/>
      <c r="H2249" s="243"/>
      <c r="I2249" s="244"/>
      <c r="J2249" s="244"/>
      <c r="K2249" s="243"/>
      <c r="L2249" s="243"/>
      <c r="M2249" s="243"/>
      <c r="N2249" s="243"/>
      <c r="O2249" s="243"/>
      <c r="P2249" s="244"/>
    </row>
    <row r="2250" spans="1:16" ht="13.5">
      <c r="A2250" s="242"/>
      <c r="B2250" s="240"/>
      <c r="C2250" s="243"/>
      <c r="D2250" s="243"/>
      <c r="E2250" s="243"/>
      <c r="F2250" s="243"/>
      <c r="G2250" s="243"/>
      <c r="H2250" s="243"/>
      <c r="I2250" s="244"/>
      <c r="J2250" s="244"/>
      <c r="K2250" s="243"/>
      <c r="L2250" s="243"/>
      <c r="M2250" s="243"/>
      <c r="N2250" s="243"/>
      <c r="O2250" s="243"/>
      <c r="P2250" s="244"/>
    </row>
    <row r="2251" spans="1:16" ht="13.5">
      <c r="A2251" s="242"/>
      <c r="B2251" s="240"/>
      <c r="C2251" s="243"/>
      <c r="D2251" s="243"/>
      <c r="E2251" s="243"/>
      <c r="F2251" s="243"/>
      <c r="G2251" s="243"/>
      <c r="H2251" s="243"/>
      <c r="I2251" s="244"/>
      <c r="J2251" s="244"/>
      <c r="K2251" s="243"/>
      <c r="L2251" s="243"/>
      <c r="M2251" s="243"/>
      <c r="N2251" s="243"/>
      <c r="O2251" s="243"/>
      <c r="P2251" s="244"/>
    </row>
    <row r="2252" spans="1:16" ht="13.5">
      <c r="A2252" s="242"/>
      <c r="B2252" s="240"/>
      <c r="C2252" s="243"/>
      <c r="D2252" s="243"/>
      <c r="E2252" s="243"/>
      <c r="F2252" s="243"/>
      <c r="G2252" s="243"/>
      <c r="H2252" s="243"/>
      <c r="I2252" s="244"/>
      <c r="J2252" s="244"/>
      <c r="K2252" s="243"/>
      <c r="L2252" s="243"/>
      <c r="M2252" s="243"/>
      <c r="N2252" s="243"/>
      <c r="O2252" s="243"/>
      <c r="P2252" s="244"/>
    </row>
    <row r="2253" spans="1:16" ht="13.5">
      <c r="A2253" s="242"/>
      <c r="B2253" s="240"/>
      <c r="C2253" s="243"/>
      <c r="D2253" s="243"/>
      <c r="E2253" s="243"/>
      <c r="F2253" s="243"/>
      <c r="G2253" s="243"/>
      <c r="H2253" s="243"/>
      <c r="I2253" s="244"/>
      <c r="J2253" s="244"/>
      <c r="K2253" s="243"/>
      <c r="L2253" s="243"/>
      <c r="M2253" s="243"/>
      <c r="N2253" s="243"/>
      <c r="O2253" s="243"/>
      <c r="P2253" s="244"/>
    </row>
    <row r="2254" spans="1:16" ht="13.5">
      <c r="A2254" s="242"/>
      <c r="B2254" s="240"/>
      <c r="C2254" s="243"/>
      <c r="D2254" s="243"/>
      <c r="E2254" s="243"/>
      <c r="F2254" s="243"/>
      <c r="G2254" s="243"/>
      <c r="H2254" s="243"/>
      <c r="I2254" s="244"/>
      <c r="J2254" s="244"/>
      <c r="K2254" s="243"/>
      <c r="L2254" s="243"/>
      <c r="M2254" s="243"/>
      <c r="N2254" s="243"/>
      <c r="O2254" s="243"/>
      <c r="P2254" s="244"/>
    </row>
    <row r="2255" spans="1:16" ht="13.5">
      <c r="A2255" s="242"/>
      <c r="B2255" s="240"/>
      <c r="C2255" s="243"/>
      <c r="D2255" s="243"/>
      <c r="E2255" s="243"/>
      <c r="F2255" s="243"/>
      <c r="G2255" s="243"/>
      <c r="H2255" s="243"/>
      <c r="I2255" s="244"/>
      <c r="J2255" s="244"/>
      <c r="K2255" s="243"/>
      <c r="L2255" s="243"/>
      <c r="M2255" s="243"/>
      <c r="N2255" s="243"/>
      <c r="O2255" s="243"/>
      <c r="P2255" s="244"/>
    </row>
    <row r="2256" spans="1:16" ht="13.5">
      <c r="A2256" s="242"/>
      <c r="B2256" s="240"/>
      <c r="C2256" s="243"/>
      <c r="D2256" s="243"/>
      <c r="E2256" s="243"/>
      <c r="F2256" s="243"/>
      <c r="G2256" s="243"/>
      <c r="H2256" s="243"/>
      <c r="I2256" s="244"/>
      <c r="J2256" s="244"/>
      <c r="K2256" s="243"/>
      <c r="L2256" s="243"/>
      <c r="M2256" s="243"/>
      <c r="N2256" s="243"/>
      <c r="O2256" s="243"/>
      <c r="P2256" s="244"/>
    </row>
    <row r="2257" spans="1:16" ht="13.5">
      <c r="A2257" s="242"/>
      <c r="B2257" s="240"/>
      <c r="C2257" s="243"/>
      <c r="D2257" s="243"/>
      <c r="E2257" s="243"/>
      <c r="F2257" s="243"/>
      <c r="G2257" s="243"/>
      <c r="H2257" s="243"/>
      <c r="I2257" s="244"/>
      <c r="J2257" s="244"/>
      <c r="K2257" s="243"/>
      <c r="L2257" s="243"/>
      <c r="M2257" s="243"/>
      <c r="N2257" s="243"/>
      <c r="O2257" s="243"/>
      <c r="P2257" s="244"/>
    </row>
    <row r="2258" spans="1:16" ht="13.5">
      <c r="A2258" s="242"/>
      <c r="B2258" s="240"/>
      <c r="C2258" s="243"/>
      <c r="D2258" s="243"/>
      <c r="E2258" s="243"/>
      <c r="F2258" s="243"/>
      <c r="G2258" s="243"/>
      <c r="H2258" s="243"/>
      <c r="I2258" s="244"/>
      <c r="J2258" s="244"/>
      <c r="K2258" s="243"/>
      <c r="L2258" s="243"/>
      <c r="M2258" s="243"/>
      <c r="N2258" s="243"/>
      <c r="O2258" s="243"/>
      <c r="P2258" s="244"/>
    </row>
    <row r="2259" spans="1:16" ht="13.5">
      <c r="A2259" s="242"/>
      <c r="B2259" s="240"/>
      <c r="C2259" s="243"/>
      <c r="D2259" s="243"/>
      <c r="E2259" s="243"/>
      <c r="F2259" s="243"/>
      <c r="G2259" s="243"/>
      <c r="H2259" s="243"/>
      <c r="I2259" s="244"/>
      <c r="J2259" s="244"/>
      <c r="K2259" s="243"/>
      <c r="L2259" s="243"/>
      <c r="M2259" s="243"/>
      <c r="N2259" s="243"/>
      <c r="O2259" s="243"/>
      <c r="P2259" s="244"/>
    </row>
    <row r="2260" spans="1:16" ht="13.5">
      <c r="A2260" s="242"/>
      <c r="B2260" s="240"/>
      <c r="C2260" s="243"/>
      <c r="D2260" s="243"/>
      <c r="E2260" s="243"/>
      <c r="F2260" s="243"/>
      <c r="G2260" s="243"/>
      <c r="H2260" s="243"/>
      <c r="I2260" s="244"/>
      <c r="J2260" s="244"/>
      <c r="K2260" s="243"/>
      <c r="L2260" s="243"/>
      <c r="M2260" s="243"/>
      <c r="N2260" s="243"/>
      <c r="O2260" s="243"/>
      <c r="P2260" s="244"/>
    </row>
    <row r="2261" spans="1:16" ht="13.5">
      <c r="A2261" s="242"/>
      <c r="B2261" s="240"/>
      <c r="C2261" s="243"/>
      <c r="D2261" s="243"/>
      <c r="E2261" s="243"/>
      <c r="F2261" s="243"/>
      <c r="G2261" s="243"/>
      <c r="H2261" s="243"/>
      <c r="I2261" s="244"/>
      <c r="J2261" s="244"/>
      <c r="K2261" s="243"/>
      <c r="L2261" s="243"/>
      <c r="M2261" s="243"/>
      <c r="N2261" s="243"/>
      <c r="O2261" s="243"/>
      <c r="P2261" s="244"/>
    </row>
    <row r="2262" spans="1:16" ht="13.5">
      <c r="A2262" s="242"/>
      <c r="B2262" s="240"/>
      <c r="C2262" s="243"/>
      <c r="D2262" s="243"/>
      <c r="E2262" s="243"/>
      <c r="F2262" s="243"/>
      <c r="G2262" s="243"/>
      <c r="H2262" s="243"/>
      <c r="I2262" s="244"/>
      <c r="J2262" s="244"/>
      <c r="K2262" s="243"/>
      <c r="L2262" s="243"/>
      <c r="M2262" s="243"/>
      <c r="N2262" s="243"/>
      <c r="O2262" s="243"/>
      <c r="P2262" s="244"/>
    </row>
    <row r="2263" spans="1:16" ht="13.5">
      <c r="A2263" s="242"/>
      <c r="B2263" s="240"/>
      <c r="C2263" s="243"/>
      <c r="D2263" s="243"/>
      <c r="E2263" s="243"/>
      <c r="F2263" s="243"/>
      <c r="G2263" s="243"/>
      <c r="H2263" s="243"/>
      <c r="I2263" s="244"/>
      <c r="J2263" s="244"/>
      <c r="K2263" s="243"/>
      <c r="L2263" s="243"/>
      <c r="M2263" s="243"/>
      <c r="N2263" s="243"/>
      <c r="O2263" s="243"/>
      <c r="P2263" s="244"/>
    </row>
    <row r="2264" spans="1:16" ht="13.5">
      <c r="A2264" s="242"/>
      <c r="B2264" s="240"/>
      <c r="C2264" s="243"/>
      <c r="D2264" s="243"/>
      <c r="E2264" s="243"/>
      <c r="F2264" s="243"/>
      <c r="G2264" s="243"/>
      <c r="H2264" s="243"/>
      <c r="I2264" s="244"/>
      <c r="J2264" s="244"/>
      <c r="K2264" s="243"/>
      <c r="L2264" s="243"/>
      <c r="M2264" s="243"/>
      <c r="N2264" s="243"/>
      <c r="O2264" s="243"/>
      <c r="P2264" s="244"/>
    </row>
    <row r="2265" spans="1:16" ht="13.5">
      <c r="A2265" s="242"/>
      <c r="B2265" s="240"/>
      <c r="C2265" s="243"/>
      <c r="D2265" s="243"/>
      <c r="E2265" s="243"/>
      <c r="F2265" s="243"/>
      <c r="G2265" s="243"/>
      <c r="H2265" s="243"/>
      <c r="I2265" s="244"/>
      <c r="J2265" s="244"/>
      <c r="K2265" s="243"/>
      <c r="L2265" s="243"/>
      <c r="M2265" s="243"/>
      <c r="N2265" s="243"/>
      <c r="O2265" s="243"/>
      <c r="P2265" s="244"/>
    </row>
    <row r="2266" spans="1:16" ht="13.5">
      <c r="A2266" s="242"/>
      <c r="B2266" s="240"/>
      <c r="C2266" s="243"/>
      <c r="D2266" s="243"/>
      <c r="E2266" s="243"/>
      <c r="F2266" s="243"/>
      <c r="G2266" s="243"/>
      <c r="H2266" s="243"/>
      <c r="I2266" s="244"/>
      <c r="J2266" s="244"/>
      <c r="K2266" s="243"/>
      <c r="L2266" s="243"/>
      <c r="M2266" s="243"/>
      <c r="N2266" s="243"/>
      <c r="O2266" s="243"/>
      <c r="P2266" s="244"/>
    </row>
    <row r="2267" spans="1:16" ht="13.5">
      <c r="A2267" s="242"/>
      <c r="B2267" s="240"/>
      <c r="C2267" s="243"/>
      <c r="D2267" s="243"/>
      <c r="E2267" s="243"/>
      <c r="F2267" s="243"/>
      <c r="G2267" s="243"/>
      <c r="H2267" s="243"/>
      <c r="I2267" s="244"/>
      <c r="J2267" s="244"/>
      <c r="K2267" s="243"/>
      <c r="L2267" s="243"/>
      <c r="M2267" s="243"/>
      <c r="N2267" s="243"/>
      <c r="O2267" s="243"/>
      <c r="P2267" s="244"/>
    </row>
    <row r="2268" spans="1:16" ht="13.5">
      <c r="A2268" s="242"/>
      <c r="B2268" s="240"/>
      <c r="C2268" s="243"/>
      <c r="D2268" s="243"/>
      <c r="E2268" s="243"/>
      <c r="F2268" s="243"/>
      <c r="G2268" s="243"/>
      <c r="H2268" s="243"/>
      <c r="I2268" s="244"/>
      <c r="J2268" s="244"/>
      <c r="K2268" s="243"/>
      <c r="L2268" s="243"/>
      <c r="M2268" s="243"/>
      <c r="N2268" s="243"/>
      <c r="O2268" s="243"/>
      <c r="P2268" s="244"/>
    </row>
    <row r="2269" spans="1:16" ht="13.5">
      <c r="A2269" s="242"/>
      <c r="B2269" s="240"/>
      <c r="C2269" s="243"/>
      <c r="D2269" s="243"/>
      <c r="E2269" s="243"/>
      <c r="F2269" s="243"/>
      <c r="G2269" s="243"/>
      <c r="H2269" s="243"/>
      <c r="I2269" s="244"/>
      <c r="J2269" s="244"/>
      <c r="K2269" s="243"/>
      <c r="L2269" s="243"/>
      <c r="M2269" s="243"/>
      <c r="N2269" s="243"/>
      <c r="O2269" s="243"/>
      <c r="P2269" s="244"/>
    </row>
    <row r="2270" spans="1:16" ht="13.5">
      <c r="A2270" s="242"/>
      <c r="B2270" s="240"/>
      <c r="C2270" s="243"/>
      <c r="D2270" s="243"/>
      <c r="E2270" s="243"/>
      <c r="F2270" s="243"/>
      <c r="G2270" s="243"/>
      <c r="H2270" s="243"/>
      <c r="I2270" s="244"/>
      <c r="J2270" s="244"/>
      <c r="K2270" s="243"/>
      <c r="L2270" s="243"/>
      <c r="M2270" s="243"/>
      <c r="N2270" s="243"/>
      <c r="O2270" s="243"/>
      <c r="P2270" s="244"/>
    </row>
    <row r="2271" spans="1:16" ht="13.5">
      <c r="A2271" s="242"/>
      <c r="B2271" s="240"/>
      <c r="C2271" s="243"/>
      <c r="D2271" s="243"/>
      <c r="E2271" s="243"/>
      <c r="F2271" s="243"/>
      <c r="G2271" s="243"/>
      <c r="H2271" s="243"/>
      <c r="I2271" s="244"/>
      <c r="J2271" s="244"/>
      <c r="K2271" s="243"/>
      <c r="L2271" s="243"/>
      <c r="M2271" s="243"/>
      <c r="N2271" s="243"/>
      <c r="O2271" s="243"/>
      <c r="P2271" s="244"/>
    </row>
    <row r="2272" spans="1:16" ht="13.5">
      <c r="A2272" s="242"/>
      <c r="B2272" s="240"/>
      <c r="C2272" s="243"/>
      <c r="D2272" s="243"/>
      <c r="E2272" s="243"/>
      <c r="F2272" s="243"/>
      <c r="G2272" s="243"/>
      <c r="H2272" s="243"/>
      <c r="I2272" s="244"/>
      <c r="J2272" s="244"/>
      <c r="K2272" s="243"/>
      <c r="L2272" s="243"/>
      <c r="M2272" s="243"/>
      <c r="N2272" s="243"/>
      <c r="O2272" s="243"/>
      <c r="P2272" s="244"/>
    </row>
    <row r="2273" spans="1:16" ht="13.5">
      <c r="A2273" s="242"/>
      <c r="B2273" s="240"/>
      <c r="C2273" s="243"/>
      <c r="D2273" s="243"/>
      <c r="E2273" s="243"/>
      <c r="F2273" s="243"/>
      <c r="G2273" s="243"/>
      <c r="H2273" s="243"/>
      <c r="I2273" s="244"/>
      <c r="J2273" s="244"/>
      <c r="K2273" s="243"/>
      <c r="L2273" s="243"/>
      <c r="M2273" s="243"/>
      <c r="N2273" s="243"/>
      <c r="O2273" s="243"/>
      <c r="P2273" s="244"/>
    </row>
    <row r="2274" spans="1:16" ht="13.5">
      <c r="A2274" s="242"/>
      <c r="B2274" s="240"/>
      <c r="C2274" s="243"/>
      <c r="D2274" s="243"/>
      <c r="E2274" s="243"/>
      <c r="F2274" s="243"/>
      <c r="G2274" s="243"/>
      <c r="H2274" s="243"/>
      <c r="I2274" s="244"/>
      <c r="J2274" s="244"/>
      <c r="K2274" s="243"/>
      <c r="L2274" s="243"/>
      <c r="M2274" s="243"/>
      <c r="N2274" s="243"/>
      <c r="O2274" s="243"/>
      <c r="P2274" s="244"/>
    </row>
    <row r="2275" spans="1:16" ht="13.5">
      <c r="A2275" s="242"/>
      <c r="B2275" s="240"/>
      <c r="C2275" s="243"/>
      <c r="D2275" s="243"/>
      <c r="E2275" s="243"/>
      <c r="F2275" s="243"/>
      <c r="G2275" s="243"/>
      <c r="H2275" s="243"/>
      <c r="I2275" s="244"/>
      <c r="J2275" s="244"/>
      <c r="K2275" s="243"/>
      <c r="L2275" s="243"/>
      <c r="M2275" s="243"/>
      <c r="N2275" s="243"/>
      <c r="O2275" s="243"/>
      <c r="P2275" s="244"/>
    </row>
    <row r="2276" spans="1:16" ht="13.5">
      <c r="A2276" s="242"/>
      <c r="B2276" s="240"/>
      <c r="C2276" s="243"/>
      <c r="D2276" s="243"/>
      <c r="E2276" s="243"/>
      <c r="F2276" s="243"/>
      <c r="G2276" s="243"/>
      <c r="H2276" s="243"/>
      <c r="I2276" s="244"/>
      <c r="J2276" s="244"/>
      <c r="K2276" s="243"/>
      <c r="L2276" s="243"/>
      <c r="M2276" s="243"/>
      <c r="N2276" s="243"/>
      <c r="O2276" s="243"/>
      <c r="P2276" s="244"/>
    </row>
    <row r="2277" spans="1:16" ht="13.5">
      <c r="A2277" s="242"/>
      <c r="B2277" s="240"/>
      <c r="C2277" s="243"/>
      <c r="D2277" s="243"/>
      <c r="E2277" s="243"/>
      <c r="F2277" s="243"/>
      <c r="G2277" s="243"/>
      <c r="H2277" s="243"/>
      <c r="I2277" s="244"/>
      <c r="J2277" s="244"/>
      <c r="K2277" s="243"/>
      <c r="L2277" s="243"/>
      <c r="M2277" s="243"/>
      <c r="N2277" s="243"/>
      <c r="O2277" s="243"/>
      <c r="P2277" s="244"/>
    </row>
    <row r="2278" spans="1:16" ht="13.5">
      <c r="A2278" s="242"/>
      <c r="B2278" s="240"/>
      <c r="C2278" s="243"/>
      <c r="D2278" s="243"/>
      <c r="E2278" s="243"/>
      <c r="F2278" s="243"/>
      <c r="G2278" s="243"/>
      <c r="H2278" s="243"/>
      <c r="I2278" s="244"/>
      <c r="J2278" s="244"/>
      <c r="K2278" s="243"/>
      <c r="L2278" s="243"/>
      <c r="M2278" s="243"/>
      <c r="N2278" s="243"/>
      <c r="O2278" s="243"/>
      <c r="P2278" s="244"/>
    </row>
    <row r="2279" spans="1:16" ht="13.5">
      <c r="A2279" s="242"/>
      <c r="B2279" s="240"/>
      <c r="C2279" s="243"/>
      <c r="D2279" s="243"/>
      <c r="E2279" s="243"/>
      <c r="F2279" s="243"/>
      <c r="G2279" s="243"/>
      <c r="H2279" s="243"/>
      <c r="I2279" s="244"/>
      <c r="J2279" s="244"/>
      <c r="K2279" s="243"/>
      <c r="L2279" s="243"/>
      <c r="M2279" s="243"/>
      <c r="N2279" s="243"/>
      <c r="O2279" s="243"/>
      <c r="P2279" s="244"/>
    </row>
    <row r="2280" spans="1:16" ht="13.5">
      <c r="A2280" s="242"/>
      <c r="B2280" s="240"/>
      <c r="C2280" s="243"/>
      <c r="D2280" s="243"/>
      <c r="E2280" s="243"/>
      <c r="F2280" s="243"/>
      <c r="G2280" s="243"/>
      <c r="H2280" s="243"/>
      <c r="I2280" s="244"/>
      <c r="J2280" s="244"/>
      <c r="K2280" s="243"/>
      <c r="L2280" s="243"/>
      <c r="M2280" s="243"/>
      <c r="N2280" s="243"/>
      <c r="O2280" s="243"/>
      <c r="P2280" s="244"/>
    </row>
    <row r="2281" spans="1:16" ht="13.5">
      <c r="A2281" s="242"/>
      <c r="B2281" s="240"/>
      <c r="C2281" s="243"/>
      <c r="D2281" s="243"/>
      <c r="E2281" s="243"/>
      <c r="F2281" s="243"/>
      <c r="G2281" s="243"/>
      <c r="H2281" s="243"/>
      <c r="I2281" s="244"/>
      <c r="J2281" s="244"/>
      <c r="K2281" s="243"/>
      <c r="L2281" s="243"/>
      <c r="M2281" s="243"/>
      <c r="N2281" s="243"/>
      <c r="O2281" s="243"/>
      <c r="P2281" s="244"/>
    </row>
    <row r="2282" spans="1:16" ht="13.5">
      <c r="A2282" s="242"/>
      <c r="B2282" s="240"/>
      <c r="C2282" s="243"/>
      <c r="D2282" s="243"/>
      <c r="E2282" s="243"/>
      <c r="F2282" s="243"/>
      <c r="G2282" s="243"/>
      <c r="H2282" s="243"/>
      <c r="I2282" s="244"/>
      <c r="J2282" s="244"/>
      <c r="K2282" s="243"/>
      <c r="L2282" s="243"/>
      <c r="M2282" s="243"/>
      <c r="N2282" s="243"/>
      <c r="O2282" s="243"/>
      <c r="P2282" s="244"/>
    </row>
    <row r="2283" spans="1:16" ht="13.5">
      <c r="A2283" s="242"/>
      <c r="B2283" s="240"/>
      <c r="C2283" s="243"/>
      <c r="D2283" s="243"/>
      <c r="E2283" s="243"/>
      <c r="F2283" s="243"/>
      <c r="G2283" s="243"/>
      <c r="H2283" s="243"/>
      <c r="I2283" s="244"/>
      <c r="J2283" s="244"/>
      <c r="K2283" s="243"/>
      <c r="L2283" s="243"/>
      <c r="M2283" s="243"/>
      <c r="N2283" s="243"/>
      <c r="O2283" s="243"/>
      <c r="P2283" s="244"/>
    </row>
    <row r="2284" spans="1:16" ht="13.5">
      <c r="A2284" s="242"/>
      <c r="B2284" s="240"/>
      <c r="C2284" s="243"/>
      <c r="D2284" s="243"/>
      <c r="E2284" s="243"/>
      <c r="F2284" s="243"/>
      <c r="G2284" s="243"/>
      <c r="H2284" s="243"/>
      <c r="I2284" s="244"/>
      <c r="J2284" s="244"/>
      <c r="K2284" s="243"/>
      <c r="L2284" s="243"/>
      <c r="M2284" s="243"/>
      <c r="N2284" s="243"/>
      <c r="O2284" s="243"/>
      <c r="P2284" s="244"/>
    </row>
    <row r="2285" spans="1:16" ht="13.5">
      <c r="A2285" s="242"/>
      <c r="B2285" s="240"/>
      <c r="C2285" s="243"/>
      <c r="D2285" s="243"/>
      <c r="E2285" s="243"/>
      <c r="F2285" s="243"/>
      <c r="G2285" s="243"/>
      <c r="H2285" s="243"/>
      <c r="I2285" s="244"/>
      <c r="J2285" s="244"/>
      <c r="K2285" s="243"/>
      <c r="L2285" s="243"/>
      <c r="M2285" s="243"/>
      <c r="N2285" s="243"/>
      <c r="O2285" s="243"/>
      <c r="P2285" s="244"/>
    </row>
    <row r="2286" spans="1:16" ht="13.5">
      <c r="A2286" s="242"/>
      <c r="B2286" s="240"/>
      <c r="C2286" s="243"/>
      <c r="D2286" s="243"/>
      <c r="E2286" s="243"/>
      <c r="F2286" s="243"/>
      <c r="G2286" s="243"/>
      <c r="H2286" s="243"/>
      <c r="I2286" s="244"/>
      <c r="J2286" s="244"/>
      <c r="K2286" s="243"/>
      <c r="L2286" s="243"/>
      <c r="M2286" s="243"/>
      <c r="N2286" s="243"/>
      <c r="O2286" s="243"/>
      <c r="P2286" s="244"/>
    </row>
    <row r="2287" spans="1:16" ht="13.5">
      <c r="A2287" s="242"/>
      <c r="B2287" s="240"/>
      <c r="C2287" s="243"/>
      <c r="D2287" s="243"/>
      <c r="E2287" s="243"/>
      <c r="F2287" s="243"/>
      <c r="G2287" s="243"/>
      <c r="H2287" s="243"/>
      <c r="I2287" s="244"/>
      <c r="J2287" s="244"/>
      <c r="K2287" s="243"/>
      <c r="L2287" s="243"/>
      <c r="M2287" s="243"/>
      <c r="N2287" s="243"/>
      <c r="O2287" s="243"/>
      <c r="P2287" s="244"/>
    </row>
    <row r="2288" spans="1:16" ht="13.5">
      <c r="A2288" s="242"/>
      <c r="B2288" s="240"/>
      <c r="C2288" s="243"/>
      <c r="D2288" s="243"/>
      <c r="E2288" s="243"/>
      <c r="F2288" s="243"/>
      <c r="G2288" s="243"/>
      <c r="H2288" s="243"/>
      <c r="I2288" s="244"/>
      <c r="J2288" s="244"/>
      <c r="K2288" s="243"/>
      <c r="L2288" s="243"/>
      <c r="M2288" s="243"/>
      <c r="N2288" s="243"/>
      <c r="O2288" s="243"/>
      <c r="P2288" s="244"/>
    </row>
    <row r="2289" spans="1:16" ht="13.5">
      <c r="A2289" s="242"/>
      <c r="B2289" s="240"/>
      <c r="C2289" s="243"/>
      <c r="D2289" s="243"/>
      <c r="E2289" s="243"/>
      <c r="F2289" s="243"/>
      <c r="G2289" s="243"/>
      <c r="H2289" s="243"/>
      <c r="I2289" s="244"/>
      <c r="J2289" s="244"/>
      <c r="K2289" s="243"/>
      <c r="L2289" s="243"/>
      <c r="M2289" s="243"/>
      <c r="N2289" s="243"/>
      <c r="O2289" s="243"/>
      <c r="P2289" s="244"/>
    </row>
    <row r="2290" spans="1:16" ht="13.5">
      <c r="A2290" s="242"/>
      <c r="B2290" s="240"/>
      <c r="C2290" s="243"/>
      <c r="D2290" s="243"/>
      <c r="E2290" s="243"/>
      <c r="F2290" s="243"/>
      <c r="G2290" s="243"/>
      <c r="H2290" s="243"/>
      <c r="I2290" s="244"/>
      <c r="J2290" s="244"/>
      <c r="K2290" s="243"/>
      <c r="L2290" s="243"/>
      <c r="M2290" s="243"/>
      <c r="N2290" s="243"/>
      <c r="O2290" s="243"/>
      <c r="P2290" s="244"/>
    </row>
    <row r="2291" spans="1:16" ht="13.5">
      <c r="A2291" s="242"/>
      <c r="B2291" s="240"/>
      <c r="C2291" s="243"/>
      <c r="D2291" s="243"/>
      <c r="E2291" s="243"/>
      <c r="F2291" s="243"/>
      <c r="G2291" s="243"/>
      <c r="H2291" s="243"/>
      <c r="I2291" s="244"/>
      <c r="J2291" s="244"/>
      <c r="K2291" s="243"/>
      <c r="L2291" s="243"/>
      <c r="M2291" s="243"/>
      <c r="N2291" s="243"/>
      <c r="O2291" s="243"/>
      <c r="P2291" s="244"/>
    </row>
    <row r="2292" spans="1:16" ht="13.5">
      <c r="A2292" s="242"/>
      <c r="B2292" s="240"/>
      <c r="C2292" s="243"/>
      <c r="D2292" s="243"/>
      <c r="E2292" s="243"/>
      <c r="F2292" s="243"/>
      <c r="G2292" s="243"/>
      <c r="H2292" s="243"/>
      <c r="I2292" s="244"/>
      <c r="J2292" s="244"/>
      <c r="K2292" s="243"/>
      <c r="L2292" s="243"/>
      <c r="M2292" s="243"/>
      <c r="N2292" s="243"/>
      <c r="O2292" s="243"/>
      <c r="P2292" s="244"/>
    </row>
    <row r="2293" spans="1:16" ht="13.5">
      <c r="A2293" s="242"/>
      <c r="B2293" s="240"/>
      <c r="C2293" s="243"/>
      <c r="D2293" s="243"/>
      <c r="E2293" s="243"/>
      <c r="F2293" s="243"/>
      <c r="G2293" s="243"/>
      <c r="H2293" s="243"/>
      <c r="I2293" s="244"/>
      <c r="J2293" s="244"/>
      <c r="K2293" s="243"/>
      <c r="L2293" s="243"/>
      <c r="M2293" s="243"/>
      <c r="N2293" s="243"/>
      <c r="O2293" s="243"/>
      <c r="P2293" s="244"/>
    </row>
    <row r="2294" spans="1:16" ht="13.5">
      <c r="A2294" s="242"/>
      <c r="B2294" s="240"/>
      <c r="C2294" s="243"/>
      <c r="D2294" s="243"/>
      <c r="E2294" s="243"/>
      <c r="F2294" s="243"/>
      <c r="G2294" s="243"/>
      <c r="H2294" s="243"/>
      <c r="I2294" s="244"/>
      <c r="J2294" s="244"/>
      <c r="K2294" s="243"/>
      <c r="L2294" s="243"/>
      <c r="M2294" s="243"/>
      <c r="N2294" s="243"/>
      <c r="O2294" s="243"/>
      <c r="P2294" s="244"/>
    </row>
    <row r="2295" spans="1:16" ht="13.5">
      <c r="A2295" s="242"/>
      <c r="B2295" s="240"/>
      <c r="C2295" s="243"/>
      <c r="D2295" s="243"/>
      <c r="E2295" s="243"/>
      <c r="F2295" s="243"/>
      <c r="G2295" s="243"/>
      <c r="H2295" s="243"/>
      <c r="I2295" s="244"/>
      <c r="J2295" s="244"/>
      <c r="K2295" s="243"/>
      <c r="L2295" s="243"/>
      <c r="M2295" s="243"/>
      <c r="N2295" s="243"/>
      <c r="O2295" s="243"/>
      <c r="P2295" s="244"/>
    </row>
    <row r="2296" spans="1:16" ht="13.5">
      <c r="A2296" s="242"/>
      <c r="B2296" s="240"/>
      <c r="C2296" s="243"/>
      <c r="D2296" s="243"/>
      <c r="E2296" s="243"/>
      <c r="F2296" s="243"/>
      <c r="G2296" s="243"/>
      <c r="H2296" s="243"/>
      <c r="I2296" s="244"/>
      <c r="J2296" s="244"/>
      <c r="K2296" s="243"/>
      <c r="L2296" s="243"/>
      <c r="M2296" s="243"/>
      <c r="N2296" s="243"/>
      <c r="O2296" s="243"/>
      <c r="P2296" s="244"/>
    </row>
    <row r="2297" spans="1:16" ht="13.5">
      <c r="A2297" s="242"/>
      <c r="B2297" s="240"/>
      <c r="C2297" s="243"/>
      <c r="D2297" s="243"/>
      <c r="E2297" s="243"/>
      <c r="F2297" s="243"/>
      <c r="G2297" s="243"/>
      <c r="H2297" s="243"/>
      <c r="I2297" s="244"/>
      <c r="J2297" s="244"/>
      <c r="K2297" s="243"/>
      <c r="L2297" s="243"/>
      <c r="M2297" s="243"/>
      <c r="N2297" s="243"/>
      <c r="O2297" s="243"/>
      <c r="P2297" s="244"/>
    </row>
    <row r="2298" spans="1:16" ht="13.5">
      <c r="A2298" s="242"/>
      <c r="B2298" s="240"/>
      <c r="C2298" s="243"/>
      <c r="D2298" s="243"/>
      <c r="E2298" s="243"/>
      <c r="F2298" s="243"/>
      <c r="G2298" s="243"/>
      <c r="H2298" s="243"/>
      <c r="I2298" s="244"/>
      <c r="J2298" s="244"/>
      <c r="K2298" s="243"/>
      <c r="L2298" s="243"/>
      <c r="M2298" s="243"/>
      <c r="N2298" s="243"/>
      <c r="O2298" s="243"/>
      <c r="P2298" s="244"/>
    </row>
    <row r="2299" spans="1:16" ht="13.5">
      <c r="A2299" s="242"/>
      <c r="B2299" s="240"/>
      <c r="C2299" s="243"/>
      <c r="D2299" s="243"/>
      <c r="E2299" s="243"/>
      <c r="F2299" s="243"/>
      <c r="G2299" s="243"/>
      <c r="H2299" s="243"/>
      <c r="I2299" s="244"/>
      <c r="J2299" s="244"/>
      <c r="K2299" s="243"/>
      <c r="L2299" s="243"/>
      <c r="M2299" s="243"/>
      <c r="N2299" s="243"/>
      <c r="O2299" s="243"/>
      <c r="P2299" s="244"/>
    </row>
    <row r="2300" spans="1:16" ht="13.5">
      <c r="A2300" s="242"/>
      <c r="B2300" s="240"/>
      <c r="C2300" s="243"/>
      <c r="D2300" s="243"/>
      <c r="E2300" s="243"/>
      <c r="F2300" s="243"/>
      <c r="G2300" s="243"/>
      <c r="H2300" s="243"/>
      <c r="I2300" s="244"/>
      <c r="J2300" s="244"/>
      <c r="K2300" s="243"/>
      <c r="L2300" s="243"/>
      <c r="M2300" s="243"/>
      <c r="N2300" s="243"/>
      <c r="O2300" s="243"/>
      <c r="P2300" s="244"/>
    </row>
    <row r="2301" spans="1:16" ht="13.5">
      <c r="A2301" s="242"/>
      <c r="B2301" s="240"/>
      <c r="C2301" s="243"/>
      <c r="D2301" s="243"/>
      <c r="E2301" s="243"/>
      <c r="F2301" s="243"/>
      <c r="G2301" s="243"/>
      <c r="H2301" s="243"/>
      <c r="I2301" s="244"/>
      <c r="J2301" s="244"/>
      <c r="K2301" s="243"/>
      <c r="L2301" s="243"/>
      <c r="M2301" s="243"/>
      <c r="N2301" s="243"/>
      <c r="O2301" s="243"/>
      <c r="P2301" s="244"/>
    </row>
    <row r="2302" spans="1:16" ht="13.5">
      <c r="A2302" s="242"/>
      <c r="B2302" s="240"/>
      <c r="C2302" s="243"/>
      <c r="D2302" s="243"/>
      <c r="E2302" s="243"/>
      <c r="F2302" s="243"/>
      <c r="G2302" s="243"/>
      <c r="H2302" s="243"/>
      <c r="I2302" s="244"/>
      <c r="J2302" s="244"/>
      <c r="K2302" s="243"/>
      <c r="L2302" s="243"/>
      <c r="M2302" s="243"/>
      <c r="N2302" s="243"/>
      <c r="O2302" s="243"/>
      <c r="P2302" s="244"/>
    </row>
    <row r="2303" spans="1:16" ht="13.5">
      <c r="A2303" s="242"/>
      <c r="B2303" s="240"/>
      <c r="C2303" s="243"/>
      <c r="D2303" s="243"/>
      <c r="E2303" s="243"/>
      <c r="F2303" s="243"/>
      <c r="G2303" s="243"/>
      <c r="H2303" s="243"/>
      <c r="I2303" s="244"/>
      <c r="J2303" s="244"/>
      <c r="K2303" s="243"/>
      <c r="L2303" s="243"/>
      <c r="M2303" s="243"/>
      <c r="N2303" s="243"/>
      <c r="O2303" s="243"/>
      <c r="P2303" s="244"/>
    </row>
    <row r="2304" spans="1:16" ht="13.5">
      <c r="A2304" s="242"/>
      <c r="B2304" s="240"/>
      <c r="C2304" s="243"/>
      <c r="D2304" s="243"/>
      <c r="E2304" s="243"/>
      <c r="F2304" s="243"/>
      <c r="G2304" s="243"/>
      <c r="H2304" s="243"/>
      <c r="I2304" s="244"/>
      <c r="J2304" s="244"/>
      <c r="K2304" s="243"/>
      <c r="L2304" s="243"/>
      <c r="M2304" s="243"/>
      <c r="N2304" s="243"/>
      <c r="O2304" s="243"/>
      <c r="P2304" s="244"/>
    </row>
    <row r="2305" spans="1:16" ht="13.5">
      <c r="A2305" s="242"/>
      <c r="B2305" s="240"/>
      <c r="C2305" s="243"/>
      <c r="D2305" s="243"/>
      <c r="E2305" s="243"/>
      <c r="F2305" s="243"/>
      <c r="G2305" s="243"/>
      <c r="H2305" s="243"/>
      <c r="I2305" s="244"/>
      <c r="J2305" s="244"/>
      <c r="K2305" s="243"/>
      <c r="L2305" s="243"/>
      <c r="M2305" s="243"/>
      <c r="N2305" s="243"/>
      <c r="O2305" s="243"/>
      <c r="P2305" s="244"/>
    </row>
    <row r="2306" spans="1:16" ht="13.5">
      <c r="A2306" s="242"/>
      <c r="B2306" s="240"/>
      <c r="C2306" s="243"/>
      <c r="D2306" s="243"/>
      <c r="E2306" s="243"/>
      <c r="F2306" s="243"/>
      <c r="G2306" s="243"/>
      <c r="H2306" s="243"/>
      <c r="I2306" s="244"/>
      <c r="J2306" s="244"/>
      <c r="K2306" s="243"/>
      <c r="L2306" s="243"/>
      <c r="M2306" s="243"/>
      <c r="N2306" s="243"/>
      <c r="O2306" s="243"/>
      <c r="P2306" s="244"/>
    </row>
    <row r="2307" spans="1:16" ht="13.5">
      <c r="A2307" s="242"/>
      <c r="B2307" s="240"/>
      <c r="C2307" s="243"/>
      <c r="D2307" s="243"/>
      <c r="E2307" s="243"/>
      <c r="F2307" s="243"/>
      <c r="G2307" s="243"/>
      <c r="H2307" s="243"/>
      <c r="I2307" s="244"/>
      <c r="J2307" s="244"/>
      <c r="K2307" s="243"/>
      <c r="L2307" s="243"/>
      <c r="M2307" s="243"/>
      <c r="N2307" s="243"/>
      <c r="O2307" s="243"/>
      <c r="P2307" s="244"/>
    </row>
    <row r="2308" spans="1:16" ht="13.5">
      <c r="A2308" s="242"/>
      <c r="B2308" s="240"/>
      <c r="C2308" s="243"/>
      <c r="D2308" s="243"/>
      <c r="E2308" s="243"/>
      <c r="F2308" s="243"/>
      <c r="G2308" s="243"/>
      <c r="H2308" s="243"/>
      <c r="I2308" s="244"/>
      <c r="J2308" s="244"/>
      <c r="K2308" s="243"/>
      <c r="L2308" s="243"/>
      <c r="M2308" s="243"/>
      <c r="N2308" s="243"/>
      <c r="O2308" s="243"/>
      <c r="P2308" s="244"/>
    </row>
    <row r="2309" spans="1:16" ht="13.5">
      <c r="A2309" s="242"/>
      <c r="B2309" s="240"/>
      <c r="C2309" s="243"/>
      <c r="D2309" s="243"/>
      <c r="E2309" s="243"/>
      <c r="F2309" s="243"/>
      <c r="G2309" s="243"/>
      <c r="H2309" s="243"/>
      <c r="I2309" s="244"/>
      <c r="J2309" s="244"/>
      <c r="K2309" s="243"/>
      <c r="L2309" s="243"/>
      <c r="M2309" s="243"/>
      <c r="N2309" s="243"/>
      <c r="O2309" s="243"/>
      <c r="P2309" s="244"/>
    </row>
    <row r="2310" spans="1:16" ht="13.5">
      <c r="A2310" s="242"/>
      <c r="B2310" s="240"/>
      <c r="C2310" s="243"/>
      <c r="D2310" s="243"/>
      <c r="E2310" s="243"/>
      <c r="F2310" s="243"/>
      <c r="G2310" s="243"/>
      <c r="H2310" s="243"/>
      <c r="I2310" s="244"/>
      <c r="J2310" s="244"/>
      <c r="K2310" s="243"/>
      <c r="L2310" s="243"/>
      <c r="M2310" s="243"/>
      <c r="N2310" s="243"/>
      <c r="O2310" s="243"/>
      <c r="P2310" s="244"/>
    </row>
    <row r="2311" spans="1:16" ht="13.5">
      <c r="A2311" s="242"/>
      <c r="B2311" s="240"/>
      <c r="C2311" s="243"/>
      <c r="D2311" s="243"/>
      <c r="E2311" s="243"/>
      <c r="F2311" s="243"/>
      <c r="G2311" s="243"/>
      <c r="H2311" s="243"/>
      <c r="I2311" s="244"/>
      <c r="J2311" s="244"/>
      <c r="K2311" s="243"/>
      <c r="L2311" s="243"/>
      <c r="M2311" s="243"/>
      <c r="N2311" s="243"/>
      <c r="O2311" s="243"/>
      <c r="P2311" s="244"/>
    </row>
    <row r="2312" spans="1:16" ht="13.5">
      <c r="A2312" s="242"/>
      <c r="B2312" s="240"/>
      <c r="C2312" s="243"/>
      <c r="D2312" s="243"/>
      <c r="E2312" s="243"/>
      <c r="F2312" s="243"/>
      <c r="G2312" s="243"/>
      <c r="H2312" s="243"/>
      <c r="I2312" s="244"/>
      <c r="J2312" s="244"/>
      <c r="K2312" s="243"/>
      <c r="L2312" s="243"/>
      <c r="M2312" s="243"/>
      <c r="N2312" s="243"/>
      <c r="O2312" s="243"/>
      <c r="P2312" s="244"/>
    </row>
    <row r="2313" spans="1:16" ht="13.5">
      <c r="A2313" s="242"/>
      <c r="B2313" s="240"/>
      <c r="C2313" s="243"/>
      <c r="D2313" s="243"/>
      <c r="E2313" s="243"/>
      <c r="F2313" s="243"/>
      <c r="G2313" s="243"/>
      <c r="H2313" s="243"/>
      <c r="I2313" s="244"/>
      <c r="J2313" s="244"/>
      <c r="K2313" s="243"/>
      <c r="L2313" s="243"/>
      <c r="M2313" s="243"/>
      <c r="N2313" s="243"/>
      <c r="O2313" s="243"/>
      <c r="P2313" s="244"/>
    </row>
    <row r="2314" spans="1:16" ht="13.5">
      <c r="A2314" s="242"/>
      <c r="B2314" s="240"/>
      <c r="C2314" s="243"/>
      <c r="D2314" s="243"/>
      <c r="E2314" s="243"/>
      <c r="F2314" s="243"/>
      <c r="G2314" s="243"/>
      <c r="H2314" s="243"/>
      <c r="I2314" s="244"/>
      <c r="J2314" s="244"/>
      <c r="K2314" s="243"/>
      <c r="L2314" s="243"/>
      <c r="M2314" s="243"/>
      <c r="N2314" s="243"/>
      <c r="O2314" s="243"/>
      <c r="P2314" s="244"/>
    </row>
    <row r="2315" spans="1:16" ht="13.5">
      <c r="A2315" s="242"/>
      <c r="B2315" s="240"/>
      <c r="C2315" s="243"/>
      <c r="D2315" s="243"/>
      <c r="E2315" s="243"/>
      <c r="F2315" s="243"/>
      <c r="G2315" s="243"/>
      <c r="H2315" s="243"/>
      <c r="I2315" s="244"/>
      <c r="J2315" s="244"/>
      <c r="K2315" s="243"/>
      <c r="L2315" s="243"/>
      <c r="M2315" s="243"/>
      <c r="N2315" s="243"/>
      <c r="O2315" s="243"/>
      <c r="P2315" s="244"/>
    </row>
    <row r="2316" spans="1:16" ht="13.5">
      <c r="A2316" s="242"/>
      <c r="B2316" s="240"/>
      <c r="C2316" s="243"/>
      <c r="D2316" s="243"/>
      <c r="E2316" s="243"/>
      <c r="F2316" s="243"/>
      <c r="G2316" s="243"/>
      <c r="H2316" s="243"/>
      <c r="I2316" s="244"/>
      <c r="J2316" s="244"/>
      <c r="K2316" s="243"/>
      <c r="L2316" s="243"/>
      <c r="M2316" s="243"/>
      <c r="N2316" s="243"/>
      <c r="O2316" s="243"/>
      <c r="P2316" s="244"/>
    </row>
    <row r="2317" spans="1:16" ht="13.5">
      <c r="A2317" s="242"/>
      <c r="B2317" s="240"/>
      <c r="C2317" s="243"/>
      <c r="D2317" s="243"/>
      <c r="E2317" s="243"/>
      <c r="F2317" s="243"/>
      <c r="G2317" s="243"/>
      <c r="H2317" s="243"/>
      <c r="I2317" s="244"/>
      <c r="J2317" s="244"/>
      <c r="K2317" s="243"/>
      <c r="L2317" s="243"/>
      <c r="M2317" s="243"/>
      <c r="N2317" s="243"/>
      <c r="O2317" s="243"/>
      <c r="P2317" s="244"/>
    </row>
    <row r="2318" spans="1:16" ht="13.5">
      <c r="A2318" s="242"/>
      <c r="B2318" s="240"/>
      <c r="C2318" s="243"/>
      <c r="D2318" s="243"/>
      <c r="E2318" s="243"/>
      <c r="F2318" s="243"/>
      <c r="G2318" s="243"/>
      <c r="H2318" s="243"/>
      <c r="I2318" s="244"/>
      <c r="J2318" s="244"/>
      <c r="K2318" s="243"/>
      <c r="L2318" s="243"/>
      <c r="M2318" s="243"/>
      <c r="N2318" s="243"/>
      <c r="O2318" s="243"/>
      <c r="P2318" s="244"/>
    </row>
    <row r="2319" spans="1:16" ht="13.5">
      <c r="A2319" s="242"/>
      <c r="B2319" s="240"/>
      <c r="C2319" s="243"/>
      <c r="D2319" s="243"/>
      <c r="E2319" s="243"/>
      <c r="F2319" s="243"/>
      <c r="G2319" s="243"/>
      <c r="H2319" s="243"/>
      <c r="I2319" s="244"/>
      <c r="J2319" s="244"/>
      <c r="K2319" s="243"/>
      <c r="L2319" s="243"/>
      <c r="M2319" s="243"/>
      <c r="N2319" s="243"/>
      <c r="O2319" s="243"/>
      <c r="P2319" s="244"/>
    </row>
    <row r="2320" spans="1:16" ht="13.5">
      <c r="A2320" s="242"/>
      <c r="B2320" s="240"/>
      <c r="C2320" s="243"/>
      <c r="D2320" s="243"/>
      <c r="E2320" s="243"/>
      <c r="F2320" s="243"/>
      <c r="G2320" s="243"/>
      <c r="H2320" s="243"/>
      <c r="I2320" s="244"/>
      <c r="J2320" s="244"/>
      <c r="K2320" s="243"/>
      <c r="L2320" s="243"/>
      <c r="M2320" s="243"/>
      <c r="N2320" s="243"/>
      <c r="O2320" s="243"/>
      <c r="P2320" s="244"/>
    </row>
    <row r="2321" spans="1:16" ht="13.5">
      <c r="A2321" s="242"/>
      <c r="B2321" s="240"/>
      <c r="C2321" s="243"/>
      <c r="D2321" s="243"/>
      <c r="E2321" s="243"/>
      <c r="F2321" s="243"/>
      <c r="G2321" s="243"/>
      <c r="H2321" s="243"/>
      <c r="I2321" s="244"/>
      <c r="J2321" s="244"/>
      <c r="K2321" s="243"/>
      <c r="L2321" s="243"/>
      <c r="M2321" s="243"/>
      <c r="N2321" s="243"/>
      <c r="O2321" s="243"/>
      <c r="P2321" s="244"/>
    </row>
    <row r="2322" spans="1:16" ht="13.5">
      <c r="A2322" s="242"/>
      <c r="B2322" s="240"/>
      <c r="C2322" s="243"/>
      <c r="D2322" s="243"/>
      <c r="E2322" s="243"/>
      <c r="F2322" s="243"/>
      <c r="G2322" s="243"/>
      <c r="H2322" s="243"/>
      <c r="I2322" s="244"/>
      <c r="J2322" s="244"/>
      <c r="K2322" s="243"/>
      <c r="L2322" s="243"/>
      <c r="M2322" s="243"/>
      <c r="N2322" s="243"/>
      <c r="O2322" s="243"/>
      <c r="P2322" s="244"/>
    </row>
    <row r="2323" spans="1:16" ht="13.5">
      <c r="A2323" s="242"/>
      <c r="B2323" s="240"/>
      <c r="C2323" s="243"/>
      <c r="D2323" s="243"/>
      <c r="E2323" s="243"/>
      <c r="F2323" s="243"/>
      <c r="G2323" s="243"/>
      <c r="H2323" s="243"/>
      <c r="I2323" s="244"/>
      <c r="J2323" s="244"/>
      <c r="K2323" s="243"/>
      <c r="L2323" s="243"/>
      <c r="M2323" s="243"/>
      <c r="N2323" s="243"/>
      <c r="O2323" s="243"/>
      <c r="P2323" s="244"/>
    </row>
    <row r="2324" spans="1:16" ht="13.5">
      <c r="A2324" s="242"/>
      <c r="B2324" s="240"/>
      <c r="C2324" s="243"/>
      <c r="D2324" s="243"/>
      <c r="E2324" s="243"/>
      <c r="F2324" s="243"/>
      <c r="G2324" s="243"/>
      <c r="H2324" s="243"/>
      <c r="I2324" s="244"/>
      <c r="J2324" s="244"/>
      <c r="K2324" s="243"/>
      <c r="L2324" s="243"/>
      <c r="M2324" s="243"/>
      <c r="N2324" s="243"/>
      <c r="O2324" s="243"/>
      <c r="P2324" s="244"/>
    </row>
    <row r="2325" spans="1:16" ht="13.5">
      <c r="A2325" s="242"/>
      <c r="B2325" s="240"/>
      <c r="C2325" s="243"/>
      <c r="D2325" s="243"/>
      <c r="E2325" s="243"/>
      <c r="F2325" s="243"/>
      <c r="G2325" s="243"/>
      <c r="H2325" s="243"/>
      <c r="I2325" s="244"/>
      <c r="J2325" s="244"/>
      <c r="K2325" s="243"/>
      <c r="L2325" s="243"/>
      <c r="M2325" s="243"/>
      <c r="N2325" s="243"/>
      <c r="O2325" s="243"/>
      <c r="P2325" s="244"/>
    </row>
    <row r="2326" spans="1:16" ht="13.5">
      <c r="A2326" s="242"/>
      <c r="B2326" s="240"/>
      <c r="C2326" s="243"/>
      <c r="D2326" s="243"/>
      <c r="E2326" s="243"/>
      <c r="F2326" s="243"/>
      <c r="G2326" s="243"/>
      <c r="H2326" s="243"/>
      <c r="I2326" s="244"/>
      <c r="J2326" s="244"/>
      <c r="K2326" s="243"/>
      <c r="L2326" s="243"/>
      <c r="M2326" s="243"/>
      <c r="N2326" s="243"/>
      <c r="O2326" s="243"/>
      <c r="P2326" s="244"/>
    </row>
    <row r="2327" spans="1:16" ht="13.5">
      <c r="A2327" s="242"/>
      <c r="B2327" s="240"/>
      <c r="C2327" s="243"/>
      <c r="D2327" s="243"/>
      <c r="E2327" s="243"/>
      <c r="F2327" s="243"/>
      <c r="G2327" s="243"/>
      <c r="H2327" s="243"/>
      <c r="I2327" s="244"/>
      <c r="J2327" s="244"/>
      <c r="K2327" s="243"/>
      <c r="L2327" s="243"/>
      <c r="M2327" s="243"/>
      <c r="N2327" s="243"/>
      <c r="O2327" s="243"/>
      <c r="P2327" s="244"/>
    </row>
    <row r="2328" spans="1:16" ht="13.5">
      <c r="A2328" s="242"/>
      <c r="B2328" s="240"/>
      <c r="C2328" s="243"/>
      <c r="D2328" s="243"/>
      <c r="E2328" s="243"/>
      <c r="F2328" s="243"/>
      <c r="G2328" s="243"/>
      <c r="H2328" s="243"/>
      <c r="I2328" s="244"/>
      <c r="J2328" s="244"/>
      <c r="K2328" s="243"/>
      <c r="L2328" s="243"/>
      <c r="M2328" s="243"/>
      <c r="N2328" s="243"/>
      <c r="O2328" s="243"/>
      <c r="P2328" s="244"/>
    </row>
    <row r="2329" spans="1:16" ht="13.5">
      <c r="A2329" s="242"/>
      <c r="B2329" s="240"/>
      <c r="C2329" s="243"/>
      <c r="D2329" s="243"/>
      <c r="E2329" s="243"/>
      <c r="F2329" s="243"/>
      <c r="G2329" s="243"/>
      <c r="H2329" s="243"/>
      <c r="I2329" s="244"/>
      <c r="J2329" s="244"/>
      <c r="K2329" s="243"/>
      <c r="L2329" s="243"/>
      <c r="M2329" s="243"/>
      <c r="N2329" s="243"/>
      <c r="O2329" s="243"/>
      <c r="P2329" s="244"/>
    </row>
    <row r="2330" spans="1:16" ht="13.5">
      <c r="A2330" s="242"/>
      <c r="B2330" s="240"/>
      <c r="C2330" s="243"/>
      <c r="D2330" s="243"/>
      <c r="E2330" s="243"/>
      <c r="F2330" s="243"/>
      <c r="G2330" s="243"/>
      <c r="H2330" s="243"/>
      <c r="I2330" s="244"/>
      <c r="J2330" s="244"/>
      <c r="K2330" s="243"/>
      <c r="L2330" s="243"/>
      <c r="M2330" s="243"/>
      <c r="N2330" s="243"/>
      <c r="O2330" s="243"/>
      <c r="P2330" s="244"/>
    </row>
    <row r="2331" spans="1:16" ht="13.5">
      <c r="A2331" s="242"/>
      <c r="B2331" s="240"/>
      <c r="C2331" s="243"/>
      <c r="D2331" s="243"/>
      <c r="E2331" s="243"/>
      <c r="F2331" s="243"/>
      <c r="G2331" s="243"/>
      <c r="H2331" s="243"/>
      <c r="I2331" s="244"/>
      <c r="J2331" s="244"/>
      <c r="K2331" s="243"/>
      <c r="L2331" s="243"/>
      <c r="M2331" s="243"/>
      <c r="N2331" s="243"/>
      <c r="O2331" s="243"/>
      <c r="P2331" s="244"/>
    </row>
    <row r="2332" spans="1:16" ht="13.5">
      <c r="A2332" s="242"/>
      <c r="B2332" s="240"/>
      <c r="C2332" s="243"/>
      <c r="D2332" s="243"/>
      <c r="E2332" s="243"/>
      <c r="F2332" s="243"/>
      <c r="G2332" s="243"/>
      <c r="H2332" s="243"/>
      <c r="I2332" s="244"/>
      <c r="J2332" s="244"/>
      <c r="K2332" s="243"/>
      <c r="L2332" s="243"/>
      <c r="M2332" s="243"/>
      <c r="N2332" s="243"/>
      <c r="O2332" s="243"/>
      <c r="P2332" s="244"/>
    </row>
    <row r="2333" spans="1:16" ht="13.5">
      <c r="A2333" s="242"/>
      <c r="B2333" s="240"/>
      <c r="C2333" s="243"/>
      <c r="D2333" s="243"/>
      <c r="E2333" s="243"/>
      <c r="F2333" s="243"/>
      <c r="G2333" s="243"/>
      <c r="H2333" s="243"/>
      <c r="I2333" s="244"/>
      <c r="J2333" s="244"/>
      <c r="K2333" s="243"/>
      <c r="L2333" s="243"/>
      <c r="M2333" s="243"/>
      <c r="N2333" s="243"/>
      <c r="O2333" s="243"/>
      <c r="P2333" s="244"/>
    </row>
    <row r="2334" spans="1:16" ht="13.5">
      <c r="A2334" s="242"/>
      <c r="B2334" s="240"/>
      <c r="C2334" s="243"/>
      <c r="D2334" s="243"/>
      <c r="E2334" s="243"/>
      <c r="F2334" s="243"/>
      <c r="G2334" s="243"/>
      <c r="H2334" s="243"/>
      <c r="I2334" s="244"/>
      <c r="J2334" s="244"/>
      <c r="K2334" s="243"/>
      <c r="L2334" s="243"/>
      <c r="M2334" s="243"/>
      <c r="N2334" s="243"/>
      <c r="O2334" s="243"/>
      <c r="P2334" s="244"/>
    </row>
    <row r="2335" spans="1:16" ht="13.5">
      <c r="A2335" s="242"/>
      <c r="B2335" s="240"/>
      <c r="C2335" s="243"/>
      <c r="D2335" s="243"/>
      <c r="E2335" s="243"/>
      <c r="F2335" s="243"/>
      <c r="G2335" s="243"/>
      <c r="H2335" s="243"/>
      <c r="I2335" s="244"/>
      <c r="J2335" s="244"/>
      <c r="K2335" s="243"/>
      <c r="L2335" s="243"/>
      <c r="M2335" s="243"/>
      <c r="N2335" s="243"/>
      <c r="O2335" s="243"/>
      <c r="P2335" s="244"/>
    </row>
    <row r="2336" spans="1:16" ht="13.5">
      <c r="A2336" s="242"/>
      <c r="B2336" s="240"/>
      <c r="C2336" s="243"/>
      <c r="D2336" s="243"/>
      <c r="E2336" s="243"/>
      <c r="F2336" s="243"/>
      <c r="G2336" s="243"/>
      <c r="H2336" s="243"/>
      <c r="I2336" s="244"/>
      <c r="J2336" s="244"/>
      <c r="K2336" s="243"/>
      <c r="L2336" s="243"/>
      <c r="M2336" s="243"/>
      <c r="N2336" s="243"/>
      <c r="O2336" s="243"/>
      <c r="P2336" s="244"/>
    </row>
    <row r="2337" spans="1:16" ht="13.5">
      <c r="A2337" s="242"/>
      <c r="B2337" s="240"/>
      <c r="C2337" s="243"/>
      <c r="D2337" s="243"/>
      <c r="E2337" s="243"/>
      <c r="F2337" s="243"/>
      <c r="G2337" s="243"/>
      <c r="H2337" s="243"/>
      <c r="I2337" s="244"/>
      <c r="J2337" s="244"/>
      <c r="K2337" s="243"/>
      <c r="L2337" s="243"/>
      <c r="M2337" s="243"/>
      <c r="N2337" s="243"/>
      <c r="O2337" s="243"/>
      <c r="P2337" s="244"/>
    </row>
    <row r="2338" spans="1:16" ht="13.5">
      <c r="A2338" s="242"/>
      <c r="B2338" s="240"/>
      <c r="C2338" s="243"/>
      <c r="D2338" s="243"/>
      <c r="E2338" s="243"/>
      <c r="F2338" s="243"/>
      <c r="G2338" s="243"/>
      <c r="H2338" s="243"/>
      <c r="I2338" s="244"/>
      <c r="J2338" s="244"/>
      <c r="K2338" s="243"/>
      <c r="L2338" s="243"/>
      <c r="M2338" s="243"/>
      <c r="N2338" s="243"/>
      <c r="O2338" s="243"/>
      <c r="P2338" s="244"/>
    </row>
    <row r="2339" spans="1:16" ht="13.5">
      <c r="A2339" s="242"/>
      <c r="B2339" s="240"/>
      <c r="C2339" s="243"/>
      <c r="D2339" s="243"/>
      <c r="E2339" s="243"/>
      <c r="F2339" s="243"/>
      <c r="G2339" s="243"/>
      <c r="H2339" s="243"/>
      <c r="I2339" s="244"/>
      <c r="J2339" s="244"/>
      <c r="K2339" s="243"/>
      <c r="L2339" s="243"/>
      <c r="M2339" s="243"/>
      <c r="N2339" s="243"/>
      <c r="O2339" s="243"/>
      <c r="P2339" s="244"/>
    </row>
    <row r="2340" spans="1:16" ht="13.5">
      <c r="A2340" s="242"/>
      <c r="B2340" s="240"/>
      <c r="C2340" s="243"/>
      <c r="D2340" s="243"/>
      <c r="E2340" s="243"/>
      <c r="F2340" s="243"/>
      <c r="G2340" s="243"/>
      <c r="H2340" s="243"/>
      <c r="I2340" s="244"/>
      <c r="J2340" s="244"/>
      <c r="K2340" s="243"/>
      <c r="L2340" s="243"/>
      <c r="M2340" s="243"/>
      <c r="N2340" s="243"/>
      <c r="O2340" s="243"/>
      <c r="P2340" s="244"/>
    </row>
    <row r="2341" spans="1:16" ht="13.5">
      <c r="A2341" s="242"/>
      <c r="B2341" s="240"/>
      <c r="C2341" s="243"/>
      <c r="D2341" s="243"/>
      <c r="E2341" s="243"/>
      <c r="F2341" s="243"/>
      <c r="G2341" s="243"/>
      <c r="H2341" s="243"/>
      <c r="I2341" s="244"/>
      <c r="J2341" s="244"/>
      <c r="K2341" s="243"/>
      <c r="L2341" s="243"/>
      <c r="M2341" s="243"/>
      <c r="N2341" s="243"/>
      <c r="O2341" s="243"/>
      <c r="P2341" s="244"/>
    </row>
    <row r="2342" spans="1:16" ht="13.5">
      <c r="A2342" s="242"/>
      <c r="B2342" s="240"/>
      <c r="C2342" s="243"/>
      <c r="D2342" s="243"/>
      <c r="E2342" s="243"/>
      <c r="F2342" s="243"/>
      <c r="G2342" s="243"/>
      <c r="H2342" s="243"/>
      <c r="I2342" s="244"/>
      <c r="J2342" s="244"/>
      <c r="K2342" s="243"/>
      <c r="L2342" s="243"/>
      <c r="M2342" s="243"/>
      <c r="N2342" s="243"/>
      <c r="O2342" s="243"/>
      <c r="P2342" s="244"/>
    </row>
    <row r="2343" spans="1:16" ht="13.5">
      <c r="A2343" s="242"/>
      <c r="B2343" s="240"/>
      <c r="C2343" s="243"/>
      <c r="D2343" s="243"/>
      <c r="E2343" s="243"/>
      <c r="F2343" s="243"/>
      <c r="G2343" s="243"/>
      <c r="H2343" s="243"/>
      <c r="I2343" s="244"/>
      <c r="J2343" s="244"/>
      <c r="K2343" s="243"/>
      <c r="L2343" s="243"/>
      <c r="M2343" s="243"/>
      <c r="N2343" s="243"/>
      <c r="O2343" s="243"/>
      <c r="P2343" s="244"/>
    </row>
    <row r="2344" spans="1:16" ht="13.5">
      <c r="A2344" s="242"/>
      <c r="B2344" s="240"/>
      <c r="C2344" s="243"/>
      <c r="D2344" s="243"/>
      <c r="E2344" s="243"/>
      <c r="F2344" s="243"/>
      <c r="G2344" s="243"/>
      <c r="H2344" s="243"/>
      <c r="I2344" s="244"/>
      <c r="J2344" s="244"/>
      <c r="K2344" s="243"/>
      <c r="L2344" s="243"/>
      <c r="M2344" s="243"/>
      <c r="N2344" s="243"/>
      <c r="O2344" s="243"/>
      <c r="P2344" s="244"/>
    </row>
    <row r="2345" spans="1:16" ht="13.5">
      <c r="A2345" s="242"/>
      <c r="B2345" s="240"/>
      <c r="C2345" s="243"/>
      <c r="D2345" s="243"/>
      <c r="E2345" s="243"/>
      <c r="F2345" s="243"/>
      <c r="G2345" s="243"/>
      <c r="H2345" s="243"/>
      <c r="I2345" s="244"/>
      <c r="J2345" s="244"/>
      <c r="K2345" s="243"/>
      <c r="L2345" s="243"/>
      <c r="M2345" s="243"/>
      <c r="N2345" s="243"/>
      <c r="O2345" s="243"/>
      <c r="P2345" s="244"/>
    </row>
    <row r="2346" spans="1:16" ht="13.5">
      <c r="A2346" s="242"/>
      <c r="B2346" s="240"/>
      <c r="C2346" s="243"/>
      <c r="D2346" s="243"/>
      <c r="E2346" s="243"/>
      <c r="F2346" s="243"/>
      <c r="G2346" s="243"/>
      <c r="H2346" s="243"/>
      <c r="I2346" s="244"/>
      <c r="J2346" s="244"/>
      <c r="K2346" s="243"/>
      <c r="L2346" s="243"/>
      <c r="M2346" s="243"/>
      <c r="N2346" s="243"/>
      <c r="O2346" s="243"/>
      <c r="P2346" s="244"/>
    </row>
    <row r="2347" spans="1:16" ht="13.5">
      <c r="A2347" s="242"/>
      <c r="B2347" s="240"/>
      <c r="C2347" s="243"/>
      <c r="D2347" s="243"/>
      <c r="E2347" s="243"/>
      <c r="F2347" s="243"/>
      <c r="G2347" s="243"/>
      <c r="H2347" s="243"/>
      <c r="I2347" s="244"/>
      <c r="J2347" s="244"/>
      <c r="K2347" s="243"/>
      <c r="L2347" s="243"/>
      <c r="M2347" s="243"/>
      <c r="N2347" s="243"/>
      <c r="O2347" s="243"/>
      <c r="P2347" s="244"/>
    </row>
    <row r="2348" spans="1:16" ht="13.5">
      <c r="A2348" s="242"/>
      <c r="B2348" s="240"/>
      <c r="C2348" s="243"/>
      <c r="D2348" s="243"/>
      <c r="E2348" s="243"/>
      <c r="F2348" s="243"/>
      <c r="G2348" s="243"/>
      <c r="H2348" s="243"/>
      <c r="I2348" s="244"/>
      <c r="J2348" s="244"/>
      <c r="K2348" s="243"/>
      <c r="L2348" s="243"/>
      <c r="M2348" s="243"/>
      <c r="N2348" s="243"/>
      <c r="O2348" s="243"/>
      <c r="P2348" s="244"/>
    </row>
    <row r="2349" spans="1:16" ht="13.5">
      <c r="A2349" s="242"/>
      <c r="B2349" s="240"/>
      <c r="C2349" s="243"/>
      <c r="D2349" s="243"/>
      <c r="E2349" s="243"/>
      <c r="F2349" s="243"/>
      <c r="G2349" s="243"/>
      <c r="H2349" s="243"/>
      <c r="I2349" s="244"/>
      <c r="J2349" s="244"/>
      <c r="K2349" s="243"/>
      <c r="L2349" s="243"/>
      <c r="M2349" s="243"/>
      <c r="N2349" s="243"/>
      <c r="O2349" s="243"/>
      <c r="P2349" s="244"/>
    </row>
    <row r="2350" spans="1:16" ht="13.5">
      <c r="A2350" s="242"/>
      <c r="B2350" s="240"/>
      <c r="C2350" s="243"/>
      <c r="D2350" s="243"/>
      <c r="E2350" s="243"/>
      <c r="F2350" s="243"/>
      <c r="G2350" s="243"/>
      <c r="H2350" s="243"/>
      <c r="I2350" s="244"/>
      <c r="J2350" s="244"/>
      <c r="K2350" s="243"/>
      <c r="L2350" s="243"/>
      <c r="M2350" s="243"/>
      <c r="N2350" s="243"/>
      <c r="O2350" s="243"/>
      <c r="P2350" s="244"/>
    </row>
    <row r="2351" spans="1:16" ht="13.5">
      <c r="A2351" s="242"/>
      <c r="B2351" s="240"/>
      <c r="C2351" s="243"/>
      <c r="D2351" s="243"/>
      <c r="E2351" s="243"/>
      <c r="F2351" s="243"/>
      <c r="G2351" s="243"/>
      <c r="H2351" s="243"/>
      <c r="I2351" s="244"/>
      <c r="J2351" s="244"/>
      <c r="K2351" s="243"/>
      <c r="L2351" s="243"/>
      <c r="M2351" s="243"/>
      <c r="N2351" s="243"/>
      <c r="O2351" s="243"/>
      <c r="P2351" s="244"/>
    </row>
    <row r="2352" spans="1:16" ht="13.5">
      <c r="A2352" s="242"/>
      <c r="B2352" s="240"/>
      <c r="C2352" s="243"/>
      <c r="D2352" s="243"/>
      <c r="E2352" s="243"/>
      <c r="F2352" s="243"/>
      <c r="G2352" s="243"/>
      <c r="H2352" s="243"/>
      <c r="I2352" s="244"/>
      <c r="J2352" s="244"/>
      <c r="K2352" s="243"/>
      <c r="L2352" s="243"/>
      <c r="M2352" s="243"/>
      <c r="N2352" s="243"/>
      <c r="O2352" s="243"/>
      <c r="P2352" s="244"/>
    </row>
    <row r="2353" spans="1:16" ht="13.5">
      <c r="A2353" s="242"/>
      <c r="B2353" s="240"/>
      <c r="C2353" s="243"/>
      <c r="D2353" s="243"/>
      <c r="E2353" s="243"/>
      <c r="F2353" s="243"/>
      <c r="G2353" s="243"/>
      <c r="H2353" s="243"/>
      <c r="I2353" s="244"/>
      <c r="J2353" s="244"/>
      <c r="K2353" s="243"/>
      <c r="L2353" s="243"/>
      <c r="M2353" s="243"/>
      <c r="N2353" s="243"/>
      <c r="O2353" s="243"/>
      <c r="P2353" s="244"/>
    </row>
    <row r="2354" spans="1:16" ht="13.5">
      <c r="A2354" s="242"/>
      <c r="B2354" s="240"/>
      <c r="C2354" s="243"/>
      <c r="D2354" s="243"/>
      <c r="E2354" s="243"/>
      <c r="F2354" s="243"/>
      <c r="G2354" s="243"/>
      <c r="H2354" s="243"/>
      <c r="I2354" s="244"/>
      <c r="J2354" s="244"/>
      <c r="K2354" s="243"/>
      <c r="L2354" s="243"/>
      <c r="M2354" s="243"/>
      <c r="N2354" s="243"/>
      <c r="O2354" s="243"/>
      <c r="P2354" s="244"/>
    </row>
    <row r="2355" spans="1:16" ht="13.5">
      <c r="A2355" s="242"/>
      <c r="B2355" s="240"/>
      <c r="C2355" s="243"/>
      <c r="D2355" s="243"/>
      <c r="E2355" s="243"/>
      <c r="F2355" s="243"/>
      <c r="G2355" s="243"/>
      <c r="H2355" s="243"/>
      <c r="I2355" s="244"/>
      <c r="J2355" s="244"/>
      <c r="K2355" s="243"/>
      <c r="L2355" s="243"/>
      <c r="M2355" s="243"/>
      <c r="N2355" s="243"/>
      <c r="O2355" s="243"/>
      <c r="P2355" s="244"/>
    </row>
    <row r="2356" spans="1:16" ht="13.5">
      <c r="A2356" s="242"/>
      <c r="B2356" s="240"/>
      <c r="C2356" s="243"/>
      <c r="D2356" s="243"/>
      <c r="E2356" s="243"/>
      <c r="F2356" s="243"/>
      <c r="G2356" s="243"/>
      <c r="H2356" s="243"/>
      <c r="I2356" s="244"/>
      <c r="J2356" s="244"/>
      <c r="K2356" s="243"/>
      <c r="L2356" s="243"/>
      <c r="M2356" s="243"/>
      <c r="N2356" s="243"/>
      <c r="O2356" s="243"/>
      <c r="P2356" s="244"/>
    </row>
    <row r="2357" spans="1:16" ht="13.5">
      <c r="A2357" s="242"/>
      <c r="B2357" s="240"/>
      <c r="C2357" s="243"/>
      <c r="D2357" s="243"/>
      <c r="E2357" s="243"/>
      <c r="F2357" s="243"/>
      <c r="G2357" s="243"/>
      <c r="H2357" s="243"/>
      <c r="I2357" s="244"/>
      <c r="J2357" s="244"/>
      <c r="K2357" s="243"/>
      <c r="L2357" s="243"/>
      <c r="M2357" s="243"/>
      <c r="N2357" s="243"/>
      <c r="O2357" s="243"/>
      <c r="P2357" s="244"/>
    </row>
    <row r="2358" spans="1:16" ht="13.5">
      <c r="A2358" s="242"/>
      <c r="B2358" s="240"/>
      <c r="C2358" s="243"/>
      <c r="D2358" s="243"/>
      <c r="E2358" s="243"/>
      <c r="F2358" s="243"/>
      <c r="G2358" s="243"/>
      <c r="H2358" s="243"/>
      <c r="I2358" s="244"/>
      <c r="J2358" s="244"/>
      <c r="K2358" s="243"/>
      <c r="L2358" s="243"/>
      <c r="M2358" s="243"/>
      <c r="N2358" s="243"/>
      <c r="O2358" s="243"/>
      <c r="P2358" s="244"/>
    </row>
    <row r="2359" spans="1:16" ht="13.5">
      <c r="A2359" s="242"/>
      <c r="B2359" s="240"/>
      <c r="C2359" s="243"/>
      <c r="D2359" s="243"/>
      <c r="E2359" s="243"/>
      <c r="F2359" s="243"/>
      <c r="G2359" s="243"/>
      <c r="H2359" s="243"/>
      <c r="I2359" s="244"/>
      <c r="J2359" s="244"/>
      <c r="K2359" s="243"/>
      <c r="L2359" s="243"/>
      <c r="M2359" s="243"/>
      <c r="N2359" s="243"/>
      <c r="O2359" s="243"/>
      <c r="P2359" s="244"/>
    </row>
    <row r="2360" spans="1:16" ht="13.5">
      <c r="A2360" s="242"/>
      <c r="B2360" s="240"/>
      <c r="C2360" s="243"/>
      <c r="D2360" s="243"/>
      <c r="E2360" s="243"/>
      <c r="F2360" s="243"/>
      <c r="G2360" s="243"/>
      <c r="H2360" s="243"/>
      <c r="I2360" s="244"/>
      <c r="J2360" s="244"/>
      <c r="K2360" s="243"/>
      <c r="L2360" s="243"/>
      <c r="M2360" s="243"/>
      <c r="N2360" s="243"/>
      <c r="O2360" s="243"/>
      <c r="P2360" s="244"/>
    </row>
    <row r="2361" spans="1:16" ht="13.5">
      <c r="A2361" s="242"/>
      <c r="B2361" s="240"/>
      <c r="C2361" s="243"/>
      <c r="D2361" s="243"/>
      <c r="E2361" s="243"/>
      <c r="F2361" s="243"/>
      <c r="G2361" s="243"/>
      <c r="H2361" s="243"/>
      <c r="I2361" s="244"/>
      <c r="J2361" s="244"/>
      <c r="K2361" s="243"/>
      <c r="L2361" s="243"/>
      <c r="M2361" s="243"/>
      <c r="N2361" s="243"/>
      <c r="O2361" s="243"/>
      <c r="P2361" s="244"/>
    </row>
    <row r="2362" spans="1:16" ht="13.5">
      <c r="A2362" s="242"/>
      <c r="B2362" s="240"/>
      <c r="C2362" s="243"/>
      <c r="D2362" s="243"/>
      <c r="E2362" s="243"/>
      <c r="F2362" s="243"/>
      <c r="G2362" s="243"/>
      <c r="H2362" s="243"/>
      <c r="I2362" s="244"/>
      <c r="J2362" s="244"/>
      <c r="K2362" s="243"/>
      <c r="L2362" s="243"/>
      <c r="M2362" s="243"/>
      <c r="N2362" s="243"/>
      <c r="O2362" s="243"/>
      <c r="P2362" s="244"/>
    </row>
    <row r="2363" spans="1:16" ht="13.5">
      <c r="A2363" s="242"/>
      <c r="B2363" s="240"/>
      <c r="C2363" s="243"/>
      <c r="D2363" s="243"/>
      <c r="E2363" s="243"/>
      <c r="F2363" s="243"/>
      <c r="G2363" s="243"/>
      <c r="H2363" s="243"/>
      <c r="I2363" s="244"/>
      <c r="J2363" s="244"/>
      <c r="K2363" s="243"/>
      <c r="L2363" s="243"/>
      <c r="M2363" s="243"/>
      <c r="N2363" s="243"/>
      <c r="O2363" s="243"/>
      <c r="P2363" s="244"/>
    </row>
    <row r="2364" spans="1:16" ht="13.5">
      <c r="A2364" s="242"/>
      <c r="B2364" s="240"/>
      <c r="C2364" s="243"/>
      <c r="D2364" s="243"/>
      <c r="E2364" s="243"/>
      <c r="F2364" s="243"/>
      <c r="G2364" s="243"/>
      <c r="H2364" s="243"/>
      <c r="I2364" s="244"/>
      <c r="J2364" s="244"/>
      <c r="K2364" s="243"/>
      <c r="L2364" s="243"/>
      <c r="M2364" s="243"/>
      <c r="N2364" s="243"/>
      <c r="O2364" s="243"/>
      <c r="P2364" s="244"/>
    </row>
    <row r="2365" spans="1:16" ht="13.5">
      <c r="A2365" s="242"/>
      <c r="B2365" s="240"/>
      <c r="C2365" s="243"/>
      <c r="D2365" s="243"/>
      <c r="E2365" s="243"/>
      <c r="F2365" s="243"/>
      <c r="G2365" s="243"/>
      <c r="H2365" s="243"/>
      <c r="I2365" s="244"/>
      <c r="J2365" s="244"/>
      <c r="K2365" s="243"/>
      <c r="L2365" s="243"/>
      <c r="M2365" s="243"/>
      <c r="N2365" s="243"/>
      <c r="O2365" s="243"/>
      <c r="P2365" s="244"/>
    </row>
    <row r="2366" spans="1:16" ht="13.5">
      <c r="A2366" s="242"/>
      <c r="B2366" s="240"/>
      <c r="C2366" s="243"/>
      <c r="D2366" s="243"/>
      <c r="E2366" s="243"/>
      <c r="F2366" s="243"/>
      <c r="G2366" s="243"/>
      <c r="H2366" s="243"/>
      <c r="I2366" s="244"/>
      <c r="J2366" s="244"/>
      <c r="K2366" s="243"/>
      <c r="L2366" s="243"/>
      <c r="M2366" s="243"/>
      <c r="N2366" s="243"/>
      <c r="O2366" s="243"/>
      <c r="P2366" s="244"/>
    </row>
    <row r="2367" spans="1:16" ht="13.5">
      <c r="A2367" s="242"/>
      <c r="B2367" s="240"/>
      <c r="C2367" s="243"/>
      <c r="D2367" s="243"/>
      <c r="E2367" s="243"/>
      <c r="F2367" s="243"/>
      <c r="G2367" s="243"/>
      <c r="H2367" s="243"/>
      <c r="I2367" s="244"/>
      <c r="J2367" s="244"/>
      <c r="K2367" s="243"/>
      <c r="L2367" s="243"/>
      <c r="M2367" s="243"/>
      <c r="N2367" s="243"/>
      <c r="O2367" s="243"/>
      <c r="P2367" s="244"/>
    </row>
    <row r="2368" spans="1:16" ht="13.5">
      <c r="A2368" s="242"/>
      <c r="B2368" s="240"/>
      <c r="C2368" s="243"/>
      <c r="D2368" s="243"/>
      <c r="E2368" s="243"/>
      <c r="F2368" s="243"/>
      <c r="G2368" s="243"/>
      <c r="H2368" s="243"/>
      <c r="I2368" s="244"/>
      <c r="J2368" s="244"/>
      <c r="K2368" s="243"/>
      <c r="L2368" s="243"/>
      <c r="M2368" s="243"/>
      <c r="N2368" s="243"/>
      <c r="O2368" s="243"/>
      <c r="P2368" s="244"/>
    </row>
    <row r="2369" spans="1:16" ht="13.5">
      <c r="A2369" s="242"/>
      <c r="B2369" s="240"/>
      <c r="C2369" s="243"/>
      <c r="D2369" s="243"/>
      <c r="E2369" s="243"/>
      <c r="F2369" s="243"/>
      <c r="G2369" s="243"/>
      <c r="H2369" s="243"/>
      <c r="I2369" s="244"/>
      <c r="J2369" s="244"/>
      <c r="K2369" s="243"/>
      <c r="L2369" s="243"/>
      <c r="M2369" s="243"/>
      <c r="N2369" s="243"/>
      <c r="O2369" s="243"/>
      <c r="P2369" s="244"/>
    </row>
    <row r="2370" spans="1:16" ht="13.5">
      <c r="A2370" s="242"/>
      <c r="B2370" s="240"/>
      <c r="C2370" s="243"/>
      <c r="D2370" s="243"/>
      <c r="E2370" s="243"/>
      <c r="F2370" s="243"/>
      <c r="G2370" s="243"/>
      <c r="H2370" s="243"/>
      <c r="I2370" s="244"/>
      <c r="J2370" s="244"/>
      <c r="K2370" s="243"/>
      <c r="L2370" s="243"/>
      <c r="M2370" s="243"/>
      <c r="N2370" s="243"/>
      <c r="O2370" s="243"/>
      <c r="P2370" s="244"/>
    </row>
    <row r="2371" spans="1:16" ht="13.5">
      <c r="A2371" s="242"/>
      <c r="B2371" s="240"/>
      <c r="C2371" s="243"/>
      <c r="D2371" s="243"/>
      <c r="E2371" s="243"/>
      <c r="F2371" s="243"/>
      <c r="G2371" s="243"/>
      <c r="H2371" s="243"/>
      <c r="I2371" s="244"/>
      <c r="J2371" s="244"/>
      <c r="K2371" s="243"/>
      <c r="L2371" s="243"/>
      <c r="M2371" s="243"/>
      <c r="N2371" s="243"/>
      <c r="O2371" s="243"/>
      <c r="P2371" s="244"/>
    </row>
    <row r="2372" spans="1:16" ht="13.5">
      <c r="A2372" s="242"/>
      <c r="B2372" s="240"/>
      <c r="C2372" s="243"/>
      <c r="D2372" s="243"/>
      <c r="E2372" s="243"/>
      <c r="F2372" s="243"/>
      <c r="G2372" s="243"/>
      <c r="H2372" s="243"/>
      <c r="I2372" s="244"/>
      <c r="J2372" s="244"/>
      <c r="K2372" s="243"/>
      <c r="L2372" s="243"/>
      <c r="M2372" s="243"/>
      <c r="N2372" s="243"/>
      <c r="O2372" s="243"/>
      <c r="P2372" s="244"/>
    </row>
    <row r="2373" spans="1:16" ht="13.5">
      <c r="A2373" s="242"/>
      <c r="B2373" s="240"/>
      <c r="C2373" s="243"/>
      <c r="D2373" s="243"/>
      <c r="E2373" s="243"/>
      <c r="F2373" s="243"/>
      <c r="G2373" s="243"/>
      <c r="H2373" s="243"/>
      <c r="I2373" s="244"/>
      <c r="J2373" s="244"/>
      <c r="K2373" s="243"/>
      <c r="L2373" s="243"/>
      <c r="M2373" s="243"/>
      <c r="N2373" s="243"/>
      <c r="O2373" s="243"/>
      <c r="P2373" s="244"/>
    </row>
    <row r="2374" spans="1:16" ht="13.5">
      <c r="A2374" s="242"/>
      <c r="B2374" s="240"/>
      <c r="C2374" s="243"/>
      <c r="D2374" s="243"/>
      <c r="E2374" s="243"/>
      <c r="F2374" s="243"/>
      <c r="G2374" s="243"/>
      <c r="H2374" s="243"/>
      <c r="I2374" s="244"/>
      <c r="J2374" s="244"/>
      <c r="K2374" s="243"/>
      <c r="L2374" s="243"/>
      <c r="M2374" s="243"/>
      <c r="N2374" s="243"/>
      <c r="O2374" s="243"/>
      <c r="P2374" s="244"/>
    </row>
    <row r="2375" spans="1:16" ht="13.5">
      <c r="A2375" s="242"/>
      <c r="B2375" s="240"/>
      <c r="C2375" s="243"/>
      <c r="D2375" s="243"/>
      <c r="E2375" s="243"/>
      <c r="F2375" s="243"/>
      <c r="G2375" s="243"/>
      <c r="H2375" s="243"/>
      <c r="I2375" s="244"/>
      <c r="J2375" s="244"/>
      <c r="K2375" s="243"/>
      <c r="L2375" s="243"/>
      <c r="M2375" s="243"/>
      <c r="N2375" s="243"/>
      <c r="O2375" s="243"/>
      <c r="P2375" s="244"/>
    </row>
    <row r="2376" spans="1:16" ht="13.5">
      <c r="A2376" s="242"/>
      <c r="B2376" s="240"/>
      <c r="C2376" s="243"/>
      <c r="D2376" s="243"/>
      <c r="E2376" s="243"/>
      <c r="F2376" s="243"/>
      <c r="G2376" s="243"/>
      <c r="H2376" s="243"/>
      <c r="I2376" s="244"/>
      <c r="J2376" s="244"/>
      <c r="K2376" s="243"/>
      <c r="L2376" s="243"/>
      <c r="M2376" s="243"/>
      <c r="N2376" s="243"/>
      <c r="O2376" s="243"/>
      <c r="P2376" s="244"/>
    </row>
    <row r="2377" spans="1:16" ht="13.5">
      <c r="A2377" s="242"/>
      <c r="B2377" s="240"/>
      <c r="C2377" s="243"/>
      <c r="D2377" s="243"/>
      <c r="E2377" s="243"/>
      <c r="F2377" s="243"/>
      <c r="G2377" s="243"/>
      <c r="H2377" s="243"/>
      <c r="I2377" s="244"/>
      <c r="J2377" s="244"/>
      <c r="K2377" s="243"/>
      <c r="L2377" s="243"/>
      <c r="M2377" s="243"/>
      <c r="N2377" s="243"/>
      <c r="O2377" s="243"/>
      <c r="P2377" s="244"/>
    </row>
    <row r="2378" spans="1:16" ht="13.5">
      <c r="A2378" s="242"/>
      <c r="B2378" s="240"/>
      <c r="C2378" s="243"/>
      <c r="D2378" s="243"/>
      <c r="E2378" s="243"/>
      <c r="F2378" s="243"/>
      <c r="G2378" s="243"/>
      <c r="H2378" s="243"/>
      <c r="I2378" s="244"/>
      <c r="J2378" s="244"/>
      <c r="K2378" s="243"/>
      <c r="L2378" s="243"/>
      <c r="M2378" s="243"/>
      <c r="N2378" s="243"/>
      <c r="O2378" s="243"/>
      <c r="P2378" s="244"/>
    </row>
    <row r="2379" spans="1:16" ht="13.5">
      <c r="A2379" s="242"/>
      <c r="B2379" s="240"/>
      <c r="C2379" s="243"/>
      <c r="D2379" s="243"/>
      <c r="E2379" s="243"/>
      <c r="F2379" s="243"/>
      <c r="G2379" s="243"/>
      <c r="H2379" s="243"/>
      <c r="I2379" s="244"/>
      <c r="J2379" s="244"/>
      <c r="K2379" s="243"/>
      <c r="L2379" s="243"/>
      <c r="M2379" s="243"/>
      <c r="N2379" s="243"/>
      <c r="O2379" s="243"/>
      <c r="P2379" s="244"/>
    </row>
    <row r="2380" spans="1:16" ht="13.5">
      <c r="A2380" s="242"/>
      <c r="B2380" s="240"/>
      <c r="C2380" s="243"/>
      <c r="D2380" s="243"/>
      <c r="E2380" s="243"/>
      <c r="F2380" s="243"/>
      <c r="G2380" s="243"/>
      <c r="H2380" s="243"/>
      <c r="I2380" s="244"/>
      <c r="J2380" s="244"/>
      <c r="K2380" s="243"/>
      <c r="L2380" s="243"/>
      <c r="M2380" s="243"/>
      <c r="N2380" s="243"/>
      <c r="O2380" s="243"/>
      <c r="P2380" s="244"/>
    </row>
    <row r="2381" spans="1:16" ht="13.5">
      <c r="A2381" s="242"/>
      <c r="B2381" s="240"/>
      <c r="C2381" s="243"/>
      <c r="D2381" s="243"/>
      <c r="E2381" s="243"/>
      <c r="F2381" s="243"/>
      <c r="G2381" s="243"/>
      <c r="H2381" s="243"/>
      <c r="I2381" s="244"/>
      <c r="J2381" s="244"/>
      <c r="K2381" s="243"/>
      <c r="L2381" s="243"/>
      <c r="M2381" s="243"/>
      <c r="N2381" s="243"/>
      <c r="O2381" s="243"/>
      <c r="P2381" s="244"/>
    </row>
    <row r="2382" spans="1:16" ht="13.5">
      <c r="A2382" s="242"/>
      <c r="B2382" s="240"/>
      <c r="C2382" s="243"/>
      <c r="D2382" s="243"/>
      <c r="E2382" s="243"/>
      <c r="F2382" s="243"/>
      <c r="G2382" s="243"/>
      <c r="H2382" s="243"/>
      <c r="I2382" s="244"/>
      <c r="J2382" s="244"/>
      <c r="K2382" s="243"/>
      <c r="L2382" s="243"/>
      <c r="M2382" s="243"/>
      <c r="N2382" s="243"/>
      <c r="O2382" s="243"/>
      <c r="P2382" s="244"/>
    </row>
    <row r="2383" spans="1:16" ht="13.5">
      <c r="A2383" s="242"/>
      <c r="B2383" s="240"/>
      <c r="C2383" s="243"/>
      <c r="D2383" s="243"/>
      <c r="E2383" s="243"/>
      <c r="F2383" s="243"/>
      <c r="G2383" s="243"/>
      <c r="H2383" s="243"/>
      <c r="I2383" s="244"/>
      <c r="J2383" s="244"/>
      <c r="K2383" s="243"/>
      <c r="L2383" s="243"/>
      <c r="M2383" s="243"/>
      <c r="N2383" s="243"/>
      <c r="O2383" s="243"/>
      <c r="P2383" s="244"/>
    </row>
    <row r="2384" spans="1:16" ht="13.5">
      <c r="A2384" s="242"/>
      <c r="B2384" s="240"/>
      <c r="C2384" s="243"/>
      <c r="D2384" s="243"/>
      <c r="E2384" s="243"/>
      <c r="F2384" s="243"/>
      <c r="G2384" s="243"/>
      <c r="H2384" s="243"/>
      <c r="I2384" s="244"/>
      <c r="J2384" s="244"/>
      <c r="K2384" s="243"/>
      <c r="L2384" s="243"/>
      <c r="M2384" s="243"/>
      <c r="N2384" s="243"/>
      <c r="O2384" s="243"/>
      <c r="P2384" s="244"/>
    </row>
    <row r="2385" spans="1:16" ht="13.5">
      <c r="A2385" s="242"/>
      <c r="B2385" s="240"/>
      <c r="C2385" s="243"/>
      <c r="D2385" s="243"/>
      <c r="E2385" s="243"/>
      <c r="F2385" s="243"/>
      <c r="G2385" s="243"/>
      <c r="H2385" s="243"/>
      <c r="I2385" s="244"/>
      <c r="J2385" s="244"/>
      <c r="K2385" s="243"/>
      <c r="L2385" s="243"/>
      <c r="M2385" s="243"/>
      <c r="N2385" s="243"/>
      <c r="O2385" s="243"/>
      <c r="P2385" s="244"/>
    </row>
    <row r="2386" spans="1:16" ht="13.5">
      <c r="A2386" s="242"/>
      <c r="B2386" s="240"/>
      <c r="C2386" s="243"/>
      <c r="D2386" s="243"/>
      <c r="E2386" s="243"/>
      <c r="F2386" s="243"/>
      <c r="G2386" s="243"/>
      <c r="H2386" s="243"/>
      <c r="I2386" s="244"/>
      <c r="J2386" s="244"/>
      <c r="K2386" s="243"/>
      <c r="L2386" s="243"/>
      <c r="M2386" s="243"/>
      <c r="N2386" s="243"/>
      <c r="O2386" s="243"/>
      <c r="P2386" s="244"/>
    </row>
    <row r="2387" spans="1:16" ht="13.5">
      <c r="A2387" s="242"/>
      <c r="B2387" s="240"/>
      <c r="C2387" s="243"/>
      <c r="D2387" s="243"/>
      <c r="E2387" s="243"/>
      <c r="F2387" s="243"/>
      <c r="G2387" s="243"/>
      <c r="H2387" s="243"/>
      <c r="I2387" s="244"/>
      <c r="J2387" s="244"/>
      <c r="K2387" s="243"/>
      <c r="L2387" s="243"/>
      <c r="M2387" s="243"/>
      <c r="N2387" s="243"/>
      <c r="O2387" s="243"/>
      <c r="P2387" s="244"/>
    </row>
    <row r="2388" spans="1:16" ht="13.5">
      <c r="A2388" s="242"/>
      <c r="B2388" s="240"/>
      <c r="C2388" s="243"/>
      <c r="D2388" s="243"/>
      <c r="E2388" s="243"/>
      <c r="F2388" s="243"/>
      <c r="G2388" s="243"/>
      <c r="H2388" s="243"/>
      <c r="I2388" s="244"/>
      <c r="J2388" s="244"/>
      <c r="K2388" s="243"/>
      <c r="L2388" s="243"/>
      <c r="M2388" s="243"/>
      <c r="N2388" s="243"/>
      <c r="O2388" s="243"/>
      <c r="P2388" s="244"/>
    </row>
    <row r="2389" spans="1:16" ht="13.5">
      <c r="A2389" s="242"/>
      <c r="B2389" s="240"/>
      <c r="C2389" s="243"/>
      <c r="D2389" s="243"/>
      <c r="E2389" s="243"/>
      <c r="F2389" s="243"/>
      <c r="G2389" s="243"/>
      <c r="H2389" s="243"/>
      <c r="I2389" s="244"/>
      <c r="J2389" s="244"/>
      <c r="K2389" s="243"/>
      <c r="L2389" s="243"/>
      <c r="M2389" s="243"/>
      <c r="N2389" s="243"/>
      <c r="O2389" s="243"/>
      <c r="P2389" s="244"/>
    </row>
    <row r="2390" spans="1:16" ht="13.5">
      <c r="A2390" s="242"/>
      <c r="B2390" s="240"/>
      <c r="C2390" s="243"/>
      <c r="D2390" s="243"/>
      <c r="E2390" s="243"/>
      <c r="F2390" s="243"/>
      <c r="G2390" s="243"/>
      <c r="H2390" s="243"/>
      <c r="I2390" s="244"/>
      <c r="J2390" s="244"/>
      <c r="K2390" s="243"/>
      <c r="L2390" s="243"/>
      <c r="M2390" s="243"/>
      <c r="N2390" s="243"/>
      <c r="O2390" s="243"/>
      <c r="P2390" s="244"/>
    </row>
    <row r="2391" spans="1:16" ht="13.5">
      <c r="A2391" s="242"/>
      <c r="B2391" s="240"/>
      <c r="C2391" s="243"/>
      <c r="D2391" s="243"/>
      <c r="E2391" s="243"/>
      <c r="F2391" s="243"/>
      <c r="G2391" s="243"/>
      <c r="H2391" s="243"/>
      <c r="I2391" s="244"/>
      <c r="J2391" s="244"/>
      <c r="K2391" s="243"/>
      <c r="L2391" s="243"/>
      <c r="M2391" s="243"/>
      <c r="N2391" s="243"/>
      <c r="O2391" s="243"/>
      <c r="P2391" s="244"/>
    </row>
    <row r="2392" spans="1:16" ht="13.5">
      <c r="A2392" s="242"/>
      <c r="B2392" s="240"/>
      <c r="C2392" s="243"/>
      <c r="D2392" s="243"/>
      <c r="E2392" s="243"/>
      <c r="F2392" s="243"/>
      <c r="G2392" s="243"/>
      <c r="H2392" s="243"/>
      <c r="I2392" s="244"/>
      <c r="J2392" s="244"/>
      <c r="K2392" s="243"/>
      <c r="L2392" s="243"/>
      <c r="M2392" s="243"/>
      <c r="N2392" s="243"/>
      <c r="O2392" s="243"/>
      <c r="P2392" s="244"/>
    </row>
    <row r="2393" spans="1:16" ht="13.5">
      <c r="A2393" s="242"/>
      <c r="B2393" s="240"/>
      <c r="C2393" s="243"/>
      <c r="D2393" s="243"/>
      <c r="E2393" s="243"/>
      <c r="F2393" s="243"/>
      <c r="G2393" s="243"/>
      <c r="H2393" s="243"/>
      <c r="I2393" s="244"/>
      <c r="J2393" s="244"/>
      <c r="K2393" s="243"/>
      <c r="L2393" s="243"/>
      <c r="M2393" s="243"/>
      <c r="N2393" s="243"/>
      <c r="O2393" s="243"/>
      <c r="P2393" s="244"/>
    </row>
    <row r="2394" spans="1:16" ht="13.5">
      <c r="A2394" s="242"/>
      <c r="B2394" s="240"/>
      <c r="C2394" s="243"/>
      <c r="D2394" s="243"/>
      <c r="E2394" s="243"/>
      <c r="F2394" s="243"/>
      <c r="G2394" s="243"/>
      <c r="H2394" s="243"/>
      <c r="I2394" s="244"/>
      <c r="J2394" s="244"/>
      <c r="K2394" s="243"/>
      <c r="L2394" s="243"/>
      <c r="M2394" s="243"/>
      <c r="N2394" s="243"/>
      <c r="O2394" s="243"/>
      <c r="P2394" s="244"/>
    </row>
    <row r="2395" spans="1:16" ht="13.5">
      <c r="A2395" s="242"/>
      <c r="B2395" s="240"/>
      <c r="C2395" s="243"/>
      <c r="D2395" s="243"/>
      <c r="E2395" s="243"/>
      <c r="F2395" s="243"/>
      <c r="G2395" s="243"/>
      <c r="H2395" s="243"/>
      <c r="I2395" s="244"/>
      <c r="J2395" s="244"/>
      <c r="K2395" s="243"/>
      <c r="L2395" s="243"/>
      <c r="M2395" s="243"/>
      <c r="N2395" s="243"/>
      <c r="O2395" s="243"/>
      <c r="P2395" s="244"/>
    </row>
    <row r="2396" spans="1:16" ht="13.5">
      <c r="A2396" s="242"/>
      <c r="B2396" s="240"/>
      <c r="C2396" s="243"/>
      <c r="D2396" s="243"/>
      <c r="E2396" s="243"/>
      <c r="F2396" s="243"/>
      <c r="G2396" s="243"/>
      <c r="H2396" s="243"/>
      <c r="I2396" s="244"/>
      <c r="J2396" s="244"/>
      <c r="K2396" s="243"/>
      <c r="L2396" s="243"/>
      <c r="M2396" s="243"/>
      <c r="N2396" s="243"/>
      <c r="O2396" s="243"/>
      <c r="P2396" s="244"/>
    </row>
    <row r="2397" spans="1:16" ht="13.5">
      <c r="A2397" s="242"/>
      <c r="B2397" s="240"/>
      <c r="C2397" s="243"/>
      <c r="D2397" s="243"/>
      <c r="E2397" s="243"/>
      <c r="F2397" s="243"/>
      <c r="G2397" s="243"/>
      <c r="H2397" s="243"/>
      <c r="I2397" s="244"/>
      <c r="J2397" s="244"/>
      <c r="K2397" s="243"/>
      <c r="L2397" s="243"/>
      <c r="M2397" s="243"/>
      <c r="N2397" s="243"/>
      <c r="O2397" s="243"/>
      <c r="P2397" s="244"/>
    </row>
    <row r="2398" spans="1:16" ht="13.5">
      <c r="A2398" s="242"/>
      <c r="B2398" s="240"/>
      <c r="C2398" s="243"/>
      <c r="D2398" s="243"/>
      <c r="E2398" s="243"/>
      <c r="F2398" s="243"/>
      <c r="G2398" s="243"/>
      <c r="H2398" s="243"/>
      <c r="I2398" s="244"/>
      <c r="J2398" s="244"/>
      <c r="K2398" s="243"/>
      <c r="L2398" s="243"/>
      <c r="M2398" s="243"/>
      <c r="N2398" s="243"/>
      <c r="O2398" s="243"/>
      <c r="P2398" s="244"/>
    </row>
    <row r="2399" spans="1:16" ht="13.5">
      <c r="A2399" s="242"/>
      <c r="B2399" s="240"/>
      <c r="C2399" s="243"/>
      <c r="D2399" s="243"/>
      <c r="E2399" s="243"/>
      <c r="F2399" s="243"/>
      <c r="G2399" s="243"/>
      <c r="H2399" s="243"/>
      <c r="I2399" s="244"/>
      <c r="J2399" s="244"/>
      <c r="K2399" s="243"/>
      <c r="L2399" s="243"/>
      <c r="M2399" s="243"/>
      <c r="N2399" s="243"/>
      <c r="O2399" s="243"/>
      <c r="P2399" s="244"/>
    </row>
    <row r="2400" spans="1:16" ht="13.5">
      <c r="A2400" s="242"/>
      <c r="B2400" s="240"/>
      <c r="C2400" s="243"/>
      <c r="D2400" s="243"/>
      <c r="E2400" s="243"/>
      <c r="F2400" s="243"/>
      <c r="G2400" s="243"/>
      <c r="H2400" s="243"/>
      <c r="I2400" s="244"/>
      <c r="J2400" s="244"/>
      <c r="K2400" s="243"/>
      <c r="L2400" s="243"/>
      <c r="M2400" s="243"/>
      <c r="N2400" s="243"/>
      <c r="O2400" s="243"/>
      <c r="P2400" s="244"/>
    </row>
    <row r="2401" spans="1:16" ht="13.5">
      <c r="A2401" s="242"/>
      <c r="B2401" s="240"/>
      <c r="C2401" s="243"/>
      <c r="D2401" s="243"/>
      <c r="E2401" s="243"/>
      <c r="F2401" s="243"/>
      <c r="G2401" s="243"/>
      <c r="H2401" s="243"/>
      <c r="I2401" s="244"/>
      <c r="J2401" s="244"/>
      <c r="K2401" s="243"/>
      <c r="L2401" s="243"/>
      <c r="M2401" s="243"/>
      <c r="N2401" s="243"/>
      <c r="O2401" s="243"/>
      <c r="P2401" s="244"/>
    </row>
    <row r="2402" spans="1:16" ht="13.5">
      <c r="A2402" s="242"/>
      <c r="B2402" s="240"/>
      <c r="C2402" s="243"/>
      <c r="D2402" s="243"/>
      <c r="E2402" s="243"/>
      <c r="F2402" s="243"/>
      <c r="G2402" s="243"/>
      <c r="H2402" s="243"/>
      <c r="I2402" s="244"/>
      <c r="J2402" s="244"/>
      <c r="K2402" s="243"/>
      <c r="L2402" s="243"/>
      <c r="M2402" s="243"/>
      <c r="N2402" s="243"/>
      <c r="O2402" s="243"/>
      <c r="P2402" s="244"/>
    </row>
    <row r="2403" spans="1:16" ht="13.5">
      <c r="A2403" s="242"/>
      <c r="B2403" s="240"/>
      <c r="C2403" s="243"/>
      <c r="D2403" s="243"/>
      <c r="E2403" s="243"/>
      <c r="F2403" s="243"/>
      <c r="G2403" s="243"/>
      <c r="H2403" s="243"/>
      <c r="I2403" s="244"/>
      <c r="J2403" s="244"/>
      <c r="K2403" s="243"/>
      <c r="L2403" s="243"/>
      <c r="M2403" s="243"/>
      <c r="N2403" s="243"/>
      <c r="O2403" s="243"/>
      <c r="P2403" s="244"/>
    </row>
    <row r="2404" spans="1:16" ht="13.5">
      <c r="A2404" s="242"/>
      <c r="B2404" s="240"/>
      <c r="C2404" s="243"/>
      <c r="D2404" s="243"/>
      <c r="E2404" s="243"/>
      <c r="F2404" s="243"/>
      <c r="G2404" s="243"/>
      <c r="H2404" s="243"/>
      <c r="I2404" s="244"/>
      <c r="J2404" s="244"/>
      <c r="K2404" s="243"/>
      <c r="L2404" s="243"/>
      <c r="M2404" s="243"/>
      <c r="N2404" s="243"/>
      <c r="O2404" s="243"/>
      <c r="P2404" s="244"/>
    </row>
    <row r="2405" spans="1:16" ht="13.5">
      <c r="A2405" s="242"/>
      <c r="B2405" s="240"/>
      <c r="C2405" s="243"/>
      <c r="D2405" s="243"/>
      <c r="E2405" s="243"/>
      <c r="F2405" s="243"/>
      <c r="G2405" s="243"/>
      <c r="H2405" s="243"/>
      <c r="I2405" s="244"/>
      <c r="J2405" s="244"/>
      <c r="K2405" s="243"/>
      <c r="L2405" s="243"/>
      <c r="M2405" s="243"/>
      <c r="N2405" s="243"/>
      <c r="O2405" s="243"/>
      <c r="P2405" s="244"/>
    </row>
    <row r="2406" spans="1:16" ht="13.5">
      <c r="A2406" s="242"/>
      <c r="B2406" s="240"/>
      <c r="C2406" s="243"/>
      <c r="D2406" s="243"/>
      <c r="E2406" s="243"/>
      <c r="F2406" s="243"/>
      <c r="G2406" s="243"/>
      <c r="H2406" s="243"/>
      <c r="I2406" s="244"/>
      <c r="J2406" s="244"/>
      <c r="K2406" s="243"/>
      <c r="L2406" s="243"/>
      <c r="M2406" s="243"/>
      <c r="N2406" s="243"/>
      <c r="O2406" s="243"/>
      <c r="P2406" s="244"/>
    </row>
    <row r="2407" spans="1:16" ht="13.5">
      <c r="A2407" s="242"/>
      <c r="B2407" s="240"/>
      <c r="C2407" s="243"/>
      <c r="D2407" s="243"/>
      <c r="E2407" s="243"/>
      <c r="F2407" s="243"/>
      <c r="G2407" s="243"/>
      <c r="H2407" s="243"/>
      <c r="I2407" s="244"/>
      <c r="J2407" s="244"/>
      <c r="K2407" s="243"/>
      <c r="L2407" s="243"/>
      <c r="M2407" s="243"/>
      <c r="N2407" s="243"/>
      <c r="O2407" s="243"/>
      <c r="P2407" s="244"/>
    </row>
    <row r="2408" spans="1:16" ht="13.5">
      <c r="A2408" s="242"/>
      <c r="B2408" s="240"/>
      <c r="C2408" s="243"/>
      <c r="D2408" s="243"/>
      <c r="E2408" s="243"/>
      <c r="F2408" s="243"/>
      <c r="G2408" s="243"/>
      <c r="H2408" s="243"/>
      <c r="I2408" s="244"/>
      <c r="J2408" s="244"/>
      <c r="K2408" s="243"/>
      <c r="L2408" s="243"/>
      <c r="M2408" s="243"/>
      <c r="N2408" s="243"/>
      <c r="O2408" s="243"/>
      <c r="P2408" s="244"/>
    </row>
    <row r="2409" spans="1:16" ht="13.5">
      <c r="A2409" s="242"/>
      <c r="B2409" s="240"/>
      <c r="C2409" s="243"/>
      <c r="D2409" s="243"/>
      <c r="E2409" s="243"/>
      <c r="F2409" s="243"/>
      <c r="G2409" s="243"/>
      <c r="H2409" s="243"/>
      <c r="I2409" s="244"/>
      <c r="J2409" s="244"/>
      <c r="K2409" s="243"/>
      <c r="L2409" s="243"/>
      <c r="M2409" s="243"/>
      <c r="N2409" s="243"/>
      <c r="O2409" s="243"/>
      <c r="P2409" s="244"/>
    </row>
    <row r="2410" spans="1:16" ht="13.5">
      <c r="A2410" s="242"/>
      <c r="B2410" s="240"/>
      <c r="C2410" s="243"/>
      <c r="D2410" s="243"/>
      <c r="E2410" s="243"/>
      <c r="F2410" s="243"/>
      <c r="G2410" s="243"/>
      <c r="H2410" s="243"/>
      <c r="I2410" s="244"/>
      <c r="J2410" s="244"/>
      <c r="K2410" s="243"/>
      <c r="L2410" s="243"/>
      <c r="M2410" s="243"/>
      <c r="N2410" s="243"/>
      <c r="O2410" s="243"/>
      <c r="P2410" s="244"/>
    </row>
    <row r="2411" spans="1:16" ht="13.5">
      <c r="A2411" s="242"/>
      <c r="B2411" s="240"/>
      <c r="C2411" s="243"/>
      <c r="D2411" s="243"/>
      <c r="E2411" s="243"/>
      <c r="F2411" s="243"/>
      <c r="G2411" s="243"/>
      <c r="H2411" s="243"/>
      <c r="I2411" s="244"/>
      <c r="J2411" s="244"/>
      <c r="K2411" s="243"/>
      <c r="L2411" s="243"/>
      <c r="M2411" s="243"/>
      <c r="N2411" s="243"/>
      <c r="O2411" s="243"/>
      <c r="P2411" s="244"/>
    </row>
    <row r="2412" spans="1:16" ht="13.5">
      <c r="A2412" s="242"/>
      <c r="B2412" s="240"/>
      <c r="C2412" s="243"/>
      <c r="D2412" s="243"/>
      <c r="E2412" s="243"/>
      <c r="F2412" s="243"/>
      <c r="G2412" s="243"/>
      <c r="H2412" s="243"/>
      <c r="I2412" s="244"/>
      <c r="J2412" s="244"/>
      <c r="K2412" s="243"/>
      <c r="L2412" s="243"/>
      <c r="M2412" s="243"/>
      <c r="N2412" s="243"/>
      <c r="O2412" s="243"/>
      <c r="P2412" s="244"/>
    </row>
    <row r="2413" spans="1:16" ht="13.5">
      <c r="A2413" s="242"/>
      <c r="B2413" s="240"/>
      <c r="C2413" s="243"/>
      <c r="D2413" s="243"/>
      <c r="E2413" s="243"/>
      <c r="F2413" s="243"/>
      <c r="G2413" s="243"/>
      <c r="H2413" s="243"/>
      <c r="I2413" s="244"/>
      <c r="J2413" s="244"/>
      <c r="K2413" s="243"/>
      <c r="L2413" s="243"/>
      <c r="M2413" s="243"/>
      <c r="N2413" s="243"/>
      <c r="O2413" s="243"/>
      <c r="P2413" s="244"/>
    </row>
    <row r="2414" spans="1:16" ht="13.5">
      <c r="A2414" s="242"/>
      <c r="B2414" s="240"/>
      <c r="C2414" s="243"/>
      <c r="D2414" s="243"/>
      <c r="E2414" s="243"/>
      <c r="F2414" s="243"/>
      <c r="G2414" s="243"/>
      <c r="H2414" s="243"/>
      <c r="I2414" s="244"/>
      <c r="J2414" s="244"/>
      <c r="K2414" s="243"/>
      <c r="L2414" s="243"/>
      <c r="M2414" s="243"/>
      <c r="N2414" s="243"/>
      <c r="O2414" s="243"/>
      <c r="P2414" s="244"/>
    </row>
    <row r="2415" spans="1:16" ht="13.5">
      <c r="A2415" s="242"/>
      <c r="B2415" s="240"/>
      <c r="C2415" s="243"/>
      <c r="D2415" s="243"/>
      <c r="E2415" s="243"/>
      <c r="F2415" s="243"/>
      <c r="G2415" s="243"/>
      <c r="H2415" s="243"/>
      <c r="I2415" s="244"/>
      <c r="J2415" s="244"/>
      <c r="K2415" s="243"/>
      <c r="L2415" s="243"/>
      <c r="M2415" s="243"/>
      <c r="N2415" s="243"/>
      <c r="O2415" s="243"/>
      <c r="P2415" s="244"/>
    </row>
    <row r="2416" spans="1:16" ht="13.5">
      <c r="A2416" s="242"/>
      <c r="B2416" s="240"/>
      <c r="C2416" s="243"/>
      <c r="D2416" s="243"/>
      <c r="E2416" s="243"/>
      <c r="F2416" s="243"/>
      <c r="G2416" s="243"/>
      <c r="H2416" s="243"/>
      <c r="I2416" s="244"/>
      <c r="J2416" s="244"/>
      <c r="K2416" s="243"/>
      <c r="L2416" s="243"/>
      <c r="M2416" s="243"/>
      <c r="N2416" s="243"/>
      <c r="O2416" s="243"/>
      <c r="P2416" s="244"/>
    </row>
    <row r="2417" spans="1:16" ht="13.5">
      <c r="A2417" s="242"/>
      <c r="B2417" s="240"/>
      <c r="C2417" s="243"/>
      <c r="D2417" s="243"/>
      <c r="E2417" s="243"/>
      <c r="F2417" s="243"/>
      <c r="G2417" s="243"/>
      <c r="H2417" s="243"/>
      <c r="I2417" s="244"/>
      <c r="J2417" s="244"/>
      <c r="K2417" s="243"/>
      <c r="L2417" s="243"/>
      <c r="M2417" s="243"/>
      <c r="N2417" s="243"/>
      <c r="O2417" s="243"/>
      <c r="P2417" s="244"/>
    </row>
    <row r="2418" spans="1:16" ht="13.5">
      <c r="A2418" s="242"/>
      <c r="B2418" s="240"/>
      <c r="C2418" s="243"/>
      <c r="D2418" s="243"/>
      <c r="E2418" s="243"/>
      <c r="F2418" s="243"/>
      <c r="G2418" s="243"/>
      <c r="H2418" s="243"/>
      <c r="I2418" s="244"/>
      <c r="J2418" s="244"/>
      <c r="K2418" s="243"/>
      <c r="L2418" s="243"/>
      <c r="M2418" s="243"/>
      <c r="N2418" s="243"/>
      <c r="O2418" s="243"/>
      <c r="P2418" s="244"/>
    </row>
    <row r="2419" spans="1:16" ht="13.5">
      <c r="A2419" s="242"/>
      <c r="B2419" s="240"/>
      <c r="C2419" s="243"/>
      <c r="D2419" s="243"/>
      <c r="E2419" s="243"/>
      <c r="F2419" s="243"/>
      <c r="G2419" s="243"/>
      <c r="H2419" s="243"/>
      <c r="I2419" s="244"/>
      <c r="J2419" s="244"/>
      <c r="K2419" s="243"/>
      <c r="L2419" s="243"/>
      <c r="M2419" s="243"/>
      <c r="N2419" s="243"/>
      <c r="O2419" s="243"/>
      <c r="P2419" s="244"/>
    </row>
    <row r="2420" spans="1:16" ht="13.5">
      <c r="A2420" s="242"/>
      <c r="B2420" s="240"/>
      <c r="C2420" s="243"/>
      <c r="D2420" s="243"/>
      <c r="E2420" s="243"/>
      <c r="F2420" s="243"/>
      <c r="G2420" s="243"/>
      <c r="H2420" s="243"/>
      <c r="I2420" s="244"/>
      <c r="J2420" s="244"/>
      <c r="K2420" s="243"/>
      <c r="L2420" s="243"/>
      <c r="M2420" s="243"/>
      <c r="N2420" s="243"/>
      <c r="O2420" s="243"/>
      <c r="P2420" s="244"/>
    </row>
    <row r="2421" spans="1:16" ht="13.5">
      <c r="A2421" s="242"/>
      <c r="B2421" s="240"/>
      <c r="C2421" s="243"/>
      <c r="D2421" s="243"/>
      <c r="E2421" s="243"/>
      <c r="F2421" s="243"/>
      <c r="G2421" s="243"/>
      <c r="H2421" s="243"/>
      <c r="I2421" s="244"/>
      <c r="J2421" s="244"/>
      <c r="K2421" s="243"/>
      <c r="L2421" s="243"/>
      <c r="M2421" s="243"/>
      <c r="N2421" s="243"/>
      <c r="O2421" s="243"/>
      <c r="P2421" s="244"/>
    </row>
    <row r="2422" spans="1:16" ht="13.5">
      <c r="A2422" s="242"/>
      <c r="B2422" s="240"/>
      <c r="C2422" s="243"/>
      <c r="D2422" s="243"/>
      <c r="E2422" s="243"/>
      <c r="F2422" s="243"/>
      <c r="G2422" s="243"/>
      <c r="H2422" s="243"/>
      <c r="I2422" s="244"/>
      <c r="J2422" s="244"/>
      <c r="K2422" s="243"/>
      <c r="L2422" s="243"/>
      <c r="M2422" s="243"/>
      <c r="N2422" s="243"/>
      <c r="O2422" s="243"/>
      <c r="P2422" s="244"/>
    </row>
    <row r="2423" spans="1:16" ht="13.5">
      <c r="A2423" s="242"/>
      <c r="B2423" s="240"/>
      <c r="C2423" s="243"/>
      <c r="D2423" s="243"/>
      <c r="E2423" s="243"/>
      <c r="F2423" s="243"/>
      <c r="G2423" s="243"/>
      <c r="H2423" s="243"/>
      <c r="I2423" s="244"/>
      <c r="J2423" s="244"/>
      <c r="K2423" s="243"/>
      <c r="L2423" s="243"/>
      <c r="M2423" s="243"/>
      <c r="N2423" s="243"/>
      <c r="O2423" s="243"/>
      <c r="P2423" s="244"/>
    </row>
    <row r="2424" spans="1:16" ht="13.5">
      <c r="A2424" s="242"/>
      <c r="B2424" s="240"/>
      <c r="C2424" s="243"/>
      <c r="D2424" s="243"/>
      <c r="E2424" s="243"/>
      <c r="F2424" s="243"/>
      <c r="G2424" s="243"/>
      <c r="H2424" s="243"/>
      <c r="I2424" s="244"/>
      <c r="J2424" s="244"/>
      <c r="K2424" s="243"/>
      <c r="L2424" s="243"/>
      <c r="M2424" s="243"/>
      <c r="N2424" s="243"/>
      <c r="O2424" s="243"/>
      <c r="P2424" s="244"/>
    </row>
    <row r="2425" spans="1:16" ht="13.5">
      <c r="A2425" s="242"/>
      <c r="B2425" s="240"/>
      <c r="C2425" s="243"/>
      <c r="D2425" s="243"/>
      <c r="E2425" s="243"/>
      <c r="F2425" s="243"/>
      <c r="G2425" s="243"/>
      <c r="H2425" s="243"/>
      <c r="I2425" s="244"/>
      <c r="J2425" s="244"/>
      <c r="K2425" s="243"/>
      <c r="L2425" s="243"/>
      <c r="M2425" s="243"/>
      <c r="N2425" s="243"/>
      <c r="O2425" s="243"/>
      <c r="P2425" s="244"/>
    </row>
    <row r="2426" spans="1:16" ht="13.5">
      <c r="A2426" s="242"/>
      <c r="B2426" s="240"/>
      <c r="C2426" s="243"/>
      <c r="D2426" s="243"/>
      <c r="E2426" s="243"/>
      <c r="F2426" s="243"/>
      <c r="G2426" s="243"/>
      <c r="H2426" s="243"/>
      <c r="I2426" s="244"/>
      <c r="J2426" s="244"/>
      <c r="K2426" s="243"/>
      <c r="L2426" s="243"/>
      <c r="M2426" s="243"/>
      <c r="N2426" s="243"/>
      <c r="O2426" s="243"/>
      <c r="P2426" s="244"/>
    </row>
    <row r="2427" spans="1:16" ht="13.5">
      <c r="A2427" s="242"/>
      <c r="B2427" s="240"/>
      <c r="C2427" s="243"/>
      <c r="D2427" s="243"/>
      <c r="E2427" s="243"/>
      <c r="F2427" s="243"/>
      <c r="G2427" s="243"/>
      <c r="H2427" s="243"/>
      <c r="I2427" s="244"/>
      <c r="J2427" s="244"/>
      <c r="K2427" s="243"/>
      <c r="L2427" s="243"/>
      <c r="M2427" s="243"/>
      <c r="N2427" s="243"/>
      <c r="O2427" s="243"/>
      <c r="P2427" s="244"/>
    </row>
    <row r="2428" spans="1:16" ht="13.5">
      <c r="A2428" s="242"/>
      <c r="B2428" s="240"/>
      <c r="C2428" s="243"/>
      <c r="D2428" s="243"/>
      <c r="E2428" s="243"/>
      <c r="F2428" s="243"/>
      <c r="G2428" s="243"/>
      <c r="H2428" s="243"/>
      <c r="I2428" s="244"/>
      <c r="J2428" s="244"/>
      <c r="K2428" s="243"/>
      <c r="L2428" s="243"/>
      <c r="M2428" s="243"/>
      <c r="N2428" s="243"/>
      <c r="O2428" s="243"/>
      <c r="P2428" s="244"/>
    </row>
    <row r="2429" spans="1:16" ht="13.5">
      <c r="A2429" s="242"/>
      <c r="B2429" s="240"/>
      <c r="C2429" s="243"/>
      <c r="D2429" s="243"/>
      <c r="E2429" s="243"/>
      <c r="F2429" s="243"/>
      <c r="G2429" s="243"/>
      <c r="H2429" s="243"/>
      <c r="I2429" s="244"/>
      <c r="J2429" s="244"/>
      <c r="K2429" s="243"/>
      <c r="L2429" s="243"/>
      <c r="M2429" s="243"/>
      <c r="N2429" s="243"/>
      <c r="O2429" s="243"/>
      <c r="P2429" s="244"/>
    </row>
    <row r="2430" spans="1:16" ht="13.5">
      <c r="A2430" s="242"/>
      <c r="B2430" s="240"/>
      <c r="C2430" s="243"/>
      <c r="D2430" s="243"/>
      <c r="E2430" s="243"/>
      <c r="F2430" s="243"/>
      <c r="G2430" s="243"/>
      <c r="H2430" s="243"/>
      <c r="I2430" s="244"/>
      <c r="J2430" s="244"/>
      <c r="K2430" s="243"/>
      <c r="L2430" s="243"/>
      <c r="M2430" s="243"/>
      <c r="N2430" s="243"/>
      <c r="O2430" s="243"/>
      <c r="P2430" s="244"/>
    </row>
    <row r="2431" spans="1:16" ht="13.5">
      <c r="A2431" s="242"/>
      <c r="B2431" s="240"/>
      <c r="C2431" s="243"/>
      <c r="D2431" s="243"/>
      <c r="E2431" s="243"/>
      <c r="F2431" s="243"/>
      <c r="G2431" s="243"/>
      <c r="H2431" s="243"/>
      <c r="I2431" s="244"/>
      <c r="J2431" s="244"/>
      <c r="K2431" s="243"/>
      <c r="L2431" s="243"/>
      <c r="M2431" s="243"/>
      <c r="N2431" s="243"/>
      <c r="O2431" s="243"/>
      <c r="P2431" s="244"/>
    </row>
    <row r="2432" spans="1:16" ht="13.5">
      <c r="A2432" s="242"/>
      <c r="B2432" s="240"/>
      <c r="C2432" s="243"/>
      <c r="D2432" s="243"/>
      <c r="E2432" s="243"/>
      <c r="F2432" s="243"/>
      <c r="G2432" s="243"/>
      <c r="H2432" s="243"/>
      <c r="I2432" s="244"/>
      <c r="J2432" s="244"/>
      <c r="K2432" s="243"/>
      <c r="L2432" s="243"/>
      <c r="M2432" s="243"/>
      <c r="N2432" s="243"/>
      <c r="O2432" s="243"/>
      <c r="P2432" s="244"/>
    </row>
    <row r="2433" spans="1:16" ht="13.5">
      <c r="A2433" s="242"/>
      <c r="B2433" s="240"/>
      <c r="C2433" s="243"/>
      <c r="D2433" s="243"/>
      <c r="E2433" s="243"/>
      <c r="F2433" s="243"/>
      <c r="G2433" s="243"/>
      <c r="H2433" s="243"/>
      <c r="I2433" s="244"/>
      <c r="J2433" s="244"/>
      <c r="K2433" s="243"/>
      <c r="L2433" s="243"/>
      <c r="M2433" s="243"/>
      <c r="N2433" s="243"/>
      <c r="O2433" s="243"/>
      <c r="P2433" s="244"/>
    </row>
    <row r="2434" spans="1:16" ht="13.5">
      <c r="A2434" s="242"/>
      <c r="B2434" s="240"/>
      <c r="C2434" s="243"/>
      <c r="D2434" s="243"/>
      <c r="E2434" s="243"/>
      <c r="F2434" s="243"/>
      <c r="G2434" s="243"/>
      <c r="H2434" s="243"/>
      <c r="I2434" s="244"/>
      <c r="J2434" s="244"/>
      <c r="K2434" s="243"/>
      <c r="L2434" s="243"/>
      <c r="M2434" s="243"/>
      <c r="N2434" s="243"/>
      <c r="O2434" s="243"/>
      <c r="P2434" s="244"/>
    </row>
    <row r="2435" spans="1:16" ht="13.5">
      <c r="A2435" s="242"/>
      <c r="B2435" s="240"/>
      <c r="C2435" s="243"/>
      <c r="D2435" s="243"/>
      <c r="E2435" s="243"/>
      <c r="F2435" s="243"/>
      <c r="G2435" s="243"/>
      <c r="H2435" s="243"/>
      <c r="I2435" s="244"/>
      <c r="J2435" s="244"/>
      <c r="K2435" s="243"/>
      <c r="L2435" s="243"/>
      <c r="M2435" s="243"/>
      <c r="N2435" s="243"/>
      <c r="O2435" s="243"/>
      <c r="P2435" s="244"/>
    </row>
    <row r="2436" spans="1:16" ht="13.5">
      <c r="A2436" s="242"/>
      <c r="B2436" s="240"/>
      <c r="C2436" s="243"/>
      <c r="D2436" s="243"/>
      <c r="E2436" s="243"/>
      <c r="F2436" s="243"/>
      <c r="G2436" s="243"/>
      <c r="H2436" s="243"/>
      <c r="I2436" s="244"/>
      <c r="J2436" s="244"/>
      <c r="K2436" s="243"/>
      <c r="L2436" s="243"/>
      <c r="M2436" s="243"/>
      <c r="N2436" s="243"/>
      <c r="O2436" s="243"/>
      <c r="P2436" s="244"/>
    </row>
    <row r="2437" spans="1:16" ht="13.5">
      <c r="A2437" s="242"/>
      <c r="B2437" s="240"/>
      <c r="C2437" s="243"/>
      <c r="D2437" s="243"/>
      <c r="E2437" s="243"/>
      <c r="F2437" s="243"/>
      <c r="G2437" s="243"/>
      <c r="H2437" s="243"/>
      <c r="I2437" s="244"/>
      <c r="J2437" s="244"/>
      <c r="K2437" s="243"/>
      <c r="L2437" s="243"/>
      <c r="M2437" s="243"/>
      <c r="N2437" s="243"/>
      <c r="O2437" s="243"/>
      <c r="P2437" s="244"/>
    </row>
    <row r="2438" spans="1:16" ht="13.5">
      <c r="A2438" s="242"/>
      <c r="B2438" s="240"/>
      <c r="C2438" s="243"/>
      <c r="D2438" s="243"/>
      <c r="E2438" s="243"/>
      <c r="F2438" s="243"/>
      <c r="G2438" s="243"/>
      <c r="H2438" s="243"/>
      <c r="I2438" s="244"/>
      <c r="J2438" s="244"/>
      <c r="K2438" s="243"/>
      <c r="L2438" s="243"/>
      <c r="M2438" s="243"/>
      <c r="N2438" s="243"/>
      <c r="O2438" s="243"/>
      <c r="P2438" s="244"/>
    </row>
    <row r="2439" spans="1:16" ht="13.5">
      <c r="A2439" s="242"/>
      <c r="B2439" s="240"/>
      <c r="C2439" s="243"/>
      <c r="D2439" s="243"/>
      <c r="E2439" s="243"/>
      <c r="F2439" s="243"/>
      <c r="G2439" s="243"/>
      <c r="H2439" s="243"/>
      <c r="I2439" s="244"/>
      <c r="J2439" s="244"/>
      <c r="K2439" s="243"/>
      <c r="L2439" s="243"/>
      <c r="M2439" s="243"/>
      <c r="N2439" s="243"/>
      <c r="O2439" s="243"/>
      <c r="P2439" s="244"/>
    </row>
    <row r="2440" spans="1:16" ht="13.5">
      <c r="A2440" s="242"/>
      <c r="B2440" s="240"/>
      <c r="C2440" s="243"/>
      <c r="D2440" s="243"/>
      <c r="E2440" s="243"/>
      <c r="F2440" s="243"/>
      <c r="G2440" s="243"/>
      <c r="H2440" s="243"/>
      <c r="I2440" s="244"/>
      <c r="J2440" s="244"/>
      <c r="K2440" s="243"/>
      <c r="L2440" s="243"/>
      <c r="M2440" s="243"/>
      <c r="N2440" s="243"/>
      <c r="O2440" s="243"/>
      <c r="P2440" s="244"/>
    </row>
    <row r="2441" spans="1:16" ht="13.5">
      <c r="A2441" s="242"/>
      <c r="B2441" s="240"/>
      <c r="C2441" s="243"/>
      <c r="D2441" s="243"/>
      <c r="E2441" s="243"/>
      <c r="F2441" s="243"/>
      <c r="G2441" s="243"/>
      <c r="H2441" s="243"/>
      <c r="I2441" s="244"/>
      <c r="J2441" s="244"/>
      <c r="K2441" s="243"/>
      <c r="L2441" s="243"/>
      <c r="M2441" s="243"/>
      <c r="N2441" s="243"/>
      <c r="O2441" s="243"/>
      <c r="P2441" s="244"/>
    </row>
    <row r="2442" spans="1:16" ht="13.5">
      <c r="A2442" s="242"/>
      <c r="B2442" s="240"/>
      <c r="C2442" s="243"/>
      <c r="D2442" s="243"/>
      <c r="E2442" s="243"/>
      <c r="F2442" s="243"/>
      <c r="G2442" s="243"/>
      <c r="H2442" s="243"/>
      <c r="I2442" s="244"/>
      <c r="J2442" s="244"/>
      <c r="K2442" s="243"/>
      <c r="L2442" s="243"/>
      <c r="M2442" s="243"/>
      <c r="N2442" s="243"/>
      <c r="O2442" s="243"/>
      <c r="P2442" s="244"/>
    </row>
    <row r="2443" spans="1:16" ht="13.5">
      <c r="A2443" s="242"/>
      <c r="B2443" s="240"/>
      <c r="C2443" s="243"/>
      <c r="D2443" s="243"/>
      <c r="E2443" s="243"/>
      <c r="F2443" s="243"/>
      <c r="G2443" s="243"/>
      <c r="H2443" s="243"/>
      <c r="I2443" s="244"/>
      <c r="J2443" s="244"/>
      <c r="K2443" s="243"/>
      <c r="L2443" s="243"/>
      <c r="M2443" s="243"/>
      <c r="N2443" s="243"/>
      <c r="O2443" s="243"/>
      <c r="P2443" s="244"/>
    </row>
    <row r="2444" spans="1:16" ht="13.5">
      <c r="A2444" s="242"/>
      <c r="B2444" s="240"/>
      <c r="C2444" s="243"/>
      <c r="D2444" s="243"/>
      <c r="E2444" s="243"/>
      <c r="F2444" s="243"/>
      <c r="G2444" s="243"/>
      <c r="H2444" s="243"/>
      <c r="I2444" s="244"/>
      <c r="J2444" s="244"/>
      <c r="K2444" s="243"/>
      <c r="L2444" s="243"/>
      <c r="M2444" s="243"/>
      <c r="N2444" s="243"/>
      <c r="O2444" s="243"/>
      <c r="P2444" s="244"/>
    </row>
    <row r="2445" spans="1:16" ht="13.5">
      <c r="A2445" s="242"/>
      <c r="B2445" s="240"/>
      <c r="C2445" s="243"/>
      <c r="D2445" s="243"/>
      <c r="E2445" s="243"/>
      <c r="F2445" s="243"/>
      <c r="G2445" s="243"/>
      <c r="H2445" s="243"/>
      <c r="I2445" s="244"/>
      <c r="J2445" s="244"/>
      <c r="K2445" s="243"/>
      <c r="L2445" s="243"/>
      <c r="M2445" s="243"/>
      <c r="N2445" s="243"/>
      <c r="O2445" s="243"/>
      <c r="P2445" s="244"/>
    </row>
    <row r="2446" spans="1:16" ht="13.5">
      <c r="A2446" s="242"/>
      <c r="B2446" s="240"/>
      <c r="C2446" s="243"/>
      <c r="D2446" s="243"/>
      <c r="E2446" s="243"/>
      <c r="F2446" s="243"/>
      <c r="G2446" s="243"/>
      <c r="H2446" s="243"/>
      <c r="I2446" s="244"/>
      <c r="J2446" s="244"/>
      <c r="K2446" s="243"/>
      <c r="L2446" s="243"/>
      <c r="M2446" s="243"/>
      <c r="N2446" s="243"/>
      <c r="O2446" s="243"/>
      <c r="P2446" s="244"/>
    </row>
    <row r="2447" spans="1:16" ht="13.5">
      <c r="A2447" s="242"/>
      <c r="B2447" s="240"/>
      <c r="C2447" s="243"/>
      <c r="D2447" s="243"/>
      <c r="E2447" s="243"/>
      <c r="F2447" s="243"/>
      <c r="G2447" s="243"/>
      <c r="H2447" s="243"/>
      <c r="I2447" s="244"/>
      <c r="J2447" s="244"/>
      <c r="K2447" s="243"/>
      <c r="L2447" s="243"/>
      <c r="M2447" s="243"/>
      <c r="N2447" s="243"/>
      <c r="O2447" s="243"/>
      <c r="P2447" s="244"/>
    </row>
    <row r="2448" spans="1:16" ht="13.5">
      <c r="A2448" s="242"/>
      <c r="B2448" s="240"/>
      <c r="C2448" s="243"/>
      <c r="D2448" s="243"/>
      <c r="E2448" s="243"/>
      <c r="F2448" s="243"/>
      <c r="G2448" s="243"/>
      <c r="H2448" s="243"/>
      <c r="I2448" s="244"/>
      <c r="J2448" s="244"/>
      <c r="K2448" s="243"/>
      <c r="L2448" s="243"/>
      <c r="M2448" s="243"/>
      <c r="N2448" s="243"/>
      <c r="O2448" s="243"/>
      <c r="P2448" s="244"/>
    </row>
    <row r="2449" spans="1:16" ht="13.5">
      <c r="A2449" s="242"/>
      <c r="B2449" s="240"/>
      <c r="C2449" s="243"/>
      <c r="D2449" s="243"/>
      <c r="E2449" s="243"/>
      <c r="F2449" s="243"/>
      <c r="G2449" s="243"/>
      <c r="H2449" s="243"/>
      <c r="I2449" s="244"/>
      <c r="J2449" s="244"/>
      <c r="K2449" s="243"/>
      <c r="L2449" s="243"/>
      <c r="M2449" s="243"/>
      <c r="N2449" s="243"/>
      <c r="O2449" s="243"/>
      <c r="P2449" s="244"/>
    </row>
    <row r="2450" spans="1:16" ht="13.5">
      <c r="A2450" s="242"/>
      <c r="B2450" s="240"/>
      <c r="C2450" s="243"/>
      <c r="D2450" s="243"/>
      <c r="E2450" s="243"/>
      <c r="F2450" s="243"/>
      <c r="G2450" s="243"/>
      <c r="H2450" s="243"/>
      <c r="I2450" s="244"/>
      <c r="J2450" s="244"/>
      <c r="K2450" s="243"/>
      <c r="L2450" s="243"/>
      <c r="M2450" s="243"/>
      <c r="N2450" s="243"/>
      <c r="O2450" s="243"/>
      <c r="P2450" s="244"/>
    </row>
    <row r="2451" spans="1:16" ht="13.5">
      <c r="A2451" s="242"/>
      <c r="B2451" s="240"/>
      <c r="C2451" s="243"/>
      <c r="D2451" s="243"/>
      <c r="E2451" s="243"/>
      <c r="F2451" s="243"/>
      <c r="G2451" s="243"/>
      <c r="H2451" s="243"/>
      <c r="I2451" s="244"/>
      <c r="J2451" s="244"/>
      <c r="K2451" s="243"/>
      <c r="L2451" s="243"/>
      <c r="M2451" s="243"/>
      <c r="N2451" s="243"/>
      <c r="O2451" s="243"/>
      <c r="P2451" s="244"/>
    </row>
    <row r="2452" spans="1:16" ht="13.5">
      <c r="A2452" s="242"/>
      <c r="B2452" s="240"/>
      <c r="C2452" s="243"/>
      <c r="D2452" s="243"/>
      <c r="E2452" s="243"/>
      <c r="F2452" s="243"/>
      <c r="G2452" s="243"/>
      <c r="H2452" s="243"/>
      <c r="I2452" s="244"/>
      <c r="J2452" s="244"/>
      <c r="K2452" s="243"/>
      <c r="L2452" s="243"/>
      <c r="M2452" s="243"/>
      <c r="N2452" s="243"/>
      <c r="O2452" s="243"/>
      <c r="P2452" s="244"/>
    </row>
    <row r="2453" spans="1:16" ht="13.5">
      <c r="A2453" s="242"/>
      <c r="B2453" s="240"/>
      <c r="C2453" s="243"/>
      <c r="D2453" s="243"/>
      <c r="E2453" s="243"/>
      <c r="F2453" s="243"/>
      <c r="G2453" s="243"/>
      <c r="H2453" s="243"/>
      <c r="I2453" s="244"/>
      <c r="J2453" s="244"/>
      <c r="K2453" s="243"/>
      <c r="L2453" s="243"/>
      <c r="M2453" s="243"/>
      <c r="N2453" s="243"/>
      <c r="O2453" s="243"/>
      <c r="P2453" s="244"/>
    </row>
    <row r="2454" spans="1:16" ht="13.5">
      <c r="A2454" s="242"/>
      <c r="B2454" s="240"/>
      <c r="C2454" s="243"/>
      <c r="D2454" s="243"/>
      <c r="E2454" s="243"/>
      <c r="F2454" s="243"/>
      <c r="G2454" s="243"/>
      <c r="H2454" s="243"/>
      <c r="I2454" s="244"/>
      <c r="J2454" s="244"/>
      <c r="K2454" s="243"/>
      <c r="L2454" s="243"/>
      <c r="M2454" s="243"/>
      <c r="N2454" s="243"/>
      <c r="O2454" s="243"/>
      <c r="P2454" s="244"/>
    </row>
    <row r="2455" spans="1:16" ht="13.5">
      <c r="A2455" s="242"/>
      <c r="B2455" s="240"/>
      <c r="C2455" s="243"/>
      <c r="D2455" s="243"/>
      <c r="E2455" s="243"/>
      <c r="F2455" s="243"/>
      <c r="G2455" s="243"/>
      <c r="H2455" s="243"/>
      <c r="I2455" s="244"/>
      <c r="J2455" s="244"/>
      <c r="K2455" s="243"/>
      <c r="L2455" s="243"/>
      <c r="M2455" s="243"/>
      <c r="N2455" s="243"/>
      <c r="O2455" s="243"/>
      <c r="P2455" s="244"/>
    </row>
    <row r="2456" spans="1:16" ht="13.5">
      <c r="A2456" s="242"/>
      <c r="B2456" s="240"/>
      <c r="C2456" s="243"/>
      <c r="D2456" s="243"/>
      <c r="E2456" s="243"/>
      <c r="F2456" s="243"/>
      <c r="G2456" s="243"/>
      <c r="H2456" s="243"/>
      <c r="I2456" s="244"/>
      <c r="J2456" s="244"/>
      <c r="K2456" s="243"/>
      <c r="L2456" s="243"/>
      <c r="M2456" s="243"/>
      <c r="N2456" s="243"/>
      <c r="O2456" s="243"/>
      <c r="P2456" s="244"/>
    </row>
    <row r="2457" spans="1:16" ht="13.5">
      <c r="A2457" s="242"/>
      <c r="B2457" s="240"/>
      <c r="C2457" s="243"/>
      <c r="D2457" s="243"/>
      <c r="E2457" s="243"/>
      <c r="F2457" s="243"/>
      <c r="G2457" s="243"/>
      <c r="H2457" s="243"/>
      <c r="I2457" s="244"/>
      <c r="J2457" s="244"/>
      <c r="K2457" s="243"/>
      <c r="L2457" s="243"/>
      <c r="M2457" s="243"/>
      <c r="N2457" s="243"/>
      <c r="O2457" s="243"/>
      <c r="P2457" s="244"/>
    </row>
    <row r="2458" spans="1:16" ht="13.5">
      <c r="A2458" s="242"/>
      <c r="B2458" s="240"/>
      <c r="C2458" s="243"/>
      <c r="D2458" s="243"/>
      <c r="E2458" s="243"/>
      <c r="F2458" s="243"/>
      <c r="G2458" s="243"/>
      <c r="H2458" s="243"/>
      <c r="I2458" s="244"/>
      <c r="J2458" s="244"/>
      <c r="K2458" s="243"/>
      <c r="L2458" s="243"/>
      <c r="M2458" s="243"/>
      <c r="N2458" s="243"/>
      <c r="O2458" s="243"/>
      <c r="P2458" s="244"/>
    </row>
    <row r="2459" spans="1:16" ht="13.5">
      <c r="A2459" s="242"/>
      <c r="B2459" s="240"/>
      <c r="C2459" s="243"/>
      <c r="D2459" s="243"/>
      <c r="E2459" s="243"/>
      <c r="F2459" s="243"/>
      <c r="G2459" s="243"/>
      <c r="H2459" s="243"/>
      <c r="I2459" s="244"/>
      <c r="J2459" s="244"/>
      <c r="K2459" s="243"/>
      <c r="L2459" s="243"/>
      <c r="M2459" s="243"/>
      <c r="N2459" s="243"/>
      <c r="O2459" s="243"/>
      <c r="P2459" s="244"/>
    </row>
    <row r="2460" spans="1:16" ht="13.5">
      <c r="A2460" s="242"/>
      <c r="B2460" s="240"/>
      <c r="C2460" s="243"/>
      <c r="D2460" s="243"/>
      <c r="E2460" s="243"/>
      <c r="F2460" s="243"/>
      <c r="G2460" s="243"/>
      <c r="H2460" s="243"/>
      <c r="I2460" s="244"/>
      <c r="J2460" s="244"/>
      <c r="K2460" s="243"/>
      <c r="L2460" s="243"/>
      <c r="M2460" s="243"/>
      <c r="N2460" s="243"/>
      <c r="O2460" s="243"/>
      <c r="P2460" s="244"/>
    </row>
    <row r="2461" spans="1:16" ht="13.5">
      <c r="A2461" s="242"/>
      <c r="B2461" s="240"/>
      <c r="C2461" s="243"/>
      <c r="D2461" s="243"/>
      <c r="E2461" s="243"/>
      <c r="F2461" s="243"/>
      <c r="G2461" s="243"/>
      <c r="H2461" s="243"/>
      <c r="I2461" s="244"/>
      <c r="J2461" s="244"/>
      <c r="K2461" s="243"/>
      <c r="L2461" s="243"/>
      <c r="M2461" s="243"/>
      <c r="N2461" s="243"/>
      <c r="O2461" s="243"/>
      <c r="P2461" s="244"/>
    </row>
    <row r="2462" spans="1:16" ht="13.5">
      <c r="A2462" s="242"/>
      <c r="B2462" s="240"/>
      <c r="C2462" s="243"/>
      <c r="D2462" s="243"/>
      <c r="E2462" s="243"/>
      <c r="F2462" s="243"/>
      <c r="G2462" s="243"/>
      <c r="H2462" s="243"/>
      <c r="I2462" s="244"/>
      <c r="J2462" s="244"/>
      <c r="K2462" s="243"/>
      <c r="L2462" s="243"/>
      <c r="M2462" s="243"/>
      <c r="N2462" s="243"/>
      <c r="O2462" s="243"/>
      <c r="P2462" s="244"/>
    </row>
    <row r="2463" spans="1:16" ht="13.5">
      <c r="A2463" s="242"/>
      <c r="B2463" s="240"/>
      <c r="C2463" s="243"/>
      <c r="D2463" s="243"/>
      <c r="E2463" s="243"/>
      <c r="F2463" s="243"/>
      <c r="G2463" s="243"/>
      <c r="H2463" s="243"/>
      <c r="I2463" s="244"/>
      <c r="J2463" s="244"/>
      <c r="K2463" s="243"/>
      <c r="L2463" s="243"/>
      <c r="M2463" s="243"/>
      <c r="N2463" s="243"/>
      <c r="O2463" s="243"/>
      <c r="P2463" s="244"/>
    </row>
    <row r="2464" spans="1:16" ht="13.5">
      <c r="A2464" s="242"/>
      <c r="B2464" s="240"/>
      <c r="C2464" s="243"/>
      <c r="D2464" s="243"/>
      <c r="E2464" s="243"/>
      <c r="F2464" s="243"/>
      <c r="G2464" s="243"/>
      <c r="H2464" s="243"/>
      <c r="I2464" s="244"/>
      <c r="J2464" s="244"/>
      <c r="K2464" s="243"/>
      <c r="L2464" s="243"/>
      <c r="M2464" s="243"/>
      <c r="N2464" s="243"/>
      <c r="O2464" s="243"/>
      <c r="P2464" s="244"/>
    </row>
    <row r="2465" spans="1:16" ht="13.5">
      <c r="A2465" s="242"/>
      <c r="B2465" s="240"/>
      <c r="C2465" s="243"/>
      <c r="D2465" s="243"/>
      <c r="E2465" s="243"/>
      <c r="F2465" s="243"/>
      <c r="G2465" s="243"/>
      <c r="H2465" s="243"/>
      <c r="I2465" s="244"/>
      <c r="J2465" s="244"/>
      <c r="K2465" s="243"/>
      <c r="L2465" s="243"/>
      <c r="M2465" s="243"/>
      <c r="N2465" s="243"/>
      <c r="O2465" s="243"/>
      <c r="P2465" s="244"/>
    </row>
    <row r="2466" spans="1:16" ht="13.5">
      <c r="A2466" s="242"/>
      <c r="B2466" s="240"/>
      <c r="C2466" s="243"/>
      <c r="D2466" s="243"/>
      <c r="E2466" s="243"/>
      <c r="F2466" s="243"/>
      <c r="G2466" s="243"/>
      <c r="H2466" s="243"/>
      <c r="I2466" s="244"/>
      <c r="J2466" s="244"/>
      <c r="K2466" s="243"/>
      <c r="L2466" s="243"/>
      <c r="M2466" s="243"/>
      <c r="N2466" s="243"/>
      <c r="O2466" s="243"/>
      <c r="P2466" s="244"/>
    </row>
    <row r="2467" spans="1:16" ht="13.5">
      <c r="A2467" s="242"/>
      <c r="B2467" s="240"/>
      <c r="C2467" s="243"/>
      <c r="D2467" s="243"/>
      <c r="E2467" s="243"/>
      <c r="F2467" s="243"/>
      <c r="G2467" s="243"/>
      <c r="H2467" s="243"/>
      <c r="I2467" s="244"/>
      <c r="J2467" s="244"/>
      <c r="K2467" s="243"/>
      <c r="L2467" s="243"/>
      <c r="M2467" s="243"/>
      <c r="N2467" s="243"/>
      <c r="O2467" s="243"/>
      <c r="P2467" s="244"/>
    </row>
    <row r="2468" spans="1:16" ht="13.5">
      <c r="A2468" s="242"/>
      <c r="B2468" s="240"/>
      <c r="C2468" s="243"/>
      <c r="D2468" s="243"/>
      <c r="E2468" s="243"/>
      <c r="F2468" s="243"/>
      <c r="G2468" s="243"/>
      <c r="H2468" s="243"/>
      <c r="I2468" s="244"/>
      <c r="J2468" s="244"/>
      <c r="K2468" s="243"/>
      <c r="L2468" s="243"/>
      <c r="M2468" s="243"/>
      <c r="N2468" s="243"/>
      <c r="O2468" s="243"/>
      <c r="P2468" s="244"/>
    </row>
    <row r="2469" spans="1:16" ht="13.5">
      <c r="A2469" s="242"/>
      <c r="B2469" s="240"/>
      <c r="C2469" s="243"/>
      <c r="D2469" s="243"/>
      <c r="E2469" s="243"/>
      <c r="F2469" s="243"/>
      <c r="G2469" s="243"/>
      <c r="H2469" s="243"/>
      <c r="I2469" s="244"/>
      <c r="J2469" s="244"/>
      <c r="K2469" s="243"/>
      <c r="L2469" s="243"/>
      <c r="M2469" s="243"/>
      <c r="N2469" s="243"/>
      <c r="O2469" s="243"/>
      <c r="P2469" s="244"/>
    </row>
    <row r="2470" spans="1:16" ht="13.5">
      <c r="A2470" s="242"/>
      <c r="B2470" s="240"/>
      <c r="C2470" s="243"/>
      <c r="D2470" s="243"/>
      <c r="E2470" s="243"/>
      <c r="F2470" s="243"/>
      <c r="G2470" s="243"/>
      <c r="H2470" s="243"/>
      <c r="I2470" s="244"/>
      <c r="J2470" s="244"/>
      <c r="K2470" s="243"/>
      <c r="L2470" s="243"/>
      <c r="M2470" s="243"/>
      <c r="N2470" s="243"/>
      <c r="O2470" s="243"/>
      <c r="P2470" s="244"/>
    </row>
    <row r="2471" spans="1:16" ht="13.5">
      <c r="A2471" s="242"/>
      <c r="B2471" s="240"/>
      <c r="C2471" s="243"/>
      <c r="D2471" s="243"/>
      <c r="E2471" s="243"/>
      <c r="F2471" s="243"/>
      <c r="G2471" s="243"/>
      <c r="H2471" s="243"/>
      <c r="I2471" s="244"/>
      <c r="J2471" s="244"/>
      <c r="K2471" s="243"/>
      <c r="L2471" s="243"/>
      <c r="M2471" s="243"/>
      <c r="N2471" s="243"/>
      <c r="O2471" s="243"/>
      <c r="P2471" s="244"/>
    </row>
    <row r="2472" spans="1:16" ht="13.5">
      <c r="A2472" s="242"/>
      <c r="B2472" s="240"/>
      <c r="C2472" s="243"/>
      <c r="D2472" s="243"/>
      <c r="E2472" s="243"/>
      <c r="F2472" s="243"/>
      <c r="G2472" s="243"/>
      <c r="H2472" s="243"/>
      <c r="I2472" s="244"/>
      <c r="J2472" s="244"/>
      <c r="K2472" s="243"/>
      <c r="L2472" s="243"/>
      <c r="M2472" s="243"/>
      <c r="N2472" s="243"/>
      <c r="O2472" s="243"/>
      <c r="P2472" s="244"/>
    </row>
    <row r="2473" spans="1:16" ht="13.5">
      <c r="A2473" s="242"/>
      <c r="B2473" s="240"/>
      <c r="C2473" s="243"/>
      <c r="D2473" s="243"/>
      <c r="E2473" s="243"/>
      <c r="F2473" s="243"/>
      <c r="G2473" s="243"/>
      <c r="H2473" s="243"/>
      <c r="I2473" s="244"/>
      <c r="J2473" s="244"/>
      <c r="K2473" s="243"/>
      <c r="L2473" s="243"/>
      <c r="M2473" s="243"/>
      <c r="N2473" s="243"/>
      <c r="O2473" s="243"/>
      <c r="P2473" s="244"/>
    </row>
    <row r="2474" spans="1:16" ht="13.5">
      <c r="A2474" s="242"/>
      <c r="B2474" s="240"/>
      <c r="C2474" s="243"/>
      <c r="D2474" s="243"/>
      <c r="E2474" s="243"/>
      <c r="F2474" s="243"/>
      <c r="G2474" s="243"/>
      <c r="H2474" s="243"/>
      <c r="I2474" s="244"/>
      <c r="J2474" s="244"/>
      <c r="K2474" s="243"/>
      <c r="L2474" s="243"/>
      <c r="M2474" s="243"/>
      <c r="N2474" s="243"/>
      <c r="O2474" s="243"/>
      <c r="P2474" s="244"/>
    </row>
    <row r="2475" spans="1:16" ht="13.5">
      <c r="A2475" s="242"/>
      <c r="B2475" s="240"/>
      <c r="C2475" s="243"/>
      <c r="D2475" s="243"/>
      <c r="E2475" s="243"/>
      <c r="F2475" s="243"/>
      <c r="G2475" s="243"/>
      <c r="H2475" s="243"/>
      <c r="I2475" s="244"/>
      <c r="J2475" s="244"/>
      <c r="K2475" s="243"/>
      <c r="L2475" s="243"/>
      <c r="M2475" s="243"/>
      <c r="N2475" s="243"/>
      <c r="O2475" s="243"/>
      <c r="P2475" s="244"/>
    </row>
    <row r="2476" spans="1:16" ht="13.5">
      <c r="A2476" s="242"/>
      <c r="B2476" s="240"/>
      <c r="C2476" s="243"/>
      <c r="D2476" s="243"/>
      <c r="E2476" s="243"/>
      <c r="F2476" s="243"/>
      <c r="G2476" s="243"/>
      <c r="H2476" s="243"/>
      <c r="I2476" s="244"/>
      <c r="J2476" s="244"/>
      <c r="K2476" s="243"/>
      <c r="L2476" s="243"/>
      <c r="M2476" s="243"/>
      <c r="N2476" s="243"/>
      <c r="O2476" s="243"/>
      <c r="P2476" s="244"/>
    </row>
    <row r="2477" spans="1:16" ht="13.5">
      <c r="A2477" s="242"/>
      <c r="B2477" s="240"/>
      <c r="C2477" s="243"/>
      <c r="D2477" s="243"/>
      <c r="E2477" s="243"/>
      <c r="F2477" s="243"/>
      <c r="G2477" s="243"/>
      <c r="H2477" s="243"/>
      <c r="I2477" s="244"/>
      <c r="J2477" s="244"/>
      <c r="K2477" s="243"/>
      <c r="L2477" s="243"/>
      <c r="M2477" s="243"/>
      <c r="N2477" s="243"/>
      <c r="O2477" s="243"/>
      <c r="P2477" s="244"/>
    </row>
    <row r="2478" spans="1:16" ht="13.5">
      <c r="A2478" s="242"/>
      <c r="B2478" s="240"/>
      <c r="C2478" s="243"/>
      <c r="D2478" s="243"/>
      <c r="E2478" s="243"/>
      <c r="F2478" s="243"/>
      <c r="G2478" s="243"/>
      <c r="H2478" s="243"/>
      <c r="I2478" s="244"/>
      <c r="J2478" s="244"/>
      <c r="K2478" s="243"/>
      <c r="L2478" s="243"/>
      <c r="M2478" s="243"/>
      <c r="N2478" s="243"/>
      <c r="O2478" s="243"/>
      <c r="P2478" s="244"/>
    </row>
    <row r="2479" spans="1:16" ht="13.5">
      <c r="A2479" s="242"/>
      <c r="B2479" s="240"/>
      <c r="C2479" s="243"/>
      <c r="D2479" s="243"/>
      <c r="E2479" s="243"/>
      <c r="F2479" s="243"/>
      <c r="G2479" s="243"/>
      <c r="H2479" s="243"/>
      <c r="I2479" s="244"/>
      <c r="J2479" s="244"/>
      <c r="K2479" s="243"/>
      <c r="L2479" s="243"/>
      <c r="M2479" s="243"/>
      <c r="N2479" s="243"/>
      <c r="O2479" s="243"/>
      <c r="P2479" s="244"/>
    </row>
    <row r="2480" spans="1:16" ht="13.5">
      <c r="A2480" s="242"/>
      <c r="B2480" s="240"/>
      <c r="C2480" s="243"/>
      <c r="D2480" s="243"/>
      <c r="E2480" s="243"/>
      <c r="F2480" s="243"/>
      <c r="G2480" s="243"/>
      <c r="H2480" s="243"/>
      <c r="I2480" s="244"/>
      <c r="J2480" s="244"/>
      <c r="K2480" s="243"/>
      <c r="L2480" s="243"/>
      <c r="M2480" s="243"/>
      <c r="N2480" s="243"/>
      <c r="O2480" s="243"/>
      <c r="P2480" s="244"/>
    </row>
    <row r="2481" spans="1:16" ht="13.5">
      <c r="A2481" s="242"/>
      <c r="B2481" s="240"/>
      <c r="C2481" s="243"/>
      <c r="D2481" s="243"/>
      <c r="E2481" s="243"/>
      <c r="F2481" s="243"/>
      <c r="G2481" s="243"/>
      <c r="H2481" s="243"/>
      <c r="I2481" s="244"/>
      <c r="J2481" s="244"/>
      <c r="K2481" s="243"/>
      <c r="L2481" s="243"/>
      <c r="M2481" s="243"/>
      <c r="N2481" s="243"/>
      <c r="O2481" s="243"/>
      <c r="P2481" s="244"/>
    </row>
    <row r="2482" spans="1:16" ht="13.5">
      <c r="A2482" s="242"/>
      <c r="B2482" s="240"/>
      <c r="C2482" s="243"/>
      <c r="D2482" s="243"/>
      <c r="E2482" s="243"/>
      <c r="F2482" s="243"/>
      <c r="G2482" s="243"/>
      <c r="H2482" s="243"/>
      <c r="I2482" s="244"/>
      <c r="J2482" s="244"/>
      <c r="K2482" s="243"/>
      <c r="L2482" s="243"/>
      <c r="M2482" s="243"/>
      <c r="N2482" s="243"/>
      <c r="O2482" s="243"/>
      <c r="P2482" s="244"/>
    </row>
    <row r="2483" spans="1:16" ht="13.5">
      <c r="A2483" s="242"/>
      <c r="B2483" s="240"/>
      <c r="C2483" s="243"/>
      <c r="D2483" s="243"/>
      <c r="E2483" s="243"/>
      <c r="F2483" s="243"/>
      <c r="G2483" s="243"/>
      <c r="H2483" s="243"/>
      <c r="I2483" s="244"/>
      <c r="J2483" s="244"/>
      <c r="K2483" s="243"/>
      <c r="L2483" s="243"/>
      <c r="M2483" s="243"/>
      <c r="N2483" s="243"/>
      <c r="O2483" s="243"/>
      <c r="P2483" s="244"/>
    </row>
    <row r="2484" spans="1:16" ht="13.5">
      <c r="A2484" s="242"/>
      <c r="B2484" s="240"/>
      <c r="C2484" s="243"/>
      <c r="D2484" s="243"/>
      <c r="E2484" s="243"/>
      <c r="F2484" s="243"/>
      <c r="G2484" s="243"/>
      <c r="H2484" s="243"/>
      <c r="I2484" s="244"/>
      <c r="J2484" s="244"/>
      <c r="K2484" s="243"/>
      <c r="L2484" s="243"/>
      <c r="M2484" s="243"/>
      <c r="N2484" s="243"/>
      <c r="O2484" s="243"/>
      <c r="P2484" s="244"/>
    </row>
    <row r="2485" spans="1:16" ht="13.5">
      <c r="A2485" s="242"/>
      <c r="B2485" s="240"/>
      <c r="C2485" s="243"/>
      <c r="D2485" s="243"/>
      <c r="E2485" s="243"/>
      <c r="F2485" s="243"/>
      <c r="G2485" s="243"/>
      <c r="H2485" s="243"/>
      <c r="I2485" s="244"/>
      <c r="J2485" s="244"/>
      <c r="K2485" s="243"/>
      <c r="L2485" s="243"/>
      <c r="M2485" s="243"/>
      <c r="N2485" s="243"/>
      <c r="O2485" s="243"/>
      <c r="P2485" s="244"/>
    </row>
    <row r="2486" spans="1:16" ht="13.5">
      <c r="A2486" s="242"/>
      <c r="B2486" s="240"/>
      <c r="C2486" s="243"/>
      <c r="D2486" s="243"/>
      <c r="E2486" s="243"/>
      <c r="F2486" s="243"/>
      <c r="G2486" s="243"/>
      <c r="H2486" s="243"/>
      <c r="I2486" s="244"/>
      <c r="J2486" s="244"/>
      <c r="K2486" s="243"/>
      <c r="L2486" s="243"/>
      <c r="M2486" s="243"/>
      <c r="N2486" s="243"/>
      <c r="O2486" s="243"/>
      <c r="P2486" s="244"/>
    </row>
    <row r="2487" spans="1:16" ht="13.5">
      <c r="A2487" s="242"/>
      <c r="B2487" s="240"/>
      <c r="C2487" s="243"/>
      <c r="D2487" s="243"/>
      <c r="E2487" s="243"/>
      <c r="F2487" s="243"/>
      <c r="G2487" s="243"/>
      <c r="H2487" s="243"/>
      <c r="I2487" s="244"/>
      <c r="J2487" s="244"/>
      <c r="K2487" s="243"/>
      <c r="L2487" s="243"/>
      <c r="M2487" s="243"/>
      <c r="N2487" s="243"/>
      <c r="O2487" s="243"/>
      <c r="P2487" s="244"/>
    </row>
    <row r="2488" spans="1:16" ht="13.5">
      <c r="A2488" s="242"/>
      <c r="B2488" s="240"/>
      <c r="C2488" s="243"/>
      <c r="D2488" s="243"/>
      <c r="E2488" s="243"/>
      <c r="F2488" s="243"/>
      <c r="G2488" s="243"/>
      <c r="H2488" s="243"/>
      <c r="I2488" s="244"/>
      <c r="J2488" s="244"/>
      <c r="K2488" s="243"/>
      <c r="L2488" s="243"/>
      <c r="M2488" s="243"/>
      <c r="N2488" s="243"/>
      <c r="O2488" s="243"/>
      <c r="P2488" s="244"/>
    </row>
    <row r="2489" spans="1:16" ht="13.5">
      <c r="A2489" s="242"/>
      <c r="B2489" s="240"/>
      <c r="C2489" s="243"/>
      <c r="D2489" s="243"/>
      <c r="E2489" s="243"/>
      <c r="F2489" s="243"/>
      <c r="G2489" s="243"/>
      <c r="H2489" s="243"/>
      <c r="I2489" s="244"/>
      <c r="J2489" s="244"/>
      <c r="K2489" s="243"/>
      <c r="L2489" s="243"/>
      <c r="M2489" s="243"/>
      <c r="N2489" s="243"/>
      <c r="O2489" s="243"/>
      <c r="P2489" s="244"/>
    </row>
    <row r="2490" spans="1:16" ht="13.5">
      <c r="A2490" s="242"/>
      <c r="B2490" s="240"/>
      <c r="C2490" s="243"/>
      <c r="D2490" s="243"/>
      <c r="E2490" s="243"/>
      <c r="F2490" s="243"/>
      <c r="G2490" s="243"/>
      <c r="H2490" s="243"/>
      <c r="I2490" s="244"/>
      <c r="J2490" s="244"/>
      <c r="K2490" s="243"/>
      <c r="L2490" s="243"/>
      <c r="M2490" s="243"/>
      <c r="N2490" s="243"/>
      <c r="O2490" s="243"/>
      <c r="P2490" s="244"/>
    </row>
    <row r="2491" spans="1:16" ht="13.5">
      <c r="A2491" s="242"/>
      <c r="B2491" s="240"/>
      <c r="C2491" s="243"/>
      <c r="D2491" s="243"/>
      <c r="E2491" s="243"/>
      <c r="F2491" s="243"/>
      <c r="G2491" s="243"/>
      <c r="H2491" s="243"/>
      <c r="I2491" s="244"/>
      <c r="J2491" s="244"/>
      <c r="K2491" s="243"/>
      <c r="L2491" s="243"/>
      <c r="M2491" s="243"/>
      <c r="N2491" s="243"/>
      <c r="O2491" s="243"/>
      <c r="P2491" s="244"/>
    </row>
    <row r="2492" spans="1:16" ht="13.5">
      <c r="A2492" s="242"/>
      <c r="B2492" s="240"/>
      <c r="C2492" s="243"/>
      <c r="D2492" s="243"/>
      <c r="E2492" s="243"/>
      <c r="F2492" s="243"/>
      <c r="G2492" s="243"/>
      <c r="H2492" s="243"/>
      <c r="I2492" s="244"/>
      <c r="J2492" s="244"/>
      <c r="K2492" s="243"/>
      <c r="L2492" s="243"/>
      <c r="M2492" s="243"/>
      <c r="N2492" s="243"/>
      <c r="O2492" s="243"/>
      <c r="P2492" s="244"/>
    </row>
    <row r="2493" spans="1:16" ht="13.5">
      <c r="A2493" s="242"/>
      <c r="B2493" s="240"/>
      <c r="C2493" s="243"/>
      <c r="D2493" s="243"/>
      <c r="E2493" s="243"/>
      <c r="F2493" s="243"/>
      <c r="G2493" s="243"/>
      <c r="H2493" s="243"/>
      <c r="I2493" s="244"/>
      <c r="J2493" s="244"/>
      <c r="K2493" s="243"/>
      <c r="L2493" s="243"/>
      <c r="M2493" s="243"/>
      <c r="N2493" s="243"/>
      <c r="O2493" s="243"/>
      <c r="P2493" s="244"/>
    </row>
    <row r="2494" spans="1:16" ht="13.5">
      <c r="A2494" s="242"/>
      <c r="B2494" s="240"/>
      <c r="C2494" s="243"/>
      <c r="D2494" s="243"/>
      <c r="E2494" s="243"/>
      <c r="F2494" s="243"/>
      <c r="G2494" s="243"/>
      <c r="H2494" s="243"/>
      <c r="I2494" s="244"/>
      <c r="J2494" s="244"/>
      <c r="K2494" s="243"/>
      <c r="L2494" s="243"/>
      <c r="M2494" s="243"/>
      <c r="N2494" s="243"/>
      <c r="O2494" s="243"/>
      <c r="P2494" s="244"/>
    </row>
    <row r="2495" spans="1:16" ht="13.5">
      <c r="A2495" s="242"/>
      <c r="B2495" s="240"/>
      <c r="C2495" s="243"/>
      <c r="D2495" s="243"/>
      <c r="E2495" s="243"/>
      <c r="F2495" s="243"/>
      <c r="G2495" s="243"/>
      <c r="H2495" s="243"/>
      <c r="I2495" s="244"/>
      <c r="J2495" s="244"/>
      <c r="K2495" s="243"/>
      <c r="L2495" s="243"/>
      <c r="M2495" s="243"/>
      <c r="N2495" s="243"/>
      <c r="O2495" s="243"/>
      <c r="P2495" s="244"/>
    </row>
    <row r="2496" spans="1:16" ht="13.5">
      <c r="A2496" s="242"/>
      <c r="B2496" s="240"/>
      <c r="C2496" s="243"/>
      <c r="D2496" s="243"/>
      <c r="E2496" s="243"/>
      <c r="F2496" s="243"/>
      <c r="G2496" s="243"/>
      <c r="H2496" s="243"/>
      <c r="I2496" s="244"/>
      <c r="J2496" s="244"/>
      <c r="K2496" s="243"/>
      <c r="L2496" s="243"/>
      <c r="M2496" s="243"/>
      <c r="N2496" s="243"/>
      <c r="O2496" s="243"/>
      <c r="P2496" s="244"/>
    </row>
    <row r="2497" spans="1:16" ht="13.5">
      <c r="A2497" s="242"/>
      <c r="B2497" s="240"/>
      <c r="C2497" s="243"/>
      <c r="D2497" s="243"/>
      <c r="E2497" s="243"/>
      <c r="F2497" s="243"/>
      <c r="G2497" s="243"/>
      <c r="H2497" s="243"/>
      <c r="I2497" s="244"/>
      <c r="J2497" s="244"/>
      <c r="K2497" s="243"/>
      <c r="L2497" s="243"/>
      <c r="M2497" s="243"/>
      <c r="N2497" s="243"/>
      <c r="O2497" s="243"/>
      <c r="P2497" s="244"/>
    </row>
    <row r="2498" spans="1:16" ht="13.5">
      <c r="A2498" s="242"/>
      <c r="B2498" s="240"/>
      <c r="C2498" s="243"/>
      <c r="D2498" s="243"/>
      <c r="E2498" s="243"/>
      <c r="F2498" s="243"/>
      <c r="G2498" s="243"/>
      <c r="H2498" s="243"/>
      <c r="I2498" s="244"/>
      <c r="J2498" s="244"/>
      <c r="K2498" s="243"/>
      <c r="L2498" s="243"/>
      <c r="M2498" s="243"/>
      <c r="N2498" s="243"/>
      <c r="O2498" s="243"/>
      <c r="P2498" s="244"/>
    </row>
    <row r="2499" spans="1:16" ht="13.5">
      <c r="A2499" s="242"/>
      <c r="B2499" s="240"/>
      <c r="C2499" s="243"/>
      <c r="D2499" s="243"/>
      <c r="E2499" s="243"/>
      <c r="F2499" s="243"/>
      <c r="G2499" s="243"/>
      <c r="H2499" s="243"/>
      <c r="I2499" s="244"/>
      <c r="J2499" s="244"/>
      <c r="K2499" s="243"/>
      <c r="L2499" s="243"/>
      <c r="M2499" s="243"/>
      <c r="N2499" s="243"/>
      <c r="O2499" s="243"/>
      <c r="P2499" s="244"/>
    </row>
    <row r="2500" spans="1:16" ht="13.5">
      <c r="A2500" s="242"/>
      <c r="B2500" s="240"/>
      <c r="C2500" s="243"/>
      <c r="D2500" s="243"/>
      <c r="E2500" s="243"/>
      <c r="F2500" s="243"/>
      <c r="G2500" s="243"/>
      <c r="H2500" s="243"/>
      <c r="I2500" s="244"/>
      <c r="J2500" s="244"/>
      <c r="K2500" s="243"/>
      <c r="L2500" s="243"/>
      <c r="M2500" s="243"/>
      <c r="N2500" s="243"/>
      <c r="O2500" s="243"/>
      <c r="P2500" s="244"/>
    </row>
    <row r="2501" spans="1:16" ht="13.5">
      <c r="A2501" s="242"/>
      <c r="B2501" s="240"/>
      <c r="C2501" s="243"/>
      <c r="D2501" s="243"/>
      <c r="E2501" s="243"/>
      <c r="F2501" s="243"/>
      <c r="G2501" s="243"/>
      <c r="H2501" s="243"/>
      <c r="I2501" s="244"/>
      <c r="J2501" s="244"/>
      <c r="K2501" s="243"/>
      <c r="L2501" s="243"/>
      <c r="M2501" s="243"/>
      <c r="N2501" s="243"/>
      <c r="O2501" s="243"/>
      <c r="P2501" s="244"/>
    </row>
    <row r="2502" spans="1:16" ht="13.5">
      <c r="A2502" s="242"/>
      <c r="B2502" s="240"/>
      <c r="C2502" s="243"/>
      <c r="D2502" s="243"/>
      <c r="E2502" s="243"/>
      <c r="F2502" s="243"/>
      <c r="G2502" s="243"/>
      <c r="H2502" s="243"/>
      <c r="I2502" s="244"/>
      <c r="J2502" s="244"/>
      <c r="K2502" s="243"/>
      <c r="L2502" s="243"/>
      <c r="M2502" s="243"/>
      <c r="N2502" s="243"/>
      <c r="O2502" s="243"/>
      <c r="P2502" s="244"/>
    </row>
    <row r="2503" spans="1:16" ht="13.5">
      <c r="A2503" s="242"/>
      <c r="B2503" s="240"/>
      <c r="C2503" s="243"/>
      <c r="D2503" s="243"/>
      <c r="E2503" s="243"/>
      <c r="F2503" s="243"/>
      <c r="G2503" s="243"/>
      <c r="H2503" s="243"/>
      <c r="I2503" s="244"/>
      <c r="J2503" s="244"/>
      <c r="K2503" s="243"/>
      <c r="L2503" s="243"/>
      <c r="M2503" s="243"/>
      <c r="N2503" s="243"/>
      <c r="O2503" s="243"/>
      <c r="P2503" s="244"/>
    </row>
    <row r="2504" spans="1:16" ht="13.5">
      <c r="A2504" s="242"/>
      <c r="B2504" s="240"/>
      <c r="C2504" s="243"/>
      <c r="D2504" s="243"/>
      <c r="E2504" s="243"/>
      <c r="F2504" s="243"/>
      <c r="G2504" s="243"/>
      <c r="H2504" s="243"/>
      <c r="I2504" s="244"/>
      <c r="J2504" s="244"/>
      <c r="K2504" s="243"/>
      <c r="L2504" s="243"/>
      <c r="M2504" s="243"/>
      <c r="N2504" s="243"/>
      <c r="O2504" s="243"/>
      <c r="P2504" s="244"/>
    </row>
    <row r="2505" spans="1:16" ht="13.5">
      <c r="A2505" s="242"/>
      <c r="B2505" s="240"/>
      <c r="C2505" s="243"/>
      <c r="D2505" s="243"/>
      <c r="E2505" s="243"/>
      <c r="F2505" s="243"/>
      <c r="G2505" s="243"/>
      <c r="H2505" s="243"/>
      <c r="I2505" s="244"/>
      <c r="J2505" s="244"/>
      <c r="K2505" s="243"/>
      <c r="L2505" s="243"/>
      <c r="M2505" s="243"/>
      <c r="N2505" s="243"/>
      <c r="O2505" s="243"/>
      <c r="P2505" s="244"/>
    </row>
    <row r="2506" spans="1:16" ht="13.5">
      <c r="A2506" s="242"/>
      <c r="B2506" s="240"/>
      <c r="C2506" s="243"/>
      <c r="D2506" s="243"/>
      <c r="E2506" s="243"/>
      <c r="F2506" s="243"/>
      <c r="G2506" s="243"/>
      <c r="H2506" s="243"/>
      <c r="I2506" s="244"/>
      <c r="J2506" s="244"/>
      <c r="K2506" s="243"/>
      <c r="L2506" s="243"/>
      <c r="M2506" s="243"/>
      <c r="N2506" s="243"/>
      <c r="O2506" s="243"/>
      <c r="P2506" s="244"/>
    </row>
    <row r="2507" spans="1:16" ht="13.5">
      <c r="A2507" s="242"/>
      <c r="B2507" s="240"/>
      <c r="C2507" s="243"/>
      <c r="D2507" s="243"/>
      <c r="E2507" s="243"/>
      <c r="F2507" s="243"/>
      <c r="G2507" s="243"/>
      <c r="H2507" s="243"/>
      <c r="I2507" s="244"/>
      <c r="J2507" s="244"/>
      <c r="K2507" s="243"/>
      <c r="L2507" s="243"/>
      <c r="M2507" s="243"/>
      <c r="N2507" s="243"/>
      <c r="O2507" s="243"/>
      <c r="P2507" s="244"/>
    </row>
    <row r="2508" spans="1:16" ht="13.5">
      <c r="A2508" s="242"/>
      <c r="B2508" s="240"/>
      <c r="C2508" s="243"/>
      <c r="D2508" s="243"/>
      <c r="E2508" s="243"/>
      <c r="F2508" s="243"/>
      <c r="G2508" s="243"/>
      <c r="H2508" s="243"/>
      <c r="I2508" s="244"/>
      <c r="J2508" s="244"/>
      <c r="K2508" s="243"/>
      <c r="L2508" s="243"/>
      <c r="M2508" s="243"/>
      <c r="N2508" s="243"/>
      <c r="O2508" s="243"/>
      <c r="P2508" s="244"/>
    </row>
    <row r="2509" spans="1:16" ht="13.5">
      <c r="A2509" s="242"/>
      <c r="B2509" s="240"/>
      <c r="C2509" s="243"/>
      <c r="D2509" s="243"/>
      <c r="E2509" s="243"/>
      <c r="F2509" s="243"/>
      <c r="G2509" s="243"/>
      <c r="H2509" s="243"/>
      <c r="I2509" s="244"/>
      <c r="J2509" s="244"/>
      <c r="K2509" s="243"/>
      <c r="L2509" s="243"/>
      <c r="M2509" s="243"/>
      <c r="N2509" s="243"/>
      <c r="O2509" s="243"/>
      <c r="P2509" s="244"/>
    </row>
    <row r="2510" spans="1:16" ht="13.5">
      <c r="A2510" s="242"/>
      <c r="B2510" s="240"/>
      <c r="C2510" s="243"/>
      <c r="D2510" s="243"/>
      <c r="E2510" s="243"/>
      <c r="F2510" s="243"/>
      <c r="G2510" s="243"/>
      <c r="H2510" s="243"/>
      <c r="I2510" s="244"/>
      <c r="J2510" s="244"/>
      <c r="K2510" s="243"/>
      <c r="L2510" s="243"/>
      <c r="M2510" s="243"/>
      <c r="N2510" s="243"/>
      <c r="O2510" s="243"/>
      <c r="P2510" s="244"/>
    </row>
    <row r="2511" spans="1:16" ht="13.5">
      <c r="A2511" s="242"/>
      <c r="B2511" s="240"/>
      <c r="C2511" s="243"/>
      <c r="D2511" s="243"/>
      <c r="E2511" s="243"/>
      <c r="F2511" s="243"/>
      <c r="G2511" s="243"/>
      <c r="H2511" s="243"/>
      <c r="I2511" s="244"/>
      <c r="J2511" s="244"/>
      <c r="K2511" s="243"/>
      <c r="L2511" s="243"/>
      <c r="M2511" s="243"/>
      <c r="N2511" s="243"/>
      <c r="O2511" s="243"/>
      <c r="P2511" s="244"/>
    </row>
    <row r="2512" spans="1:16" ht="13.5">
      <c r="A2512" s="242"/>
      <c r="B2512" s="240"/>
      <c r="C2512" s="243"/>
      <c r="D2512" s="243"/>
      <c r="E2512" s="243"/>
      <c r="F2512" s="243"/>
      <c r="G2512" s="243"/>
      <c r="H2512" s="243"/>
      <c r="I2512" s="244"/>
      <c r="J2512" s="244"/>
      <c r="K2512" s="243"/>
      <c r="L2512" s="243"/>
      <c r="M2512" s="243"/>
      <c r="N2512" s="243"/>
      <c r="O2512" s="243"/>
      <c r="P2512" s="244"/>
    </row>
    <row r="2513" spans="1:16" ht="13.5">
      <c r="A2513" s="242"/>
      <c r="B2513" s="240"/>
      <c r="C2513" s="243"/>
      <c r="D2513" s="243"/>
      <c r="E2513" s="243"/>
      <c r="F2513" s="243"/>
      <c r="G2513" s="243"/>
      <c r="H2513" s="243"/>
      <c r="I2513" s="244"/>
      <c r="J2513" s="244"/>
      <c r="K2513" s="243"/>
      <c r="L2513" s="243"/>
      <c r="M2513" s="243"/>
      <c r="N2513" s="243"/>
      <c r="O2513" s="243"/>
      <c r="P2513" s="244"/>
    </row>
    <row r="2514" spans="1:16" ht="13.5">
      <c r="A2514" s="242"/>
      <c r="B2514" s="240"/>
      <c r="C2514" s="243"/>
      <c r="D2514" s="243"/>
      <c r="E2514" s="243"/>
      <c r="F2514" s="243"/>
      <c r="G2514" s="243"/>
      <c r="H2514" s="243"/>
      <c r="I2514" s="244"/>
      <c r="J2514" s="244"/>
      <c r="K2514" s="243"/>
      <c r="L2514" s="243"/>
      <c r="M2514" s="243"/>
      <c r="N2514" s="243"/>
      <c r="O2514" s="243"/>
      <c r="P2514" s="244"/>
    </row>
    <row r="2515" spans="1:16" ht="13.5">
      <c r="A2515" s="242"/>
      <c r="B2515" s="240"/>
      <c r="C2515" s="243"/>
      <c r="D2515" s="243"/>
      <c r="E2515" s="243"/>
      <c r="F2515" s="243"/>
      <c r="G2515" s="243"/>
      <c r="H2515" s="243"/>
      <c r="I2515" s="244"/>
      <c r="J2515" s="244"/>
      <c r="K2515" s="243"/>
      <c r="L2515" s="243"/>
      <c r="M2515" s="243"/>
      <c r="N2515" s="243"/>
      <c r="O2515" s="243"/>
      <c r="P2515" s="244"/>
    </row>
    <row r="2516" spans="1:16" ht="13.5">
      <c r="A2516" s="242"/>
      <c r="B2516" s="240"/>
      <c r="C2516" s="243"/>
      <c r="D2516" s="243"/>
      <c r="E2516" s="243"/>
      <c r="F2516" s="243"/>
      <c r="G2516" s="243"/>
      <c r="H2516" s="243"/>
      <c r="I2516" s="244"/>
      <c r="J2516" s="244"/>
      <c r="K2516" s="243"/>
      <c r="L2516" s="243"/>
      <c r="M2516" s="243"/>
      <c r="N2516" s="243"/>
      <c r="O2516" s="243"/>
      <c r="P2516" s="244"/>
    </row>
    <row r="2517" spans="1:16" ht="13.5">
      <c r="A2517" s="242"/>
      <c r="B2517" s="240"/>
      <c r="C2517" s="243"/>
      <c r="D2517" s="243"/>
      <c r="E2517" s="243"/>
      <c r="F2517" s="243"/>
      <c r="G2517" s="243"/>
      <c r="H2517" s="243"/>
      <c r="I2517" s="244"/>
      <c r="J2517" s="244"/>
      <c r="K2517" s="243"/>
      <c r="L2517" s="243"/>
      <c r="M2517" s="243"/>
      <c r="N2517" s="243"/>
      <c r="O2517" s="243"/>
      <c r="P2517" s="244"/>
    </row>
    <row r="2518" spans="1:16" ht="13.5">
      <c r="A2518" s="242"/>
      <c r="B2518" s="240"/>
      <c r="C2518" s="243"/>
      <c r="D2518" s="243"/>
      <c r="E2518" s="243"/>
      <c r="F2518" s="243"/>
      <c r="G2518" s="243"/>
      <c r="H2518" s="243"/>
      <c r="I2518" s="244"/>
      <c r="J2518" s="244"/>
      <c r="K2518" s="243"/>
      <c r="L2518" s="243"/>
      <c r="M2518" s="243"/>
      <c r="N2518" s="243"/>
      <c r="O2518" s="243"/>
      <c r="P2518" s="244"/>
    </row>
    <row r="2519" spans="1:16" ht="13.5">
      <c r="A2519" s="242"/>
      <c r="B2519" s="240"/>
      <c r="C2519" s="243"/>
      <c r="D2519" s="243"/>
      <c r="E2519" s="243"/>
      <c r="F2519" s="243"/>
      <c r="G2519" s="243"/>
      <c r="H2519" s="243"/>
      <c r="I2519" s="244"/>
      <c r="J2519" s="244"/>
      <c r="K2519" s="243"/>
      <c r="L2519" s="243"/>
      <c r="M2519" s="243"/>
      <c r="N2519" s="243"/>
      <c r="O2519" s="243"/>
      <c r="P2519" s="244"/>
    </row>
    <row r="2520" spans="1:16" ht="13.5">
      <c r="A2520" s="242"/>
      <c r="B2520" s="240"/>
      <c r="C2520" s="243"/>
      <c r="D2520" s="243"/>
      <c r="E2520" s="243"/>
      <c r="F2520" s="243"/>
      <c r="G2520" s="243"/>
      <c r="H2520" s="243"/>
      <c r="I2520" s="244"/>
      <c r="J2520" s="244"/>
      <c r="K2520" s="243"/>
      <c r="L2520" s="243"/>
      <c r="M2520" s="243"/>
      <c r="N2520" s="243"/>
      <c r="O2520" s="243"/>
      <c r="P2520" s="244"/>
    </row>
    <row r="2521" spans="1:16" ht="13.5">
      <c r="A2521" s="242"/>
      <c r="B2521" s="240"/>
      <c r="C2521" s="243"/>
      <c r="D2521" s="243"/>
      <c r="E2521" s="243"/>
      <c r="F2521" s="243"/>
      <c r="G2521" s="243"/>
      <c r="H2521" s="243"/>
      <c r="I2521" s="244"/>
      <c r="J2521" s="244"/>
      <c r="K2521" s="243"/>
      <c r="L2521" s="243"/>
      <c r="M2521" s="243"/>
      <c r="N2521" s="243"/>
      <c r="O2521" s="243"/>
      <c r="P2521" s="244"/>
    </row>
    <row r="2522" spans="1:16" ht="13.5">
      <c r="A2522" s="242"/>
      <c r="B2522" s="240"/>
      <c r="C2522" s="243"/>
      <c r="D2522" s="243"/>
      <c r="E2522" s="243"/>
      <c r="F2522" s="243"/>
      <c r="G2522" s="243"/>
      <c r="H2522" s="243"/>
      <c r="I2522" s="244"/>
      <c r="J2522" s="244"/>
      <c r="K2522" s="243"/>
      <c r="L2522" s="243"/>
      <c r="M2522" s="243"/>
      <c r="N2522" s="243"/>
      <c r="O2522" s="243"/>
      <c r="P2522" s="244"/>
    </row>
    <row r="2523" spans="1:16" ht="13.5">
      <c r="A2523" s="242"/>
      <c r="B2523" s="240"/>
      <c r="C2523" s="243"/>
      <c r="D2523" s="243"/>
      <c r="E2523" s="243"/>
      <c r="F2523" s="243"/>
      <c r="G2523" s="243"/>
      <c r="H2523" s="243"/>
      <c r="I2523" s="244"/>
      <c r="J2523" s="244"/>
      <c r="K2523" s="243"/>
      <c r="L2523" s="243"/>
      <c r="M2523" s="243"/>
      <c r="N2523" s="243"/>
      <c r="O2523" s="243"/>
      <c r="P2523" s="244"/>
    </row>
    <row r="2524" spans="1:16" ht="13.5">
      <c r="A2524" s="242"/>
      <c r="B2524" s="240"/>
      <c r="C2524" s="243"/>
      <c r="D2524" s="243"/>
      <c r="E2524" s="243"/>
      <c r="F2524" s="243"/>
      <c r="G2524" s="243"/>
      <c r="H2524" s="243"/>
      <c r="I2524" s="244"/>
      <c r="J2524" s="244"/>
      <c r="K2524" s="243"/>
      <c r="L2524" s="243"/>
      <c r="M2524" s="243"/>
      <c r="N2524" s="243"/>
      <c r="O2524" s="243"/>
      <c r="P2524" s="244"/>
    </row>
    <row r="2525" spans="1:16" ht="13.5">
      <c r="A2525" s="242"/>
      <c r="B2525" s="240"/>
      <c r="C2525" s="243"/>
      <c r="D2525" s="243"/>
      <c r="E2525" s="243"/>
      <c r="F2525" s="243"/>
      <c r="G2525" s="243"/>
      <c r="H2525" s="243"/>
      <c r="I2525" s="244"/>
      <c r="J2525" s="244"/>
      <c r="K2525" s="243"/>
      <c r="L2525" s="243"/>
      <c r="M2525" s="243"/>
      <c r="N2525" s="243"/>
      <c r="O2525" s="243"/>
      <c r="P2525" s="244"/>
    </row>
    <row r="2526" spans="1:16" ht="13.5">
      <c r="A2526" s="242"/>
      <c r="B2526" s="240"/>
      <c r="C2526" s="243"/>
      <c r="D2526" s="243"/>
      <c r="E2526" s="243"/>
      <c r="F2526" s="243"/>
      <c r="G2526" s="243"/>
      <c r="H2526" s="243"/>
      <c r="I2526" s="244"/>
      <c r="J2526" s="244"/>
      <c r="K2526" s="243"/>
      <c r="L2526" s="243"/>
      <c r="M2526" s="243"/>
      <c r="N2526" s="243"/>
      <c r="O2526" s="243"/>
      <c r="P2526" s="244"/>
    </row>
    <row r="2527" spans="1:16" ht="13.5">
      <c r="A2527" s="242"/>
      <c r="B2527" s="240"/>
      <c r="C2527" s="243"/>
      <c r="D2527" s="243"/>
      <c r="E2527" s="243"/>
      <c r="F2527" s="243"/>
      <c r="G2527" s="243"/>
      <c r="H2527" s="243"/>
      <c r="I2527" s="244"/>
      <c r="J2527" s="244"/>
      <c r="K2527" s="243"/>
      <c r="L2527" s="243"/>
      <c r="M2527" s="243"/>
      <c r="N2527" s="243"/>
      <c r="O2527" s="243"/>
      <c r="P2527" s="244"/>
    </row>
    <row r="2528" spans="1:16" ht="13.5">
      <c r="A2528" s="242"/>
      <c r="B2528" s="240"/>
      <c r="C2528" s="243"/>
      <c r="D2528" s="243"/>
      <c r="E2528" s="243"/>
      <c r="F2528" s="243"/>
      <c r="G2528" s="243"/>
      <c r="H2528" s="243"/>
      <c r="I2528" s="244"/>
      <c r="J2528" s="244"/>
      <c r="K2528" s="243"/>
      <c r="L2528" s="243"/>
      <c r="M2528" s="243"/>
      <c r="N2528" s="243"/>
      <c r="O2528" s="243"/>
      <c r="P2528" s="244"/>
    </row>
    <row r="2529" spans="1:16" ht="13.5">
      <c r="A2529" s="242"/>
      <c r="B2529" s="240"/>
      <c r="C2529" s="243"/>
      <c r="D2529" s="243"/>
      <c r="E2529" s="243"/>
      <c r="F2529" s="243"/>
      <c r="G2529" s="243"/>
      <c r="H2529" s="243"/>
      <c r="I2529" s="244"/>
      <c r="J2529" s="244"/>
      <c r="K2529" s="243"/>
      <c r="L2529" s="243"/>
      <c r="M2529" s="243"/>
      <c r="N2529" s="243"/>
      <c r="O2529" s="243"/>
      <c r="P2529" s="244"/>
    </row>
    <row r="2530" spans="1:16" ht="13.5">
      <c r="A2530" s="242"/>
      <c r="B2530" s="240"/>
      <c r="C2530" s="243"/>
      <c r="D2530" s="243"/>
      <c r="E2530" s="243"/>
      <c r="F2530" s="243"/>
      <c r="G2530" s="243"/>
      <c r="H2530" s="243"/>
      <c r="I2530" s="244"/>
      <c r="J2530" s="244"/>
      <c r="K2530" s="243"/>
      <c r="L2530" s="243"/>
      <c r="M2530" s="243"/>
      <c r="N2530" s="243"/>
      <c r="O2530" s="243"/>
      <c r="P2530" s="244"/>
    </row>
    <row r="2531" spans="1:16" ht="13.5">
      <c r="A2531" s="242"/>
      <c r="B2531" s="240"/>
      <c r="C2531" s="243"/>
      <c r="D2531" s="243"/>
      <c r="E2531" s="243"/>
      <c r="F2531" s="243"/>
      <c r="G2531" s="243"/>
      <c r="H2531" s="243"/>
      <c r="I2531" s="244"/>
      <c r="J2531" s="244"/>
      <c r="K2531" s="243"/>
      <c r="L2531" s="243"/>
      <c r="M2531" s="243"/>
      <c r="N2531" s="243"/>
      <c r="O2531" s="243"/>
      <c r="P2531" s="244"/>
    </row>
    <row r="2532" spans="1:16" ht="13.5">
      <c r="A2532" s="242"/>
      <c r="B2532" s="240"/>
      <c r="C2532" s="243"/>
      <c r="D2532" s="243"/>
      <c r="E2532" s="243"/>
      <c r="F2532" s="243"/>
      <c r="G2532" s="243"/>
      <c r="H2532" s="243"/>
      <c r="I2532" s="244"/>
      <c r="J2532" s="244"/>
      <c r="K2532" s="243"/>
      <c r="L2532" s="243"/>
      <c r="M2532" s="243"/>
      <c r="N2532" s="243"/>
      <c r="O2532" s="243"/>
      <c r="P2532" s="244"/>
    </row>
    <row r="2533" spans="1:16" ht="13.5">
      <c r="A2533" s="242"/>
      <c r="B2533" s="240"/>
      <c r="C2533" s="243"/>
      <c r="D2533" s="243"/>
      <c r="E2533" s="243"/>
      <c r="F2533" s="243"/>
      <c r="G2533" s="243"/>
      <c r="H2533" s="243"/>
      <c r="I2533" s="244"/>
      <c r="J2533" s="244"/>
      <c r="K2533" s="243"/>
      <c r="L2533" s="243"/>
      <c r="M2533" s="243"/>
      <c r="N2533" s="243"/>
      <c r="O2533" s="243"/>
      <c r="P2533" s="244"/>
    </row>
    <row r="2534" spans="1:16" ht="13.5">
      <c r="A2534" s="242"/>
      <c r="B2534" s="240"/>
      <c r="C2534" s="243"/>
      <c r="D2534" s="243"/>
      <c r="E2534" s="243"/>
      <c r="F2534" s="243"/>
      <c r="G2534" s="243"/>
      <c r="H2534" s="243"/>
      <c r="I2534" s="244"/>
      <c r="J2534" s="244"/>
      <c r="K2534" s="243"/>
      <c r="L2534" s="243"/>
      <c r="M2534" s="243"/>
      <c r="N2534" s="243"/>
      <c r="O2534" s="243"/>
      <c r="P2534" s="244"/>
    </row>
    <row r="2535" spans="1:16" ht="13.5">
      <c r="A2535" s="242"/>
      <c r="B2535" s="240"/>
      <c r="C2535" s="243"/>
      <c r="D2535" s="243"/>
      <c r="E2535" s="243"/>
      <c r="F2535" s="243"/>
      <c r="G2535" s="243"/>
      <c r="H2535" s="243"/>
      <c r="I2535" s="244"/>
      <c r="J2535" s="244"/>
      <c r="K2535" s="243"/>
      <c r="L2535" s="243"/>
      <c r="M2535" s="243"/>
      <c r="N2535" s="243"/>
      <c r="O2535" s="243"/>
      <c r="P2535" s="244"/>
    </row>
    <row r="2536" spans="1:16" ht="13.5">
      <c r="A2536" s="242"/>
      <c r="B2536" s="240"/>
      <c r="C2536" s="243"/>
      <c r="D2536" s="243"/>
      <c r="E2536" s="243"/>
      <c r="F2536" s="243"/>
      <c r="G2536" s="243"/>
      <c r="H2536" s="243"/>
      <c r="I2536" s="244"/>
      <c r="J2536" s="244"/>
      <c r="K2536" s="243"/>
      <c r="L2536" s="243"/>
      <c r="M2536" s="243"/>
      <c r="N2536" s="243"/>
      <c r="O2536" s="243"/>
      <c r="P2536" s="244"/>
    </row>
    <row r="2537" spans="1:16" ht="13.5">
      <c r="A2537" s="242"/>
      <c r="B2537" s="240"/>
      <c r="C2537" s="243"/>
      <c r="D2537" s="243"/>
      <c r="E2537" s="243"/>
      <c r="F2537" s="243"/>
      <c r="G2537" s="243"/>
      <c r="H2537" s="243"/>
      <c r="I2537" s="244"/>
      <c r="J2537" s="244"/>
      <c r="K2537" s="243"/>
      <c r="L2537" s="243"/>
      <c r="M2537" s="243"/>
      <c r="N2537" s="243"/>
      <c r="O2537" s="243"/>
      <c r="P2537" s="244"/>
    </row>
    <row r="2538" spans="1:16" ht="13.5">
      <c r="A2538" s="242"/>
      <c r="B2538" s="240"/>
      <c r="C2538" s="243"/>
      <c r="D2538" s="243"/>
      <c r="E2538" s="243"/>
      <c r="F2538" s="243"/>
      <c r="G2538" s="243"/>
      <c r="H2538" s="243"/>
      <c r="I2538" s="244"/>
      <c r="J2538" s="244"/>
      <c r="K2538" s="243"/>
      <c r="L2538" s="243"/>
      <c r="M2538" s="243"/>
      <c r="N2538" s="243"/>
      <c r="O2538" s="243"/>
      <c r="P2538" s="244"/>
    </row>
    <row r="2539" spans="1:16" ht="13.5">
      <c r="A2539" s="242"/>
      <c r="B2539" s="240"/>
      <c r="C2539" s="243"/>
      <c r="D2539" s="243"/>
      <c r="E2539" s="243"/>
      <c r="F2539" s="243"/>
      <c r="G2539" s="243"/>
      <c r="H2539" s="243"/>
      <c r="I2539" s="244"/>
      <c r="J2539" s="244"/>
      <c r="K2539" s="243"/>
      <c r="L2539" s="243"/>
      <c r="M2539" s="243"/>
      <c r="N2539" s="243"/>
      <c r="O2539" s="243"/>
      <c r="P2539" s="244"/>
    </row>
    <row r="2540" spans="1:16" ht="13.5">
      <c r="A2540" s="242"/>
      <c r="B2540" s="240"/>
      <c r="C2540" s="243"/>
      <c r="D2540" s="243"/>
      <c r="E2540" s="243"/>
      <c r="F2540" s="243"/>
      <c r="G2540" s="243"/>
      <c r="H2540" s="243"/>
      <c r="I2540" s="244"/>
      <c r="J2540" s="244"/>
      <c r="K2540" s="243"/>
      <c r="L2540" s="243"/>
      <c r="M2540" s="243"/>
      <c r="N2540" s="243"/>
      <c r="O2540" s="243"/>
      <c r="P2540" s="244"/>
    </row>
    <row r="2541" spans="1:16" ht="13.5">
      <c r="A2541" s="242"/>
      <c r="B2541" s="240"/>
      <c r="C2541" s="243"/>
      <c r="D2541" s="243"/>
      <c r="E2541" s="243"/>
      <c r="F2541" s="243"/>
      <c r="G2541" s="243"/>
      <c r="H2541" s="243"/>
      <c r="I2541" s="244"/>
      <c r="J2541" s="244"/>
      <c r="K2541" s="243"/>
      <c r="L2541" s="243"/>
      <c r="M2541" s="243"/>
      <c r="N2541" s="243"/>
      <c r="O2541" s="243"/>
      <c r="P2541" s="244"/>
    </row>
    <row r="2542" spans="1:16" ht="13.5">
      <c r="A2542" s="242"/>
      <c r="B2542" s="240"/>
      <c r="C2542" s="243"/>
      <c r="D2542" s="243"/>
      <c r="E2542" s="243"/>
      <c r="F2542" s="243"/>
      <c r="G2542" s="243"/>
      <c r="H2542" s="243"/>
      <c r="I2542" s="244"/>
      <c r="J2542" s="244"/>
      <c r="K2542" s="243"/>
      <c r="L2542" s="243"/>
      <c r="M2542" s="243"/>
      <c r="N2542" s="243"/>
      <c r="O2542" s="243"/>
      <c r="P2542" s="244"/>
    </row>
    <row r="2543" spans="1:16" ht="13.5">
      <c r="A2543" s="242"/>
      <c r="B2543" s="240"/>
      <c r="C2543" s="243"/>
      <c r="D2543" s="243"/>
      <c r="E2543" s="243"/>
      <c r="F2543" s="243"/>
      <c r="G2543" s="243"/>
      <c r="H2543" s="243"/>
      <c r="I2543" s="244"/>
      <c r="J2543" s="244"/>
      <c r="K2543" s="243"/>
      <c r="L2543" s="243"/>
      <c r="M2543" s="243"/>
      <c r="N2543" s="243"/>
      <c r="O2543" s="243"/>
      <c r="P2543" s="244"/>
    </row>
    <row r="2544" spans="1:16" ht="13.5">
      <c r="A2544" s="242"/>
      <c r="B2544" s="240"/>
      <c r="C2544" s="243"/>
      <c r="D2544" s="243"/>
      <c r="E2544" s="243"/>
      <c r="F2544" s="243"/>
      <c r="G2544" s="243"/>
      <c r="H2544" s="243"/>
      <c r="I2544" s="244"/>
      <c r="J2544" s="244"/>
      <c r="K2544" s="243"/>
      <c r="L2544" s="243"/>
      <c r="M2544" s="243"/>
      <c r="N2544" s="243"/>
      <c r="O2544" s="243"/>
      <c r="P2544" s="244"/>
    </row>
    <row r="2545" spans="1:16" ht="13.5">
      <c r="A2545" s="242"/>
      <c r="B2545" s="240"/>
      <c r="C2545" s="243"/>
      <c r="D2545" s="243"/>
      <c r="E2545" s="243"/>
      <c r="F2545" s="243"/>
      <c r="G2545" s="243"/>
      <c r="H2545" s="243"/>
      <c r="I2545" s="244"/>
      <c r="J2545" s="244"/>
      <c r="K2545" s="243"/>
      <c r="L2545" s="243"/>
      <c r="M2545" s="243"/>
      <c r="N2545" s="243"/>
      <c r="O2545" s="243"/>
      <c r="P2545" s="244"/>
    </row>
    <row r="2546" spans="1:16" ht="13.5">
      <c r="A2546" s="242"/>
      <c r="B2546" s="240"/>
      <c r="C2546" s="243"/>
      <c r="D2546" s="243"/>
      <c r="E2546" s="243"/>
      <c r="F2546" s="243"/>
      <c r="G2546" s="243"/>
      <c r="H2546" s="243"/>
      <c r="I2546" s="244"/>
      <c r="J2546" s="244"/>
      <c r="K2546" s="243"/>
      <c r="L2546" s="243"/>
      <c r="M2546" s="243"/>
      <c r="N2546" s="243"/>
      <c r="O2546" s="243"/>
      <c r="P2546" s="244"/>
    </row>
    <row r="2547" spans="1:16" ht="13.5">
      <c r="A2547" s="242"/>
      <c r="B2547" s="240"/>
      <c r="C2547" s="243"/>
      <c r="D2547" s="243"/>
      <c r="E2547" s="243"/>
      <c r="F2547" s="243"/>
      <c r="G2547" s="243"/>
      <c r="H2547" s="243"/>
      <c r="I2547" s="244"/>
      <c r="J2547" s="244"/>
      <c r="K2547" s="243"/>
      <c r="L2547" s="243"/>
      <c r="M2547" s="243"/>
      <c r="N2547" s="243"/>
      <c r="O2547" s="243"/>
      <c r="P2547" s="244"/>
    </row>
    <row r="2548" spans="1:16" ht="13.5">
      <c r="A2548" s="242"/>
      <c r="B2548" s="240"/>
      <c r="C2548" s="243"/>
      <c r="D2548" s="243"/>
      <c r="E2548" s="243"/>
      <c r="F2548" s="243"/>
      <c r="G2548" s="243"/>
      <c r="H2548" s="243"/>
      <c r="I2548" s="244"/>
      <c r="J2548" s="244"/>
      <c r="K2548" s="243"/>
      <c r="L2548" s="243"/>
      <c r="M2548" s="243"/>
      <c r="N2548" s="243"/>
      <c r="O2548" s="243"/>
      <c r="P2548" s="244"/>
    </row>
    <row r="2549" spans="1:16" ht="13.5">
      <c r="A2549" s="242"/>
      <c r="B2549" s="240"/>
      <c r="C2549" s="243"/>
      <c r="D2549" s="243"/>
      <c r="E2549" s="243"/>
      <c r="F2549" s="243"/>
      <c r="G2549" s="243"/>
      <c r="H2549" s="243"/>
      <c r="I2549" s="244"/>
      <c r="J2549" s="244"/>
      <c r="K2549" s="243"/>
      <c r="L2549" s="243"/>
      <c r="M2549" s="243"/>
      <c r="N2549" s="243"/>
      <c r="O2549" s="243"/>
      <c r="P2549" s="244"/>
    </row>
    <row r="2550" spans="1:16" ht="13.5">
      <c r="A2550" s="242"/>
      <c r="B2550" s="240"/>
      <c r="C2550" s="243"/>
      <c r="D2550" s="243"/>
      <c r="E2550" s="243"/>
      <c r="F2550" s="243"/>
      <c r="G2550" s="243"/>
      <c r="H2550" s="243"/>
      <c r="I2550" s="244"/>
      <c r="J2550" s="244"/>
      <c r="K2550" s="243"/>
      <c r="L2550" s="243"/>
      <c r="M2550" s="243"/>
      <c r="N2550" s="243"/>
      <c r="O2550" s="243"/>
      <c r="P2550" s="244"/>
    </row>
    <row r="2551" spans="1:16" ht="13.5">
      <c r="A2551" s="242"/>
      <c r="B2551" s="240"/>
      <c r="C2551" s="243"/>
      <c r="D2551" s="243"/>
      <c r="E2551" s="243"/>
      <c r="F2551" s="243"/>
      <c r="G2551" s="243"/>
      <c r="H2551" s="243"/>
      <c r="I2551" s="244"/>
      <c r="J2551" s="244"/>
      <c r="K2551" s="243"/>
      <c r="L2551" s="243"/>
      <c r="M2551" s="243"/>
      <c r="N2551" s="243"/>
      <c r="O2551" s="243"/>
      <c r="P2551" s="244"/>
    </row>
    <row r="2552" spans="1:16" ht="13.5">
      <c r="A2552" s="242"/>
      <c r="B2552" s="240"/>
      <c r="C2552" s="243"/>
      <c r="D2552" s="243"/>
      <c r="E2552" s="243"/>
      <c r="F2552" s="243"/>
      <c r="G2552" s="243"/>
      <c r="H2552" s="243"/>
      <c r="I2552" s="244"/>
      <c r="J2552" s="244"/>
      <c r="K2552" s="243"/>
      <c r="L2552" s="243"/>
      <c r="M2552" s="243"/>
      <c r="N2552" s="243"/>
      <c r="O2552" s="243"/>
      <c r="P2552" s="244"/>
    </row>
    <row r="2553" spans="1:16" ht="13.5">
      <c r="A2553" s="242"/>
      <c r="B2553" s="240"/>
      <c r="C2553" s="243"/>
      <c r="D2553" s="243"/>
      <c r="E2553" s="243"/>
      <c r="F2553" s="243"/>
      <c r="G2553" s="243"/>
      <c r="H2553" s="243"/>
      <c r="I2553" s="244"/>
      <c r="J2553" s="244"/>
      <c r="K2553" s="243"/>
      <c r="L2553" s="243"/>
      <c r="M2553" s="243"/>
      <c r="N2553" s="243"/>
      <c r="O2553" s="243"/>
      <c r="P2553" s="244"/>
    </row>
    <row r="2554" spans="1:16" ht="13.5">
      <c r="A2554" s="242"/>
      <c r="B2554" s="240"/>
      <c r="C2554" s="243"/>
      <c r="D2554" s="243"/>
      <c r="E2554" s="243"/>
      <c r="F2554" s="243"/>
      <c r="G2554" s="243"/>
      <c r="H2554" s="243"/>
      <c r="I2554" s="244"/>
      <c r="J2554" s="244"/>
      <c r="K2554" s="243"/>
      <c r="L2554" s="243"/>
      <c r="M2554" s="243"/>
      <c r="N2554" s="243"/>
      <c r="O2554" s="243"/>
      <c r="P2554" s="244"/>
    </row>
    <row r="2555" spans="1:16" ht="13.5">
      <c r="A2555" s="242"/>
      <c r="B2555" s="240"/>
      <c r="C2555" s="243"/>
      <c r="D2555" s="243"/>
      <c r="E2555" s="243"/>
      <c r="F2555" s="243"/>
      <c r="G2555" s="243"/>
      <c r="H2555" s="243"/>
      <c r="I2555" s="244"/>
      <c r="J2555" s="244"/>
      <c r="K2555" s="243"/>
      <c r="L2555" s="243"/>
      <c r="M2555" s="243"/>
      <c r="N2555" s="243"/>
      <c r="O2555" s="243"/>
      <c r="P2555" s="244"/>
    </row>
    <row r="2556" spans="1:16" ht="13.5">
      <c r="A2556" s="242"/>
      <c r="B2556" s="240"/>
      <c r="C2556" s="243"/>
      <c r="D2556" s="243"/>
      <c r="E2556" s="243"/>
      <c r="F2556" s="243"/>
      <c r="G2556" s="243"/>
      <c r="H2556" s="243"/>
      <c r="I2556" s="244"/>
      <c r="J2556" s="244"/>
      <c r="K2556" s="243"/>
      <c r="L2556" s="243"/>
      <c r="M2556" s="243"/>
      <c r="N2556" s="243"/>
      <c r="O2556" s="243"/>
      <c r="P2556" s="244"/>
    </row>
    <row r="2557" spans="1:16" ht="13.5">
      <c r="A2557" s="242"/>
      <c r="B2557" s="240"/>
      <c r="C2557" s="243"/>
      <c r="D2557" s="243"/>
      <c r="E2557" s="243"/>
      <c r="F2557" s="243"/>
      <c r="G2557" s="243"/>
      <c r="H2557" s="243"/>
      <c r="I2557" s="244"/>
      <c r="J2557" s="244"/>
      <c r="K2557" s="243"/>
      <c r="L2557" s="243"/>
      <c r="M2557" s="243"/>
      <c r="N2557" s="243"/>
      <c r="O2557" s="243"/>
      <c r="P2557" s="244"/>
    </row>
    <row r="2558" spans="1:16" ht="13.5">
      <c r="A2558" s="242"/>
      <c r="B2558" s="240"/>
      <c r="C2558" s="243"/>
      <c r="D2558" s="243"/>
      <c r="E2558" s="243"/>
      <c r="F2558" s="243"/>
      <c r="G2558" s="243"/>
      <c r="H2558" s="243"/>
      <c r="I2558" s="244"/>
      <c r="J2558" s="244"/>
      <c r="K2558" s="243"/>
      <c r="L2558" s="243"/>
      <c r="M2558" s="243"/>
      <c r="N2558" s="243"/>
      <c r="O2558" s="243"/>
      <c r="P2558" s="244"/>
    </row>
    <row r="2559" spans="1:16" ht="13.5">
      <c r="A2559" s="242"/>
      <c r="B2559" s="240"/>
      <c r="C2559" s="243"/>
      <c r="D2559" s="243"/>
      <c r="E2559" s="243"/>
      <c r="F2559" s="243"/>
      <c r="G2559" s="243"/>
      <c r="H2559" s="243"/>
      <c r="I2559" s="244"/>
      <c r="J2559" s="244"/>
      <c r="K2559" s="243"/>
      <c r="L2559" s="243"/>
      <c r="M2559" s="243"/>
      <c r="N2559" s="243"/>
      <c r="O2559" s="243"/>
      <c r="P2559" s="244"/>
    </row>
    <row r="2560" spans="1:16" ht="13.5">
      <c r="A2560" s="242"/>
      <c r="B2560" s="240"/>
      <c r="C2560" s="243"/>
      <c r="D2560" s="243"/>
      <c r="E2560" s="243"/>
      <c r="F2560" s="243"/>
      <c r="G2560" s="243"/>
      <c r="H2560" s="243"/>
      <c r="I2560" s="244"/>
      <c r="J2560" s="244"/>
      <c r="K2560" s="243"/>
      <c r="L2560" s="243"/>
      <c r="M2560" s="243"/>
      <c r="N2560" s="243"/>
      <c r="O2560" s="243"/>
      <c r="P2560" s="244"/>
    </row>
    <row r="2561" spans="1:16" ht="13.5">
      <c r="A2561" s="242"/>
      <c r="B2561" s="240"/>
      <c r="C2561" s="243"/>
      <c r="D2561" s="243"/>
      <c r="E2561" s="243"/>
      <c r="F2561" s="243"/>
      <c r="G2561" s="243"/>
      <c r="H2561" s="243"/>
      <c r="I2561" s="244"/>
      <c r="J2561" s="244"/>
      <c r="K2561" s="243"/>
      <c r="L2561" s="243"/>
      <c r="M2561" s="243"/>
      <c r="N2561" s="243"/>
      <c r="O2561" s="243"/>
      <c r="P2561" s="244"/>
    </row>
    <row r="2562" spans="1:16" ht="13.5">
      <c r="A2562" s="242"/>
      <c r="B2562" s="240"/>
      <c r="C2562" s="243"/>
      <c r="D2562" s="243"/>
      <c r="E2562" s="243"/>
      <c r="F2562" s="243"/>
      <c r="G2562" s="243"/>
      <c r="H2562" s="243"/>
      <c r="I2562" s="244"/>
      <c r="J2562" s="244"/>
      <c r="K2562" s="243"/>
      <c r="L2562" s="243"/>
      <c r="M2562" s="243"/>
      <c r="N2562" s="243"/>
      <c r="O2562" s="243"/>
      <c r="P2562" s="244"/>
    </row>
    <row r="2563" spans="1:16" ht="13.5">
      <c r="A2563" s="242"/>
      <c r="B2563" s="240"/>
      <c r="C2563" s="243"/>
      <c r="D2563" s="243"/>
      <c r="E2563" s="243"/>
      <c r="F2563" s="243"/>
      <c r="G2563" s="243"/>
      <c r="H2563" s="243"/>
      <c r="I2563" s="244"/>
      <c r="J2563" s="244"/>
      <c r="K2563" s="243"/>
      <c r="L2563" s="243"/>
      <c r="M2563" s="243"/>
      <c r="N2563" s="243"/>
      <c r="O2563" s="243"/>
      <c r="P2563" s="244"/>
    </row>
    <row r="2564" spans="1:16" ht="13.5">
      <c r="A2564" s="242"/>
      <c r="B2564" s="240"/>
      <c r="C2564" s="243"/>
      <c r="D2564" s="243"/>
      <c r="E2564" s="243"/>
      <c r="F2564" s="243"/>
      <c r="G2564" s="243"/>
      <c r="H2564" s="243"/>
      <c r="I2564" s="244"/>
      <c r="J2564" s="244"/>
      <c r="K2564" s="243"/>
      <c r="L2564" s="243"/>
      <c r="M2564" s="243"/>
      <c r="N2564" s="243"/>
      <c r="O2564" s="243"/>
      <c r="P2564" s="244"/>
    </row>
    <row r="2565" spans="1:16" ht="13.5">
      <c r="A2565" s="242"/>
      <c r="B2565" s="240"/>
      <c r="C2565" s="243"/>
      <c r="D2565" s="243"/>
      <c r="E2565" s="243"/>
      <c r="F2565" s="243"/>
      <c r="G2565" s="243"/>
      <c r="H2565" s="243"/>
      <c r="I2565" s="244"/>
      <c r="J2565" s="244"/>
      <c r="K2565" s="243"/>
      <c r="L2565" s="243"/>
      <c r="M2565" s="243"/>
      <c r="N2565" s="243"/>
      <c r="O2565" s="243"/>
      <c r="P2565" s="244"/>
    </row>
    <row r="2566" spans="1:16" ht="13.5">
      <c r="A2566" s="242"/>
      <c r="B2566" s="240"/>
      <c r="C2566" s="243"/>
      <c r="D2566" s="243"/>
      <c r="E2566" s="243"/>
      <c r="F2566" s="243"/>
      <c r="G2566" s="243"/>
      <c r="H2566" s="243"/>
      <c r="I2566" s="244"/>
      <c r="J2566" s="244"/>
      <c r="K2566" s="243"/>
      <c r="L2566" s="243"/>
      <c r="M2566" s="243"/>
      <c r="N2566" s="243"/>
      <c r="O2566" s="243"/>
      <c r="P2566" s="244"/>
    </row>
    <row r="2567" spans="1:16" ht="13.5">
      <c r="A2567" s="242"/>
      <c r="B2567" s="240"/>
      <c r="C2567" s="243"/>
      <c r="D2567" s="243"/>
      <c r="E2567" s="243"/>
      <c r="F2567" s="243"/>
      <c r="G2567" s="243"/>
      <c r="H2567" s="243"/>
      <c r="I2567" s="244"/>
      <c r="J2567" s="244"/>
      <c r="K2567" s="243"/>
      <c r="L2567" s="243"/>
      <c r="M2567" s="243"/>
      <c r="N2567" s="243"/>
      <c r="O2567" s="243"/>
      <c r="P2567" s="244"/>
    </row>
    <row r="2568" spans="1:16" ht="13.5">
      <c r="A2568" s="242"/>
      <c r="B2568" s="240"/>
      <c r="C2568" s="243"/>
      <c r="D2568" s="243"/>
      <c r="E2568" s="243"/>
      <c r="F2568" s="243"/>
      <c r="G2568" s="243"/>
      <c r="H2568" s="243"/>
      <c r="I2568" s="244"/>
      <c r="J2568" s="244"/>
      <c r="K2568" s="243"/>
      <c r="L2568" s="243"/>
      <c r="M2568" s="243"/>
      <c r="N2568" s="243"/>
      <c r="O2568" s="243"/>
      <c r="P2568" s="244"/>
    </row>
    <row r="2569" spans="1:16" ht="13.5">
      <c r="A2569" s="242"/>
      <c r="B2569" s="240"/>
      <c r="C2569" s="243"/>
      <c r="D2569" s="243"/>
      <c r="E2569" s="243"/>
      <c r="F2569" s="243"/>
      <c r="G2569" s="243"/>
      <c r="H2569" s="243"/>
      <c r="I2569" s="244"/>
      <c r="J2569" s="244"/>
      <c r="K2569" s="243"/>
      <c r="L2569" s="243"/>
      <c r="M2569" s="243"/>
      <c r="N2569" s="243"/>
      <c r="O2569" s="243"/>
      <c r="P2569" s="244"/>
    </row>
    <row r="2570" spans="1:16" ht="13.5">
      <c r="A2570" s="242"/>
      <c r="B2570" s="240"/>
      <c r="C2570" s="243"/>
      <c r="D2570" s="243"/>
      <c r="E2570" s="243"/>
      <c r="F2570" s="243"/>
      <c r="G2570" s="243"/>
      <c r="H2570" s="243"/>
      <c r="I2570" s="244"/>
      <c r="J2570" s="244"/>
      <c r="K2570" s="243"/>
      <c r="L2570" s="243"/>
      <c r="M2570" s="243"/>
      <c r="N2570" s="243"/>
      <c r="O2570" s="243"/>
      <c r="P2570" s="244"/>
    </row>
    <row r="2571" spans="1:16" ht="13.5">
      <c r="A2571" s="242"/>
      <c r="B2571" s="240"/>
      <c r="C2571" s="243"/>
      <c r="D2571" s="243"/>
      <c r="E2571" s="243"/>
      <c r="F2571" s="243"/>
      <c r="G2571" s="243"/>
      <c r="H2571" s="243"/>
      <c r="I2571" s="244"/>
      <c r="J2571" s="244"/>
      <c r="K2571" s="243"/>
      <c r="L2571" s="243"/>
      <c r="M2571" s="243"/>
      <c r="N2571" s="243"/>
      <c r="O2571" s="243"/>
      <c r="P2571" s="244"/>
    </row>
    <row r="2572" spans="1:16" ht="13.5">
      <c r="A2572" s="242"/>
      <c r="B2572" s="240"/>
      <c r="C2572" s="243"/>
      <c r="D2572" s="243"/>
      <c r="E2572" s="243"/>
      <c r="F2572" s="243"/>
      <c r="G2572" s="243"/>
      <c r="H2572" s="243"/>
      <c r="I2572" s="244"/>
      <c r="J2572" s="244"/>
      <c r="K2572" s="243"/>
      <c r="L2572" s="243"/>
      <c r="M2572" s="243"/>
      <c r="N2572" s="243"/>
      <c r="O2572" s="243"/>
      <c r="P2572" s="244"/>
    </row>
    <row r="2573" spans="1:16" ht="13.5">
      <c r="A2573" s="242"/>
      <c r="B2573" s="240"/>
      <c r="C2573" s="243"/>
      <c r="D2573" s="243"/>
      <c r="E2573" s="243"/>
      <c r="F2573" s="243"/>
      <c r="G2573" s="243"/>
      <c r="H2573" s="243"/>
      <c r="I2573" s="244"/>
      <c r="J2573" s="244"/>
      <c r="K2573" s="243"/>
      <c r="L2573" s="243"/>
      <c r="M2573" s="243"/>
      <c r="N2573" s="243"/>
      <c r="O2573" s="243"/>
      <c r="P2573" s="244"/>
    </row>
    <row r="2574" spans="1:16" ht="13.5">
      <c r="A2574" s="242"/>
      <c r="B2574" s="240"/>
      <c r="C2574" s="243"/>
      <c r="D2574" s="243"/>
      <c r="E2574" s="243"/>
      <c r="F2574" s="243"/>
      <c r="G2574" s="243"/>
      <c r="H2574" s="243"/>
      <c r="I2574" s="244"/>
      <c r="J2574" s="244"/>
      <c r="K2574" s="243"/>
      <c r="L2574" s="243"/>
      <c r="M2574" s="243"/>
      <c r="N2574" s="243"/>
      <c r="O2574" s="243"/>
      <c r="P2574" s="244"/>
    </row>
    <row r="2575" spans="1:16" ht="13.5">
      <c r="A2575" s="242"/>
      <c r="B2575" s="240"/>
      <c r="C2575" s="243"/>
      <c r="D2575" s="243"/>
      <c r="E2575" s="243"/>
      <c r="F2575" s="243"/>
      <c r="G2575" s="243"/>
      <c r="H2575" s="243"/>
      <c r="I2575" s="244"/>
      <c r="J2575" s="244"/>
      <c r="K2575" s="243"/>
      <c r="L2575" s="243"/>
      <c r="M2575" s="243"/>
      <c r="N2575" s="243"/>
      <c r="O2575" s="243"/>
      <c r="P2575" s="244"/>
    </row>
    <row r="2576" spans="1:16" ht="13.5">
      <c r="A2576" s="242"/>
      <c r="B2576" s="240"/>
      <c r="C2576" s="243"/>
      <c r="D2576" s="243"/>
      <c r="E2576" s="243"/>
      <c r="F2576" s="243"/>
      <c r="G2576" s="243"/>
      <c r="H2576" s="243"/>
      <c r="I2576" s="244"/>
      <c r="J2576" s="244"/>
      <c r="K2576" s="243"/>
      <c r="L2576" s="243"/>
      <c r="M2576" s="243"/>
      <c r="N2576" s="243"/>
      <c r="O2576" s="243"/>
      <c r="P2576" s="244"/>
    </row>
    <row r="2577" spans="1:16" ht="13.5">
      <c r="A2577" s="242"/>
      <c r="B2577" s="240"/>
      <c r="C2577" s="243"/>
      <c r="D2577" s="243"/>
      <c r="E2577" s="243"/>
      <c r="F2577" s="243"/>
      <c r="G2577" s="243"/>
      <c r="H2577" s="243"/>
      <c r="I2577" s="244"/>
      <c r="J2577" s="244"/>
      <c r="K2577" s="243"/>
      <c r="L2577" s="243"/>
      <c r="M2577" s="243"/>
      <c r="N2577" s="243"/>
      <c r="O2577" s="243"/>
      <c r="P2577" s="244"/>
    </row>
    <row r="2578" spans="1:16" ht="13.5">
      <c r="A2578" s="242"/>
      <c r="B2578" s="240"/>
      <c r="C2578" s="243"/>
      <c r="D2578" s="243"/>
      <c r="E2578" s="243"/>
      <c r="F2578" s="243"/>
      <c r="G2578" s="243"/>
      <c r="H2578" s="243"/>
      <c r="I2578" s="244"/>
      <c r="J2578" s="244"/>
      <c r="K2578" s="243"/>
      <c r="L2578" s="243"/>
      <c r="M2578" s="243"/>
      <c r="N2578" s="243"/>
      <c r="O2578" s="243"/>
      <c r="P2578" s="244"/>
    </row>
    <row r="2579" spans="1:16" ht="13.5">
      <c r="A2579" s="242"/>
      <c r="B2579" s="240"/>
      <c r="C2579" s="243"/>
      <c r="D2579" s="243"/>
      <c r="E2579" s="243"/>
      <c r="F2579" s="243"/>
      <c r="G2579" s="243"/>
      <c r="H2579" s="243"/>
      <c r="I2579" s="244"/>
      <c r="J2579" s="244"/>
      <c r="K2579" s="243"/>
      <c r="L2579" s="243"/>
      <c r="M2579" s="243"/>
      <c r="N2579" s="243"/>
      <c r="O2579" s="243"/>
      <c r="P2579" s="244"/>
    </row>
    <row r="2580" spans="1:16" ht="13.5">
      <c r="A2580" s="242"/>
      <c r="B2580" s="240"/>
      <c r="C2580" s="243"/>
      <c r="D2580" s="243"/>
      <c r="E2580" s="243"/>
      <c r="F2580" s="243"/>
      <c r="G2580" s="243"/>
      <c r="H2580" s="243"/>
      <c r="I2580" s="244"/>
      <c r="J2580" s="244"/>
      <c r="K2580" s="243"/>
      <c r="L2580" s="243"/>
      <c r="M2580" s="243"/>
      <c r="N2580" s="243"/>
      <c r="O2580" s="243"/>
      <c r="P2580" s="244"/>
    </row>
    <row r="2581" spans="1:16" ht="13.5">
      <c r="A2581" s="242"/>
      <c r="B2581" s="240"/>
      <c r="C2581" s="243"/>
      <c r="D2581" s="243"/>
      <c r="E2581" s="243"/>
      <c r="F2581" s="243"/>
      <c r="G2581" s="243"/>
      <c r="H2581" s="243"/>
      <c r="I2581" s="244"/>
      <c r="J2581" s="244"/>
      <c r="K2581" s="243"/>
      <c r="L2581" s="243"/>
      <c r="M2581" s="243"/>
      <c r="N2581" s="243"/>
      <c r="O2581" s="243"/>
      <c r="P2581" s="244"/>
    </row>
    <row r="2582" spans="1:16" ht="13.5">
      <c r="A2582" s="242"/>
      <c r="B2582" s="240"/>
      <c r="C2582" s="243"/>
      <c r="D2582" s="243"/>
      <c r="E2582" s="243"/>
      <c r="F2582" s="243"/>
      <c r="G2582" s="243"/>
      <c r="H2582" s="243"/>
      <c r="I2582" s="244"/>
      <c r="J2582" s="244"/>
      <c r="K2582" s="243"/>
      <c r="L2582" s="243"/>
      <c r="M2582" s="243"/>
      <c r="N2582" s="243"/>
      <c r="O2582" s="243"/>
      <c r="P2582" s="244"/>
    </row>
    <row r="2583" spans="1:16" ht="13.5">
      <c r="A2583" s="242"/>
      <c r="B2583" s="240"/>
      <c r="C2583" s="243"/>
      <c r="D2583" s="243"/>
      <c r="E2583" s="243"/>
      <c r="F2583" s="243"/>
      <c r="G2583" s="243"/>
      <c r="H2583" s="243"/>
      <c r="I2583" s="244"/>
      <c r="J2583" s="244"/>
      <c r="K2583" s="243"/>
      <c r="L2583" s="243"/>
      <c r="M2583" s="243"/>
      <c r="N2583" s="243"/>
      <c r="O2583" s="243"/>
      <c r="P2583" s="244"/>
    </row>
    <row r="2584" spans="1:16" ht="13.5">
      <c r="A2584" s="242"/>
      <c r="B2584" s="240"/>
      <c r="C2584" s="243"/>
      <c r="D2584" s="243"/>
      <c r="E2584" s="243"/>
      <c r="F2584" s="243"/>
      <c r="G2584" s="243"/>
      <c r="H2584" s="243"/>
      <c r="I2584" s="244"/>
      <c r="J2584" s="244"/>
      <c r="K2584" s="243"/>
      <c r="L2584" s="243"/>
      <c r="M2584" s="243"/>
      <c r="N2584" s="243"/>
      <c r="O2584" s="243"/>
      <c r="P2584" s="244"/>
    </row>
    <row r="2585" spans="1:16" ht="13.5">
      <c r="A2585" s="242"/>
      <c r="B2585" s="240"/>
      <c r="C2585" s="243"/>
      <c r="D2585" s="243"/>
      <c r="E2585" s="243"/>
      <c r="F2585" s="243"/>
      <c r="G2585" s="243"/>
      <c r="H2585" s="243"/>
      <c r="I2585" s="244"/>
      <c r="J2585" s="244"/>
      <c r="K2585" s="243"/>
      <c r="L2585" s="243"/>
      <c r="M2585" s="243"/>
      <c r="N2585" s="243"/>
      <c r="O2585" s="243"/>
      <c r="P2585" s="244"/>
    </row>
    <row r="2586" spans="1:16" ht="13.5">
      <c r="A2586" s="242"/>
      <c r="B2586" s="240"/>
      <c r="C2586" s="243"/>
      <c r="D2586" s="243"/>
      <c r="E2586" s="243"/>
      <c r="F2586" s="243"/>
      <c r="G2586" s="243"/>
      <c r="H2586" s="243"/>
      <c r="I2586" s="244"/>
      <c r="J2586" s="244"/>
      <c r="K2586" s="243"/>
      <c r="L2586" s="243"/>
      <c r="M2586" s="243"/>
      <c r="N2586" s="243"/>
      <c r="O2586" s="243"/>
      <c r="P2586" s="244"/>
    </row>
    <row r="2587" spans="1:16" ht="13.5">
      <c r="A2587" s="242"/>
      <c r="B2587" s="240"/>
      <c r="C2587" s="243"/>
      <c r="D2587" s="243"/>
      <c r="E2587" s="243"/>
      <c r="F2587" s="243"/>
      <c r="G2587" s="243"/>
      <c r="H2587" s="243"/>
      <c r="I2587" s="244"/>
      <c r="J2587" s="244"/>
      <c r="K2587" s="243"/>
      <c r="L2587" s="243"/>
      <c r="M2587" s="243"/>
      <c r="N2587" s="243"/>
      <c r="O2587" s="243"/>
      <c r="P2587" s="244"/>
    </row>
    <row r="2588" spans="1:16" ht="13.5">
      <c r="A2588" s="242"/>
      <c r="B2588" s="240"/>
      <c r="C2588" s="243"/>
      <c r="D2588" s="243"/>
      <c r="E2588" s="243"/>
      <c r="F2588" s="243"/>
      <c r="G2588" s="243"/>
      <c r="H2588" s="243"/>
      <c r="I2588" s="244"/>
      <c r="J2588" s="244"/>
      <c r="K2588" s="243"/>
      <c r="L2588" s="243"/>
      <c r="M2588" s="243"/>
      <c r="N2588" s="243"/>
      <c r="O2588" s="243"/>
      <c r="P2588" s="244"/>
    </row>
    <row r="2589" spans="1:16" ht="13.5">
      <c r="A2589" s="242"/>
      <c r="B2589" s="240"/>
      <c r="C2589" s="243"/>
      <c r="D2589" s="243"/>
      <c r="E2589" s="243"/>
      <c r="F2589" s="243"/>
      <c r="G2589" s="243"/>
      <c r="H2589" s="243"/>
      <c r="I2589" s="244"/>
      <c r="J2589" s="244"/>
      <c r="K2589" s="243"/>
      <c r="L2589" s="243"/>
      <c r="M2589" s="243"/>
      <c r="N2589" s="243"/>
      <c r="O2589" s="243"/>
      <c r="P2589" s="244"/>
    </row>
    <row r="2590" spans="1:16" ht="13.5">
      <c r="A2590" s="242"/>
      <c r="B2590" s="240"/>
      <c r="C2590" s="243"/>
      <c r="D2590" s="243"/>
      <c r="E2590" s="243"/>
      <c r="F2590" s="243"/>
      <c r="G2590" s="243"/>
      <c r="H2590" s="243"/>
      <c r="I2590" s="244"/>
      <c r="J2590" s="244"/>
      <c r="K2590" s="243"/>
      <c r="L2590" s="243"/>
      <c r="M2590" s="243"/>
      <c r="N2590" s="243"/>
      <c r="O2590" s="243"/>
      <c r="P2590" s="244"/>
    </row>
    <row r="2591" spans="1:16" ht="13.5">
      <c r="A2591" s="242"/>
      <c r="B2591" s="240"/>
      <c r="C2591" s="243"/>
      <c r="D2591" s="243"/>
      <c r="E2591" s="243"/>
      <c r="F2591" s="243"/>
      <c r="G2591" s="243"/>
      <c r="H2591" s="243"/>
      <c r="I2591" s="244"/>
      <c r="J2591" s="244"/>
      <c r="K2591" s="243"/>
      <c r="L2591" s="243"/>
      <c r="M2591" s="243"/>
      <c r="N2591" s="243"/>
      <c r="O2591" s="243"/>
      <c r="P2591" s="244"/>
    </row>
    <row r="2592" spans="1:16" ht="13.5">
      <c r="A2592" s="242"/>
      <c r="B2592" s="240"/>
      <c r="C2592" s="243"/>
      <c r="D2592" s="243"/>
      <c r="E2592" s="243"/>
      <c r="F2592" s="243"/>
      <c r="G2592" s="243"/>
      <c r="H2592" s="243"/>
      <c r="I2592" s="244"/>
      <c r="J2592" s="244"/>
      <c r="K2592" s="243"/>
      <c r="L2592" s="243"/>
      <c r="M2592" s="243"/>
      <c r="N2592" s="243"/>
      <c r="O2592" s="243"/>
      <c r="P2592" s="244"/>
    </row>
    <row r="2593" spans="1:16" ht="13.5">
      <c r="A2593" s="242"/>
      <c r="B2593" s="240"/>
      <c r="C2593" s="243"/>
      <c r="D2593" s="243"/>
      <c r="E2593" s="243"/>
      <c r="F2593" s="243"/>
      <c r="G2593" s="243"/>
      <c r="H2593" s="243"/>
      <c r="I2593" s="244"/>
      <c r="J2593" s="244"/>
      <c r="K2593" s="243"/>
      <c r="L2593" s="243"/>
      <c r="M2593" s="243"/>
      <c r="N2593" s="243"/>
      <c r="O2593" s="243"/>
      <c r="P2593" s="244"/>
    </row>
    <row r="2594" spans="1:16" ht="13.5">
      <c r="A2594" s="242"/>
      <c r="B2594" s="240"/>
      <c r="C2594" s="243"/>
      <c r="D2594" s="243"/>
      <c r="E2594" s="243"/>
      <c r="F2594" s="243"/>
      <c r="G2594" s="243"/>
      <c r="H2594" s="243"/>
      <c r="I2594" s="244"/>
      <c r="J2594" s="244"/>
      <c r="K2594" s="243"/>
      <c r="L2594" s="243"/>
      <c r="M2594" s="243"/>
      <c r="N2594" s="243"/>
      <c r="O2594" s="243"/>
      <c r="P2594" s="244"/>
    </row>
    <row r="2595" spans="1:16" ht="13.5">
      <c r="A2595" s="242"/>
      <c r="B2595" s="240"/>
      <c r="C2595" s="243"/>
      <c r="D2595" s="243"/>
      <c r="E2595" s="243"/>
      <c r="F2595" s="243"/>
      <c r="G2595" s="243"/>
      <c r="H2595" s="243"/>
      <c r="I2595" s="244"/>
      <c r="J2595" s="244"/>
      <c r="K2595" s="243"/>
      <c r="L2595" s="243"/>
      <c r="M2595" s="243"/>
      <c r="N2595" s="243"/>
      <c r="O2595" s="243"/>
      <c r="P2595" s="244"/>
    </row>
    <row r="2596" spans="1:16" ht="13.5">
      <c r="A2596" s="242"/>
      <c r="B2596" s="240"/>
      <c r="C2596" s="243"/>
      <c r="D2596" s="243"/>
      <c r="E2596" s="243"/>
      <c r="F2596" s="243"/>
      <c r="G2596" s="243"/>
      <c r="H2596" s="243"/>
      <c r="I2596" s="244"/>
      <c r="J2596" s="244"/>
      <c r="K2596" s="243"/>
      <c r="L2596" s="243"/>
      <c r="M2596" s="243"/>
      <c r="N2596" s="243"/>
      <c r="O2596" s="243"/>
      <c r="P2596" s="244"/>
    </row>
    <row r="2597" spans="1:16" ht="13.5">
      <c r="A2597" s="242"/>
      <c r="B2597" s="240"/>
      <c r="C2597" s="243"/>
      <c r="D2597" s="243"/>
      <c r="E2597" s="243"/>
      <c r="F2597" s="243"/>
      <c r="G2597" s="243"/>
      <c r="H2597" s="243"/>
      <c r="I2597" s="244"/>
      <c r="J2597" s="244"/>
      <c r="K2597" s="243"/>
      <c r="L2597" s="243"/>
      <c r="M2597" s="243"/>
      <c r="N2597" s="243"/>
      <c r="O2597" s="243"/>
      <c r="P2597" s="244"/>
    </row>
    <row r="2598" spans="1:16" ht="13.5">
      <c r="A2598" s="242"/>
      <c r="B2598" s="240"/>
      <c r="C2598" s="243"/>
      <c r="D2598" s="243"/>
      <c r="E2598" s="243"/>
      <c r="F2598" s="243"/>
      <c r="G2598" s="243"/>
      <c r="H2598" s="243"/>
      <c r="I2598" s="244"/>
      <c r="J2598" s="244"/>
      <c r="K2598" s="243"/>
      <c r="L2598" s="243"/>
      <c r="M2598" s="243"/>
      <c r="N2598" s="243"/>
      <c r="O2598" s="243"/>
      <c r="P2598" s="244"/>
    </row>
    <row r="2599" spans="1:16" ht="13.5">
      <c r="A2599" s="242"/>
      <c r="B2599" s="240"/>
      <c r="C2599" s="243"/>
      <c r="D2599" s="243"/>
      <c r="E2599" s="243"/>
      <c r="F2599" s="243"/>
      <c r="G2599" s="243"/>
      <c r="H2599" s="243"/>
      <c r="I2599" s="244"/>
      <c r="J2599" s="244"/>
      <c r="K2599" s="243"/>
      <c r="L2599" s="243"/>
      <c r="M2599" s="243"/>
      <c r="N2599" s="243"/>
      <c r="O2599" s="243"/>
      <c r="P2599" s="244"/>
    </row>
    <row r="2600" spans="1:16" ht="13.5">
      <c r="A2600" s="242"/>
      <c r="B2600" s="240"/>
      <c r="C2600" s="243"/>
      <c r="D2600" s="243"/>
      <c r="E2600" s="243"/>
      <c r="F2600" s="243"/>
      <c r="G2600" s="243"/>
      <c r="H2600" s="243"/>
      <c r="I2600" s="244"/>
      <c r="J2600" s="244"/>
      <c r="K2600" s="243"/>
      <c r="L2600" s="243"/>
      <c r="M2600" s="243"/>
      <c r="N2600" s="243"/>
      <c r="O2600" s="243"/>
      <c r="P2600" s="244"/>
    </row>
    <row r="2601" spans="1:16" ht="13.5">
      <c r="A2601" s="242"/>
      <c r="B2601" s="240"/>
      <c r="C2601" s="243"/>
      <c r="D2601" s="243"/>
      <c r="E2601" s="243"/>
      <c r="F2601" s="243"/>
      <c r="G2601" s="243"/>
      <c r="H2601" s="243"/>
      <c r="I2601" s="244"/>
      <c r="J2601" s="244"/>
      <c r="K2601" s="243"/>
      <c r="L2601" s="243"/>
      <c r="M2601" s="243"/>
      <c r="N2601" s="243"/>
      <c r="O2601" s="243"/>
      <c r="P2601" s="244"/>
    </row>
    <row r="2602" spans="1:16" ht="13.5">
      <c r="A2602" s="242"/>
      <c r="B2602" s="240"/>
      <c r="C2602" s="243"/>
      <c r="D2602" s="243"/>
      <c r="E2602" s="243"/>
      <c r="F2602" s="243"/>
      <c r="G2602" s="243"/>
      <c r="H2602" s="243"/>
      <c r="I2602" s="244"/>
      <c r="J2602" s="244"/>
      <c r="K2602" s="243"/>
      <c r="L2602" s="243"/>
      <c r="M2602" s="243"/>
      <c r="N2602" s="243"/>
      <c r="O2602" s="243"/>
      <c r="P2602" s="244"/>
    </row>
    <row r="2603" spans="1:16" ht="13.5">
      <c r="A2603" s="242"/>
      <c r="B2603" s="240"/>
      <c r="C2603" s="243"/>
      <c r="D2603" s="243"/>
      <c r="E2603" s="243"/>
      <c r="F2603" s="243"/>
      <c r="G2603" s="243"/>
      <c r="H2603" s="243"/>
      <c r="I2603" s="244"/>
      <c r="J2603" s="244"/>
      <c r="K2603" s="243"/>
      <c r="L2603" s="243"/>
      <c r="M2603" s="243"/>
      <c r="N2603" s="243"/>
      <c r="O2603" s="243"/>
      <c r="P2603" s="244"/>
    </row>
    <row r="2604" spans="1:16" ht="13.5">
      <c r="A2604" s="242"/>
      <c r="B2604" s="240"/>
      <c r="C2604" s="243"/>
      <c r="D2604" s="243"/>
      <c r="E2604" s="243"/>
      <c r="F2604" s="243"/>
      <c r="G2604" s="243"/>
      <c r="H2604" s="243"/>
      <c r="I2604" s="244"/>
      <c r="J2604" s="244"/>
      <c r="K2604" s="243"/>
      <c r="L2604" s="243"/>
      <c r="M2604" s="243"/>
      <c r="N2604" s="243"/>
      <c r="O2604" s="243"/>
      <c r="P2604" s="244"/>
    </row>
    <row r="2605" spans="1:16" ht="13.5">
      <c r="A2605" s="242"/>
      <c r="B2605" s="240"/>
      <c r="C2605" s="243"/>
      <c r="D2605" s="243"/>
      <c r="E2605" s="243"/>
      <c r="F2605" s="243"/>
      <c r="G2605" s="243"/>
      <c r="H2605" s="243"/>
      <c r="I2605" s="244"/>
      <c r="J2605" s="244"/>
      <c r="K2605" s="243"/>
      <c r="L2605" s="243"/>
      <c r="M2605" s="243"/>
      <c r="N2605" s="243"/>
      <c r="O2605" s="243"/>
      <c r="P2605" s="244"/>
    </row>
    <row r="2606" spans="1:16" ht="13.5">
      <c r="A2606" s="242"/>
      <c r="B2606" s="240"/>
      <c r="C2606" s="243"/>
      <c r="D2606" s="243"/>
      <c r="E2606" s="243"/>
      <c r="F2606" s="243"/>
      <c r="G2606" s="243"/>
      <c r="H2606" s="243"/>
      <c r="I2606" s="244"/>
      <c r="J2606" s="244"/>
      <c r="K2606" s="243"/>
      <c r="L2606" s="243"/>
      <c r="M2606" s="243"/>
      <c r="N2606" s="243"/>
      <c r="O2606" s="243"/>
      <c r="P2606" s="244"/>
    </row>
    <row r="2607" spans="1:16" ht="13.5">
      <c r="A2607" s="242"/>
      <c r="B2607" s="240"/>
      <c r="C2607" s="243"/>
      <c r="D2607" s="243"/>
      <c r="E2607" s="243"/>
      <c r="F2607" s="243"/>
      <c r="G2607" s="243"/>
      <c r="H2607" s="243"/>
      <c r="I2607" s="244"/>
      <c r="J2607" s="244"/>
      <c r="K2607" s="243"/>
      <c r="L2607" s="243"/>
      <c r="M2607" s="243"/>
      <c r="N2607" s="243"/>
      <c r="O2607" s="243"/>
      <c r="P2607" s="244"/>
    </row>
    <row r="2608" spans="1:16" ht="13.5">
      <c r="A2608" s="242"/>
      <c r="B2608" s="240"/>
      <c r="C2608" s="243"/>
      <c r="D2608" s="243"/>
      <c r="E2608" s="243"/>
      <c r="F2608" s="243"/>
      <c r="G2608" s="243"/>
      <c r="H2608" s="243"/>
      <c r="I2608" s="244"/>
      <c r="J2608" s="244"/>
      <c r="K2608" s="243"/>
      <c r="L2608" s="243"/>
      <c r="M2608" s="243"/>
      <c r="N2608" s="243"/>
      <c r="O2608" s="243"/>
      <c r="P2608" s="244"/>
    </row>
    <row r="2609" spans="1:16" ht="13.5">
      <c r="A2609" s="242"/>
      <c r="B2609" s="240"/>
      <c r="C2609" s="243"/>
      <c r="D2609" s="243"/>
      <c r="E2609" s="243"/>
      <c r="F2609" s="243"/>
      <c r="G2609" s="243"/>
      <c r="H2609" s="243"/>
      <c r="I2609" s="244"/>
      <c r="J2609" s="244"/>
      <c r="K2609" s="243"/>
      <c r="L2609" s="243"/>
      <c r="M2609" s="243"/>
      <c r="N2609" s="243"/>
      <c r="O2609" s="243"/>
      <c r="P2609" s="244"/>
    </row>
    <row r="2610" spans="1:16" ht="13.5">
      <c r="A2610" s="242"/>
      <c r="B2610" s="240"/>
      <c r="C2610" s="243"/>
      <c r="D2610" s="243"/>
      <c r="E2610" s="243"/>
      <c r="F2610" s="243"/>
      <c r="G2610" s="243"/>
      <c r="H2610" s="243"/>
      <c r="I2610" s="244"/>
      <c r="J2610" s="244"/>
      <c r="K2610" s="243"/>
      <c r="L2610" s="243"/>
      <c r="M2610" s="243"/>
      <c r="N2610" s="243"/>
      <c r="O2610" s="243"/>
      <c r="P2610" s="244"/>
    </row>
    <row r="2611" spans="1:16" ht="13.5">
      <c r="A2611" s="242"/>
      <c r="B2611" s="240"/>
      <c r="C2611" s="243"/>
      <c r="D2611" s="243"/>
      <c r="E2611" s="243"/>
      <c r="F2611" s="243"/>
      <c r="G2611" s="243"/>
      <c r="H2611" s="243"/>
      <c r="I2611" s="244"/>
      <c r="J2611" s="244"/>
      <c r="K2611" s="243"/>
      <c r="L2611" s="243"/>
      <c r="M2611" s="243"/>
      <c r="N2611" s="243"/>
      <c r="O2611" s="243"/>
      <c r="P2611" s="244"/>
    </row>
    <row r="2612" spans="1:16" ht="13.5">
      <c r="A2612" s="242"/>
      <c r="B2612" s="240"/>
      <c r="C2612" s="243"/>
      <c r="D2612" s="243"/>
      <c r="E2612" s="243"/>
      <c r="F2612" s="243"/>
      <c r="G2612" s="243"/>
      <c r="H2612" s="243"/>
      <c r="I2612" s="244"/>
      <c r="J2612" s="244"/>
      <c r="K2612" s="243"/>
      <c r="L2612" s="243"/>
      <c r="M2612" s="243"/>
      <c r="N2612" s="243"/>
      <c r="O2612" s="243"/>
      <c r="P2612" s="244"/>
    </row>
    <row r="2613" spans="1:16" ht="13.5">
      <c r="A2613" s="242"/>
      <c r="B2613" s="240"/>
      <c r="C2613" s="243"/>
      <c r="D2613" s="243"/>
      <c r="E2613" s="243"/>
      <c r="F2613" s="243"/>
      <c r="G2613" s="243"/>
      <c r="H2613" s="243"/>
      <c r="I2613" s="244"/>
      <c r="J2613" s="244"/>
      <c r="K2613" s="243"/>
      <c r="L2613" s="243"/>
      <c r="M2613" s="243"/>
      <c r="N2613" s="243"/>
      <c r="O2613" s="243"/>
      <c r="P2613" s="244"/>
    </row>
    <row r="2614" spans="1:16" ht="13.5">
      <c r="A2614" s="242"/>
      <c r="B2614" s="240"/>
      <c r="C2614" s="243"/>
      <c r="D2614" s="243"/>
      <c r="E2614" s="243"/>
      <c r="F2614" s="243"/>
      <c r="G2614" s="243"/>
      <c r="H2614" s="243"/>
      <c r="I2614" s="244"/>
      <c r="J2614" s="244"/>
      <c r="K2614" s="243"/>
      <c r="L2614" s="243"/>
      <c r="M2614" s="243"/>
      <c r="N2614" s="243"/>
      <c r="O2614" s="243"/>
      <c r="P2614" s="244"/>
    </row>
    <row r="2615" spans="1:16" ht="13.5">
      <c r="A2615" s="242"/>
      <c r="B2615" s="240"/>
      <c r="C2615" s="243"/>
      <c r="D2615" s="243"/>
      <c r="E2615" s="243"/>
      <c r="F2615" s="243"/>
      <c r="G2615" s="243"/>
      <c r="H2615" s="243"/>
      <c r="I2615" s="244"/>
      <c r="J2615" s="244"/>
      <c r="K2615" s="243"/>
      <c r="L2615" s="243"/>
      <c r="M2615" s="243"/>
      <c r="N2615" s="243"/>
      <c r="O2615" s="243"/>
      <c r="P2615" s="244"/>
    </row>
    <row r="2616" spans="1:16" ht="13.5">
      <c r="A2616" s="242"/>
      <c r="B2616" s="240"/>
      <c r="C2616" s="243"/>
      <c r="D2616" s="243"/>
      <c r="E2616" s="243"/>
      <c r="F2616" s="243"/>
      <c r="G2616" s="243"/>
      <c r="H2616" s="243"/>
      <c r="I2616" s="244"/>
      <c r="J2616" s="244"/>
      <c r="K2616" s="243"/>
      <c r="L2616" s="243"/>
      <c r="M2616" s="243"/>
      <c r="N2616" s="243"/>
      <c r="O2616" s="243"/>
      <c r="P2616" s="244"/>
    </row>
    <row r="2617" spans="1:16" ht="13.5">
      <c r="A2617" s="242"/>
      <c r="B2617" s="240"/>
      <c r="C2617" s="243"/>
      <c r="D2617" s="243"/>
      <c r="E2617" s="243"/>
      <c r="F2617" s="243"/>
      <c r="G2617" s="243"/>
      <c r="H2617" s="243"/>
      <c r="I2617" s="244"/>
      <c r="J2617" s="244"/>
      <c r="K2617" s="243"/>
      <c r="L2617" s="243"/>
      <c r="M2617" s="243"/>
      <c r="N2617" s="243"/>
      <c r="O2617" s="243"/>
      <c r="P2617" s="244"/>
    </row>
    <row r="2618" spans="1:16" ht="13.5">
      <c r="A2618" s="242"/>
      <c r="B2618" s="240"/>
      <c r="C2618" s="243"/>
      <c r="D2618" s="243"/>
      <c r="E2618" s="243"/>
      <c r="F2618" s="243"/>
      <c r="G2618" s="243"/>
      <c r="H2618" s="243"/>
      <c r="I2618" s="244"/>
      <c r="J2618" s="244"/>
      <c r="K2618" s="243"/>
      <c r="L2618" s="243"/>
      <c r="M2618" s="243"/>
      <c r="N2618" s="243"/>
      <c r="O2618" s="243"/>
      <c r="P2618" s="244"/>
    </row>
    <row r="2619" spans="1:16" ht="13.5">
      <c r="A2619" s="242"/>
      <c r="B2619" s="240"/>
      <c r="C2619" s="243"/>
      <c r="D2619" s="243"/>
      <c r="E2619" s="243"/>
      <c r="F2619" s="243"/>
      <c r="G2619" s="243"/>
      <c r="H2619" s="243"/>
      <c r="I2619" s="244"/>
      <c r="J2619" s="244"/>
      <c r="K2619" s="243"/>
      <c r="L2619" s="243"/>
      <c r="M2619" s="243"/>
      <c r="N2619" s="243"/>
      <c r="O2619" s="243"/>
      <c r="P2619" s="244"/>
    </row>
    <row r="2620" spans="1:16" ht="13.5">
      <c r="A2620" s="242"/>
      <c r="B2620" s="240"/>
      <c r="C2620" s="243"/>
      <c r="D2620" s="243"/>
      <c r="E2620" s="243"/>
      <c r="F2620" s="243"/>
      <c r="G2620" s="243"/>
      <c r="H2620" s="243"/>
      <c r="I2620" s="244"/>
      <c r="J2620" s="244"/>
      <c r="K2620" s="243"/>
      <c r="L2620" s="243"/>
      <c r="M2620" s="243"/>
      <c r="N2620" s="243"/>
      <c r="O2620" s="243"/>
      <c r="P2620" s="244"/>
    </row>
    <row r="2621" spans="1:16" ht="13.5">
      <c r="A2621" s="242"/>
      <c r="B2621" s="240"/>
      <c r="C2621" s="243"/>
      <c r="D2621" s="243"/>
      <c r="E2621" s="243"/>
      <c r="F2621" s="243"/>
      <c r="G2621" s="243"/>
      <c r="H2621" s="243"/>
      <c r="I2621" s="244"/>
      <c r="J2621" s="244"/>
      <c r="K2621" s="243"/>
      <c r="L2621" s="243"/>
      <c r="M2621" s="243"/>
      <c r="N2621" s="243"/>
      <c r="O2621" s="243"/>
      <c r="P2621" s="244"/>
    </row>
    <row r="2622" spans="1:16" ht="13.5">
      <c r="A2622" s="242"/>
      <c r="B2622" s="240"/>
      <c r="C2622" s="243"/>
      <c r="D2622" s="243"/>
      <c r="E2622" s="243"/>
      <c r="F2622" s="243"/>
      <c r="G2622" s="243"/>
      <c r="H2622" s="243"/>
      <c r="I2622" s="244"/>
      <c r="J2622" s="244"/>
      <c r="K2622" s="243"/>
      <c r="L2622" s="243"/>
      <c r="M2622" s="243"/>
      <c r="N2622" s="243"/>
      <c r="O2622" s="243"/>
      <c r="P2622" s="244"/>
    </row>
    <row r="2623" spans="1:16" ht="13.5">
      <c r="A2623" s="242"/>
      <c r="B2623" s="240"/>
      <c r="C2623" s="243"/>
      <c r="D2623" s="243"/>
      <c r="E2623" s="243"/>
      <c r="F2623" s="243"/>
      <c r="G2623" s="243"/>
      <c r="H2623" s="243"/>
      <c r="I2623" s="244"/>
      <c r="J2623" s="244"/>
      <c r="K2623" s="243"/>
      <c r="L2623" s="243"/>
      <c r="M2623" s="243"/>
      <c r="N2623" s="243"/>
      <c r="O2623" s="243"/>
      <c r="P2623" s="244"/>
    </row>
    <row r="2624" spans="1:16" ht="13.5">
      <c r="A2624" s="242"/>
      <c r="B2624" s="240"/>
      <c r="C2624" s="243"/>
      <c r="D2624" s="243"/>
      <c r="E2624" s="243"/>
      <c r="F2624" s="243"/>
      <c r="G2624" s="243"/>
      <c r="H2624" s="243"/>
      <c r="I2624" s="244"/>
      <c r="J2624" s="244"/>
      <c r="K2624" s="243"/>
      <c r="L2624" s="243"/>
      <c r="M2624" s="243"/>
      <c r="N2624" s="243"/>
      <c r="O2624" s="243"/>
      <c r="P2624" s="244"/>
    </row>
    <row r="2625" spans="1:16" ht="13.5">
      <c r="A2625" s="242"/>
      <c r="B2625" s="240"/>
      <c r="C2625" s="243"/>
      <c r="D2625" s="243"/>
      <c r="E2625" s="243"/>
      <c r="F2625" s="243"/>
      <c r="G2625" s="243"/>
      <c r="H2625" s="243"/>
      <c r="I2625" s="244"/>
      <c r="J2625" s="244"/>
      <c r="K2625" s="243"/>
      <c r="L2625" s="243"/>
      <c r="M2625" s="243"/>
      <c r="N2625" s="243"/>
      <c r="O2625" s="243"/>
      <c r="P2625" s="244"/>
    </row>
    <row r="2626" spans="1:16" ht="13.5">
      <c r="A2626" s="242"/>
      <c r="B2626" s="240"/>
      <c r="C2626" s="243"/>
      <c r="D2626" s="243"/>
      <c r="E2626" s="243"/>
      <c r="F2626" s="243"/>
      <c r="G2626" s="243"/>
      <c r="H2626" s="243"/>
      <c r="I2626" s="244"/>
      <c r="J2626" s="244"/>
      <c r="K2626" s="243"/>
      <c r="L2626" s="243"/>
      <c r="M2626" s="243"/>
      <c r="N2626" s="243"/>
      <c r="O2626" s="243"/>
      <c r="P2626" s="244"/>
    </row>
    <row r="2627" spans="1:16" ht="13.5">
      <c r="A2627" s="242"/>
      <c r="B2627" s="240"/>
      <c r="C2627" s="243"/>
      <c r="D2627" s="243"/>
      <c r="E2627" s="243"/>
      <c r="F2627" s="243"/>
      <c r="G2627" s="243"/>
      <c r="H2627" s="243"/>
      <c r="I2627" s="244"/>
      <c r="J2627" s="244"/>
      <c r="K2627" s="243"/>
      <c r="L2627" s="243"/>
      <c r="M2627" s="243"/>
      <c r="N2627" s="243"/>
      <c r="O2627" s="243"/>
      <c r="P2627" s="244"/>
    </row>
    <row r="2628" spans="1:16" ht="13.5">
      <c r="A2628" s="242"/>
      <c r="B2628" s="240"/>
      <c r="C2628" s="243"/>
      <c r="D2628" s="243"/>
      <c r="E2628" s="243"/>
      <c r="F2628" s="243"/>
      <c r="G2628" s="243"/>
      <c r="H2628" s="243"/>
      <c r="I2628" s="244"/>
      <c r="J2628" s="244"/>
      <c r="K2628" s="243"/>
      <c r="L2628" s="243"/>
      <c r="M2628" s="243"/>
      <c r="N2628" s="243"/>
      <c r="O2628" s="243"/>
      <c r="P2628" s="244"/>
    </row>
    <row r="2629" spans="1:16" ht="13.5">
      <c r="A2629" s="242"/>
      <c r="B2629" s="240"/>
      <c r="C2629" s="243"/>
      <c r="D2629" s="243"/>
      <c r="E2629" s="243"/>
      <c r="F2629" s="243"/>
      <c r="G2629" s="243"/>
      <c r="H2629" s="243"/>
      <c r="I2629" s="244"/>
      <c r="J2629" s="244"/>
      <c r="K2629" s="243"/>
      <c r="L2629" s="243"/>
      <c r="M2629" s="243"/>
      <c r="N2629" s="243"/>
      <c r="O2629" s="243"/>
      <c r="P2629" s="244"/>
    </row>
    <row r="2630" spans="1:16" ht="13.5">
      <c r="A2630" s="242"/>
      <c r="B2630" s="240"/>
      <c r="C2630" s="243"/>
      <c r="D2630" s="243"/>
      <c r="E2630" s="243"/>
      <c r="F2630" s="243"/>
      <c r="G2630" s="243"/>
      <c r="H2630" s="243"/>
      <c r="I2630" s="244"/>
      <c r="J2630" s="244"/>
      <c r="K2630" s="243"/>
      <c r="L2630" s="243"/>
      <c r="M2630" s="243"/>
      <c r="N2630" s="243"/>
      <c r="O2630" s="243"/>
      <c r="P2630" s="244"/>
    </row>
    <row r="2631" spans="1:16" ht="13.5">
      <c r="A2631" s="242"/>
      <c r="B2631" s="240"/>
      <c r="C2631" s="243"/>
      <c r="D2631" s="243"/>
      <c r="E2631" s="243"/>
      <c r="F2631" s="243"/>
      <c r="G2631" s="243"/>
      <c r="H2631" s="243"/>
      <c r="I2631" s="244"/>
      <c r="J2631" s="244"/>
      <c r="K2631" s="243"/>
      <c r="L2631" s="243"/>
      <c r="M2631" s="243"/>
      <c r="N2631" s="243"/>
      <c r="O2631" s="243"/>
      <c r="P2631" s="244"/>
    </row>
    <row r="2632" spans="1:16" ht="13.5">
      <c r="A2632" s="242"/>
      <c r="B2632" s="240"/>
      <c r="C2632" s="243"/>
      <c r="D2632" s="243"/>
      <c r="E2632" s="243"/>
      <c r="F2632" s="243"/>
      <c r="G2632" s="243"/>
      <c r="H2632" s="243"/>
      <c r="I2632" s="244"/>
      <c r="J2632" s="244"/>
      <c r="K2632" s="243"/>
      <c r="L2632" s="243"/>
      <c r="M2632" s="243"/>
      <c r="N2632" s="243"/>
      <c r="O2632" s="243"/>
      <c r="P2632" s="244"/>
    </row>
    <row r="2633" spans="1:16" ht="13.5">
      <c r="A2633" s="242"/>
      <c r="B2633" s="240"/>
      <c r="C2633" s="243"/>
      <c r="D2633" s="243"/>
      <c r="E2633" s="243"/>
      <c r="F2633" s="243"/>
      <c r="G2633" s="243"/>
      <c r="H2633" s="243"/>
      <c r="I2633" s="244"/>
      <c r="J2633" s="244"/>
      <c r="K2633" s="243"/>
      <c r="L2633" s="243"/>
      <c r="M2633" s="243"/>
      <c r="N2633" s="243"/>
      <c r="O2633" s="243"/>
      <c r="P2633" s="244"/>
    </row>
    <row r="2634" spans="1:16" ht="13.5">
      <c r="A2634" s="242"/>
      <c r="B2634" s="240"/>
      <c r="C2634" s="243"/>
      <c r="D2634" s="243"/>
      <c r="E2634" s="243"/>
      <c r="F2634" s="243"/>
      <c r="G2634" s="243"/>
      <c r="H2634" s="243"/>
      <c r="I2634" s="244"/>
      <c r="J2634" s="244"/>
      <c r="K2634" s="243"/>
      <c r="L2634" s="243"/>
      <c r="M2634" s="243"/>
      <c r="N2634" s="243"/>
      <c r="O2634" s="243"/>
      <c r="P2634" s="244"/>
    </row>
    <row r="2635" spans="1:16" ht="13.5">
      <c r="A2635" s="242"/>
      <c r="B2635" s="240"/>
      <c r="C2635" s="243"/>
      <c r="D2635" s="243"/>
      <c r="E2635" s="243"/>
      <c r="F2635" s="243"/>
      <c r="G2635" s="243"/>
      <c r="H2635" s="243"/>
      <c r="I2635" s="244"/>
      <c r="J2635" s="244"/>
      <c r="K2635" s="243"/>
      <c r="L2635" s="243"/>
      <c r="M2635" s="243"/>
      <c r="N2635" s="243"/>
      <c r="O2635" s="243"/>
      <c r="P2635" s="244"/>
    </row>
    <row r="2636" spans="1:16" ht="13.5">
      <c r="A2636" s="242"/>
      <c r="B2636" s="240"/>
      <c r="C2636" s="243"/>
      <c r="D2636" s="243"/>
      <c r="E2636" s="243"/>
      <c r="F2636" s="243"/>
      <c r="G2636" s="243"/>
      <c r="H2636" s="243"/>
      <c r="I2636" s="244"/>
      <c r="J2636" s="244"/>
      <c r="K2636" s="243"/>
      <c r="L2636" s="243"/>
      <c r="M2636" s="243"/>
      <c r="N2636" s="243"/>
      <c r="O2636" s="243"/>
      <c r="P2636" s="244"/>
    </row>
    <row r="2637" spans="1:16" ht="13.5">
      <c r="A2637" s="242"/>
      <c r="B2637" s="240"/>
      <c r="C2637" s="243"/>
      <c r="D2637" s="243"/>
      <c r="E2637" s="243"/>
      <c r="F2637" s="243"/>
      <c r="G2637" s="243"/>
      <c r="H2637" s="243"/>
      <c r="I2637" s="244"/>
      <c r="J2637" s="244"/>
      <c r="K2637" s="243"/>
      <c r="L2637" s="243"/>
      <c r="M2637" s="243"/>
      <c r="N2637" s="243"/>
      <c r="O2637" s="243"/>
      <c r="P2637" s="244"/>
    </row>
    <row r="2638" spans="1:16" ht="13.5">
      <c r="A2638" s="242"/>
      <c r="B2638" s="240"/>
      <c r="C2638" s="243"/>
      <c r="D2638" s="243"/>
      <c r="E2638" s="243"/>
      <c r="F2638" s="243"/>
      <c r="G2638" s="243"/>
      <c r="H2638" s="243"/>
      <c r="I2638" s="244"/>
      <c r="J2638" s="244"/>
      <c r="K2638" s="243"/>
      <c r="L2638" s="243"/>
      <c r="M2638" s="243"/>
      <c r="N2638" s="243"/>
      <c r="O2638" s="243"/>
      <c r="P2638" s="244"/>
    </row>
    <row r="2639" spans="1:16" ht="13.5">
      <c r="A2639" s="242"/>
      <c r="B2639" s="240"/>
      <c r="C2639" s="243"/>
      <c r="D2639" s="243"/>
      <c r="E2639" s="243"/>
      <c r="F2639" s="243"/>
      <c r="G2639" s="243"/>
      <c r="H2639" s="243"/>
      <c r="I2639" s="244"/>
      <c r="J2639" s="244"/>
      <c r="K2639" s="243"/>
      <c r="L2639" s="243"/>
      <c r="M2639" s="243"/>
      <c r="N2639" s="243"/>
      <c r="O2639" s="243"/>
      <c r="P2639" s="244"/>
    </row>
    <row r="2640" spans="1:16" ht="13.5">
      <c r="A2640" s="242"/>
      <c r="B2640" s="240"/>
      <c r="C2640" s="243"/>
      <c r="D2640" s="243"/>
      <c r="E2640" s="243"/>
      <c r="F2640" s="243"/>
      <c r="G2640" s="243"/>
      <c r="H2640" s="243"/>
      <c r="I2640" s="244"/>
      <c r="J2640" s="244"/>
      <c r="K2640" s="243"/>
      <c r="L2640" s="243"/>
      <c r="M2640" s="243"/>
      <c r="N2640" s="243"/>
      <c r="O2640" s="243"/>
      <c r="P2640" s="244"/>
    </row>
    <row r="2641" spans="1:16" ht="13.5">
      <c r="A2641" s="242"/>
      <c r="B2641" s="240"/>
      <c r="C2641" s="243"/>
      <c r="D2641" s="243"/>
      <c r="E2641" s="243"/>
      <c r="F2641" s="243"/>
      <c r="G2641" s="243"/>
      <c r="H2641" s="243"/>
      <c r="I2641" s="244"/>
      <c r="J2641" s="244"/>
      <c r="K2641" s="243"/>
      <c r="L2641" s="243"/>
      <c r="M2641" s="243"/>
      <c r="N2641" s="243"/>
      <c r="O2641" s="243"/>
      <c r="P2641" s="244"/>
    </row>
    <row r="2642" spans="1:16" ht="13.5">
      <c r="A2642" s="242"/>
      <c r="B2642" s="240"/>
      <c r="C2642" s="243"/>
      <c r="D2642" s="243"/>
      <c r="E2642" s="243"/>
      <c r="F2642" s="243"/>
      <c r="G2642" s="243"/>
      <c r="H2642" s="243"/>
      <c r="I2642" s="244"/>
      <c r="J2642" s="244"/>
      <c r="K2642" s="243"/>
      <c r="L2642" s="243"/>
      <c r="M2642" s="243"/>
      <c r="N2642" s="243"/>
      <c r="O2642" s="243"/>
      <c r="P2642" s="244"/>
    </row>
    <row r="2643" spans="1:16" ht="13.5">
      <c r="A2643" s="242"/>
      <c r="B2643" s="240"/>
      <c r="C2643" s="243"/>
      <c r="D2643" s="243"/>
      <c r="E2643" s="243"/>
      <c r="F2643" s="243"/>
      <c r="G2643" s="243"/>
      <c r="H2643" s="243"/>
      <c r="I2643" s="244"/>
      <c r="J2643" s="244"/>
      <c r="K2643" s="243"/>
      <c r="L2643" s="243"/>
      <c r="M2643" s="243"/>
      <c r="N2643" s="243"/>
      <c r="O2643" s="243"/>
      <c r="P2643" s="244"/>
    </row>
    <row r="2644" spans="1:16" ht="13.5">
      <c r="A2644" s="242"/>
      <c r="B2644" s="240"/>
      <c r="C2644" s="243"/>
      <c r="D2644" s="243"/>
      <c r="E2644" s="243"/>
      <c r="F2644" s="243"/>
      <c r="G2644" s="243"/>
      <c r="H2644" s="243"/>
      <c r="I2644" s="244"/>
      <c r="J2644" s="244"/>
      <c r="K2644" s="243"/>
      <c r="L2644" s="243"/>
      <c r="M2644" s="243"/>
      <c r="N2644" s="243"/>
      <c r="O2644" s="243"/>
      <c r="P2644" s="244"/>
    </row>
    <row r="2645" spans="1:16" ht="13.5">
      <c r="A2645" s="242"/>
      <c r="B2645" s="240"/>
      <c r="C2645" s="243"/>
      <c r="D2645" s="243"/>
      <c r="E2645" s="243"/>
      <c r="F2645" s="243"/>
      <c r="G2645" s="243"/>
      <c r="H2645" s="243"/>
      <c r="I2645" s="244"/>
      <c r="J2645" s="244"/>
      <c r="K2645" s="243"/>
      <c r="L2645" s="243"/>
      <c r="M2645" s="243"/>
      <c r="N2645" s="243"/>
      <c r="O2645" s="243"/>
      <c r="P2645" s="244"/>
    </row>
    <row r="2646" spans="1:16" ht="13.5">
      <c r="A2646" s="242"/>
      <c r="B2646" s="240"/>
      <c r="C2646" s="243"/>
      <c r="D2646" s="243"/>
      <c r="E2646" s="243"/>
      <c r="F2646" s="243"/>
      <c r="G2646" s="243"/>
      <c r="H2646" s="243"/>
      <c r="I2646" s="244"/>
      <c r="J2646" s="244"/>
      <c r="K2646" s="243"/>
      <c r="L2646" s="243"/>
      <c r="M2646" s="243"/>
      <c r="N2646" s="243"/>
      <c r="O2646" s="243"/>
      <c r="P2646" s="244"/>
    </row>
    <row r="2647" spans="1:16" ht="13.5">
      <c r="A2647" s="242"/>
      <c r="B2647" s="240"/>
      <c r="C2647" s="243"/>
      <c r="D2647" s="243"/>
      <c r="E2647" s="243"/>
      <c r="F2647" s="243"/>
      <c r="G2647" s="243"/>
      <c r="H2647" s="243"/>
      <c r="I2647" s="244"/>
      <c r="J2647" s="244"/>
      <c r="K2647" s="243"/>
      <c r="L2647" s="243"/>
      <c r="M2647" s="243"/>
      <c r="N2647" s="243"/>
      <c r="O2647" s="243"/>
      <c r="P2647" s="244"/>
    </row>
    <row r="2648" spans="1:16" ht="13.5">
      <c r="A2648" s="242"/>
      <c r="B2648" s="240"/>
      <c r="C2648" s="243"/>
      <c r="D2648" s="243"/>
      <c r="E2648" s="243"/>
      <c r="F2648" s="243"/>
      <c r="G2648" s="243"/>
      <c r="H2648" s="243"/>
      <c r="I2648" s="244"/>
      <c r="J2648" s="244"/>
      <c r="K2648" s="243"/>
      <c r="L2648" s="243"/>
      <c r="M2648" s="243"/>
      <c r="N2648" s="243"/>
      <c r="O2648" s="243"/>
      <c r="P2648" s="244"/>
    </row>
    <row r="2649" spans="1:16" ht="13.5">
      <c r="A2649" s="242"/>
      <c r="B2649" s="240"/>
      <c r="C2649" s="243"/>
      <c r="D2649" s="243"/>
      <c r="E2649" s="243"/>
      <c r="F2649" s="243"/>
      <c r="G2649" s="243"/>
      <c r="H2649" s="243"/>
      <c r="I2649" s="244"/>
      <c r="J2649" s="244"/>
      <c r="K2649" s="243"/>
      <c r="L2649" s="243"/>
      <c r="M2649" s="243"/>
      <c r="N2649" s="243"/>
      <c r="O2649" s="243"/>
      <c r="P2649" s="244"/>
    </row>
    <row r="2650" spans="1:16" ht="13.5">
      <c r="A2650" s="242"/>
      <c r="B2650" s="240"/>
      <c r="C2650" s="243"/>
      <c r="D2650" s="243"/>
      <c r="E2650" s="243"/>
      <c r="F2650" s="243"/>
      <c r="G2650" s="243"/>
      <c r="H2650" s="243"/>
      <c r="I2650" s="244"/>
      <c r="J2650" s="244"/>
      <c r="K2650" s="243"/>
      <c r="L2650" s="243"/>
      <c r="M2650" s="243"/>
      <c r="N2650" s="243"/>
      <c r="O2650" s="243"/>
      <c r="P2650" s="244"/>
    </row>
    <row r="2651" spans="1:16" ht="13.5">
      <c r="A2651" s="242"/>
      <c r="B2651" s="240"/>
      <c r="C2651" s="243"/>
      <c r="D2651" s="243"/>
      <c r="E2651" s="243"/>
      <c r="F2651" s="243"/>
      <c r="G2651" s="243"/>
      <c r="H2651" s="243"/>
      <c r="I2651" s="244"/>
      <c r="J2651" s="244"/>
      <c r="K2651" s="243"/>
      <c r="L2651" s="243"/>
      <c r="M2651" s="243"/>
      <c r="N2651" s="243"/>
      <c r="O2651" s="243"/>
      <c r="P2651" s="244"/>
    </row>
    <row r="2652" spans="1:16" ht="13.5">
      <c r="A2652" s="242"/>
      <c r="B2652" s="240"/>
      <c r="C2652" s="243"/>
      <c r="D2652" s="243"/>
      <c r="E2652" s="243"/>
      <c r="F2652" s="243"/>
      <c r="G2652" s="243"/>
      <c r="H2652" s="243"/>
      <c r="I2652" s="244"/>
      <c r="J2652" s="244"/>
      <c r="K2652" s="243"/>
      <c r="L2652" s="243"/>
      <c r="M2652" s="243"/>
      <c r="N2652" s="243"/>
      <c r="O2652" s="243"/>
      <c r="P2652" s="244"/>
    </row>
    <row r="2653" spans="1:16" ht="13.5">
      <c r="A2653" s="242"/>
      <c r="B2653" s="240"/>
      <c r="C2653" s="243"/>
      <c r="D2653" s="243"/>
      <c r="E2653" s="243"/>
      <c r="F2653" s="243"/>
      <c r="G2653" s="243"/>
      <c r="H2653" s="243"/>
      <c r="I2653" s="244"/>
      <c r="J2653" s="244"/>
      <c r="K2653" s="243"/>
      <c r="L2653" s="243"/>
      <c r="M2653" s="243"/>
      <c r="N2653" s="243"/>
      <c r="O2653" s="243"/>
      <c r="P2653" s="244"/>
    </row>
    <row r="2654" spans="1:16" ht="13.5">
      <c r="A2654" s="242"/>
      <c r="B2654" s="240"/>
      <c r="C2654" s="243"/>
      <c r="D2654" s="243"/>
      <c r="E2654" s="243"/>
      <c r="F2654" s="243"/>
      <c r="G2654" s="243"/>
      <c r="H2654" s="243"/>
      <c r="I2654" s="244"/>
      <c r="J2654" s="244"/>
      <c r="K2654" s="243"/>
      <c r="L2654" s="243"/>
      <c r="M2654" s="243"/>
      <c r="N2654" s="243"/>
      <c r="O2654" s="243"/>
      <c r="P2654" s="244"/>
    </row>
    <row r="2655" spans="1:16" ht="13.5">
      <c r="A2655" s="242"/>
      <c r="B2655" s="240"/>
      <c r="C2655" s="243"/>
      <c r="D2655" s="243"/>
      <c r="E2655" s="243"/>
      <c r="F2655" s="243"/>
      <c r="G2655" s="243"/>
      <c r="H2655" s="243"/>
      <c r="I2655" s="244"/>
      <c r="J2655" s="244"/>
      <c r="K2655" s="243"/>
      <c r="L2655" s="243"/>
      <c r="M2655" s="243"/>
      <c r="N2655" s="243"/>
      <c r="O2655" s="243"/>
      <c r="P2655" s="244"/>
    </row>
    <row r="2656" spans="1:16" ht="13.5">
      <c r="A2656" s="242"/>
      <c r="B2656" s="240"/>
      <c r="C2656" s="243"/>
      <c r="D2656" s="243"/>
      <c r="E2656" s="243"/>
      <c r="F2656" s="243"/>
      <c r="G2656" s="243"/>
      <c r="H2656" s="243"/>
      <c r="I2656" s="244"/>
      <c r="J2656" s="244"/>
      <c r="K2656" s="243"/>
      <c r="L2656" s="243"/>
      <c r="M2656" s="243"/>
      <c r="N2656" s="243"/>
      <c r="O2656" s="243"/>
      <c r="P2656" s="244"/>
    </row>
    <row r="2657" spans="1:16" ht="13.5">
      <c r="A2657" s="242"/>
      <c r="B2657" s="240"/>
      <c r="C2657" s="243"/>
      <c r="D2657" s="243"/>
      <c r="E2657" s="243"/>
      <c r="F2657" s="243"/>
      <c r="G2657" s="243"/>
      <c r="H2657" s="243"/>
      <c r="I2657" s="244"/>
      <c r="J2657" s="244"/>
      <c r="K2657" s="243"/>
      <c r="L2657" s="243"/>
      <c r="M2657" s="243"/>
      <c r="N2657" s="243"/>
      <c r="O2657" s="243"/>
      <c r="P2657" s="244"/>
    </row>
    <row r="2658" spans="1:16" ht="13.5">
      <c r="A2658" s="242"/>
      <c r="B2658" s="240"/>
      <c r="C2658" s="243"/>
      <c r="D2658" s="243"/>
      <c r="E2658" s="243"/>
      <c r="F2658" s="243"/>
      <c r="G2658" s="243"/>
      <c r="H2658" s="243"/>
      <c r="I2658" s="244"/>
      <c r="J2658" s="244"/>
      <c r="K2658" s="243"/>
      <c r="L2658" s="243"/>
      <c r="M2658" s="243"/>
      <c r="N2658" s="243"/>
      <c r="O2658" s="243"/>
      <c r="P2658" s="244"/>
    </row>
    <row r="2659" spans="1:16" ht="13.5">
      <c r="A2659" s="242"/>
      <c r="B2659" s="240"/>
      <c r="C2659" s="243"/>
      <c r="D2659" s="243"/>
      <c r="E2659" s="243"/>
      <c r="F2659" s="243"/>
      <c r="G2659" s="243"/>
      <c r="H2659" s="243"/>
      <c r="I2659" s="244"/>
      <c r="J2659" s="244"/>
      <c r="K2659" s="243"/>
      <c r="L2659" s="243"/>
      <c r="M2659" s="243"/>
      <c r="N2659" s="243"/>
      <c r="O2659" s="243"/>
      <c r="P2659" s="244"/>
    </row>
    <row r="2660" spans="1:16" ht="13.5">
      <c r="A2660" s="242"/>
      <c r="B2660" s="240"/>
      <c r="C2660" s="243"/>
      <c r="D2660" s="243"/>
      <c r="E2660" s="243"/>
      <c r="F2660" s="243"/>
      <c r="G2660" s="243"/>
      <c r="H2660" s="243"/>
      <c r="I2660" s="244"/>
      <c r="J2660" s="244"/>
      <c r="K2660" s="243"/>
      <c r="L2660" s="243"/>
      <c r="M2660" s="243"/>
      <c r="N2660" s="243"/>
      <c r="O2660" s="243"/>
      <c r="P2660" s="244"/>
    </row>
    <row r="2661" spans="1:16" ht="13.5">
      <c r="A2661" s="242"/>
      <c r="B2661" s="240"/>
      <c r="C2661" s="243"/>
      <c r="D2661" s="243"/>
      <c r="E2661" s="243"/>
      <c r="F2661" s="243"/>
      <c r="G2661" s="243"/>
      <c r="H2661" s="243"/>
      <c r="I2661" s="244"/>
      <c r="J2661" s="244"/>
      <c r="K2661" s="243"/>
      <c r="L2661" s="243"/>
      <c r="M2661" s="243"/>
      <c r="N2661" s="243"/>
      <c r="O2661" s="243"/>
      <c r="P2661" s="244"/>
    </row>
    <row r="2662" spans="1:16" ht="13.5">
      <c r="A2662" s="242"/>
      <c r="B2662" s="240"/>
      <c r="C2662" s="243"/>
      <c r="D2662" s="243"/>
      <c r="E2662" s="243"/>
      <c r="F2662" s="243"/>
      <c r="G2662" s="243"/>
      <c r="H2662" s="243"/>
      <c r="I2662" s="244"/>
      <c r="J2662" s="244"/>
      <c r="K2662" s="243"/>
      <c r="L2662" s="243"/>
      <c r="M2662" s="243"/>
      <c r="N2662" s="243"/>
      <c r="O2662" s="243"/>
      <c r="P2662" s="244"/>
    </row>
    <row r="2663" spans="1:16" ht="13.5">
      <c r="A2663" s="242"/>
      <c r="B2663" s="240"/>
      <c r="C2663" s="243"/>
      <c r="D2663" s="243"/>
      <c r="E2663" s="243"/>
      <c r="F2663" s="243"/>
      <c r="G2663" s="243"/>
      <c r="H2663" s="243"/>
      <c r="I2663" s="244"/>
      <c r="J2663" s="244"/>
      <c r="K2663" s="243"/>
      <c r="L2663" s="243"/>
      <c r="M2663" s="243"/>
      <c r="N2663" s="243"/>
      <c r="O2663" s="243"/>
      <c r="P2663" s="244"/>
    </row>
    <row r="2664" spans="1:16" ht="13.5">
      <c r="A2664" s="242"/>
      <c r="B2664" s="240"/>
      <c r="C2664" s="243"/>
      <c r="D2664" s="243"/>
      <c r="E2664" s="243"/>
      <c r="F2664" s="243"/>
      <c r="G2664" s="243"/>
      <c r="H2664" s="243"/>
      <c r="I2664" s="244"/>
      <c r="J2664" s="244"/>
      <c r="K2664" s="243"/>
      <c r="L2664" s="243"/>
      <c r="M2664" s="243"/>
      <c r="N2664" s="243"/>
      <c r="O2664" s="243"/>
      <c r="P2664" s="244"/>
    </row>
    <row r="2665" spans="1:16" ht="13.5">
      <c r="A2665" s="242"/>
      <c r="B2665" s="240"/>
      <c r="C2665" s="243"/>
      <c r="D2665" s="243"/>
      <c r="E2665" s="243"/>
      <c r="F2665" s="243"/>
      <c r="G2665" s="243"/>
      <c r="H2665" s="243"/>
      <c r="I2665" s="244"/>
      <c r="J2665" s="244"/>
      <c r="K2665" s="243"/>
      <c r="L2665" s="243"/>
      <c r="M2665" s="243"/>
      <c r="N2665" s="243"/>
      <c r="O2665" s="243"/>
      <c r="P2665" s="244"/>
    </row>
    <row r="2666" spans="1:16" ht="13.5">
      <c r="A2666" s="242"/>
      <c r="B2666" s="240"/>
      <c r="C2666" s="243"/>
      <c r="D2666" s="243"/>
      <c r="E2666" s="243"/>
      <c r="F2666" s="243"/>
      <c r="G2666" s="243"/>
      <c r="H2666" s="243"/>
      <c r="I2666" s="244"/>
      <c r="J2666" s="244"/>
      <c r="K2666" s="243"/>
      <c r="L2666" s="243"/>
      <c r="M2666" s="243"/>
      <c r="N2666" s="243"/>
      <c r="O2666" s="243"/>
      <c r="P2666" s="244"/>
    </row>
    <row r="2667" spans="1:16" ht="13.5">
      <c r="A2667" s="242"/>
      <c r="B2667" s="240"/>
      <c r="C2667" s="243"/>
      <c r="D2667" s="243"/>
      <c r="E2667" s="243"/>
      <c r="F2667" s="243"/>
      <c r="G2667" s="243"/>
      <c r="H2667" s="243"/>
      <c r="I2667" s="244"/>
      <c r="J2667" s="244"/>
      <c r="K2667" s="243"/>
      <c r="L2667" s="243"/>
      <c r="M2667" s="243"/>
      <c r="N2667" s="243"/>
      <c r="O2667" s="243"/>
      <c r="P2667" s="244"/>
    </row>
    <row r="2668" spans="1:16" ht="13.5">
      <c r="A2668" s="242"/>
      <c r="B2668" s="240"/>
      <c r="C2668" s="243"/>
      <c r="D2668" s="243"/>
      <c r="E2668" s="243"/>
      <c r="F2668" s="243"/>
      <c r="G2668" s="243"/>
      <c r="H2668" s="243"/>
      <c r="I2668" s="244"/>
      <c r="J2668" s="244"/>
      <c r="K2668" s="243"/>
      <c r="L2668" s="243"/>
      <c r="M2668" s="243"/>
      <c r="N2668" s="243"/>
      <c r="O2668" s="243"/>
      <c r="P2668" s="244"/>
    </row>
    <row r="2669" spans="1:16" ht="13.5">
      <c r="A2669" s="242"/>
      <c r="B2669" s="240"/>
      <c r="C2669" s="243"/>
      <c r="D2669" s="243"/>
      <c r="E2669" s="243"/>
      <c r="F2669" s="243"/>
      <c r="G2669" s="243"/>
      <c r="H2669" s="243"/>
      <c r="I2669" s="244"/>
      <c r="J2669" s="244"/>
      <c r="K2669" s="243"/>
      <c r="L2669" s="243"/>
      <c r="M2669" s="243"/>
      <c r="N2669" s="243"/>
      <c r="O2669" s="243"/>
      <c r="P2669" s="244"/>
    </row>
    <row r="2670" spans="1:16" ht="13.5">
      <c r="A2670" s="242"/>
      <c r="B2670" s="240"/>
      <c r="C2670" s="243"/>
      <c r="D2670" s="243"/>
      <c r="E2670" s="243"/>
      <c r="F2670" s="243"/>
      <c r="G2670" s="243"/>
      <c r="H2670" s="243"/>
      <c r="I2670" s="244"/>
      <c r="J2670" s="244"/>
      <c r="K2670" s="243"/>
      <c r="L2670" s="243"/>
      <c r="M2670" s="243"/>
      <c r="N2670" s="243"/>
      <c r="O2670" s="243"/>
      <c r="P2670" s="244"/>
    </row>
    <row r="2671" spans="1:16" ht="13.5">
      <c r="A2671" s="242"/>
      <c r="B2671" s="240"/>
      <c r="C2671" s="243"/>
      <c r="D2671" s="243"/>
      <c r="E2671" s="243"/>
      <c r="F2671" s="243"/>
      <c r="G2671" s="243"/>
      <c r="H2671" s="243"/>
      <c r="I2671" s="244"/>
      <c r="J2671" s="244"/>
      <c r="K2671" s="243"/>
      <c r="L2671" s="243"/>
      <c r="M2671" s="243"/>
      <c r="N2671" s="243"/>
      <c r="O2671" s="243"/>
      <c r="P2671" s="244"/>
    </row>
    <row r="2672" spans="1:16" ht="13.5">
      <c r="A2672" s="242"/>
      <c r="B2672" s="240"/>
      <c r="C2672" s="243"/>
      <c r="D2672" s="243"/>
      <c r="E2672" s="243"/>
      <c r="F2672" s="243"/>
      <c r="G2672" s="243"/>
      <c r="H2672" s="243"/>
      <c r="I2672" s="244"/>
      <c r="J2672" s="244"/>
      <c r="K2672" s="243"/>
      <c r="L2672" s="243"/>
      <c r="M2672" s="243"/>
      <c r="N2672" s="243"/>
      <c r="O2672" s="243"/>
      <c r="P2672" s="244"/>
    </row>
    <row r="2673" spans="1:16" ht="13.5">
      <c r="A2673" s="242"/>
      <c r="B2673" s="240"/>
      <c r="C2673" s="243"/>
      <c r="D2673" s="243"/>
      <c r="E2673" s="243"/>
      <c r="F2673" s="243"/>
      <c r="G2673" s="243"/>
      <c r="H2673" s="243"/>
      <c r="I2673" s="244"/>
      <c r="J2673" s="244"/>
      <c r="K2673" s="243"/>
      <c r="L2673" s="243"/>
      <c r="M2673" s="243"/>
      <c r="N2673" s="243"/>
      <c r="O2673" s="243"/>
      <c r="P2673" s="244"/>
    </row>
    <row r="2674" spans="1:16" ht="13.5">
      <c r="A2674" s="242"/>
      <c r="B2674" s="240"/>
      <c r="C2674" s="243"/>
      <c r="D2674" s="243"/>
      <c r="E2674" s="243"/>
      <c r="F2674" s="243"/>
      <c r="G2674" s="243"/>
      <c r="H2674" s="243"/>
      <c r="I2674" s="244"/>
      <c r="J2674" s="244"/>
      <c r="K2674" s="243"/>
      <c r="L2674" s="243"/>
      <c r="M2674" s="243"/>
      <c r="N2674" s="243"/>
      <c r="O2674" s="243"/>
      <c r="P2674" s="244"/>
    </row>
    <row r="2675" spans="1:16" ht="13.5">
      <c r="A2675" s="242"/>
      <c r="B2675" s="240"/>
      <c r="C2675" s="243"/>
      <c r="D2675" s="243"/>
      <c r="E2675" s="243"/>
      <c r="F2675" s="243"/>
      <c r="G2675" s="243"/>
      <c r="H2675" s="243"/>
      <c r="I2675" s="244"/>
      <c r="J2675" s="244"/>
      <c r="K2675" s="243"/>
      <c r="L2675" s="243"/>
      <c r="M2675" s="243"/>
      <c r="N2675" s="243"/>
      <c r="O2675" s="243"/>
      <c r="P2675" s="244"/>
    </row>
    <row r="2676" spans="1:16" ht="13.5">
      <c r="A2676" s="242"/>
      <c r="B2676" s="240"/>
      <c r="C2676" s="243"/>
      <c r="D2676" s="243"/>
      <c r="E2676" s="243"/>
      <c r="F2676" s="243"/>
      <c r="G2676" s="243"/>
      <c r="H2676" s="243"/>
      <c r="I2676" s="244"/>
      <c r="J2676" s="244"/>
      <c r="K2676" s="243"/>
      <c r="L2676" s="243"/>
      <c r="M2676" s="243"/>
      <c r="N2676" s="243"/>
      <c r="O2676" s="243"/>
      <c r="P2676" s="244"/>
    </row>
    <row r="2677" spans="1:16" ht="13.5">
      <c r="A2677" s="242"/>
      <c r="B2677" s="240"/>
      <c r="C2677" s="243"/>
      <c r="D2677" s="243"/>
      <c r="E2677" s="243"/>
      <c r="F2677" s="243"/>
      <c r="G2677" s="243"/>
      <c r="H2677" s="243"/>
      <c r="I2677" s="244"/>
      <c r="J2677" s="244"/>
      <c r="K2677" s="243"/>
      <c r="L2677" s="243"/>
      <c r="M2677" s="243"/>
      <c r="N2677" s="243"/>
      <c r="O2677" s="243"/>
      <c r="P2677" s="244"/>
    </row>
    <row r="2678" spans="1:16" ht="13.5">
      <c r="A2678" s="242"/>
      <c r="B2678" s="240"/>
      <c r="C2678" s="243"/>
      <c r="D2678" s="243"/>
      <c r="E2678" s="243"/>
      <c r="F2678" s="243"/>
      <c r="G2678" s="243"/>
      <c r="H2678" s="243"/>
      <c r="I2678" s="244"/>
      <c r="J2678" s="244"/>
      <c r="K2678" s="243"/>
      <c r="L2678" s="243"/>
      <c r="M2678" s="243"/>
      <c r="N2678" s="243"/>
      <c r="O2678" s="243"/>
      <c r="P2678" s="244"/>
    </row>
    <row r="2679" spans="1:16" ht="13.5">
      <c r="A2679" s="242"/>
      <c r="B2679" s="240"/>
      <c r="C2679" s="243"/>
      <c r="D2679" s="243"/>
      <c r="E2679" s="243"/>
      <c r="F2679" s="243"/>
      <c r="G2679" s="243"/>
      <c r="H2679" s="243"/>
      <c r="I2679" s="244"/>
      <c r="J2679" s="244"/>
      <c r="K2679" s="243"/>
      <c r="L2679" s="243"/>
      <c r="M2679" s="243"/>
      <c r="N2679" s="243"/>
      <c r="O2679" s="243"/>
      <c r="P2679" s="244"/>
    </row>
    <row r="2680" spans="1:16" ht="13.5">
      <c r="A2680" s="242"/>
      <c r="B2680" s="240"/>
      <c r="C2680" s="243"/>
      <c r="D2680" s="243"/>
      <c r="E2680" s="243"/>
      <c r="F2680" s="243"/>
      <c r="G2680" s="243"/>
      <c r="H2680" s="243"/>
      <c r="I2680" s="244"/>
      <c r="J2680" s="244"/>
      <c r="K2680" s="243"/>
      <c r="L2680" s="243"/>
      <c r="M2680" s="243"/>
      <c r="N2680" s="243"/>
      <c r="O2680" s="243"/>
      <c r="P2680" s="244"/>
    </row>
    <row r="2681" spans="1:16" ht="13.5">
      <c r="A2681" s="242"/>
      <c r="B2681" s="240"/>
      <c r="C2681" s="243"/>
      <c r="D2681" s="243"/>
      <c r="E2681" s="243"/>
      <c r="F2681" s="243"/>
      <c r="G2681" s="243"/>
      <c r="H2681" s="243"/>
      <c r="I2681" s="244"/>
      <c r="J2681" s="244"/>
      <c r="K2681" s="243"/>
      <c r="L2681" s="243"/>
      <c r="M2681" s="243"/>
      <c r="N2681" s="243"/>
      <c r="O2681" s="243"/>
      <c r="P2681" s="244"/>
    </row>
    <row r="2682" spans="1:16" ht="13.5">
      <c r="A2682" s="242"/>
      <c r="B2682" s="240"/>
      <c r="C2682" s="243"/>
      <c r="D2682" s="243"/>
      <c r="E2682" s="243"/>
      <c r="F2682" s="243"/>
      <c r="G2682" s="243"/>
      <c r="H2682" s="243"/>
      <c r="I2682" s="244"/>
      <c r="J2682" s="244"/>
      <c r="K2682" s="243"/>
      <c r="L2682" s="243"/>
      <c r="M2682" s="243"/>
      <c r="N2682" s="243"/>
      <c r="O2682" s="243"/>
      <c r="P2682" s="244"/>
    </row>
    <row r="2683" spans="1:16" ht="13.5">
      <c r="A2683" s="242"/>
      <c r="B2683" s="240"/>
      <c r="C2683" s="243"/>
      <c r="D2683" s="243"/>
      <c r="E2683" s="243"/>
      <c r="F2683" s="243"/>
      <c r="G2683" s="243"/>
      <c r="H2683" s="243"/>
      <c r="I2683" s="244"/>
      <c r="J2683" s="244"/>
      <c r="K2683" s="243"/>
      <c r="L2683" s="243"/>
      <c r="M2683" s="243"/>
      <c r="N2683" s="243"/>
      <c r="O2683" s="243"/>
      <c r="P2683" s="244"/>
    </row>
    <row r="2684" spans="1:16" ht="13.5">
      <c r="A2684" s="242"/>
      <c r="B2684" s="240"/>
      <c r="C2684" s="243"/>
      <c r="D2684" s="243"/>
      <c r="E2684" s="243"/>
      <c r="F2684" s="243"/>
      <c r="G2684" s="243"/>
      <c r="H2684" s="243"/>
      <c r="I2684" s="244"/>
      <c r="J2684" s="244"/>
      <c r="K2684" s="243"/>
      <c r="L2684" s="243"/>
      <c r="M2684" s="243"/>
      <c r="N2684" s="243"/>
      <c r="O2684" s="243"/>
      <c r="P2684" s="244"/>
    </row>
    <row r="2685" spans="1:16" ht="13.5">
      <c r="A2685" s="242"/>
      <c r="B2685" s="240"/>
      <c r="C2685" s="243"/>
      <c r="D2685" s="243"/>
      <c r="E2685" s="243"/>
      <c r="F2685" s="243"/>
      <c r="G2685" s="243"/>
      <c r="H2685" s="243"/>
      <c r="I2685" s="244"/>
      <c r="J2685" s="244"/>
      <c r="K2685" s="243"/>
      <c r="L2685" s="243"/>
      <c r="M2685" s="243"/>
      <c r="N2685" s="243"/>
      <c r="O2685" s="243"/>
      <c r="P2685" s="244"/>
    </row>
    <row r="2686" spans="1:16" ht="13.5">
      <c r="A2686" s="242"/>
      <c r="B2686" s="240"/>
      <c r="C2686" s="243"/>
      <c r="D2686" s="243"/>
      <c r="E2686" s="243"/>
      <c r="F2686" s="243"/>
      <c r="G2686" s="243"/>
      <c r="H2686" s="243"/>
      <c r="I2686" s="244"/>
      <c r="J2686" s="244"/>
      <c r="K2686" s="243"/>
      <c r="L2686" s="243"/>
      <c r="M2686" s="243"/>
      <c r="N2686" s="243"/>
      <c r="O2686" s="243"/>
      <c r="P2686" s="244"/>
    </row>
    <row r="2687" spans="1:16" ht="13.5">
      <c r="A2687" s="242"/>
      <c r="B2687" s="240"/>
      <c r="C2687" s="243"/>
      <c r="D2687" s="243"/>
      <c r="E2687" s="243"/>
      <c r="F2687" s="243"/>
      <c r="G2687" s="243"/>
      <c r="H2687" s="243"/>
      <c r="I2687" s="244"/>
      <c r="J2687" s="244"/>
      <c r="K2687" s="243"/>
      <c r="L2687" s="243"/>
      <c r="M2687" s="243"/>
      <c r="N2687" s="243"/>
      <c r="O2687" s="243"/>
      <c r="P2687" s="244"/>
    </row>
    <row r="2688" spans="1:16" ht="13.5">
      <c r="A2688" s="242"/>
      <c r="B2688" s="240"/>
      <c r="C2688" s="243"/>
      <c r="D2688" s="243"/>
      <c r="E2688" s="243"/>
      <c r="F2688" s="243"/>
      <c r="G2688" s="243"/>
      <c r="H2688" s="243"/>
      <c r="I2688" s="244"/>
      <c r="J2688" s="244"/>
      <c r="K2688" s="243"/>
      <c r="L2688" s="243"/>
      <c r="M2688" s="243"/>
      <c r="N2688" s="243"/>
      <c r="O2688" s="243"/>
      <c r="P2688" s="244"/>
    </row>
    <row r="2689" spans="1:16" ht="13.5">
      <c r="A2689" s="242"/>
      <c r="B2689" s="240"/>
      <c r="C2689" s="243"/>
      <c r="D2689" s="243"/>
      <c r="E2689" s="243"/>
      <c r="F2689" s="243"/>
      <c r="G2689" s="243"/>
      <c r="H2689" s="243"/>
      <c r="I2689" s="244"/>
      <c r="J2689" s="244"/>
      <c r="K2689" s="243"/>
      <c r="L2689" s="243"/>
      <c r="M2689" s="243"/>
      <c r="N2689" s="243"/>
      <c r="O2689" s="243"/>
      <c r="P2689" s="244"/>
    </row>
    <row r="2690" spans="1:16" ht="13.5">
      <c r="A2690" s="242"/>
      <c r="B2690" s="240"/>
      <c r="C2690" s="243"/>
      <c r="D2690" s="243"/>
      <c r="E2690" s="243"/>
      <c r="F2690" s="243"/>
      <c r="G2690" s="243"/>
      <c r="H2690" s="243"/>
      <c r="I2690" s="244"/>
      <c r="J2690" s="244"/>
      <c r="K2690" s="243"/>
      <c r="L2690" s="243"/>
      <c r="M2690" s="243"/>
      <c r="N2690" s="243"/>
      <c r="O2690" s="243"/>
      <c r="P2690" s="244"/>
    </row>
    <row r="2691" spans="1:16" ht="13.5">
      <c r="A2691" s="242"/>
      <c r="B2691" s="240"/>
      <c r="C2691" s="243"/>
      <c r="D2691" s="243"/>
      <c r="E2691" s="243"/>
      <c r="F2691" s="243"/>
      <c r="G2691" s="243"/>
      <c r="H2691" s="243"/>
      <c r="I2691" s="244"/>
      <c r="J2691" s="244"/>
      <c r="K2691" s="243"/>
      <c r="L2691" s="243"/>
      <c r="M2691" s="243"/>
      <c r="N2691" s="243"/>
      <c r="O2691" s="243"/>
      <c r="P2691" s="244"/>
    </row>
    <row r="2692" spans="1:16" ht="13.5">
      <c r="A2692" s="242"/>
      <c r="B2692" s="240"/>
      <c r="C2692" s="243"/>
      <c r="D2692" s="243"/>
      <c r="E2692" s="243"/>
      <c r="F2692" s="243"/>
      <c r="G2692" s="243"/>
      <c r="H2692" s="243"/>
      <c r="I2692" s="244"/>
      <c r="J2692" s="244"/>
      <c r="K2692" s="243"/>
      <c r="L2692" s="243"/>
      <c r="M2692" s="243"/>
      <c r="N2692" s="243"/>
      <c r="O2692" s="243"/>
      <c r="P2692" s="244"/>
    </row>
    <row r="2693" spans="1:16" ht="13.5">
      <c r="A2693" s="242"/>
      <c r="B2693" s="240"/>
      <c r="C2693" s="243"/>
      <c r="D2693" s="243"/>
      <c r="E2693" s="243"/>
      <c r="F2693" s="243"/>
      <c r="G2693" s="243"/>
      <c r="H2693" s="243"/>
      <c r="I2693" s="244"/>
      <c r="J2693" s="244"/>
      <c r="K2693" s="243"/>
      <c r="L2693" s="243"/>
      <c r="M2693" s="243"/>
      <c r="N2693" s="243"/>
      <c r="O2693" s="243"/>
      <c r="P2693" s="244"/>
    </row>
    <row r="2694" spans="1:16" ht="13.5">
      <c r="A2694" s="242"/>
      <c r="B2694" s="240"/>
      <c r="C2694" s="243"/>
      <c r="D2694" s="243"/>
      <c r="E2694" s="243"/>
      <c r="F2694" s="243"/>
      <c r="G2694" s="243"/>
      <c r="H2694" s="243"/>
      <c r="I2694" s="244"/>
      <c r="J2694" s="244"/>
      <c r="K2694" s="243"/>
      <c r="L2694" s="243"/>
      <c r="M2694" s="243"/>
      <c r="N2694" s="243"/>
      <c r="O2694" s="243"/>
      <c r="P2694" s="244"/>
    </row>
    <row r="2695" spans="1:16" ht="13.5">
      <c r="A2695" s="242"/>
      <c r="B2695" s="240"/>
      <c r="C2695" s="243"/>
      <c r="D2695" s="243"/>
      <c r="E2695" s="243"/>
      <c r="F2695" s="243"/>
      <c r="G2695" s="243"/>
      <c r="H2695" s="243"/>
      <c r="I2695" s="244"/>
      <c r="J2695" s="244"/>
      <c r="K2695" s="243"/>
      <c r="L2695" s="243"/>
      <c r="M2695" s="243"/>
      <c r="N2695" s="243"/>
      <c r="O2695" s="243"/>
      <c r="P2695" s="244"/>
    </row>
    <row r="2696" spans="1:16" ht="13.5">
      <c r="A2696" s="242"/>
      <c r="B2696" s="240"/>
      <c r="C2696" s="243"/>
      <c r="D2696" s="243"/>
      <c r="E2696" s="243"/>
      <c r="F2696" s="243"/>
      <c r="G2696" s="243"/>
      <c r="H2696" s="243"/>
      <c r="I2696" s="244"/>
      <c r="J2696" s="244"/>
      <c r="K2696" s="243"/>
      <c r="L2696" s="243"/>
      <c r="M2696" s="243"/>
      <c r="N2696" s="243"/>
      <c r="O2696" s="243"/>
      <c r="P2696" s="244"/>
    </row>
    <row r="2697" spans="1:16" ht="13.5">
      <c r="A2697" s="242"/>
      <c r="B2697" s="240"/>
      <c r="C2697" s="243"/>
      <c r="D2697" s="243"/>
      <c r="E2697" s="243"/>
      <c r="F2697" s="243"/>
      <c r="G2697" s="243"/>
      <c r="H2697" s="243"/>
      <c r="I2697" s="244"/>
      <c r="J2697" s="244"/>
      <c r="K2697" s="243"/>
      <c r="L2697" s="243"/>
      <c r="M2697" s="243"/>
      <c r="N2697" s="243"/>
      <c r="O2697" s="243"/>
      <c r="P2697" s="244"/>
    </row>
    <row r="2698" spans="1:16" ht="13.5">
      <c r="A2698" s="242"/>
      <c r="B2698" s="240"/>
      <c r="C2698" s="243"/>
      <c r="D2698" s="243"/>
      <c r="E2698" s="243"/>
      <c r="F2698" s="243"/>
      <c r="G2698" s="243"/>
      <c r="H2698" s="243"/>
      <c r="I2698" s="244"/>
      <c r="J2698" s="244"/>
      <c r="K2698" s="243"/>
      <c r="L2698" s="243"/>
      <c r="M2698" s="243"/>
      <c r="N2698" s="243"/>
      <c r="O2698" s="243"/>
      <c r="P2698" s="244"/>
    </row>
    <row r="2699" spans="1:16" ht="13.5">
      <c r="A2699" s="242"/>
      <c r="B2699" s="240"/>
      <c r="C2699" s="243"/>
      <c r="D2699" s="243"/>
      <c r="E2699" s="243"/>
      <c r="F2699" s="243"/>
      <c r="G2699" s="243"/>
      <c r="H2699" s="243"/>
      <c r="I2699" s="244"/>
      <c r="J2699" s="244"/>
      <c r="K2699" s="243"/>
      <c r="L2699" s="243"/>
      <c r="M2699" s="243"/>
      <c r="N2699" s="243"/>
      <c r="O2699" s="243"/>
      <c r="P2699" s="244"/>
    </row>
    <row r="2700" spans="1:16" ht="13.5">
      <c r="A2700" s="242"/>
      <c r="B2700" s="240"/>
      <c r="C2700" s="243"/>
      <c r="D2700" s="243"/>
      <c r="E2700" s="243"/>
      <c r="F2700" s="243"/>
      <c r="G2700" s="243"/>
      <c r="H2700" s="243"/>
      <c r="I2700" s="244"/>
      <c r="J2700" s="244"/>
      <c r="K2700" s="243"/>
      <c r="L2700" s="243"/>
      <c r="M2700" s="243"/>
      <c r="N2700" s="243"/>
      <c r="O2700" s="243"/>
      <c r="P2700" s="244"/>
    </row>
    <row r="2701" spans="1:16" ht="13.5">
      <c r="A2701" s="242"/>
      <c r="B2701" s="240"/>
      <c r="C2701" s="243"/>
      <c r="D2701" s="243"/>
      <c r="E2701" s="243"/>
      <c r="F2701" s="243"/>
      <c r="G2701" s="243"/>
      <c r="H2701" s="243"/>
      <c r="I2701" s="244"/>
      <c r="J2701" s="244"/>
      <c r="K2701" s="243"/>
      <c r="L2701" s="243"/>
      <c r="M2701" s="243"/>
      <c r="N2701" s="243"/>
      <c r="O2701" s="243"/>
      <c r="P2701" s="244"/>
    </row>
    <row r="2702" spans="1:16" ht="13.5">
      <c r="A2702" s="242"/>
      <c r="B2702" s="240"/>
      <c r="C2702" s="243"/>
      <c r="D2702" s="243"/>
      <c r="E2702" s="243"/>
      <c r="F2702" s="243"/>
      <c r="G2702" s="243"/>
      <c r="H2702" s="243"/>
      <c r="I2702" s="244"/>
      <c r="J2702" s="244"/>
      <c r="K2702" s="243"/>
      <c r="L2702" s="243"/>
      <c r="M2702" s="243"/>
      <c r="N2702" s="243"/>
      <c r="O2702" s="243"/>
      <c r="P2702" s="244"/>
    </row>
    <row r="2703" spans="1:16" ht="13.5">
      <c r="A2703" s="242"/>
      <c r="B2703" s="240"/>
      <c r="C2703" s="243"/>
      <c r="D2703" s="243"/>
      <c r="E2703" s="243"/>
      <c r="F2703" s="243"/>
      <c r="G2703" s="243"/>
      <c r="H2703" s="243"/>
      <c r="I2703" s="244"/>
      <c r="J2703" s="244"/>
      <c r="K2703" s="243"/>
      <c r="L2703" s="243"/>
      <c r="M2703" s="243"/>
      <c r="N2703" s="243"/>
      <c r="O2703" s="243"/>
      <c r="P2703" s="244"/>
    </row>
    <row r="2704" spans="1:16" ht="13.5">
      <c r="A2704" s="242"/>
      <c r="B2704" s="240"/>
      <c r="C2704" s="243"/>
      <c r="D2704" s="243"/>
      <c r="E2704" s="243"/>
      <c r="F2704" s="243"/>
      <c r="G2704" s="243"/>
      <c r="H2704" s="243"/>
      <c r="I2704" s="244"/>
      <c r="J2704" s="244"/>
      <c r="K2704" s="243"/>
      <c r="L2704" s="243"/>
      <c r="M2704" s="243"/>
      <c r="N2704" s="243"/>
      <c r="O2704" s="243"/>
      <c r="P2704" s="244"/>
    </row>
    <row r="2705" spans="1:16" ht="13.5">
      <c r="A2705" s="242"/>
      <c r="B2705" s="240"/>
      <c r="C2705" s="243"/>
      <c r="D2705" s="243"/>
      <c r="E2705" s="243"/>
      <c r="F2705" s="243"/>
      <c r="G2705" s="243"/>
      <c r="H2705" s="243"/>
      <c r="I2705" s="244"/>
      <c r="J2705" s="244"/>
      <c r="K2705" s="243"/>
      <c r="L2705" s="243"/>
      <c r="M2705" s="243"/>
      <c r="N2705" s="243"/>
      <c r="O2705" s="243"/>
      <c r="P2705" s="244"/>
    </row>
    <row r="2706" spans="1:16" ht="13.5">
      <c r="A2706" s="242"/>
      <c r="B2706" s="240"/>
      <c r="C2706" s="243"/>
      <c r="D2706" s="243"/>
      <c r="E2706" s="243"/>
      <c r="F2706" s="243"/>
      <c r="G2706" s="243"/>
      <c r="H2706" s="243"/>
      <c r="I2706" s="244"/>
      <c r="J2706" s="244"/>
      <c r="K2706" s="243"/>
      <c r="L2706" s="243"/>
      <c r="M2706" s="243"/>
      <c r="N2706" s="243"/>
      <c r="O2706" s="243"/>
      <c r="P2706" s="244"/>
    </row>
    <row r="2707" spans="1:16" ht="13.5">
      <c r="A2707" s="242"/>
      <c r="B2707" s="240"/>
      <c r="C2707" s="243"/>
      <c r="D2707" s="243"/>
      <c r="E2707" s="243"/>
      <c r="F2707" s="243"/>
      <c r="G2707" s="243"/>
      <c r="H2707" s="243"/>
      <c r="I2707" s="244"/>
      <c r="J2707" s="244"/>
      <c r="K2707" s="243"/>
      <c r="L2707" s="243"/>
      <c r="M2707" s="243"/>
      <c r="N2707" s="243"/>
      <c r="O2707" s="243"/>
      <c r="P2707" s="244"/>
    </row>
    <row r="2708" spans="1:16" ht="13.5">
      <c r="A2708" s="242"/>
      <c r="B2708" s="240"/>
      <c r="C2708" s="243"/>
      <c r="D2708" s="243"/>
      <c r="E2708" s="243"/>
      <c r="F2708" s="243"/>
      <c r="G2708" s="243"/>
      <c r="H2708" s="243"/>
      <c r="I2708" s="244"/>
      <c r="J2708" s="244"/>
      <c r="K2708" s="243"/>
      <c r="L2708" s="243"/>
      <c r="M2708" s="243"/>
      <c r="N2708" s="243"/>
      <c r="O2708" s="243"/>
      <c r="P2708" s="244"/>
    </row>
    <row r="2709" spans="1:16" ht="13.5">
      <c r="A2709" s="242"/>
      <c r="B2709" s="240"/>
      <c r="C2709" s="243"/>
      <c r="D2709" s="243"/>
      <c r="E2709" s="243"/>
      <c r="F2709" s="243"/>
      <c r="G2709" s="243"/>
      <c r="H2709" s="243"/>
      <c r="I2709" s="244"/>
      <c r="J2709" s="244"/>
      <c r="K2709" s="243"/>
      <c r="L2709" s="243"/>
      <c r="M2709" s="243"/>
      <c r="N2709" s="243"/>
      <c r="O2709" s="243"/>
      <c r="P2709" s="244"/>
    </row>
    <row r="2710" spans="1:16" ht="13.5">
      <c r="A2710" s="242"/>
      <c r="B2710" s="240"/>
      <c r="C2710" s="243"/>
      <c r="D2710" s="243"/>
      <c r="E2710" s="243"/>
      <c r="F2710" s="243"/>
      <c r="G2710" s="243"/>
      <c r="H2710" s="243"/>
      <c r="I2710" s="244"/>
      <c r="J2710" s="244"/>
      <c r="K2710" s="243"/>
      <c r="L2710" s="243"/>
      <c r="M2710" s="243"/>
      <c r="N2710" s="243"/>
      <c r="O2710" s="243"/>
      <c r="P2710" s="244"/>
    </row>
    <row r="2711" spans="1:16" ht="13.5">
      <c r="A2711" s="242"/>
      <c r="B2711" s="240"/>
      <c r="C2711" s="243"/>
      <c r="D2711" s="243"/>
      <c r="E2711" s="243"/>
      <c r="F2711" s="243"/>
      <c r="G2711" s="243"/>
      <c r="H2711" s="243"/>
      <c r="I2711" s="244"/>
      <c r="J2711" s="244"/>
      <c r="K2711" s="243"/>
      <c r="L2711" s="243"/>
      <c r="M2711" s="243"/>
      <c r="N2711" s="243"/>
      <c r="O2711" s="243"/>
      <c r="P2711" s="244"/>
    </row>
    <row r="2712" spans="1:16" ht="13.5">
      <c r="A2712" s="242"/>
      <c r="B2712" s="240"/>
      <c r="C2712" s="243"/>
      <c r="D2712" s="243"/>
      <c r="E2712" s="243"/>
      <c r="F2712" s="243"/>
      <c r="G2712" s="243"/>
      <c r="H2712" s="243"/>
      <c r="I2712" s="244"/>
      <c r="J2712" s="244"/>
      <c r="K2712" s="243"/>
      <c r="L2712" s="243"/>
      <c r="M2712" s="243"/>
      <c r="N2712" s="243"/>
      <c r="O2712" s="243"/>
      <c r="P2712" s="244"/>
    </row>
    <row r="2713" spans="1:16" ht="13.5">
      <c r="A2713" s="242"/>
      <c r="B2713" s="240"/>
      <c r="C2713" s="243"/>
      <c r="D2713" s="243"/>
      <c r="E2713" s="243"/>
      <c r="F2713" s="243"/>
      <c r="G2713" s="243"/>
      <c r="H2713" s="243"/>
      <c r="I2713" s="244"/>
      <c r="J2713" s="244"/>
      <c r="K2713" s="243"/>
      <c r="L2713" s="243"/>
      <c r="M2713" s="243"/>
      <c r="N2713" s="243"/>
      <c r="O2713" s="243"/>
      <c r="P2713" s="244"/>
    </row>
    <row r="2714" spans="1:16" ht="13.5">
      <c r="A2714" s="242"/>
      <c r="B2714" s="240"/>
      <c r="C2714" s="243"/>
      <c r="D2714" s="243"/>
      <c r="E2714" s="243"/>
      <c r="F2714" s="243"/>
      <c r="G2714" s="243"/>
      <c r="H2714" s="243"/>
      <c r="I2714" s="244"/>
      <c r="J2714" s="244"/>
      <c r="K2714" s="243"/>
      <c r="L2714" s="243"/>
      <c r="M2714" s="243"/>
      <c r="N2714" s="243"/>
      <c r="O2714" s="243"/>
      <c r="P2714" s="244"/>
    </row>
    <row r="2715" spans="1:16" ht="13.5">
      <c r="A2715" s="242"/>
      <c r="B2715" s="240"/>
      <c r="C2715" s="243"/>
      <c r="D2715" s="243"/>
      <c r="E2715" s="243"/>
      <c r="F2715" s="243"/>
      <c r="G2715" s="243"/>
      <c r="H2715" s="243"/>
      <c r="I2715" s="244"/>
      <c r="J2715" s="244"/>
      <c r="K2715" s="243"/>
      <c r="L2715" s="243"/>
      <c r="M2715" s="243"/>
      <c r="N2715" s="243"/>
      <c r="O2715" s="243"/>
      <c r="P2715" s="244"/>
    </row>
    <row r="2716" spans="1:16" ht="13.5">
      <c r="A2716" s="242"/>
      <c r="B2716" s="240"/>
      <c r="C2716" s="243"/>
      <c r="D2716" s="243"/>
      <c r="E2716" s="243"/>
      <c r="F2716" s="243"/>
      <c r="G2716" s="243"/>
      <c r="H2716" s="243"/>
      <c r="I2716" s="244"/>
      <c r="J2716" s="244"/>
      <c r="K2716" s="243"/>
      <c r="L2716" s="243"/>
      <c r="M2716" s="243"/>
      <c r="N2716" s="243"/>
      <c r="O2716" s="243"/>
      <c r="P2716" s="244"/>
    </row>
    <row r="2717" spans="1:16" ht="13.5">
      <c r="A2717" s="242"/>
      <c r="B2717" s="240"/>
      <c r="C2717" s="243"/>
      <c r="D2717" s="243"/>
      <c r="E2717" s="243"/>
      <c r="F2717" s="243"/>
      <c r="G2717" s="243"/>
      <c r="H2717" s="243"/>
      <c r="I2717" s="244"/>
      <c r="J2717" s="244"/>
      <c r="K2717" s="243"/>
      <c r="L2717" s="243"/>
      <c r="M2717" s="243"/>
      <c r="N2717" s="243"/>
      <c r="O2717" s="243"/>
      <c r="P2717" s="244"/>
    </row>
    <row r="2718" spans="1:16" ht="13.5">
      <c r="A2718" s="242"/>
      <c r="B2718" s="240"/>
      <c r="C2718" s="243"/>
      <c r="D2718" s="243"/>
      <c r="E2718" s="243"/>
      <c r="F2718" s="243"/>
      <c r="G2718" s="243"/>
      <c r="H2718" s="243"/>
      <c r="I2718" s="244"/>
      <c r="J2718" s="244"/>
      <c r="K2718" s="243"/>
      <c r="L2718" s="243"/>
      <c r="M2718" s="243"/>
      <c r="N2718" s="243"/>
      <c r="O2718" s="243"/>
      <c r="P2718" s="244"/>
    </row>
    <row r="2719" spans="1:16" ht="13.5">
      <c r="A2719" s="242"/>
      <c r="B2719" s="240"/>
      <c r="C2719" s="243"/>
      <c r="D2719" s="243"/>
      <c r="E2719" s="243"/>
      <c r="F2719" s="243"/>
      <c r="G2719" s="243"/>
      <c r="H2719" s="243"/>
      <c r="I2719" s="244"/>
      <c r="J2719" s="244"/>
      <c r="K2719" s="243"/>
      <c r="L2719" s="243"/>
      <c r="M2719" s="243"/>
      <c r="N2719" s="243"/>
      <c r="O2719" s="243"/>
      <c r="P2719" s="244"/>
    </row>
    <row r="2720" spans="1:16" ht="13.5">
      <c r="A2720" s="242"/>
      <c r="B2720" s="240"/>
      <c r="C2720" s="243"/>
      <c r="D2720" s="243"/>
      <c r="E2720" s="243"/>
      <c r="F2720" s="243"/>
      <c r="G2720" s="243"/>
      <c r="H2720" s="243"/>
      <c r="I2720" s="244"/>
      <c r="J2720" s="244"/>
      <c r="K2720" s="243"/>
      <c r="L2720" s="243"/>
      <c r="M2720" s="243"/>
      <c r="N2720" s="243"/>
      <c r="O2720" s="243"/>
      <c r="P2720" s="244"/>
    </row>
    <row r="2721" spans="1:16" ht="13.5">
      <c r="A2721" s="242"/>
      <c r="B2721" s="240"/>
      <c r="C2721" s="243"/>
      <c r="D2721" s="243"/>
      <c r="E2721" s="243"/>
      <c r="F2721" s="243"/>
      <c r="G2721" s="243"/>
      <c r="H2721" s="243"/>
      <c r="I2721" s="244"/>
      <c r="J2721" s="244"/>
      <c r="K2721" s="243"/>
      <c r="L2721" s="243"/>
      <c r="M2721" s="243"/>
      <c r="N2721" s="243"/>
      <c r="O2721" s="243"/>
      <c r="P2721" s="244"/>
    </row>
    <row r="2722" spans="1:16" ht="13.5">
      <c r="A2722" s="242"/>
      <c r="B2722" s="240"/>
      <c r="C2722" s="243"/>
      <c r="D2722" s="243"/>
      <c r="E2722" s="243"/>
      <c r="F2722" s="243"/>
      <c r="G2722" s="243"/>
      <c r="H2722" s="243"/>
      <c r="I2722" s="244"/>
      <c r="J2722" s="244"/>
      <c r="K2722" s="243"/>
      <c r="L2722" s="243"/>
      <c r="M2722" s="243"/>
      <c r="N2722" s="243"/>
      <c r="O2722" s="243"/>
      <c r="P2722" s="244"/>
    </row>
    <row r="2723" spans="1:16" ht="13.5">
      <c r="A2723" s="242"/>
      <c r="B2723" s="240"/>
      <c r="C2723" s="243"/>
      <c r="D2723" s="243"/>
      <c r="E2723" s="243"/>
      <c r="F2723" s="243"/>
      <c r="G2723" s="243"/>
      <c r="H2723" s="243"/>
      <c r="I2723" s="244"/>
      <c r="J2723" s="244"/>
      <c r="K2723" s="243"/>
      <c r="L2723" s="243"/>
      <c r="M2723" s="243"/>
      <c r="N2723" s="243"/>
      <c r="O2723" s="243"/>
      <c r="P2723" s="244"/>
    </row>
    <row r="2724" spans="1:16" ht="13.5">
      <c r="A2724" s="242"/>
      <c r="B2724" s="240"/>
      <c r="C2724" s="243"/>
      <c r="D2724" s="243"/>
      <c r="E2724" s="243"/>
      <c r="F2724" s="243"/>
      <c r="G2724" s="243"/>
      <c r="H2724" s="243"/>
      <c r="I2724" s="244"/>
      <c r="J2724" s="244"/>
      <c r="K2724" s="243"/>
      <c r="L2724" s="243"/>
      <c r="M2724" s="243"/>
      <c r="N2724" s="243"/>
      <c r="O2724" s="243"/>
      <c r="P2724" s="244"/>
    </row>
    <row r="2725" spans="1:16" ht="13.5">
      <c r="A2725" s="242"/>
      <c r="B2725" s="240"/>
      <c r="C2725" s="243"/>
      <c r="D2725" s="243"/>
      <c r="E2725" s="243"/>
      <c r="F2725" s="243"/>
      <c r="G2725" s="243"/>
      <c r="H2725" s="243"/>
      <c r="I2725" s="244"/>
      <c r="J2725" s="244"/>
      <c r="K2725" s="243"/>
      <c r="L2725" s="243"/>
      <c r="M2725" s="243"/>
      <c r="N2725" s="243"/>
      <c r="O2725" s="243"/>
      <c r="P2725" s="244"/>
    </row>
    <row r="2726" spans="1:16" ht="13.5">
      <c r="A2726" s="242"/>
      <c r="B2726" s="240"/>
      <c r="C2726" s="243"/>
      <c r="D2726" s="243"/>
      <c r="E2726" s="243"/>
      <c r="F2726" s="243"/>
      <c r="G2726" s="243"/>
      <c r="H2726" s="243"/>
      <c r="I2726" s="244"/>
      <c r="J2726" s="244"/>
      <c r="K2726" s="243"/>
      <c r="L2726" s="243"/>
      <c r="M2726" s="243"/>
      <c r="N2726" s="243"/>
      <c r="O2726" s="243"/>
      <c r="P2726" s="244"/>
    </row>
    <row r="2727" spans="1:16" ht="13.5">
      <c r="A2727" s="242"/>
      <c r="B2727" s="240"/>
      <c r="C2727" s="243"/>
      <c r="D2727" s="243"/>
      <c r="E2727" s="243"/>
      <c r="F2727" s="243"/>
      <c r="G2727" s="243"/>
      <c r="H2727" s="243"/>
      <c r="I2727" s="244"/>
      <c r="J2727" s="244"/>
      <c r="K2727" s="243"/>
      <c r="L2727" s="243"/>
      <c r="M2727" s="243"/>
      <c r="N2727" s="243"/>
      <c r="O2727" s="243"/>
      <c r="P2727" s="244"/>
    </row>
    <row r="2728" spans="1:16" ht="13.5">
      <c r="A2728" s="242"/>
      <c r="B2728" s="240"/>
      <c r="C2728" s="243"/>
      <c r="D2728" s="243"/>
      <c r="E2728" s="243"/>
      <c r="F2728" s="243"/>
      <c r="G2728" s="243"/>
      <c r="H2728" s="243"/>
      <c r="I2728" s="244"/>
      <c r="J2728" s="244"/>
      <c r="K2728" s="243"/>
      <c r="L2728" s="243"/>
      <c r="M2728" s="243"/>
      <c r="N2728" s="243"/>
      <c r="O2728" s="243"/>
      <c r="P2728" s="244"/>
    </row>
    <row r="2729" spans="1:16" ht="13.5">
      <c r="A2729" s="242"/>
      <c r="B2729" s="240"/>
      <c r="C2729" s="243"/>
      <c r="D2729" s="243"/>
      <c r="E2729" s="243"/>
      <c r="F2729" s="243"/>
      <c r="G2729" s="243"/>
      <c r="H2729" s="243"/>
      <c r="I2729" s="244"/>
      <c r="J2729" s="244"/>
      <c r="K2729" s="243"/>
      <c r="L2729" s="243"/>
      <c r="M2729" s="243"/>
      <c r="N2729" s="243"/>
      <c r="O2729" s="243"/>
      <c r="P2729" s="244"/>
    </row>
    <row r="2730" spans="1:16" ht="13.5">
      <c r="A2730" s="242"/>
      <c r="B2730" s="240"/>
      <c r="C2730" s="243"/>
      <c r="D2730" s="243"/>
      <c r="E2730" s="243"/>
      <c r="F2730" s="243"/>
      <c r="G2730" s="243"/>
      <c r="H2730" s="243"/>
      <c r="I2730" s="244"/>
      <c r="J2730" s="244"/>
      <c r="K2730" s="243"/>
      <c r="L2730" s="243"/>
      <c r="M2730" s="243"/>
      <c r="N2730" s="243"/>
      <c r="O2730" s="243"/>
      <c r="P2730" s="244"/>
    </row>
    <row r="2731" spans="1:16" ht="13.5">
      <c r="A2731" s="242"/>
      <c r="B2731" s="240"/>
      <c r="C2731" s="243"/>
      <c r="D2731" s="243"/>
      <c r="E2731" s="243"/>
      <c r="F2731" s="243"/>
      <c r="G2731" s="243"/>
      <c r="H2731" s="243"/>
      <c r="I2731" s="244"/>
      <c r="J2731" s="244"/>
      <c r="K2731" s="243"/>
      <c r="L2731" s="243"/>
      <c r="M2731" s="243"/>
      <c r="N2731" s="243"/>
      <c r="O2731" s="243"/>
      <c r="P2731" s="244"/>
    </row>
    <row r="2732" spans="1:16" ht="13.5">
      <c r="A2732" s="242"/>
      <c r="B2732" s="240"/>
      <c r="C2732" s="243"/>
      <c r="D2732" s="243"/>
      <c r="E2732" s="243"/>
      <c r="F2732" s="243"/>
      <c r="G2732" s="243"/>
      <c r="H2732" s="243"/>
      <c r="I2732" s="244"/>
      <c r="J2732" s="244"/>
      <c r="K2732" s="243"/>
      <c r="L2732" s="243"/>
      <c r="M2732" s="243"/>
      <c r="N2732" s="243"/>
      <c r="O2732" s="243"/>
      <c r="P2732" s="244"/>
    </row>
    <row r="2733" spans="1:16" ht="13.5">
      <c r="A2733" s="242"/>
      <c r="B2733" s="240"/>
      <c r="C2733" s="243"/>
      <c r="D2733" s="243"/>
      <c r="E2733" s="243"/>
      <c r="F2733" s="243"/>
      <c r="G2733" s="243"/>
      <c r="H2733" s="243"/>
      <c r="I2733" s="244"/>
      <c r="J2733" s="244"/>
      <c r="K2733" s="243"/>
      <c r="L2733" s="243"/>
      <c r="M2733" s="243"/>
      <c r="N2733" s="243"/>
      <c r="O2733" s="243"/>
      <c r="P2733" s="244"/>
    </row>
    <row r="2734" spans="1:16" ht="13.5">
      <c r="A2734" s="242"/>
      <c r="B2734" s="240"/>
      <c r="C2734" s="243"/>
      <c r="D2734" s="243"/>
      <c r="E2734" s="243"/>
      <c r="F2734" s="243"/>
      <c r="G2734" s="243"/>
      <c r="H2734" s="243"/>
      <c r="I2734" s="244"/>
      <c r="J2734" s="244"/>
      <c r="K2734" s="243"/>
      <c r="L2734" s="243"/>
      <c r="M2734" s="243"/>
      <c r="N2734" s="243"/>
      <c r="O2734" s="243"/>
      <c r="P2734" s="244"/>
    </row>
    <row r="2735" spans="1:16" ht="13.5">
      <c r="A2735" s="242"/>
      <c r="B2735" s="240"/>
      <c r="C2735" s="243"/>
      <c r="D2735" s="243"/>
      <c r="E2735" s="243"/>
      <c r="F2735" s="243"/>
      <c r="G2735" s="243"/>
      <c r="H2735" s="243"/>
      <c r="I2735" s="244"/>
      <c r="J2735" s="244"/>
      <c r="K2735" s="243"/>
      <c r="L2735" s="243"/>
      <c r="M2735" s="243"/>
      <c r="N2735" s="243"/>
      <c r="O2735" s="243"/>
      <c r="P2735" s="244"/>
    </row>
    <row r="2736" spans="1:16" ht="13.5">
      <c r="A2736" s="242"/>
      <c r="B2736" s="240"/>
      <c r="C2736" s="243"/>
      <c r="D2736" s="243"/>
      <c r="E2736" s="243"/>
      <c r="F2736" s="243"/>
      <c r="G2736" s="243"/>
      <c r="H2736" s="243"/>
      <c r="I2736" s="244"/>
      <c r="J2736" s="244"/>
      <c r="K2736" s="243"/>
      <c r="L2736" s="243"/>
      <c r="M2736" s="243"/>
      <c r="N2736" s="243"/>
      <c r="O2736" s="243"/>
      <c r="P2736" s="244"/>
    </row>
    <row r="2737" spans="1:16" ht="13.5">
      <c r="A2737" s="242"/>
      <c r="B2737" s="240"/>
      <c r="C2737" s="243"/>
      <c r="D2737" s="243"/>
      <c r="E2737" s="243"/>
      <c r="F2737" s="243"/>
      <c r="G2737" s="243"/>
      <c r="H2737" s="243"/>
      <c r="I2737" s="244"/>
      <c r="J2737" s="244"/>
      <c r="K2737" s="243"/>
      <c r="L2737" s="243"/>
      <c r="M2737" s="243"/>
      <c r="N2737" s="243"/>
      <c r="O2737" s="243"/>
      <c r="P2737" s="244"/>
    </row>
    <row r="2738" spans="1:16" ht="13.5">
      <c r="A2738" s="242"/>
      <c r="B2738" s="240"/>
      <c r="C2738" s="243"/>
      <c r="D2738" s="243"/>
      <c r="E2738" s="243"/>
      <c r="F2738" s="243"/>
      <c r="G2738" s="243"/>
      <c r="H2738" s="243"/>
      <c r="I2738" s="244"/>
      <c r="J2738" s="244"/>
      <c r="K2738" s="243"/>
      <c r="L2738" s="243"/>
      <c r="M2738" s="243"/>
      <c r="N2738" s="243"/>
      <c r="O2738" s="243"/>
      <c r="P2738" s="244"/>
    </row>
    <row r="2739" spans="1:16" ht="13.5">
      <c r="A2739" s="242"/>
      <c r="B2739" s="240"/>
      <c r="C2739" s="243"/>
      <c r="D2739" s="243"/>
      <c r="E2739" s="243"/>
      <c r="F2739" s="243"/>
      <c r="G2739" s="243"/>
      <c r="H2739" s="243"/>
      <c r="I2739" s="244"/>
      <c r="J2739" s="244"/>
      <c r="K2739" s="243"/>
      <c r="L2739" s="243"/>
      <c r="M2739" s="243"/>
      <c r="N2739" s="243"/>
      <c r="O2739" s="243"/>
      <c r="P2739" s="244"/>
    </row>
    <row r="2740" spans="1:16" ht="13.5">
      <c r="A2740" s="242"/>
      <c r="B2740" s="240"/>
      <c r="C2740" s="243"/>
      <c r="D2740" s="243"/>
      <c r="E2740" s="243"/>
      <c r="F2740" s="243"/>
      <c r="G2740" s="243"/>
      <c r="H2740" s="243"/>
      <c r="I2740" s="244"/>
      <c r="J2740" s="244"/>
      <c r="K2740" s="243"/>
      <c r="L2740" s="243"/>
      <c r="M2740" s="243"/>
      <c r="N2740" s="243"/>
      <c r="O2740" s="243"/>
      <c r="P2740" s="244"/>
    </row>
    <row r="2741" spans="1:16" ht="13.5">
      <c r="A2741" s="242"/>
      <c r="B2741" s="240"/>
      <c r="C2741" s="243"/>
      <c r="D2741" s="243"/>
      <c r="E2741" s="243"/>
      <c r="F2741" s="243"/>
      <c r="G2741" s="243"/>
      <c r="H2741" s="243"/>
      <c r="I2741" s="244"/>
      <c r="J2741" s="244"/>
      <c r="K2741" s="243"/>
      <c r="L2741" s="243"/>
      <c r="M2741" s="243"/>
      <c r="N2741" s="243"/>
      <c r="O2741" s="243"/>
      <c r="P2741" s="244"/>
    </row>
    <row r="2742" spans="1:16" ht="13.5">
      <c r="A2742" s="242"/>
      <c r="B2742" s="240"/>
      <c r="C2742" s="243"/>
      <c r="D2742" s="243"/>
      <c r="E2742" s="243"/>
      <c r="F2742" s="243"/>
      <c r="G2742" s="243"/>
      <c r="H2742" s="243"/>
      <c r="I2742" s="244"/>
      <c r="J2742" s="244"/>
      <c r="K2742" s="243"/>
      <c r="L2742" s="243"/>
      <c r="M2742" s="243"/>
      <c r="N2742" s="243"/>
      <c r="O2742" s="243"/>
      <c r="P2742" s="244"/>
    </row>
    <row r="2743" spans="1:16" ht="13.5">
      <c r="A2743" s="242"/>
      <c r="B2743" s="240"/>
      <c r="C2743" s="243"/>
      <c r="D2743" s="243"/>
      <c r="E2743" s="243"/>
      <c r="F2743" s="243"/>
      <c r="G2743" s="243"/>
      <c r="H2743" s="243"/>
      <c r="I2743" s="244"/>
      <c r="J2743" s="244"/>
      <c r="K2743" s="243"/>
      <c r="L2743" s="243"/>
      <c r="M2743" s="243"/>
      <c r="N2743" s="243"/>
      <c r="O2743" s="243"/>
      <c r="P2743" s="244"/>
    </row>
    <row r="2744" spans="1:16" ht="13.5">
      <c r="A2744" s="242"/>
      <c r="B2744" s="240"/>
      <c r="C2744" s="243"/>
      <c r="D2744" s="243"/>
      <c r="E2744" s="243"/>
      <c r="F2744" s="243"/>
      <c r="G2744" s="243"/>
      <c r="H2744" s="243"/>
      <c r="I2744" s="244"/>
      <c r="J2744" s="244"/>
      <c r="K2744" s="243"/>
      <c r="L2744" s="243"/>
      <c r="M2744" s="243"/>
      <c r="N2744" s="243"/>
      <c r="O2744" s="243"/>
      <c r="P2744" s="244"/>
    </row>
    <row r="2745" spans="1:16" ht="13.5">
      <c r="A2745" s="242"/>
      <c r="B2745" s="240"/>
      <c r="C2745" s="243"/>
      <c r="D2745" s="243"/>
      <c r="E2745" s="243"/>
      <c r="F2745" s="243"/>
      <c r="G2745" s="243"/>
      <c r="H2745" s="243"/>
      <c r="I2745" s="244"/>
      <c r="J2745" s="244"/>
      <c r="K2745" s="243"/>
      <c r="L2745" s="243"/>
      <c r="M2745" s="243"/>
      <c r="N2745" s="243"/>
      <c r="O2745" s="243"/>
      <c r="P2745" s="244"/>
    </row>
    <row r="2746" spans="1:16" ht="13.5">
      <c r="A2746" s="242"/>
      <c r="B2746" s="240"/>
      <c r="C2746" s="243"/>
      <c r="D2746" s="243"/>
      <c r="E2746" s="243"/>
      <c r="F2746" s="243"/>
      <c r="G2746" s="243"/>
      <c r="H2746" s="243"/>
      <c r="I2746" s="244"/>
      <c r="J2746" s="244"/>
      <c r="K2746" s="243"/>
      <c r="L2746" s="243"/>
      <c r="M2746" s="243"/>
      <c r="N2746" s="243"/>
      <c r="O2746" s="243"/>
      <c r="P2746" s="244"/>
    </row>
    <row r="2747" spans="1:16" ht="13.5">
      <c r="A2747" s="242"/>
      <c r="B2747" s="240"/>
      <c r="C2747" s="243"/>
      <c r="D2747" s="243"/>
      <c r="E2747" s="243"/>
      <c r="F2747" s="243"/>
      <c r="G2747" s="243"/>
      <c r="H2747" s="243"/>
      <c r="I2747" s="244"/>
      <c r="J2747" s="244"/>
      <c r="K2747" s="243"/>
      <c r="L2747" s="243"/>
      <c r="M2747" s="243"/>
      <c r="N2747" s="243"/>
      <c r="O2747" s="243"/>
      <c r="P2747" s="244"/>
    </row>
    <row r="2748" spans="1:16" ht="13.5">
      <c r="A2748" s="242"/>
      <c r="B2748" s="240"/>
      <c r="C2748" s="243"/>
      <c r="D2748" s="243"/>
      <c r="E2748" s="243"/>
      <c r="F2748" s="243"/>
      <c r="G2748" s="243"/>
      <c r="H2748" s="243"/>
      <c r="I2748" s="244"/>
      <c r="J2748" s="244"/>
      <c r="K2748" s="243"/>
      <c r="L2748" s="243"/>
      <c r="M2748" s="243"/>
      <c r="N2748" s="243"/>
      <c r="O2748" s="243"/>
      <c r="P2748" s="244"/>
    </row>
    <row r="2749" spans="1:16" ht="13.5">
      <c r="A2749" s="242"/>
      <c r="B2749" s="240"/>
      <c r="C2749" s="243"/>
      <c r="D2749" s="243"/>
      <c r="E2749" s="243"/>
      <c r="F2749" s="243"/>
      <c r="G2749" s="243"/>
      <c r="H2749" s="243"/>
      <c r="I2749" s="244"/>
      <c r="J2749" s="244"/>
      <c r="K2749" s="243"/>
      <c r="L2749" s="243"/>
      <c r="M2749" s="243"/>
      <c r="N2749" s="243"/>
      <c r="O2749" s="243"/>
      <c r="P2749" s="244"/>
    </row>
    <row r="2750" spans="1:16" ht="13.5">
      <c r="A2750" s="242"/>
      <c r="B2750" s="240"/>
      <c r="C2750" s="243"/>
      <c r="D2750" s="243"/>
      <c r="E2750" s="243"/>
      <c r="F2750" s="243"/>
      <c r="G2750" s="243"/>
      <c r="H2750" s="243"/>
      <c r="I2750" s="244"/>
      <c r="J2750" s="244"/>
      <c r="K2750" s="243"/>
      <c r="L2750" s="243"/>
      <c r="M2750" s="243"/>
      <c r="N2750" s="243"/>
      <c r="O2750" s="243"/>
      <c r="P2750" s="244"/>
    </row>
    <row r="2751" spans="1:16" ht="13.5">
      <c r="A2751" s="242"/>
      <c r="B2751" s="240"/>
      <c r="C2751" s="243"/>
      <c r="D2751" s="243"/>
      <c r="E2751" s="243"/>
      <c r="F2751" s="243"/>
      <c r="G2751" s="243"/>
      <c r="H2751" s="243"/>
      <c r="I2751" s="244"/>
      <c r="J2751" s="244"/>
      <c r="K2751" s="243"/>
      <c r="L2751" s="243"/>
      <c r="M2751" s="243"/>
      <c r="N2751" s="243"/>
      <c r="O2751" s="243"/>
      <c r="P2751" s="244"/>
    </row>
    <row r="2752" spans="1:16" ht="13.5">
      <c r="A2752" s="242"/>
      <c r="B2752" s="240"/>
      <c r="C2752" s="243"/>
      <c r="D2752" s="243"/>
      <c r="E2752" s="243"/>
      <c r="F2752" s="243"/>
      <c r="G2752" s="243"/>
      <c r="H2752" s="243"/>
      <c r="I2752" s="244"/>
      <c r="J2752" s="244"/>
      <c r="K2752" s="243"/>
      <c r="L2752" s="243"/>
      <c r="M2752" s="243"/>
      <c r="N2752" s="243"/>
      <c r="O2752" s="243"/>
      <c r="P2752" s="244"/>
    </row>
    <row r="2753" spans="1:16" ht="13.5">
      <c r="A2753" s="242"/>
      <c r="B2753" s="240"/>
      <c r="C2753" s="243"/>
      <c r="D2753" s="243"/>
      <c r="E2753" s="243"/>
      <c r="F2753" s="243"/>
      <c r="G2753" s="243"/>
      <c r="H2753" s="243"/>
      <c r="I2753" s="244"/>
      <c r="J2753" s="244"/>
      <c r="K2753" s="243"/>
      <c r="L2753" s="243"/>
      <c r="M2753" s="243"/>
      <c r="N2753" s="243"/>
      <c r="O2753" s="243"/>
      <c r="P2753" s="244"/>
    </row>
    <row r="2754" spans="1:16" ht="13.5">
      <c r="A2754" s="242"/>
      <c r="B2754" s="240"/>
      <c r="C2754" s="243"/>
      <c r="D2754" s="243"/>
      <c r="E2754" s="243"/>
      <c r="F2754" s="243"/>
      <c r="G2754" s="243"/>
      <c r="H2754" s="243"/>
      <c r="I2754" s="244"/>
      <c r="J2754" s="244"/>
      <c r="K2754" s="243"/>
      <c r="L2754" s="243"/>
      <c r="M2754" s="243"/>
      <c r="N2754" s="243"/>
      <c r="O2754" s="243"/>
      <c r="P2754" s="244"/>
    </row>
    <row r="2755" spans="1:16" ht="13.5">
      <c r="A2755" s="242"/>
      <c r="B2755" s="240"/>
      <c r="C2755" s="243"/>
      <c r="D2755" s="243"/>
      <c r="E2755" s="243"/>
      <c r="F2755" s="243"/>
      <c r="G2755" s="243"/>
      <c r="H2755" s="243"/>
      <c r="I2755" s="244"/>
      <c r="J2755" s="244"/>
      <c r="K2755" s="243"/>
      <c r="L2755" s="243"/>
      <c r="M2755" s="243"/>
      <c r="N2755" s="243"/>
      <c r="O2755" s="243"/>
      <c r="P2755" s="244"/>
    </row>
    <row r="2756" spans="1:16" ht="13.5">
      <c r="A2756" s="242"/>
      <c r="B2756" s="240"/>
      <c r="C2756" s="243"/>
      <c r="D2756" s="243"/>
      <c r="E2756" s="243"/>
      <c r="F2756" s="243"/>
      <c r="G2756" s="243"/>
      <c r="H2756" s="243"/>
      <c r="I2756" s="244"/>
      <c r="J2756" s="244"/>
      <c r="K2756" s="243"/>
      <c r="L2756" s="243"/>
      <c r="M2756" s="243"/>
      <c r="N2756" s="243"/>
      <c r="O2756" s="243"/>
      <c r="P2756" s="244"/>
    </row>
    <row r="2757" spans="1:16" ht="13.5">
      <c r="A2757" s="242"/>
      <c r="B2757" s="240"/>
      <c r="C2757" s="243"/>
      <c r="D2757" s="243"/>
      <c r="E2757" s="243"/>
      <c r="F2757" s="243"/>
      <c r="G2757" s="243"/>
      <c r="H2757" s="243"/>
      <c r="I2757" s="244"/>
      <c r="J2757" s="244"/>
      <c r="K2757" s="243"/>
      <c r="L2757" s="243"/>
      <c r="M2757" s="243"/>
      <c r="N2757" s="243"/>
      <c r="O2757" s="243"/>
      <c r="P2757" s="244"/>
    </row>
    <row r="2758" spans="1:16" ht="13.5">
      <c r="A2758" s="242"/>
      <c r="B2758" s="240"/>
      <c r="C2758" s="243"/>
      <c r="D2758" s="243"/>
      <c r="E2758" s="243"/>
      <c r="F2758" s="243"/>
      <c r="G2758" s="243"/>
      <c r="H2758" s="243"/>
      <c r="I2758" s="244"/>
      <c r="J2758" s="244"/>
      <c r="K2758" s="243"/>
      <c r="L2758" s="243"/>
      <c r="M2758" s="243"/>
      <c r="N2758" s="243"/>
      <c r="O2758" s="243"/>
      <c r="P2758" s="244"/>
    </row>
    <row r="2759" spans="1:16" ht="13.5">
      <c r="A2759" s="242"/>
      <c r="B2759" s="240"/>
      <c r="C2759" s="243"/>
      <c r="D2759" s="243"/>
      <c r="E2759" s="243"/>
      <c r="F2759" s="243"/>
      <c r="G2759" s="243"/>
      <c r="H2759" s="243"/>
      <c r="I2759" s="244"/>
      <c r="J2759" s="244"/>
      <c r="K2759" s="243"/>
      <c r="L2759" s="243"/>
      <c r="M2759" s="243"/>
      <c r="N2759" s="243"/>
      <c r="O2759" s="243"/>
      <c r="P2759" s="244"/>
    </row>
    <row r="2760" spans="1:16" ht="13.5">
      <c r="A2760" s="242"/>
      <c r="B2760" s="240"/>
      <c r="C2760" s="243"/>
      <c r="D2760" s="243"/>
      <c r="E2760" s="243"/>
      <c r="F2760" s="243"/>
      <c r="G2760" s="243"/>
      <c r="H2760" s="243"/>
      <c r="I2760" s="244"/>
      <c r="J2760" s="244"/>
      <c r="K2760" s="243"/>
      <c r="L2760" s="243"/>
      <c r="M2760" s="243"/>
      <c r="N2760" s="243"/>
      <c r="O2760" s="243"/>
      <c r="P2760" s="244"/>
    </row>
    <row r="2761" spans="1:16" ht="13.5">
      <c r="A2761" s="242"/>
      <c r="B2761" s="240"/>
      <c r="C2761" s="243"/>
      <c r="D2761" s="243"/>
      <c r="E2761" s="243"/>
      <c r="F2761" s="243"/>
      <c r="G2761" s="243"/>
      <c r="H2761" s="243"/>
      <c r="I2761" s="244"/>
      <c r="J2761" s="244"/>
      <c r="K2761" s="243"/>
      <c r="L2761" s="243"/>
      <c r="M2761" s="243"/>
      <c r="N2761" s="243"/>
      <c r="O2761" s="243"/>
      <c r="P2761" s="244"/>
    </row>
    <row r="2762" spans="1:16" ht="13.5">
      <c r="A2762" s="242"/>
      <c r="B2762" s="240"/>
      <c r="C2762" s="243"/>
      <c r="D2762" s="243"/>
      <c r="E2762" s="243"/>
      <c r="F2762" s="243"/>
      <c r="G2762" s="243"/>
      <c r="H2762" s="243"/>
      <c r="I2762" s="244"/>
      <c r="J2762" s="244"/>
      <c r="K2762" s="243"/>
      <c r="L2762" s="243"/>
      <c r="M2762" s="243"/>
      <c r="N2762" s="243"/>
      <c r="O2762" s="243"/>
      <c r="P2762" s="244"/>
    </row>
    <row r="2763" spans="1:16" ht="13.5">
      <c r="A2763" s="242"/>
      <c r="B2763" s="240"/>
      <c r="C2763" s="243"/>
      <c r="D2763" s="243"/>
      <c r="E2763" s="243"/>
      <c r="F2763" s="243"/>
      <c r="G2763" s="243"/>
      <c r="H2763" s="243"/>
      <c r="I2763" s="244"/>
      <c r="J2763" s="244"/>
      <c r="K2763" s="243"/>
      <c r="L2763" s="243"/>
      <c r="M2763" s="243"/>
      <c r="N2763" s="243"/>
      <c r="O2763" s="243"/>
      <c r="P2763" s="244"/>
    </row>
    <row r="2764" spans="1:16" ht="13.5">
      <c r="A2764" s="242"/>
      <c r="B2764" s="240"/>
      <c r="C2764" s="243"/>
      <c r="D2764" s="243"/>
      <c r="E2764" s="243"/>
      <c r="F2764" s="243"/>
      <c r="G2764" s="243"/>
      <c r="H2764" s="243"/>
      <c r="I2764" s="244"/>
      <c r="J2764" s="244"/>
      <c r="K2764" s="243"/>
      <c r="L2764" s="243"/>
      <c r="M2764" s="243"/>
      <c r="N2764" s="243"/>
      <c r="O2764" s="243"/>
      <c r="P2764" s="244"/>
    </row>
    <row r="2765" spans="1:16" ht="13.5">
      <c r="A2765" s="242"/>
      <c r="B2765" s="240"/>
      <c r="C2765" s="243"/>
      <c r="D2765" s="243"/>
      <c r="E2765" s="243"/>
      <c r="F2765" s="243"/>
      <c r="G2765" s="243"/>
      <c r="H2765" s="243"/>
      <c r="I2765" s="244"/>
      <c r="J2765" s="244"/>
      <c r="K2765" s="243"/>
      <c r="L2765" s="243"/>
      <c r="M2765" s="243"/>
      <c r="N2765" s="243"/>
      <c r="O2765" s="243"/>
      <c r="P2765" s="244"/>
    </row>
    <row r="2766" spans="1:16" ht="13.5">
      <c r="A2766" s="242"/>
      <c r="B2766" s="240"/>
      <c r="C2766" s="243"/>
      <c r="D2766" s="243"/>
      <c r="E2766" s="243"/>
      <c r="F2766" s="243"/>
      <c r="G2766" s="243"/>
      <c r="H2766" s="243"/>
      <c r="I2766" s="244"/>
      <c r="J2766" s="244"/>
      <c r="K2766" s="243"/>
      <c r="L2766" s="243"/>
      <c r="M2766" s="243"/>
      <c r="N2766" s="243"/>
      <c r="O2766" s="243"/>
      <c r="P2766" s="244"/>
    </row>
    <row r="2767" spans="1:16" ht="13.5">
      <c r="A2767" s="242"/>
      <c r="B2767" s="240"/>
      <c r="C2767" s="243"/>
      <c r="D2767" s="243"/>
      <c r="E2767" s="243"/>
      <c r="F2767" s="243"/>
      <c r="G2767" s="243"/>
      <c r="H2767" s="243"/>
      <c r="I2767" s="244"/>
      <c r="J2767" s="244"/>
      <c r="K2767" s="243"/>
      <c r="L2767" s="243"/>
      <c r="M2767" s="243"/>
      <c r="N2767" s="243"/>
      <c r="O2767" s="243"/>
      <c r="P2767" s="244"/>
    </row>
    <row r="2768" spans="1:16" ht="13.5">
      <c r="A2768" s="242"/>
      <c r="B2768" s="240"/>
      <c r="C2768" s="243"/>
      <c r="D2768" s="243"/>
      <c r="E2768" s="243"/>
      <c r="F2768" s="243"/>
      <c r="G2768" s="243"/>
      <c r="H2768" s="243"/>
      <c r="I2768" s="244"/>
      <c r="J2768" s="244"/>
      <c r="K2768" s="243"/>
      <c r="L2768" s="243"/>
      <c r="M2768" s="243"/>
      <c r="N2768" s="243"/>
      <c r="O2768" s="243"/>
      <c r="P2768" s="244"/>
    </row>
    <row r="2769" spans="1:16" ht="13.5">
      <c r="A2769" s="242"/>
      <c r="B2769" s="240"/>
      <c r="C2769" s="243"/>
      <c r="D2769" s="243"/>
      <c r="E2769" s="243"/>
      <c r="F2769" s="243"/>
      <c r="G2769" s="243"/>
      <c r="H2769" s="243"/>
      <c r="I2769" s="244"/>
      <c r="J2769" s="244"/>
      <c r="K2769" s="243"/>
      <c r="L2769" s="243"/>
      <c r="M2769" s="243"/>
      <c r="N2769" s="243"/>
      <c r="O2769" s="243"/>
      <c r="P2769" s="244"/>
    </row>
    <row r="2770" spans="1:16" ht="13.5">
      <c r="A2770" s="242"/>
      <c r="B2770" s="240"/>
      <c r="C2770" s="243"/>
      <c r="D2770" s="243"/>
      <c r="E2770" s="243"/>
      <c r="F2770" s="243"/>
      <c r="G2770" s="243"/>
      <c r="H2770" s="243"/>
      <c r="I2770" s="244"/>
      <c r="J2770" s="244"/>
      <c r="K2770" s="243"/>
      <c r="L2770" s="243"/>
      <c r="M2770" s="243"/>
      <c r="N2770" s="243"/>
      <c r="O2770" s="243"/>
      <c r="P2770" s="244"/>
    </row>
    <row r="2771" spans="1:16" ht="13.5">
      <c r="A2771" s="242"/>
      <c r="B2771" s="240"/>
      <c r="C2771" s="243"/>
      <c r="D2771" s="243"/>
      <c r="E2771" s="243"/>
      <c r="F2771" s="243"/>
      <c r="G2771" s="243"/>
      <c r="H2771" s="243"/>
      <c r="I2771" s="244"/>
      <c r="J2771" s="244"/>
      <c r="K2771" s="243"/>
      <c r="L2771" s="243"/>
      <c r="M2771" s="243"/>
      <c r="N2771" s="243"/>
      <c r="O2771" s="243"/>
      <c r="P2771" s="244"/>
    </row>
    <row r="2772" spans="1:16" ht="13.5">
      <c r="A2772" s="242"/>
      <c r="B2772" s="240"/>
      <c r="C2772" s="243"/>
      <c r="D2772" s="243"/>
      <c r="E2772" s="243"/>
      <c r="F2772" s="243"/>
      <c r="G2772" s="243"/>
      <c r="H2772" s="243"/>
      <c r="I2772" s="244"/>
      <c r="J2772" s="244"/>
      <c r="K2772" s="243"/>
      <c r="L2772" s="243"/>
      <c r="M2772" s="243"/>
      <c r="N2772" s="243"/>
      <c r="O2772" s="243"/>
      <c r="P2772" s="244"/>
    </row>
    <row r="2773" spans="1:16" ht="13.5">
      <c r="A2773" s="242"/>
      <c r="B2773" s="240"/>
      <c r="C2773" s="243"/>
      <c r="D2773" s="243"/>
      <c r="E2773" s="243"/>
      <c r="F2773" s="243"/>
      <c r="G2773" s="243"/>
      <c r="H2773" s="243"/>
      <c r="I2773" s="244"/>
      <c r="J2773" s="244"/>
      <c r="K2773" s="243"/>
      <c r="L2773" s="243"/>
      <c r="M2773" s="243"/>
      <c r="N2773" s="243"/>
      <c r="O2773" s="243"/>
      <c r="P2773" s="244"/>
    </row>
    <row r="2774" spans="1:16" ht="13.5">
      <c r="A2774" s="242"/>
      <c r="B2774" s="240"/>
      <c r="C2774" s="243"/>
      <c r="D2774" s="243"/>
      <c r="E2774" s="243"/>
      <c r="F2774" s="243"/>
      <c r="G2774" s="243"/>
      <c r="H2774" s="243"/>
      <c r="I2774" s="244"/>
      <c r="J2774" s="244"/>
      <c r="K2774" s="243"/>
      <c r="L2774" s="243"/>
      <c r="M2774" s="243"/>
      <c r="N2774" s="243"/>
      <c r="O2774" s="243"/>
      <c r="P2774" s="244"/>
    </row>
    <row r="2775" spans="1:16" ht="13.5">
      <c r="A2775" s="242"/>
      <c r="B2775" s="240"/>
      <c r="C2775" s="243"/>
      <c r="D2775" s="243"/>
      <c r="E2775" s="243"/>
      <c r="F2775" s="243"/>
      <c r="G2775" s="243"/>
      <c r="H2775" s="243"/>
      <c r="I2775" s="244"/>
      <c r="J2775" s="244"/>
      <c r="K2775" s="243"/>
      <c r="L2775" s="243"/>
      <c r="M2775" s="243"/>
      <c r="N2775" s="243"/>
      <c r="O2775" s="243"/>
      <c r="P2775" s="244"/>
    </row>
    <row r="2776" spans="1:16" ht="13.5">
      <c r="A2776" s="242"/>
      <c r="B2776" s="240"/>
      <c r="C2776" s="243"/>
      <c r="D2776" s="243"/>
      <c r="E2776" s="243"/>
      <c r="F2776" s="243"/>
      <c r="G2776" s="243"/>
      <c r="H2776" s="243"/>
      <c r="I2776" s="244"/>
      <c r="J2776" s="244"/>
      <c r="K2776" s="243"/>
      <c r="L2776" s="243"/>
      <c r="M2776" s="243"/>
      <c r="N2776" s="243"/>
      <c r="O2776" s="243"/>
      <c r="P2776" s="244"/>
    </row>
    <row r="2777" spans="1:16" ht="13.5">
      <c r="A2777" s="242"/>
      <c r="B2777" s="240"/>
      <c r="C2777" s="243"/>
      <c r="D2777" s="243"/>
      <c r="E2777" s="243"/>
      <c r="F2777" s="243"/>
      <c r="G2777" s="243"/>
      <c r="H2777" s="243"/>
      <c r="I2777" s="244"/>
      <c r="J2777" s="244"/>
      <c r="K2777" s="243"/>
      <c r="L2777" s="243"/>
      <c r="M2777" s="243"/>
      <c r="N2777" s="243"/>
      <c r="O2777" s="243"/>
      <c r="P2777" s="244"/>
    </row>
    <row r="2778" spans="1:16" ht="13.5">
      <c r="A2778" s="242"/>
      <c r="B2778" s="240"/>
      <c r="C2778" s="243"/>
      <c r="D2778" s="243"/>
      <c r="E2778" s="243"/>
      <c r="F2778" s="243"/>
      <c r="G2778" s="243"/>
      <c r="H2778" s="243"/>
      <c r="I2778" s="244"/>
      <c r="J2778" s="244"/>
      <c r="K2778" s="243"/>
      <c r="L2778" s="243"/>
      <c r="M2778" s="243"/>
      <c r="N2778" s="243"/>
      <c r="O2778" s="243"/>
      <c r="P2778" s="244"/>
    </row>
    <row r="2779" spans="1:16" ht="13.5">
      <c r="A2779" s="242"/>
      <c r="B2779" s="240"/>
      <c r="C2779" s="243"/>
      <c r="D2779" s="243"/>
      <c r="E2779" s="243"/>
      <c r="F2779" s="243"/>
      <c r="G2779" s="243"/>
      <c r="H2779" s="243"/>
      <c r="I2779" s="244"/>
      <c r="J2779" s="244"/>
      <c r="K2779" s="243"/>
      <c r="L2779" s="243"/>
      <c r="M2779" s="243"/>
      <c r="N2779" s="243"/>
      <c r="O2779" s="243"/>
      <c r="P2779" s="244"/>
    </row>
    <row r="2780" spans="1:16" ht="13.5">
      <c r="A2780" s="242"/>
      <c r="B2780" s="240"/>
      <c r="C2780" s="243"/>
      <c r="D2780" s="243"/>
      <c r="E2780" s="243"/>
      <c r="F2780" s="243"/>
      <c r="G2780" s="243"/>
      <c r="H2780" s="243"/>
      <c r="I2780" s="244"/>
      <c r="J2780" s="244"/>
      <c r="K2780" s="243"/>
      <c r="L2780" s="243"/>
      <c r="M2780" s="243"/>
      <c r="N2780" s="243"/>
      <c r="O2780" s="243"/>
      <c r="P2780" s="244"/>
    </row>
    <row r="2781" spans="1:16" ht="13.5">
      <c r="A2781" s="242"/>
      <c r="B2781" s="240"/>
      <c r="C2781" s="243"/>
      <c r="D2781" s="243"/>
      <c r="E2781" s="243"/>
      <c r="F2781" s="243"/>
      <c r="G2781" s="243"/>
      <c r="H2781" s="243"/>
      <c r="I2781" s="244"/>
      <c r="J2781" s="244"/>
      <c r="K2781" s="243"/>
      <c r="L2781" s="243"/>
      <c r="M2781" s="243"/>
      <c r="N2781" s="243"/>
      <c r="O2781" s="243"/>
      <c r="P2781" s="244"/>
    </row>
    <row r="2782" spans="1:16" ht="13.5">
      <c r="A2782" s="242"/>
      <c r="B2782" s="240"/>
      <c r="C2782" s="243"/>
      <c r="D2782" s="243"/>
      <c r="E2782" s="243"/>
      <c r="F2782" s="243"/>
      <c r="G2782" s="243"/>
      <c r="H2782" s="243"/>
      <c r="I2782" s="244"/>
      <c r="J2782" s="244"/>
      <c r="K2782" s="243"/>
      <c r="L2782" s="243"/>
      <c r="M2782" s="243"/>
      <c r="N2782" s="243"/>
      <c r="O2782" s="243"/>
      <c r="P2782" s="244"/>
    </row>
    <row r="2783" spans="1:16" ht="13.5">
      <c r="A2783" s="242"/>
      <c r="B2783" s="240"/>
      <c r="C2783" s="243"/>
      <c r="D2783" s="243"/>
      <c r="E2783" s="243"/>
      <c r="F2783" s="243"/>
      <c r="G2783" s="243"/>
      <c r="H2783" s="243"/>
      <c r="I2783" s="244"/>
      <c r="J2783" s="244"/>
      <c r="K2783" s="243"/>
      <c r="L2783" s="243"/>
      <c r="M2783" s="243"/>
      <c r="N2783" s="243"/>
      <c r="O2783" s="243"/>
      <c r="P2783" s="244"/>
    </row>
    <row r="2784" spans="1:16" ht="13.5">
      <c r="A2784" s="242"/>
      <c r="B2784" s="240"/>
      <c r="C2784" s="243"/>
      <c r="D2784" s="243"/>
      <c r="E2784" s="243"/>
      <c r="F2784" s="243"/>
      <c r="G2784" s="243"/>
      <c r="H2784" s="243"/>
      <c r="I2784" s="244"/>
      <c r="J2784" s="244"/>
      <c r="K2784" s="243"/>
      <c r="L2784" s="243"/>
      <c r="M2784" s="243"/>
      <c r="N2784" s="243"/>
      <c r="O2784" s="243"/>
      <c r="P2784" s="244"/>
    </row>
    <row r="2785" spans="1:16" ht="13.5">
      <c r="A2785" s="242"/>
      <c r="B2785" s="240"/>
      <c r="C2785" s="243"/>
      <c r="D2785" s="243"/>
      <c r="E2785" s="243"/>
      <c r="F2785" s="243"/>
      <c r="G2785" s="243"/>
      <c r="H2785" s="243"/>
      <c r="I2785" s="244"/>
      <c r="J2785" s="244"/>
      <c r="K2785" s="243"/>
      <c r="L2785" s="243"/>
      <c r="M2785" s="243"/>
      <c r="N2785" s="243"/>
      <c r="O2785" s="243"/>
      <c r="P2785" s="244"/>
    </row>
    <row r="2786" spans="1:16" ht="13.5">
      <c r="A2786" s="242"/>
      <c r="B2786" s="240"/>
      <c r="C2786" s="243"/>
      <c r="D2786" s="243"/>
      <c r="E2786" s="243"/>
      <c r="F2786" s="243"/>
      <c r="G2786" s="243"/>
      <c r="H2786" s="243"/>
      <c r="I2786" s="244"/>
      <c r="J2786" s="244"/>
      <c r="K2786" s="243"/>
      <c r="L2786" s="243"/>
      <c r="M2786" s="243"/>
      <c r="N2786" s="243"/>
      <c r="O2786" s="243"/>
      <c r="P2786" s="244"/>
    </row>
    <row r="2787" spans="1:16" ht="13.5">
      <c r="A2787" s="242"/>
      <c r="B2787" s="240"/>
      <c r="C2787" s="243"/>
      <c r="D2787" s="243"/>
      <c r="E2787" s="243"/>
      <c r="F2787" s="243"/>
      <c r="G2787" s="243"/>
      <c r="H2787" s="243"/>
      <c r="I2787" s="244"/>
      <c r="J2787" s="244"/>
      <c r="K2787" s="243"/>
      <c r="L2787" s="243"/>
      <c r="M2787" s="243"/>
      <c r="N2787" s="243"/>
      <c r="O2787" s="243"/>
      <c r="P2787" s="244"/>
    </row>
    <row r="2788" spans="1:16" ht="13.5">
      <c r="A2788" s="242"/>
      <c r="B2788" s="240"/>
      <c r="C2788" s="243"/>
      <c r="D2788" s="243"/>
      <c r="E2788" s="243"/>
      <c r="F2788" s="243"/>
      <c r="G2788" s="243"/>
      <c r="H2788" s="243"/>
      <c r="I2788" s="244"/>
      <c r="J2788" s="244"/>
      <c r="K2788" s="243"/>
      <c r="L2788" s="243"/>
      <c r="M2788" s="243"/>
      <c r="N2788" s="243"/>
      <c r="O2788" s="243"/>
      <c r="P2788" s="244"/>
    </row>
    <row r="2789" spans="1:16" ht="13.5">
      <c r="A2789" s="242"/>
      <c r="B2789" s="240"/>
      <c r="C2789" s="243"/>
      <c r="D2789" s="243"/>
      <c r="E2789" s="243"/>
      <c r="F2789" s="243"/>
      <c r="G2789" s="243"/>
      <c r="H2789" s="243"/>
      <c r="I2789" s="244"/>
      <c r="J2789" s="244"/>
      <c r="K2789" s="243"/>
      <c r="L2789" s="243"/>
      <c r="M2789" s="243"/>
      <c r="N2789" s="243"/>
      <c r="O2789" s="243"/>
      <c r="P2789" s="244"/>
    </row>
    <row r="2790" spans="1:16" ht="13.5">
      <c r="A2790" s="242"/>
      <c r="B2790" s="240"/>
      <c r="C2790" s="243"/>
      <c r="D2790" s="243"/>
      <c r="E2790" s="243"/>
      <c r="F2790" s="243"/>
      <c r="G2790" s="243"/>
      <c r="H2790" s="243"/>
      <c r="I2790" s="244"/>
      <c r="J2790" s="244"/>
      <c r="K2790" s="243"/>
      <c r="L2790" s="243"/>
      <c r="M2790" s="243"/>
      <c r="N2790" s="243"/>
      <c r="O2790" s="243"/>
      <c r="P2790" s="244"/>
    </row>
    <row r="2791" spans="1:16" ht="13.5">
      <c r="A2791" s="242"/>
      <c r="B2791" s="240"/>
      <c r="C2791" s="243"/>
      <c r="D2791" s="243"/>
      <c r="E2791" s="243"/>
      <c r="F2791" s="243"/>
      <c r="G2791" s="243"/>
      <c r="H2791" s="243"/>
      <c r="I2791" s="244"/>
      <c r="J2791" s="244"/>
      <c r="K2791" s="243"/>
      <c r="L2791" s="243"/>
      <c r="M2791" s="243"/>
      <c r="N2791" s="243"/>
      <c r="O2791" s="243"/>
      <c r="P2791" s="244"/>
    </row>
    <row r="2792" spans="1:16" ht="13.5">
      <c r="A2792" s="242"/>
      <c r="B2792" s="240"/>
      <c r="C2792" s="243"/>
      <c r="D2792" s="243"/>
      <c r="E2792" s="243"/>
      <c r="F2792" s="243"/>
      <c r="G2792" s="243"/>
      <c r="H2792" s="243"/>
      <c r="I2792" s="244"/>
      <c r="J2792" s="244"/>
      <c r="K2792" s="243"/>
      <c r="L2792" s="243"/>
      <c r="M2792" s="243"/>
      <c r="N2792" s="243"/>
      <c r="O2792" s="243"/>
      <c r="P2792" s="244"/>
    </row>
    <row r="2793" spans="1:16" ht="13.5">
      <c r="A2793" s="242"/>
      <c r="B2793" s="240"/>
      <c r="C2793" s="243"/>
      <c r="D2793" s="243"/>
      <c r="E2793" s="243"/>
      <c r="F2793" s="243"/>
      <c r="G2793" s="243"/>
      <c r="H2793" s="243"/>
      <c r="I2793" s="244"/>
      <c r="J2793" s="244"/>
      <c r="K2793" s="243"/>
      <c r="L2793" s="243"/>
      <c r="M2793" s="243"/>
      <c r="N2793" s="243"/>
      <c r="O2793" s="243"/>
      <c r="P2793" s="244"/>
    </row>
    <row r="2794" spans="1:16" ht="13.5">
      <c r="A2794" s="242"/>
      <c r="B2794" s="240"/>
      <c r="C2794" s="243"/>
      <c r="D2794" s="243"/>
      <c r="E2794" s="243"/>
      <c r="F2794" s="243"/>
      <c r="G2794" s="243"/>
      <c r="H2794" s="243"/>
      <c r="I2794" s="244"/>
      <c r="J2794" s="244"/>
      <c r="K2794" s="243"/>
      <c r="L2794" s="243"/>
      <c r="M2794" s="243"/>
      <c r="N2794" s="243"/>
      <c r="O2794" s="243"/>
      <c r="P2794" s="244"/>
    </row>
    <row r="2795" spans="1:16" ht="13.5">
      <c r="A2795" s="242"/>
      <c r="B2795" s="240"/>
      <c r="C2795" s="243"/>
      <c r="D2795" s="243"/>
      <c r="E2795" s="243"/>
      <c r="F2795" s="243"/>
      <c r="G2795" s="243"/>
      <c r="H2795" s="243"/>
      <c r="I2795" s="244"/>
      <c r="J2795" s="244"/>
      <c r="K2795" s="243"/>
      <c r="L2795" s="243"/>
      <c r="M2795" s="243"/>
      <c r="N2795" s="243"/>
      <c r="O2795" s="243"/>
      <c r="P2795" s="244"/>
    </row>
    <row r="2796" spans="1:16" ht="13.5">
      <c r="A2796" s="242"/>
      <c r="B2796" s="240"/>
      <c r="C2796" s="243"/>
      <c r="D2796" s="243"/>
      <c r="E2796" s="243"/>
      <c r="F2796" s="243"/>
      <c r="G2796" s="243"/>
      <c r="H2796" s="243"/>
      <c r="I2796" s="244"/>
      <c r="J2796" s="244"/>
      <c r="K2796" s="243"/>
      <c r="L2796" s="243"/>
      <c r="M2796" s="243"/>
      <c r="N2796" s="243"/>
      <c r="O2796" s="243"/>
      <c r="P2796" s="244"/>
    </row>
    <row r="2797" spans="1:16" ht="13.5">
      <c r="A2797" s="242"/>
      <c r="B2797" s="240"/>
      <c r="C2797" s="243"/>
      <c r="D2797" s="243"/>
      <c r="E2797" s="243"/>
      <c r="F2797" s="243"/>
      <c r="G2797" s="243"/>
      <c r="H2797" s="243"/>
      <c r="I2797" s="244"/>
      <c r="J2797" s="244"/>
      <c r="K2797" s="243"/>
      <c r="L2797" s="243"/>
      <c r="M2797" s="243"/>
      <c r="N2797" s="243"/>
      <c r="O2797" s="243"/>
      <c r="P2797" s="244"/>
    </row>
    <row r="2798" spans="1:16" ht="13.5">
      <c r="A2798" s="242"/>
      <c r="B2798" s="240"/>
      <c r="C2798" s="243"/>
      <c r="D2798" s="243"/>
      <c r="E2798" s="243"/>
      <c r="F2798" s="243"/>
      <c r="G2798" s="243"/>
      <c r="H2798" s="243"/>
      <c r="I2798" s="244"/>
      <c r="J2798" s="244"/>
      <c r="K2798" s="243"/>
      <c r="L2798" s="243"/>
      <c r="M2798" s="243"/>
      <c r="N2798" s="243"/>
      <c r="O2798" s="243"/>
      <c r="P2798" s="244"/>
    </row>
    <row r="2799" spans="1:16" ht="13.5">
      <c r="A2799" s="242"/>
      <c r="B2799" s="240"/>
      <c r="C2799" s="243"/>
      <c r="D2799" s="243"/>
      <c r="E2799" s="243"/>
      <c r="F2799" s="243"/>
      <c r="G2799" s="243"/>
      <c r="H2799" s="243"/>
      <c r="I2799" s="244"/>
      <c r="J2799" s="244"/>
      <c r="K2799" s="243"/>
      <c r="L2799" s="243"/>
      <c r="M2799" s="243"/>
      <c r="N2799" s="243"/>
      <c r="O2799" s="243"/>
      <c r="P2799" s="244"/>
    </row>
    <row r="2800" spans="1:16" ht="13.5">
      <c r="A2800" s="242"/>
      <c r="B2800" s="240"/>
      <c r="C2800" s="243"/>
      <c r="D2800" s="243"/>
      <c r="E2800" s="243"/>
      <c r="F2800" s="243"/>
      <c r="G2800" s="243"/>
      <c r="H2800" s="243"/>
      <c r="I2800" s="244"/>
      <c r="J2800" s="244"/>
      <c r="K2800" s="243"/>
      <c r="L2800" s="243"/>
      <c r="M2800" s="243"/>
      <c r="N2800" s="243"/>
      <c r="O2800" s="243"/>
      <c r="P2800" s="244"/>
    </row>
    <row r="2801" spans="1:16" ht="13.5">
      <c r="A2801" s="242"/>
      <c r="B2801" s="240"/>
      <c r="C2801" s="243"/>
      <c r="D2801" s="243"/>
      <c r="E2801" s="243"/>
      <c r="F2801" s="243"/>
      <c r="G2801" s="243"/>
      <c r="H2801" s="243"/>
      <c r="I2801" s="244"/>
      <c r="J2801" s="244"/>
      <c r="K2801" s="243"/>
      <c r="L2801" s="243"/>
      <c r="M2801" s="243"/>
      <c r="N2801" s="243"/>
      <c r="O2801" s="243"/>
      <c r="P2801" s="244"/>
    </row>
    <row r="2802" spans="1:16" ht="13.5">
      <c r="A2802" s="242"/>
      <c r="B2802" s="240"/>
      <c r="C2802" s="243"/>
      <c r="D2802" s="243"/>
      <c r="E2802" s="243"/>
      <c r="F2802" s="243"/>
      <c r="G2802" s="243"/>
      <c r="H2802" s="243"/>
      <c r="I2802" s="244"/>
      <c r="J2802" s="244"/>
      <c r="K2802" s="243"/>
      <c r="L2802" s="243"/>
      <c r="M2802" s="243"/>
      <c r="N2802" s="243"/>
      <c r="O2802" s="243"/>
      <c r="P2802" s="244"/>
    </row>
    <row r="2803" spans="1:16" ht="13.5">
      <c r="A2803" s="242"/>
      <c r="B2803" s="240"/>
      <c r="C2803" s="243"/>
      <c r="D2803" s="243"/>
      <c r="E2803" s="243"/>
      <c r="F2803" s="243"/>
      <c r="G2803" s="243"/>
      <c r="H2803" s="243"/>
      <c r="I2803" s="244"/>
      <c r="J2803" s="244"/>
      <c r="K2803" s="243"/>
      <c r="L2803" s="243"/>
      <c r="M2803" s="243"/>
      <c r="N2803" s="243"/>
      <c r="O2803" s="243"/>
      <c r="P2803" s="244"/>
    </row>
    <row r="2804" spans="1:16" ht="13.5">
      <c r="A2804" s="242"/>
      <c r="B2804" s="240"/>
      <c r="C2804" s="243"/>
      <c r="D2804" s="243"/>
      <c r="E2804" s="243"/>
      <c r="F2804" s="243"/>
      <c r="G2804" s="243"/>
      <c r="H2804" s="243"/>
      <c r="I2804" s="244"/>
      <c r="J2804" s="244"/>
      <c r="K2804" s="243"/>
      <c r="L2804" s="243"/>
      <c r="M2804" s="243"/>
      <c r="N2804" s="243"/>
      <c r="O2804" s="243"/>
      <c r="P2804" s="244"/>
    </row>
    <row r="2805" spans="1:16" ht="13.5">
      <c r="A2805" s="242"/>
      <c r="B2805" s="240"/>
      <c r="C2805" s="243"/>
      <c r="D2805" s="243"/>
      <c r="E2805" s="243"/>
      <c r="F2805" s="243"/>
      <c r="G2805" s="243"/>
      <c r="H2805" s="243"/>
      <c r="I2805" s="244"/>
      <c r="J2805" s="244"/>
      <c r="K2805" s="243"/>
      <c r="L2805" s="243"/>
      <c r="M2805" s="243"/>
      <c r="N2805" s="243"/>
      <c r="O2805" s="243"/>
      <c r="P2805" s="244"/>
    </row>
    <row r="2806" spans="1:16" ht="13.5">
      <c r="A2806" s="242"/>
      <c r="B2806" s="240"/>
      <c r="C2806" s="243"/>
      <c r="D2806" s="243"/>
      <c r="E2806" s="243"/>
      <c r="F2806" s="243"/>
      <c r="G2806" s="243"/>
      <c r="H2806" s="243"/>
      <c r="I2806" s="244"/>
      <c r="J2806" s="244"/>
      <c r="K2806" s="243"/>
      <c r="L2806" s="243"/>
      <c r="M2806" s="243"/>
      <c r="N2806" s="243"/>
      <c r="O2806" s="243"/>
      <c r="P2806" s="244"/>
    </row>
    <row r="2807" spans="1:16" ht="13.5">
      <c r="A2807" s="242"/>
      <c r="B2807" s="240"/>
      <c r="C2807" s="243"/>
      <c r="D2807" s="243"/>
      <c r="E2807" s="243"/>
      <c r="F2807" s="243"/>
      <c r="G2807" s="243"/>
      <c r="H2807" s="243"/>
      <c r="I2807" s="244"/>
      <c r="J2807" s="244"/>
      <c r="K2807" s="243"/>
      <c r="L2807" s="243"/>
      <c r="M2807" s="243"/>
      <c r="N2807" s="243"/>
      <c r="O2807" s="243"/>
      <c r="P2807" s="244"/>
    </row>
    <row r="2808" spans="1:16" ht="13.5">
      <c r="A2808" s="242"/>
      <c r="B2808" s="240"/>
      <c r="C2808" s="243"/>
      <c r="D2808" s="243"/>
      <c r="E2808" s="243"/>
      <c r="F2808" s="243"/>
      <c r="G2808" s="243"/>
      <c r="H2808" s="243"/>
      <c r="I2808" s="244"/>
      <c r="J2808" s="244"/>
      <c r="K2808" s="243"/>
      <c r="L2808" s="243"/>
      <c r="M2808" s="243"/>
      <c r="N2808" s="243"/>
      <c r="O2808" s="243"/>
      <c r="P2808" s="244"/>
    </row>
    <row r="2809" spans="1:16" ht="13.5">
      <c r="A2809" s="242"/>
      <c r="B2809" s="240"/>
      <c r="C2809" s="243"/>
      <c r="D2809" s="243"/>
      <c r="E2809" s="243"/>
      <c r="F2809" s="243"/>
      <c r="G2809" s="243"/>
      <c r="H2809" s="243"/>
      <c r="I2809" s="244"/>
      <c r="J2809" s="244"/>
      <c r="K2809" s="243"/>
      <c r="L2809" s="243"/>
      <c r="M2809" s="243"/>
      <c r="N2809" s="243"/>
      <c r="O2809" s="243"/>
      <c r="P2809" s="244"/>
    </row>
    <row r="2810" spans="1:16" ht="13.5">
      <c r="A2810" s="242"/>
      <c r="B2810" s="240"/>
      <c r="C2810" s="243"/>
      <c r="D2810" s="243"/>
      <c r="E2810" s="243"/>
      <c r="F2810" s="243"/>
      <c r="G2810" s="243"/>
      <c r="H2810" s="243"/>
      <c r="I2810" s="244"/>
      <c r="J2810" s="244"/>
      <c r="K2810" s="243"/>
      <c r="L2810" s="243"/>
      <c r="M2810" s="243"/>
      <c r="N2810" s="243"/>
      <c r="O2810" s="243"/>
      <c r="P2810" s="244"/>
    </row>
    <row r="2811" spans="1:16" ht="13.5">
      <c r="A2811" s="242"/>
      <c r="B2811" s="240"/>
      <c r="C2811" s="243"/>
      <c r="D2811" s="243"/>
      <c r="E2811" s="243"/>
      <c r="F2811" s="243"/>
      <c r="G2811" s="243"/>
      <c r="H2811" s="243"/>
      <c r="I2811" s="244"/>
      <c r="J2811" s="244"/>
      <c r="K2811" s="243"/>
      <c r="L2811" s="243"/>
      <c r="M2811" s="243"/>
      <c r="N2811" s="243"/>
      <c r="O2811" s="243"/>
      <c r="P2811" s="244"/>
    </row>
    <row r="2812" spans="1:16" ht="13.5">
      <c r="A2812" s="242"/>
      <c r="B2812" s="240"/>
      <c r="C2812" s="243"/>
      <c r="D2812" s="243"/>
      <c r="E2812" s="243"/>
      <c r="F2812" s="243"/>
      <c r="G2812" s="243"/>
      <c r="H2812" s="243"/>
      <c r="I2812" s="244"/>
      <c r="J2812" s="244"/>
      <c r="K2812" s="243"/>
      <c r="L2812" s="243"/>
      <c r="M2812" s="243"/>
      <c r="N2812" s="243"/>
      <c r="O2812" s="243"/>
      <c r="P2812" s="244"/>
    </row>
    <row r="2813" spans="1:16" ht="13.5">
      <c r="A2813" s="242"/>
      <c r="B2813" s="240"/>
      <c r="C2813" s="243"/>
      <c r="D2813" s="243"/>
      <c r="E2813" s="243"/>
      <c r="F2813" s="243"/>
      <c r="G2813" s="243"/>
      <c r="H2813" s="243"/>
      <c r="I2813" s="244"/>
      <c r="J2813" s="244"/>
      <c r="K2813" s="243"/>
      <c r="L2813" s="243"/>
      <c r="M2813" s="243"/>
      <c r="N2813" s="243"/>
      <c r="O2813" s="243"/>
      <c r="P2813" s="244"/>
    </row>
    <row r="2814" spans="1:16" ht="13.5">
      <c r="A2814" s="242"/>
      <c r="B2814" s="240"/>
      <c r="C2814" s="243"/>
      <c r="D2814" s="243"/>
      <c r="E2814" s="243"/>
      <c r="F2814" s="243"/>
      <c r="G2814" s="243"/>
      <c r="H2814" s="243"/>
      <c r="I2814" s="244"/>
      <c r="J2814" s="244"/>
      <c r="K2814" s="243"/>
      <c r="L2814" s="243"/>
      <c r="M2814" s="243"/>
      <c r="N2814" s="243"/>
      <c r="O2814" s="243"/>
      <c r="P2814" s="244"/>
    </row>
    <row r="2815" spans="1:16" ht="13.5">
      <c r="A2815" s="242"/>
      <c r="B2815" s="240"/>
      <c r="C2815" s="243"/>
      <c r="D2815" s="243"/>
      <c r="E2815" s="243"/>
      <c r="F2815" s="243"/>
      <c r="G2815" s="243"/>
      <c r="H2815" s="243"/>
      <c r="I2815" s="244"/>
      <c r="J2815" s="244"/>
      <c r="K2815" s="243"/>
      <c r="L2815" s="243"/>
      <c r="M2815" s="243"/>
      <c r="N2815" s="243"/>
      <c r="O2815" s="243"/>
      <c r="P2815" s="244"/>
    </row>
    <row r="2816" spans="1:16" ht="13.5">
      <c r="A2816" s="242"/>
      <c r="B2816" s="240"/>
      <c r="C2816" s="243"/>
      <c r="D2816" s="243"/>
      <c r="E2816" s="243"/>
      <c r="F2816" s="243"/>
      <c r="G2816" s="243"/>
      <c r="H2816" s="243"/>
      <c r="I2816" s="244"/>
      <c r="J2816" s="244"/>
      <c r="K2816" s="243"/>
      <c r="L2816" s="243"/>
      <c r="M2816" s="243"/>
      <c r="N2816" s="243"/>
      <c r="O2816" s="243"/>
      <c r="P2816" s="244"/>
    </row>
    <row r="2817" spans="1:16" ht="13.5">
      <c r="A2817" s="242"/>
      <c r="B2817" s="240"/>
      <c r="C2817" s="243"/>
      <c r="D2817" s="243"/>
      <c r="E2817" s="243"/>
      <c r="F2817" s="243"/>
      <c r="G2817" s="243"/>
      <c r="H2817" s="243"/>
      <c r="I2817" s="244"/>
      <c r="J2817" s="244"/>
      <c r="K2817" s="243"/>
      <c r="L2817" s="243"/>
      <c r="M2817" s="243"/>
      <c r="N2817" s="243"/>
      <c r="O2817" s="243"/>
      <c r="P2817" s="244"/>
    </row>
    <row r="2818" spans="1:16" ht="13.5">
      <c r="A2818" s="242"/>
      <c r="B2818" s="240"/>
      <c r="C2818" s="243"/>
      <c r="D2818" s="243"/>
      <c r="E2818" s="243"/>
      <c r="F2818" s="243"/>
      <c r="G2818" s="243"/>
      <c r="H2818" s="243"/>
      <c r="I2818" s="244"/>
      <c r="J2818" s="244"/>
      <c r="K2818" s="243"/>
      <c r="L2818" s="243"/>
      <c r="M2818" s="243"/>
      <c r="N2818" s="243"/>
      <c r="O2818" s="243"/>
      <c r="P2818" s="244"/>
    </row>
    <row r="2819" spans="1:16" ht="13.5">
      <c r="A2819" s="242"/>
      <c r="B2819" s="240"/>
      <c r="C2819" s="243"/>
      <c r="D2819" s="243"/>
      <c r="E2819" s="243"/>
      <c r="F2819" s="243"/>
      <c r="G2819" s="243"/>
      <c r="H2819" s="243"/>
      <c r="I2819" s="244"/>
      <c r="J2819" s="244"/>
      <c r="K2819" s="243"/>
      <c r="L2819" s="243"/>
      <c r="M2819" s="243"/>
      <c r="N2819" s="243"/>
      <c r="O2819" s="243"/>
      <c r="P2819" s="244"/>
    </row>
    <row r="2820" spans="1:16" ht="13.5">
      <c r="A2820" s="242"/>
      <c r="B2820" s="240"/>
      <c r="C2820" s="243"/>
      <c r="D2820" s="243"/>
      <c r="E2820" s="243"/>
      <c r="F2820" s="243"/>
      <c r="G2820" s="243"/>
      <c r="H2820" s="243"/>
      <c r="I2820" s="244"/>
      <c r="J2820" s="244"/>
      <c r="K2820" s="243"/>
      <c r="L2820" s="243"/>
      <c r="M2820" s="243"/>
      <c r="N2820" s="243"/>
      <c r="O2820" s="243"/>
      <c r="P2820" s="244"/>
    </row>
    <row r="2821" spans="1:16" ht="13.5">
      <c r="A2821" s="242"/>
      <c r="B2821" s="240"/>
      <c r="C2821" s="243"/>
      <c r="D2821" s="243"/>
      <c r="E2821" s="243"/>
      <c r="F2821" s="243"/>
      <c r="G2821" s="243"/>
      <c r="H2821" s="243"/>
      <c r="I2821" s="244"/>
      <c r="J2821" s="244"/>
      <c r="K2821" s="243"/>
      <c r="L2821" s="243"/>
      <c r="M2821" s="243"/>
      <c r="N2821" s="243"/>
      <c r="O2821" s="243"/>
      <c r="P2821" s="244"/>
    </row>
    <row r="2822" spans="1:16" ht="13.5">
      <c r="A2822" s="242"/>
      <c r="B2822" s="240"/>
      <c r="C2822" s="243"/>
      <c r="D2822" s="243"/>
      <c r="E2822" s="243"/>
      <c r="F2822" s="243"/>
      <c r="G2822" s="243"/>
      <c r="H2822" s="243"/>
      <c r="I2822" s="244"/>
      <c r="J2822" s="244"/>
      <c r="K2822" s="243"/>
      <c r="L2822" s="243"/>
      <c r="M2822" s="243"/>
      <c r="N2822" s="243"/>
      <c r="O2822" s="243"/>
      <c r="P2822" s="244"/>
    </row>
    <row r="2823" spans="1:16" ht="13.5">
      <c r="A2823" s="242"/>
      <c r="B2823" s="240"/>
      <c r="C2823" s="243"/>
      <c r="D2823" s="243"/>
      <c r="E2823" s="243"/>
      <c r="F2823" s="243"/>
      <c r="G2823" s="243"/>
      <c r="H2823" s="243"/>
      <c r="I2823" s="244"/>
      <c r="J2823" s="244"/>
      <c r="K2823" s="243"/>
      <c r="L2823" s="243"/>
      <c r="M2823" s="243"/>
      <c r="N2823" s="243"/>
      <c r="O2823" s="243"/>
      <c r="P2823" s="244"/>
    </row>
    <row r="2824" spans="1:16" ht="13.5">
      <c r="A2824" s="242"/>
      <c r="B2824" s="240"/>
      <c r="C2824" s="243"/>
      <c r="D2824" s="243"/>
      <c r="E2824" s="243"/>
      <c r="F2824" s="243"/>
      <c r="G2824" s="243"/>
      <c r="H2824" s="243"/>
      <c r="I2824" s="244"/>
      <c r="J2824" s="244"/>
      <c r="K2824" s="243"/>
      <c r="L2824" s="243"/>
      <c r="M2824" s="243"/>
      <c r="N2824" s="243"/>
      <c r="O2824" s="243"/>
      <c r="P2824" s="244"/>
    </row>
    <row r="2825" spans="1:16" ht="13.5">
      <c r="A2825" s="242"/>
      <c r="B2825" s="240"/>
      <c r="C2825" s="243"/>
      <c r="D2825" s="243"/>
      <c r="E2825" s="243"/>
      <c r="F2825" s="243"/>
      <c r="G2825" s="243"/>
      <c r="H2825" s="243"/>
      <c r="I2825" s="244"/>
      <c r="J2825" s="244"/>
      <c r="K2825" s="243"/>
      <c r="L2825" s="243"/>
      <c r="M2825" s="243"/>
      <c r="N2825" s="243"/>
      <c r="O2825" s="243"/>
      <c r="P2825" s="244"/>
    </row>
    <row r="2826" spans="1:16" ht="13.5">
      <c r="A2826" s="242"/>
      <c r="B2826" s="240"/>
      <c r="C2826" s="243"/>
      <c r="D2826" s="243"/>
      <c r="E2826" s="243"/>
      <c r="F2826" s="243"/>
      <c r="G2826" s="243"/>
      <c r="H2826" s="243"/>
      <c r="I2826" s="244"/>
      <c r="J2826" s="244"/>
      <c r="K2826" s="243"/>
      <c r="L2826" s="243"/>
      <c r="M2826" s="243"/>
      <c r="N2826" s="243"/>
      <c r="O2826" s="243"/>
      <c r="P2826" s="244"/>
    </row>
    <row r="2827" spans="1:16" ht="13.5">
      <c r="A2827" s="242"/>
      <c r="B2827" s="240"/>
      <c r="C2827" s="243"/>
      <c r="D2827" s="243"/>
      <c r="E2827" s="243"/>
      <c r="F2827" s="243"/>
      <c r="G2827" s="243"/>
      <c r="H2827" s="243"/>
      <c r="I2827" s="244"/>
      <c r="J2827" s="244"/>
      <c r="K2827" s="243"/>
      <c r="L2827" s="243"/>
      <c r="M2827" s="243"/>
      <c r="N2827" s="243"/>
      <c r="O2827" s="243"/>
      <c r="P2827" s="244"/>
    </row>
    <row r="2828" spans="1:16" ht="13.5">
      <c r="A2828" s="242"/>
      <c r="B2828" s="240"/>
      <c r="C2828" s="243"/>
      <c r="D2828" s="243"/>
      <c r="E2828" s="243"/>
      <c r="F2828" s="243"/>
      <c r="G2828" s="243"/>
      <c r="H2828" s="243"/>
      <c r="I2828" s="244"/>
      <c r="J2828" s="244"/>
      <c r="K2828" s="243"/>
      <c r="L2828" s="243"/>
      <c r="M2828" s="243"/>
      <c r="N2828" s="243"/>
      <c r="O2828" s="243"/>
      <c r="P2828" s="244"/>
    </row>
    <row r="2829" spans="1:16" ht="13.5">
      <c r="A2829" s="242"/>
      <c r="B2829" s="240"/>
      <c r="C2829" s="243"/>
      <c r="D2829" s="243"/>
      <c r="E2829" s="243"/>
      <c r="F2829" s="243"/>
      <c r="G2829" s="243"/>
      <c r="H2829" s="243"/>
      <c r="I2829" s="244"/>
      <c r="J2829" s="244"/>
      <c r="K2829" s="243"/>
      <c r="L2829" s="243"/>
      <c r="M2829" s="243"/>
      <c r="N2829" s="243"/>
      <c r="O2829" s="243"/>
      <c r="P2829" s="244"/>
    </row>
    <row r="2830" spans="1:16" ht="13.5">
      <c r="A2830" s="242"/>
      <c r="B2830" s="240"/>
      <c r="C2830" s="243"/>
      <c r="D2830" s="243"/>
      <c r="E2830" s="243"/>
      <c r="F2830" s="243"/>
      <c r="G2830" s="243"/>
      <c r="H2830" s="243"/>
      <c r="I2830" s="244"/>
      <c r="J2830" s="244"/>
      <c r="K2830" s="243"/>
      <c r="L2830" s="243"/>
      <c r="M2830" s="243"/>
      <c r="N2830" s="243"/>
      <c r="O2830" s="243"/>
      <c r="P2830" s="244"/>
    </row>
    <row r="2831" spans="1:16" ht="13.5">
      <c r="A2831" s="242"/>
      <c r="B2831" s="240"/>
      <c r="C2831" s="243"/>
      <c r="D2831" s="243"/>
      <c r="E2831" s="243"/>
      <c r="F2831" s="243"/>
      <c r="G2831" s="243"/>
      <c r="H2831" s="243"/>
      <c r="I2831" s="244"/>
      <c r="J2831" s="244"/>
      <c r="K2831" s="243"/>
      <c r="L2831" s="243"/>
      <c r="M2831" s="243"/>
      <c r="N2831" s="243"/>
      <c r="O2831" s="243"/>
      <c r="P2831" s="244"/>
    </row>
    <row r="2832" spans="1:16" ht="13.5">
      <c r="A2832" s="242"/>
      <c r="B2832" s="240"/>
      <c r="C2832" s="243"/>
      <c r="D2832" s="243"/>
      <c r="E2832" s="243"/>
      <c r="F2832" s="243"/>
      <c r="G2832" s="243"/>
      <c r="H2832" s="243"/>
      <c r="I2832" s="244"/>
      <c r="J2832" s="244"/>
      <c r="K2832" s="243"/>
      <c r="L2832" s="243"/>
      <c r="M2832" s="243"/>
      <c r="N2832" s="243"/>
      <c r="O2832" s="243"/>
      <c r="P2832" s="244"/>
    </row>
    <row r="2833" spans="1:16" ht="13.5">
      <c r="A2833" s="242"/>
      <c r="B2833" s="240"/>
      <c r="C2833" s="243"/>
      <c r="D2833" s="243"/>
      <c r="E2833" s="243"/>
      <c r="F2833" s="243"/>
      <c r="G2833" s="243"/>
      <c r="H2833" s="243"/>
      <c r="I2833" s="244"/>
      <c r="J2833" s="244"/>
      <c r="K2833" s="243"/>
      <c r="L2833" s="243"/>
      <c r="M2833" s="243"/>
      <c r="N2833" s="243"/>
      <c r="O2833" s="243"/>
      <c r="P2833" s="244"/>
    </row>
    <row r="2834" spans="1:16" ht="13.5">
      <c r="A2834" s="242"/>
      <c r="B2834" s="240"/>
      <c r="C2834" s="243"/>
      <c r="D2834" s="243"/>
      <c r="E2834" s="243"/>
      <c r="F2834" s="243"/>
      <c r="G2834" s="243"/>
      <c r="H2834" s="243"/>
      <c r="I2834" s="244"/>
      <c r="J2834" s="244"/>
      <c r="K2834" s="243"/>
      <c r="L2834" s="243"/>
      <c r="M2834" s="243"/>
      <c r="N2834" s="243"/>
      <c r="O2834" s="243"/>
      <c r="P2834" s="244"/>
    </row>
    <row r="2835" spans="1:16" ht="13.5">
      <c r="A2835" s="242"/>
      <c r="B2835" s="240"/>
      <c r="C2835" s="243"/>
      <c r="D2835" s="243"/>
      <c r="E2835" s="243"/>
      <c r="F2835" s="243"/>
      <c r="G2835" s="243"/>
      <c r="H2835" s="243"/>
      <c r="I2835" s="244"/>
      <c r="J2835" s="244"/>
      <c r="K2835" s="243"/>
      <c r="L2835" s="243"/>
      <c r="M2835" s="243"/>
      <c r="N2835" s="243"/>
      <c r="O2835" s="243"/>
      <c r="P2835" s="244"/>
    </row>
    <row r="2836" spans="1:16" ht="13.5">
      <c r="A2836" s="242"/>
      <c r="B2836" s="240"/>
      <c r="C2836" s="243"/>
      <c r="D2836" s="243"/>
      <c r="E2836" s="243"/>
      <c r="F2836" s="243"/>
      <c r="G2836" s="243"/>
      <c r="H2836" s="243"/>
      <c r="I2836" s="244"/>
      <c r="J2836" s="244"/>
      <c r="K2836" s="243"/>
      <c r="L2836" s="243"/>
      <c r="M2836" s="243"/>
      <c r="N2836" s="243"/>
      <c r="O2836" s="243"/>
      <c r="P2836" s="244"/>
    </row>
    <row r="2837" spans="1:16" ht="13.5">
      <c r="A2837" s="242"/>
      <c r="B2837" s="240"/>
      <c r="C2837" s="243"/>
      <c r="D2837" s="243"/>
      <c r="E2837" s="243"/>
      <c r="F2837" s="243"/>
      <c r="G2837" s="243"/>
      <c r="H2837" s="243"/>
      <c r="I2837" s="244"/>
      <c r="J2837" s="244"/>
      <c r="K2837" s="243"/>
      <c r="L2837" s="243"/>
      <c r="M2837" s="243"/>
      <c r="N2837" s="243"/>
      <c r="O2837" s="243"/>
      <c r="P2837" s="244"/>
    </row>
    <row r="2838" spans="1:16" ht="13.5">
      <c r="A2838" s="242"/>
      <c r="B2838" s="240"/>
      <c r="C2838" s="243"/>
      <c r="D2838" s="243"/>
      <c r="E2838" s="243"/>
      <c r="F2838" s="243"/>
      <c r="G2838" s="243"/>
      <c r="H2838" s="243"/>
      <c r="I2838" s="244"/>
      <c r="J2838" s="244"/>
      <c r="K2838" s="243"/>
      <c r="L2838" s="243"/>
      <c r="M2838" s="243"/>
      <c r="N2838" s="243"/>
      <c r="O2838" s="243"/>
      <c r="P2838" s="244"/>
    </row>
    <row r="2839" spans="1:16" ht="13.5">
      <c r="A2839" s="242"/>
      <c r="B2839" s="240"/>
      <c r="C2839" s="243"/>
      <c r="D2839" s="243"/>
      <c r="E2839" s="243"/>
      <c r="F2839" s="243"/>
      <c r="G2839" s="243"/>
      <c r="H2839" s="243"/>
      <c r="I2839" s="244"/>
      <c r="J2839" s="244"/>
      <c r="K2839" s="243"/>
      <c r="L2839" s="243"/>
      <c r="M2839" s="243"/>
      <c r="N2839" s="243"/>
      <c r="O2839" s="243"/>
      <c r="P2839" s="244"/>
    </row>
    <row r="2840" spans="1:16" ht="13.5">
      <c r="A2840" s="242"/>
      <c r="B2840" s="240"/>
      <c r="C2840" s="243"/>
      <c r="D2840" s="243"/>
      <c r="E2840" s="243"/>
      <c r="F2840" s="243"/>
      <c r="G2840" s="243"/>
      <c r="H2840" s="243"/>
      <c r="I2840" s="244"/>
      <c r="J2840" s="244"/>
      <c r="K2840" s="243"/>
      <c r="L2840" s="243"/>
      <c r="M2840" s="243"/>
      <c r="N2840" s="243"/>
      <c r="O2840" s="243"/>
      <c r="P2840" s="244"/>
    </row>
    <row r="2841" spans="1:16" ht="13.5">
      <c r="A2841" s="242"/>
      <c r="B2841" s="240"/>
      <c r="C2841" s="243"/>
      <c r="D2841" s="243"/>
      <c r="E2841" s="243"/>
      <c r="F2841" s="243"/>
      <c r="G2841" s="243"/>
      <c r="H2841" s="243"/>
      <c r="I2841" s="244"/>
      <c r="J2841" s="244"/>
      <c r="K2841" s="243"/>
      <c r="L2841" s="243"/>
      <c r="M2841" s="243"/>
      <c r="N2841" s="243"/>
      <c r="O2841" s="243"/>
      <c r="P2841" s="244"/>
    </row>
    <row r="2842" spans="1:16" ht="13.5">
      <c r="A2842" s="242"/>
      <c r="B2842" s="240"/>
      <c r="C2842" s="243"/>
      <c r="D2842" s="243"/>
      <c r="E2842" s="243"/>
      <c r="F2842" s="243"/>
      <c r="G2842" s="243"/>
      <c r="H2842" s="243"/>
      <c r="I2842" s="244"/>
      <c r="J2842" s="244"/>
      <c r="K2842" s="243"/>
      <c r="L2842" s="243"/>
      <c r="M2842" s="243"/>
      <c r="N2842" s="243"/>
      <c r="O2842" s="243"/>
      <c r="P2842" s="244"/>
    </row>
    <row r="2843" spans="1:16" ht="13.5">
      <c r="A2843" s="242"/>
      <c r="B2843" s="240"/>
      <c r="C2843" s="243"/>
      <c r="D2843" s="243"/>
      <c r="E2843" s="243"/>
      <c r="F2843" s="243"/>
      <c r="G2843" s="243"/>
      <c r="H2843" s="243"/>
      <c r="I2843" s="244"/>
      <c r="J2843" s="244"/>
      <c r="K2843" s="243"/>
      <c r="L2843" s="243"/>
      <c r="M2843" s="243"/>
      <c r="N2843" s="243"/>
      <c r="O2843" s="243"/>
      <c r="P2843" s="244"/>
    </row>
    <row r="2844" spans="1:16" ht="13.5">
      <c r="A2844" s="242"/>
      <c r="B2844" s="240"/>
      <c r="C2844" s="243"/>
      <c r="D2844" s="243"/>
      <c r="E2844" s="243"/>
      <c r="F2844" s="243"/>
      <c r="G2844" s="243"/>
      <c r="H2844" s="243"/>
      <c r="I2844" s="244"/>
      <c r="J2844" s="244"/>
      <c r="K2844" s="243"/>
      <c r="L2844" s="243"/>
      <c r="M2844" s="243"/>
      <c r="N2844" s="243"/>
      <c r="O2844" s="243"/>
      <c r="P2844" s="244"/>
    </row>
    <row r="2845" spans="1:16" ht="13.5">
      <c r="A2845" s="242"/>
      <c r="B2845" s="240"/>
      <c r="C2845" s="243"/>
      <c r="D2845" s="243"/>
      <c r="E2845" s="243"/>
      <c r="F2845" s="243"/>
      <c r="G2845" s="243"/>
      <c r="H2845" s="243"/>
      <c r="I2845" s="244"/>
      <c r="J2845" s="244"/>
      <c r="K2845" s="243"/>
      <c r="L2845" s="243"/>
      <c r="M2845" s="243"/>
      <c r="N2845" s="243"/>
      <c r="O2845" s="243"/>
      <c r="P2845" s="244"/>
    </row>
    <row r="2846" spans="1:16" ht="13.5">
      <c r="A2846" s="242"/>
      <c r="B2846" s="240"/>
      <c r="C2846" s="243"/>
      <c r="D2846" s="243"/>
      <c r="E2846" s="243"/>
      <c r="F2846" s="243"/>
      <c r="G2846" s="243"/>
      <c r="H2846" s="243"/>
      <c r="I2846" s="244"/>
      <c r="J2846" s="244"/>
      <c r="K2846" s="243"/>
      <c r="L2846" s="243"/>
      <c r="M2846" s="243"/>
      <c r="N2846" s="243"/>
      <c r="O2846" s="243"/>
      <c r="P2846" s="244"/>
    </row>
    <row r="2847" spans="1:16" ht="13.5">
      <c r="A2847" s="242"/>
      <c r="B2847" s="240"/>
      <c r="C2847" s="243"/>
      <c r="D2847" s="243"/>
      <c r="E2847" s="243"/>
      <c r="F2847" s="243"/>
      <c r="G2847" s="243"/>
      <c r="H2847" s="243"/>
      <c r="I2847" s="244"/>
      <c r="J2847" s="244"/>
      <c r="K2847" s="243"/>
      <c r="L2847" s="243"/>
      <c r="M2847" s="243"/>
      <c r="N2847" s="243"/>
      <c r="O2847" s="243"/>
      <c r="P2847" s="244"/>
    </row>
    <row r="2848" spans="1:16" ht="13.5">
      <c r="A2848" s="242"/>
      <c r="B2848" s="240"/>
      <c r="C2848" s="243"/>
      <c r="D2848" s="243"/>
      <c r="E2848" s="243"/>
      <c r="F2848" s="243"/>
      <c r="G2848" s="243"/>
      <c r="H2848" s="243"/>
      <c r="I2848" s="244"/>
      <c r="J2848" s="244"/>
      <c r="K2848" s="243"/>
      <c r="L2848" s="243"/>
      <c r="M2848" s="243"/>
      <c r="N2848" s="243"/>
      <c r="O2848" s="243"/>
      <c r="P2848" s="244"/>
    </row>
    <row r="2849" spans="1:16" ht="13.5">
      <c r="A2849" s="242"/>
      <c r="B2849" s="240"/>
      <c r="C2849" s="243"/>
      <c r="D2849" s="243"/>
      <c r="E2849" s="243"/>
      <c r="F2849" s="243"/>
      <c r="G2849" s="243"/>
      <c r="H2849" s="243"/>
      <c r="I2849" s="244"/>
      <c r="J2849" s="244"/>
      <c r="K2849" s="243"/>
      <c r="L2849" s="243"/>
      <c r="M2849" s="243"/>
      <c r="N2849" s="243"/>
      <c r="O2849" s="243"/>
      <c r="P2849" s="244"/>
    </row>
    <row r="2850" spans="1:16" ht="13.5">
      <c r="A2850" s="242"/>
      <c r="B2850" s="240"/>
      <c r="C2850" s="243"/>
      <c r="D2850" s="243"/>
      <c r="E2850" s="243"/>
      <c r="F2850" s="243"/>
      <c r="G2850" s="243"/>
      <c r="H2850" s="243"/>
      <c r="I2850" s="244"/>
      <c r="J2850" s="244"/>
      <c r="K2850" s="243"/>
      <c r="L2850" s="243"/>
      <c r="M2850" s="243"/>
      <c r="N2850" s="243"/>
      <c r="O2850" s="243"/>
      <c r="P2850" s="244"/>
    </row>
    <row r="2851" spans="1:16" ht="13.5">
      <c r="A2851" s="242"/>
      <c r="B2851" s="240"/>
      <c r="C2851" s="243"/>
      <c r="D2851" s="243"/>
      <c r="E2851" s="243"/>
      <c r="F2851" s="243"/>
      <c r="G2851" s="243"/>
      <c r="H2851" s="243"/>
      <c r="I2851" s="244"/>
      <c r="J2851" s="244"/>
      <c r="K2851" s="243"/>
      <c r="L2851" s="243"/>
      <c r="M2851" s="243"/>
      <c r="N2851" s="243"/>
      <c r="O2851" s="243"/>
      <c r="P2851" s="244"/>
    </row>
    <row r="2852" spans="1:16" ht="13.5">
      <c r="A2852" s="242"/>
      <c r="B2852" s="240"/>
      <c r="C2852" s="243"/>
      <c r="D2852" s="243"/>
      <c r="E2852" s="243"/>
      <c r="F2852" s="243"/>
      <c r="G2852" s="243"/>
      <c r="H2852" s="243"/>
      <c r="I2852" s="244"/>
      <c r="J2852" s="244"/>
      <c r="K2852" s="243"/>
      <c r="L2852" s="243"/>
      <c r="M2852" s="243"/>
      <c r="N2852" s="243"/>
      <c r="O2852" s="243"/>
      <c r="P2852" s="244"/>
    </row>
    <row r="2853" spans="1:16" ht="13.5">
      <c r="A2853" s="242"/>
      <c r="B2853" s="240"/>
      <c r="C2853" s="243"/>
      <c r="D2853" s="243"/>
      <c r="E2853" s="243"/>
      <c r="F2853" s="243"/>
      <c r="G2853" s="243"/>
      <c r="H2853" s="243"/>
      <c r="I2853" s="244"/>
      <c r="J2853" s="244"/>
      <c r="K2853" s="243"/>
      <c r="L2853" s="243"/>
      <c r="M2853" s="243"/>
      <c r="N2853" s="243"/>
      <c r="O2853" s="243"/>
      <c r="P2853" s="244"/>
    </row>
    <row r="2854" spans="1:16" ht="13.5">
      <c r="A2854" s="242"/>
      <c r="B2854" s="240"/>
      <c r="C2854" s="243"/>
      <c r="D2854" s="243"/>
      <c r="E2854" s="243"/>
      <c r="F2854" s="243"/>
      <c r="G2854" s="243"/>
      <c r="H2854" s="243"/>
      <c r="I2854" s="244"/>
      <c r="J2854" s="244"/>
      <c r="K2854" s="243"/>
      <c r="L2854" s="243"/>
      <c r="M2854" s="243"/>
      <c r="N2854" s="243"/>
      <c r="O2854" s="243"/>
      <c r="P2854" s="244"/>
    </row>
    <row r="2855" spans="1:16" ht="13.5">
      <c r="A2855" s="242"/>
      <c r="B2855" s="240"/>
      <c r="C2855" s="243"/>
      <c r="D2855" s="243"/>
      <c r="E2855" s="243"/>
      <c r="F2855" s="243"/>
      <c r="G2855" s="243"/>
      <c r="H2855" s="243"/>
      <c r="I2855" s="244"/>
      <c r="J2855" s="244"/>
      <c r="K2855" s="243"/>
      <c r="L2855" s="243"/>
      <c r="M2855" s="243"/>
      <c r="N2855" s="243"/>
      <c r="O2855" s="243"/>
      <c r="P2855" s="244"/>
    </row>
    <row r="2856" spans="1:16" ht="13.5">
      <c r="A2856" s="242"/>
      <c r="B2856" s="240"/>
      <c r="C2856" s="243"/>
      <c r="D2856" s="243"/>
      <c r="E2856" s="243"/>
      <c r="F2856" s="243"/>
      <c r="G2856" s="243"/>
      <c r="H2856" s="243"/>
      <c r="I2856" s="244"/>
      <c r="J2856" s="244"/>
      <c r="K2856" s="243"/>
      <c r="L2856" s="243"/>
      <c r="M2856" s="243"/>
      <c r="N2856" s="243"/>
      <c r="O2856" s="243"/>
      <c r="P2856" s="244"/>
    </row>
    <row r="2857" spans="1:16" ht="13.5">
      <c r="A2857" s="242"/>
      <c r="B2857" s="240"/>
      <c r="C2857" s="243"/>
      <c r="D2857" s="243"/>
      <c r="E2857" s="243"/>
      <c r="F2857" s="243"/>
      <c r="G2857" s="243"/>
      <c r="H2857" s="243"/>
      <c r="I2857" s="244"/>
      <c r="J2857" s="244"/>
      <c r="K2857" s="243"/>
      <c r="L2857" s="243"/>
      <c r="M2857" s="243"/>
      <c r="N2857" s="243"/>
      <c r="O2857" s="243"/>
      <c r="P2857" s="244"/>
    </row>
    <row r="2858" spans="1:16" ht="13.5">
      <c r="A2858" s="242"/>
      <c r="B2858" s="240"/>
      <c r="C2858" s="243"/>
      <c r="D2858" s="243"/>
      <c r="E2858" s="243"/>
      <c r="F2858" s="243"/>
      <c r="G2858" s="243"/>
      <c r="H2858" s="243"/>
      <c r="I2858" s="244"/>
      <c r="J2858" s="244"/>
      <c r="K2858" s="243"/>
      <c r="L2858" s="243"/>
      <c r="M2858" s="243"/>
      <c r="N2858" s="243"/>
      <c r="O2858" s="243"/>
      <c r="P2858" s="244"/>
    </row>
    <row r="2859" spans="1:16" ht="13.5">
      <c r="A2859" s="242"/>
      <c r="B2859" s="240"/>
      <c r="C2859" s="243"/>
      <c r="D2859" s="243"/>
      <c r="E2859" s="243"/>
      <c r="F2859" s="243"/>
      <c r="G2859" s="243"/>
      <c r="H2859" s="243"/>
      <c r="I2859" s="244"/>
      <c r="J2859" s="244"/>
      <c r="K2859" s="243"/>
      <c r="L2859" s="243"/>
      <c r="M2859" s="243"/>
      <c r="N2859" s="243"/>
      <c r="O2859" s="243"/>
      <c r="P2859" s="244"/>
    </row>
    <row r="2860" spans="1:16" ht="13.5">
      <c r="A2860" s="242"/>
      <c r="B2860" s="240"/>
      <c r="C2860" s="243"/>
      <c r="D2860" s="243"/>
      <c r="E2860" s="243"/>
      <c r="F2860" s="243"/>
      <c r="G2860" s="243"/>
      <c r="H2860" s="243"/>
      <c r="I2860" s="244"/>
      <c r="J2860" s="244"/>
      <c r="K2860" s="243"/>
      <c r="L2860" s="243"/>
      <c r="M2860" s="243"/>
      <c r="N2860" s="243"/>
      <c r="O2860" s="243"/>
      <c r="P2860" s="244"/>
    </row>
    <row r="2861" spans="1:16" ht="13.5">
      <c r="A2861" s="242"/>
      <c r="B2861" s="240"/>
      <c r="C2861" s="243"/>
      <c r="D2861" s="243"/>
      <c r="E2861" s="243"/>
      <c r="F2861" s="243"/>
      <c r="G2861" s="243"/>
      <c r="H2861" s="243"/>
      <c r="I2861" s="244"/>
      <c r="J2861" s="244"/>
      <c r="K2861" s="243"/>
      <c r="L2861" s="243"/>
      <c r="M2861" s="243"/>
      <c r="N2861" s="243"/>
      <c r="O2861" s="243"/>
      <c r="P2861" s="244"/>
    </row>
    <row r="2862" spans="1:16" ht="13.5">
      <c r="A2862" s="242"/>
      <c r="B2862" s="240"/>
      <c r="C2862" s="243"/>
      <c r="D2862" s="243"/>
      <c r="E2862" s="243"/>
      <c r="F2862" s="243"/>
      <c r="G2862" s="243"/>
      <c r="H2862" s="243"/>
      <c r="I2862" s="244"/>
      <c r="J2862" s="244"/>
      <c r="K2862" s="243"/>
      <c r="L2862" s="243"/>
      <c r="M2862" s="243"/>
      <c r="N2862" s="243"/>
      <c r="O2862" s="243"/>
      <c r="P2862" s="244"/>
    </row>
    <row r="2863" spans="1:16" ht="13.5">
      <c r="A2863" s="242"/>
      <c r="B2863" s="240"/>
      <c r="C2863" s="243"/>
      <c r="D2863" s="243"/>
      <c r="E2863" s="243"/>
      <c r="F2863" s="243"/>
      <c r="G2863" s="243"/>
      <c r="H2863" s="243"/>
      <c r="I2863" s="244"/>
      <c r="J2863" s="244"/>
      <c r="K2863" s="243"/>
      <c r="L2863" s="243"/>
      <c r="M2863" s="243"/>
      <c r="N2863" s="243"/>
      <c r="O2863" s="243"/>
      <c r="P2863" s="244"/>
    </row>
    <row r="2864" spans="1:16" ht="13.5">
      <c r="A2864" s="242"/>
      <c r="B2864" s="240"/>
      <c r="C2864" s="243"/>
      <c r="D2864" s="243"/>
      <c r="E2864" s="243"/>
      <c r="F2864" s="243"/>
      <c r="G2864" s="243"/>
      <c r="H2864" s="243"/>
      <c r="I2864" s="244"/>
      <c r="J2864" s="244"/>
      <c r="K2864" s="243"/>
      <c r="L2864" s="243"/>
      <c r="M2864" s="243"/>
      <c r="N2864" s="243"/>
      <c r="O2864" s="243"/>
      <c r="P2864" s="244"/>
    </row>
    <row r="2865" spans="1:16" ht="13.5">
      <c r="A2865" s="242"/>
      <c r="B2865" s="240"/>
      <c r="C2865" s="243"/>
      <c r="D2865" s="243"/>
      <c r="E2865" s="243"/>
      <c r="F2865" s="243"/>
      <c r="G2865" s="243"/>
      <c r="H2865" s="243"/>
      <c r="I2865" s="244"/>
      <c r="J2865" s="244"/>
      <c r="K2865" s="243"/>
      <c r="L2865" s="243"/>
      <c r="M2865" s="243"/>
      <c r="N2865" s="243"/>
      <c r="O2865" s="243"/>
      <c r="P2865" s="244"/>
    </row>
    <row r="2866" spans="1:16" ht="13.5">
      <c r="A2866" s="242"/>
      <c r="B2866" s="240"/>
      <c r="C2866" s="243"/>
      <c r="D2866" s="243"/>
      <c r="E2866" s="243"/>
      <c r="F2866" s="243"/>
      <c r="G2866" s="243"/>
      <c r="H2866" s="243"/>
      <c r="I2866" s="244"/>
      <c r="J2866" s="244"/>
      <c r="K2866" s="243"/>
      <c r="L2866" s="243"/>
      <c r="M2866" s="243"/>
      <c r="N2866" s="243"/>
      <c r="O2866" s="243"/>
      <c r="P2866" s="244"/>
    </row>
    <row r="2867" spans="1:16" ht="13.5">
      <c r="A2867" s="242"/>
      <c r="B2867" s="240"/>
      <c r="C2867" s="243"/>
      <c r="D2867" s="243"/>
      <c r="E2867" s="243"/>
      <c r="F2867" s="243"/>
      <c r="G2867" s="243"/>
      <c r="H2867" s="243"/>
      <c r="I2867" s="244"/>
      <c r="J2867" s="244"/>
      <c r="K2867" s="243"/>
      <c r="L2867" s="243"/>
      <c r="M2867" s="243"/>
      <c r="N2867" s="243"/>
      <c r="O2867" s="243"/>
      <c r="P2867" s="244"/>
    </row>
    <row r="2868" spans="1:16" ht="13.5">
      <c r="A2868" s="242"/>
      <c r="B2868" s="240"/>
      <c r="C2868" s="243"/>
      <c r="D2868" s="243"/>
      <c r="E2868" s="243"/>
      <c r="F2868" s="243"/>
      <c r="G2868" s="243"/>
      <c r="H2868" s="243"/>
      <c r="I2868" s="244"/>
      <c r="J2868" s="244"/>
      <c r="K2868" s="243"/>
      <c r="L2868" s="243"/>
      <c r="M2868" s="243"/>
      <c r="N2868" s="243"/>
      <c r="O2868" s="243"/>
      <c r="P2868" s="244"/>
    </row>
    <row r="2869" spans="1:16" ht="13.5">
      <c r="A2869" s="242"/>
      <c r="B2869" s="240"/>
      <c r="C2869" s="243"/>
      <c r="D2869" s="243"/>
      <c r="E2869" s="243"/>
      <c r="F2869" s="243"/>
      <c r="G2869" s="243"/>
      <c r="H2869" s="243"/>
      <c r="I2869" s="244"/>
      <c r="J2869" s="244"/>
      <c r="K2869" s="243"/>
      <c r="L2869" s="243"/>
      <c r="M2869" s="243"/>
      <c r="N2869" s="243"/>
      <c r="O2869" s="243"/>
      <c r="P2869" s="244"/>
    </row>
    <row r="2870" spans="1:16" ht="13.5">
      <c r="A2870" s="242"/>
      <c r="B2870" s="240"/>
      <c r="C2870" s="243"/>
      <c r="D2870" s="243"/>
      <c r="E2870" s="243"/>
      <c r="F2870" s="243"/>
      <c r="G2870" s="243"/>
      <c r="H2870" s="243"/>
      <c r="I2870" s="244"/>
      <c r="J2870" s="244"/>
      <c r="K2870" s="243"/>
      <c r="L2870" s="243"/>
      <c r="M2870" s="243"/>
      <c r="N2870" s="243"/>
      <c r="O2870" s="243"/>
      <c r="P2870" s="244"/>
    </row>
    <row r="2871" spans="1:16" ht="13.5">
      <c r="A2871" s="242"/>
      <c r="B2871" s="240"/>
      <c r="C2871" s="243"/>
      <c r="D2871" s="243"/>
      <c r="E2871" s="243"/>
      <c r="F2871" s="243"/>
      <c r="G2871" s="243"/>
      <c r="H2871" s="243"/>
      <c r="I2871" s="244"/>
      <c r="J2871" s="244"/>
      <c r="K2871" s="243"/>
      <c r="L2871" s="243"/>
      <c r="M2871" s="243"/>
      <c r="N2871" s="243"/>
      <c r="O2871" s="243"/>
      <c r="P2871" s="244"/>
    </row>
    <row r="2872" spans="1:16" ht="13.5">
      <c r="A2872" s="242"/>
      <c r="B2872" s="240"/>
      <c r="C2872" s="243"/>
      <c r="D2872" s="243"/>
      <c r="E2872" s="243"/>
      <c r="F2872" s="243"/>
      <c r="G2872" s="243"/>
      <c r="H2872" s="243"/>
      <c r="I2872" s="244"/>
      <c r="J2872" s="244"/>
      <c r="K2872" s="243"/>
      <c r="L2872" s="243"/>
      <c r="M2872" s="243"/>
      <c r="N2872" s="243"/>
      <c r="O2872" s="243"/>
      <c r="P2872" s="244"/>
    </row>
    <row r="2873" spans="1:16" ht="13.5">
      <c r="A2873" s="242"/>
      <c r="B2873" s="240"/>
      <c r="C2873" s="243"/>
      <c r="D2873" s="243"/>
      <c r="E2873" s="243"/>
      <c r="F2873" s="243"/>
      <c r="G2873" s="243"/>
      <c r="H2873" s="243"/>
      <c r="I2873" s="244"/>
      <c r="J2873" s="244"/>
      <c r="K2873" s="243"/>
      <c r="L2873" s="243"/>
      <c r="M2873" s="243"/>
      <c r="N2873" s="243"/>
      <c r="O2873" s="243"/>
      <c r="P2873" s="244"/>
    </row>
    <row r="2874" spans="1:16" ht="13.5">
      <c r="A2874" s="242"/>
      <c r="B2874" s="240"/>
      <c r="C2874" s="243"/>
      <c r="D2874" s="243"/>
      <c r="E2874" s="243"/>
      <c r="F2874" s="243"/>
      <c r="G2874" s="243"/>
      <c r="H2874" s="243"/>
      <c r="I2874" s="244"/>
      <c r="J2874" s="244"/>
      <c r="K2874" s="243"/>
      <c r="L2874" s="243"/>
      <c r="M2874" s="243"/>
      <c r="N2874" s="243"/>
      <c r="O2874" s="243"/>
      <c r="P2874" s="244"/>
    </row>
    <row r="2875" spans="1:16" ht="13.5">
      <c r="A2875" s="242"/>
      <c r="B2875" s="240"/>
      <c r="C2875" s="243"/>
      <c r="D2875" s="243"/>
      <c r="E2875" s="243"/>
      <c r="F2875" s="243"/>
      <c r="G2875" s="243"/>
      <c r="H2875" s="243"/>
      <c r="I2875" s="244"/>
      <c r="J2875" s="244"/>
      <c r="K2875" s="243"/>
      <c r="L2875" s="243"/>
      <c r="M2875" s="243"/>
      <c r="N2875" s="243"/>
      <c r="O2875" s="243"/>
      <c r="P2875" s="244"/>
    </row>
    <row r="2876" spans="1:16" ht="13.5">
      <c r="A2876" s="242"/>
      <c r="B2876" s="240"/>
      <c r="C2876" s="243"/>
      <c r="D2876" s="243"/>
      <c r="E2876" s="243"/>
      <c r="F2876" s="243"/>
      <c r="G2876" s="243"/>
      <c r="H2876" s="243"/>
      <c r="I2876" s="244"/>
      <c r="J2876" s="244"/>
      <c r="K2876" s="243"/>
      <c r="L2876" s="243"/>
      <c r="M2876" s="243"/>
      <c r="N2876" s="243"/>
      <c r="O2876" s="243"/>
      <c r="P2876" s="244"/>
    </row>
    <row r="2877" spans="1:16" ht="13.5">
      <c r="A2877" s="242"/>
      <c r="B2877" s="240"/>
      <c r="C2877" s="243"/>
      <c r="D2877" s="243"/>
      <c r="E2877" s="243"/>
      <c r="F2877" s="243"/>
      <c r="G2877" s="243"/>
      <c r="H2877" s="243"/>
      <c r="I2877" s="244"/>
      <c r="J2877" s="244"/>
      <c r="K2877" s="243"/>
      <c r="L2877" s="243"/>
      <c r="M2877" s="243"/>
      <c r="N2877" s="243"/>
      <c r="O2877" s="243"/>
      <c r="P2877" s="244"/>
    </row>
    <row r="2878" spans="1:16" ht="13.5">
      <c r="A2878" s="242"/>
      <c r="B2878" s="240"/>
      <c r="C2878" s="243"/>
      <c r="D2878" s="243"/>
      <c r="E2878" s="243"/>
      <c r="F2878" s="243"/>
      <c r="G2878" s="243"/>
      <c r="H2878" s="243"/>
      <c r="I2878" s="244"/>
      <c r="J2878" s="244"/>
      <c r="K2878" s="243"/>
      <c r="L2878" s="243"/>
      <c r="M2878" s="243"/>
      <c r="N2878" s="243"/>
      <c r="O2878" s="243"/>
      <c r="P2878" s="244"/>
    </row>
    <row r="2879" spans="1:16" ht="13.5">
      <c r="A2879" s="242"/>
      <c r="B2879" s="240"/>
      <c r="C2879" s="243"/>
      <c r="D2879" s="243"/>
      <c r="E2879" s="243"/>
      <c r="F2879" s="243"/>
      <c r="G2879" s="243"/>
      <c r="H2879" s="243"/>
      <c r="I2879" s="244"/>
      <c r="J2879" s="244"/>
      <c r="K2879" s="243"/>
      <c r="L2879" s="243"/>
      <c r="M2879" s="243"/>
      <c r="N2879" s="243"/>
      <c r="O2879" s="243"/>
      <c r="P2879" s="244"/>
    </row>
    <row r="2880" spans="1:16" ht="13.5">
      <c r="A2880" s="242"/>
      <c r="B2880" s="240"/>
      <c r="C2880" s="243"/>
      <c r="D2880" s="243"/>
      <c r="E2880" s="243"/>
      <c r="F2880" s="243"/>
      <c r="G2880" s="243"/>
      <c r="H2880" s="243"/>
      <c r="I2880" s="244"/>
      <c r="J2880" s="244"/>
      <c r="K2880" s="243"/>
      <c r="L2880" s="243"/>
      <c r="M2880" s="243"/>
      <c r="N2880" s="243"/>
      <c r="O2880" s="243"/>
      <c r="P2880" s="244"/>
    </row>
    <row r="2881" spans="1:16" ht="13.5">
      <c r="A2881" s="242"/>
      <c r="B2881" s="240"/>
      <c r="C2881" s="243"/>
      <c r="D2881" s="243"/>
      <c r="E2881" s="243"/>
      <c r="F2881" s="243"/>
      <c r="G2881" s="243"/>
      <c r="H2881" s="243"/>
      <c r="I2881" s="244"/>
      <c r="J2881" s="244"/>
      <c r="K2881" s="243"/>
      <c r="L2881" s="243"/>
      <c r="M2881" s="243"/>
      <c r="N2881" s="243"/>
      <c r="O2881" s="243"/>
      <c r="P2881" s="244"/>
    </row>
    <row r="2882" spans="1:16" ht="13.5">
      <c r="A2882" s="242"/>
      <c r="B2882" s="240"/>
      <c r="C2882" s="243"/>
      <c r="D2882" s="243"/>
      <c r="E2882" s="243"/>
      <c r="F2882" s="243"/>
      <c r="G2882" s="243"/>
      <c r="H2882" s="243"/>
      <c r="I2882" s="244"/>
      <c r="J2882" s="244"/>
      <c r="K2882" s="243"/>
      <c r="L2882" s="243"/>
      <c r="M2882" s="243"/>
      <c r="N2882" s="243"/>
      <c r="O2882" s="243"/>
      <c r="P2882" s="244"/>
    </row>
    <row r="2883" spans="1:16" ht="13.5">
      <c r="A2883" s="242"/>
      <c r="B2883" s="240"/>
      <c r="C2883" s="243"/>
      <c r="D2883" s="243"/>
      <c r="E2883" s="243"/>
      <c r="F2883" s="243"/>
      <c r="G2883" s="243"/>
      <c r="H2883" s="243"/>
      <c r="I2883" s="244"/>
      <c r="J2883" s="244"/>
      <c r="K2883" s="243"/>
      <c r="L2883" s="243"/>
      <c r="M2883" s="243"/>
      <c r="N2883" s="243"/>
      <c r="O2883" s="243"/>
      <c r="P2883" s="244"/>
    </row>
    <row r="2884" spans="1:16" ht="13.5">
      <c r="A2884" s="242"/>
      <c r="B2884" s="240"/>
      <c r="C2884" s="243"/>
      <c r="D2884" s="243"/>
      <c r="E2884" s="243"/>
      <c r="F2884" s="243"/>
      <c r="G2884" s="243"/>
      <c r="H2884" s="243"/>
      <c r="I2884" s="244"/>
      <c r="J2884" s="244"/>
      <c r="K2884" s="243"/>
      <c r="L2884" s="243"/>
      <c r="M2884" s="243"/>
      <c r="N2884" s="243"/>
      <c r="O2884" s="243"/>
      <c r="P2884" s="244"/>
    </row>
    <row r="2885" spans="1:16" ht="13.5">
      <c r="A2885" s="242"/>
      <c r="B2885" s="240"/>
      <c r="C2885" s="243"/>
      <c r="D2885" s="243"/>
      <c r="E2885" s="243"/>
      <c r="F2885" s="243"/>
      <c r="G2885" s="243"/>
      <c r="H2885" s="243"/>
      <c r="I2885" s="244"/>
      <c r="J2885" s="244"/>
      <c r="K2885" s="243"/>
      <c r="L2885" s="243"/>
      <c r="M2885" s="243"/>
      <c r="N2885" s="243"/>
      <c r="O2885" s="243"/>
      <c r="P2885" s="244"/>
    </row>
    <row r="2886" spans="1:16" ht="13.5">
      <c r="A2886" s="242"/>
      <c r="B2886" s="240"/>
      <c r="C2886" s="243"/>
      <c r="D2886" s="243"/>
      <c r="E2886" s="243"/>
      <c r="F2886" s="243"/>
      <c r="G2886" s="243"/>
      <c r="H2886" s="243"/>
      <c r="I2886" s="244"/>
      <c r="J2886" s="244"/>
      <c r="K2886" s="243"/>
      <c r="L2886" s="243"/>
      <c r="M2886" s="243"/>
      <c r="N2886" s="243"/>
      <c r="O2886" s="243"/>
      <c r="P2886" s="244"/>
    </row>
    <row r="2887" spans="1:16" ht="13.5">
      <c r="A2887" s="242"/>
      <c r="B2887" s="240"/>
      <c r="C2887" s="243"/>
      <c r="D2887" s="243"/>
      <c r="E2887" s="243"/>
      <c r="F2887" s="243"/>
      <c r="G2887" s="243"/>
      <c r="H2887" s="243"/>
      <c r="I2887" s="244"/>
      <c r="J2887" s="244"/>
      <c r="K2887" s="243"/>
      <c r="L2887" s="243"/>
      <c r="M2887" s="243"/>
      <c r="N2887" s="243"/>
      <c r="O2887" s="243"/>
      <c r="P2887" s="244"/>
    </row>
    <row r="2888" spans="1:16" ht="13.5">
      <c r="A2888" s="242"/>
      <c r="B2888" s="240"/>
      <c r="C2888" s="243"/>
      <c r="D2888" s="243"/>
      <c r="E2888" s="243"/>
      <c r="F2888" s="243"/>
      <c r="G2888" s="243"/>
      <c r="H2888" s="243"/>
      <c r="I2888" s="244"/>
      <c r="J2888" s="244"/>
      <c r="K2888" s="243"/>
      <c r="L2888" s="243"/>
      <c r="M2888" s="243"/>
      <c r="N2888" s="243"/>
      <c r="O2888" s="243"/>
      <c r="P2888" s="244"/>
    </row>
    <row r="2889" spans="1:16" ht="13.5">
      <c r="A2889" s="242"/>
      <c r="B2889" s="240"/>
      <c r="C2889" s="243"/>
      <c r="D2889" s="243"/>
      <c r="E2889" s="243"/>
      <c r="F2889" s="243"/>
      <c r="G2889" s="243"/>
      <c r="H2889" s="243"/>
      <c r="I2889" s="244"/>
      <c r="J2889" s="244"/>
      <c r="K2889" s="243"/>
      <c r="L2889" s="243"/>
      <c r="M2889" s="243"/>
      <c r="N2889" s="243"/>
      <c r="O2889" s="243"/>
      <c r="P2889" s="244"/>
    </row>
    <row r="2890" spans="1:16" ht="13.5">
      <c r="A2890" s="242"/>
      <c r="B2890" s="240"/>
      <c r="C2890" s="243"/>
      <c r="D2890" s="243"/>
      <c r="E2890" s="243"/>
      <c r="F2890" s="243"/>
      <c r="G2890" s="243"/>
      <c r="H2890" s="243"/>
      <c r="I2890" s="244"/>
      <c r="J2890" s="244"/>
      <c r="K2890" s="243"/>
      <c r="L2890" s="243"/>
      <c r="M2890" s="243"/>
      <c r="N2890" s="243"/>
      <c r="O2890" s="243"/>
      <c r="P2890" s="244"/>
    </row>
    <row r="2891" spans="1:16" ht="13.5">
      <c r="A2891" s="242"/>
      <c r="B2891" s="240"/>
      <c r="C2891" s="243"/>
      <c r="D2891" s="243"/>
      <c r="E2891" s="243"/>
      <c r="F2891" s="243"/>
      <c r="G2891" s="243"/>
      <c r="H2891" s="243"/>
      <c r="I2891" s="244"/>
      <c r="J2891" s="244"/>
      <c r="K2891" s="243"/>
      <c r="L2891" s="243"/>
      <c r="M2891" s="243"/>
      <c r="N2891" s="243"/>
      <c r="O2891" s="243"/>
      <c r="P2891" s="244"/>
    </row>
    <row r="2892" spans="1:16" ht="13.5">
      <c r="A2892" s="242"/>
      <c r="B2892" s="240"/>
      <c r="C2892" s="243"/>
      <c r="D2892" s="243"/>
      <c r="E2892" s="243"/>
      <c r="F2892" s="243"/>
      <c r="G2892" s="243"/>
      <c r="H2892" s="243"/>
      <c r="I2892" s="244"/>
      <c r="J2892" s="244"/>
      <c r="K2892" s="243"/>
      <c r="L2892" s="243"/>
      <c r="M2892" s="243"/>
      <c r="N2892" s="243"/>
      <c r="O2892" s="243"/>
      <c r="P2892" s="244"/>
    </row>
    <row r="2893" spans="1:16" ht="13.5">
      <c r="A2893" s="242"/>
      <c r="B2893" s="240"/>
      <c r="C2893" s="243"/>
      <c r="D2893" s="243"/>
      <c r="E2893" s="243"/>
      <c r="F2893" s="243"/>
      <c r="G2893" s="243"/>
      <c r="H2893" s="243"/>
      <c r="I2893" s="244"/>
      <c r="J2893" s="244"/>
      <c r="K2893" s="243"/>
      <c r="L2893" s="243"/>
      <c r="M2893" s="243"/>
      <c r="N2893" s="243"/>
      <c r="O2893" s="243"/>
      <c r="P2893" s="244"/>
    </row>
    <row r="2894" spans="1:16" ht="13.5">
      <c r="A2894" s="242"/>
      <c r="B2894" s="240"/>
      <c r="C2894" s="243"/>
      <c r="D2894" s="243"/>
      <c r="E2894" s="243"/>
      <c r="F2894" s="243"/>
      <c r="G2894" s="243"/>
      <c r="H2894" s="243"/>
      <c r="I2894" s="244"/>
      <c r="J2894" s="244"/>
      <c r="K2894" s="243"/>
      <c r="L2894" s="243"/>
      <c r="M2894" s="243"/>
      <c r="N2894" s="243"/>
      <c r="O2894" s="243"/>
      <c r="P2894" s="244"/>
    </row>
    <row r="2895" spans="1:16" ht="13.5">
      <c r="A2895" s="242"/>
      <c r="B2895" s="240"/>
      <c r="C2895" s="243"/>
      <c r="D2895" s="243"/>
      <c r="E2895" s="243"/>
      <c r="F2895" s="243"/>
      <c r="G2895" s="243"/>
      <c r="H2895" s="243"/>
      <c r="I2895" s="244"/>
      <c r="J2895" s="244"/>
      <c r="K2895" s="243"/>
      <c r="L2895" s="243"/>
      <c r="M2895" s="243"/>
      <c r="N2895" s="243"/>
      <c r="O2895" s="243"/>
      <c r="P2895" s="244"/>
    </row>
    <row r="2896" spans="1:16" ht="13.5">
      <c r="A2896" s="242"/>
      <c r="B2896" s="240"/>
      <c r="C2896" s="243"/>
      <c r="D2896" s="243"/>
      <c r="E2896" s="243"/>
      <c r="F2896" s="243"/>
      <c r="G2896" s="243"/>
      <c r="H2896" s="243"/>
      <c r="I2896" s="244"/>
      <c r="J2896" s="244"/>
      <c r="K2896" s="243"/>
      <c r="L2896" s="243"/>
      <c r="M2896" s="243"/>
      <c r="N2896" s="243"/>
      <c r="O2896" s="243"/>
      <c r="P2896" s="244"/>
    </row>
    <row r="2897" spans="1:16" ht="13.5">
      <c r="A2897" s="242"/>
      <c r="B2897" s="240"/>
      <c r="C2897" s="243"/>
      <c r="D2897" s="243"/>
      <c r="E2897" s="243"/>
      <c r="F2897" s="243"/>
      <c r="G2897" s="243"/>
      <c r="H2897" s="243"/>
      <c r="I2897" s="244"/>
      <c r="J2897" s="244"/>
      <c r="K2897" s="243"/>
      <c r="L2897" s="243"/>
      <c r="M2897" s="243"/>
      <c r="N2897" s="243"/>
      <c r="O2897" s="243"/>
      <c r="P2897" s="244"/>
    </row>
    <row r="2898" spans="1:16" ht="13.5">
      <c r="A2898" s="242"/>
      <c r="B2898" s="240"/>
      <c r="C2898" s="243"/>
      <c r="D2898" s="243"/>
      <c r="E2898" s="243"/>
      <c r="F2898" s="243"/>
      <c r="G2898" s="243"/>
      <c r="H2898" s="243"/>
      <c r="I2898" s="244"/>
      <c r="J2898" s="244"/>
      <c r="K2898" s="243"/>
      <c r="L2898" s="243"/>
      <c r="M2898" s="243"/>
      <c r="N2898" s="243"/>
      <c r="O2898" s="243"/>
      <c r="P2898" s="244"/>
    </row>
    <row r="2899" spans="1:16" ht="13.5">
      <c r="A2899" s="242"/>
      <c r="B2899" s="240"/>
      <c r="C2899" s="243"/>
      <c r="D2899" s="243"/>
      <c r="E2899" s="243"/>
      <c r="F2899" s="243"/>
      <c r="G2899" s="243"/>
      <c r="H2899" s="243"/>
      <c r="I2899" s="244"/>
      <c r="J2899" s="244"/>
      <c r="K2899" s="243"/>
      <c r="L2899" s="243"/>
      <c r="M2899" s="243"/>
      <c r="N2899" s="243"/>
      <c r="O2899" s="243"/>
      <c r="P2899" s="244"/>
    </row>
    <row r="2900" spans="1:16" ht="13.5">
      <c r="A2900" s="242"/>
      <c r="B2900" s="240"/>
      <c r="C2900" s="243"/>
      <c r="D2900" s="243"/>
      <c r="E2900" s="243"/>
      <c r="F2900" s="243"/>
      <c r="G2900" s="243"/>
      <c r="H2900" s="243"/>
      <c r="I2900" s="244"/>
      <c r="J2900" s="244"/>
      <c r="K2900" s="243"/>
      <c r="L2900" s="243"/>
      <c r="M2900" s="243"/>
      <c r="N2900" s="243"/>
      <c r="O2900" s="243"/>
      <c r="P2900" s="244"/>
    </row>
    <row r="2901" spans="1:16" ht="13.5">
      <c r="A2901" s="242"/>
      <c r="B2901" s="240"/>
      <c r="C2901" s="243"/>
      <c r="D2901" s="243"/>
      <c r="E2901" s="243"/>
      <c r="F2901" s="243"/>
      <c r="G2901" s="243"/>
      <c r="H2901" s="243"/>
      <c r="I2901" s="244"/>
      <c r="J2901" s="244"/>
      <c r="K2901" s="243"/>
      <c r="L2901" s="243"/>
      <c r="M2901" s="243"/>
      <c r="N2901" s="243"/>
      <c r="O2901" s="243"/>
      <c r="P2901" s="244"/>
    </row>
    <row r="2902" spans="1:16" ht="13.5">
      <c r="A2902" s="242"/>
      <c r="B2902" s="240"/>
      <c r="C2902" s="243"/>
      <c r="D2902" s="243"/>
      <c r="E2902" s="243"/>
      <c r="F2902" s="243"/>
      <c r="G2902" s="243"/>
      <c r="H2902" s="243"/>
      <c r="I2902" s="244"/>
      <c r="J2902" s="244"/>
      <c r="K2902" s="243"/>
      <c r="L2902" s="243"/>
      <c r="M2902" s="243"/>
      <c r="N2902" s="243"/>
      <c r="O2902" s="243"/>
      <c r="P2902" s="244"/>
    </row>
    <row r="2903" spans="1:16" ht="13.5">
      <c r="A2903" s="242"/>
      <c r="B2903" s="240"/>
      <c r="C2903" s="243"/>
      <c r="D2903" s="243"/>
      <c r="E2903" s="243"/>
      <c r="F2903" s="243"/>
      <c r="G2903" s="243"/>
      <c r="H2903" s="243"/>
      <c r="I2903" s="244"/>
      <c r="J2903" s="244"/>
      <c r="K2903" s="243"/>
      <c r="L2903" s="243"/>
      <c r="M2903" s="243"/>
      <c r="N2903" s="243"/>
      <c r="O2903" s="243"/>
      <c r="P2903" s="244"/>
    </row>
    <row r="2904" spans="1:16" ht="13.5">
      <c r="A2904" s="242"/>
      <c r="B2904" s="240"/>
      <c r="C2904" s="243"/>
      <c r="D2904" s="243"/>
      <c r="E2904" s="243"/>
      <c r="F2904" s="243"/>
      <c r="G2904" s="243"/>
      <c r="H2904" s="243"/>
      <c r="I2904" s="244"/>
      <c r="J2904" s="244"/>
      <c r="K2904" s="243"/>
      <c r="L2904" s="243"/>
      <c r="M2904" s="243"/>
      <c r="N2904" s="243"/>
      <c r="O2904" s="243"/>
      <c r="P2904" s="244"/>
    </row>
    <row r="2905" spans="1:16" ht="13.5">
      <c r="A2905" s="242"/>
      <c r="B2905" s="240"/>
      <c r="C2905" s="243"/>
      <c r="D2905" s="243"/>
      <c r="E2905" s="243"/>
      <c r="F2905" s="243"/>
      <c r="G2905" s="243"/>
      <c r="H2905" s="243"/>
      <c r="I2905" s="244"/>
      <c r="J2905" s="244"/>
      <c r="K2905" s="243"/>
      <c r="L2905" s="243"/>
      <c r="M2905" s="243"/>
      <c r="N2905" s="243"/>
      <c r="O2905" s="243"/>
      <c r="P2905" s="244"/>
    </row>
    <row r="2906" spans="1:16" ht="13.5">
      <c r="A2906" s="242"/>
      <c r="B2906" s="240"/>
      <c r="C2906" s="243"/>
      <c r="D2906" s="243"/>
      <c r="E2906" s="243"/>
      <c r="F2906" s="243"/>
      <c r="G2906" s="243"/>
      <c r="H2906" s="243"/>
      <c r="I2906" s="244"/>
      <c r="J2906" s="244"/>
      <c r="K2906" s="243"/>
      <c r="L2906" s="243"/>
      <c r="M2906" s="243"/>
      <c r="N2906" s="243"/>
      <c r="O2906" s="243"/>
      <c r="P2906" s="244"/>
    </row>
    <row r="2907" spans="1:16" ht="13.5">
      <c r="A2907" s="242"/>
      <c r="B2907" s="240"/>
      <c r="C2907" s="243"/>
      <c r="D2907" s="243"/>
      <c r="E2907" s="243"/>
      <c r="F2907" s="243"/>
      <c r="G2907" s="243"/>
      <c r="H2907" s="243"/>
      <c r="I2907" s="244"/>
      <c r="J2907" s="244"/>
      <c r="K2907" s="243"/>
      <c r="L2907" s="243"/>
      <c r="M2907" s="243"/>
      <c r="N2907" s="243"/>
      <c r="O2907" s="243"/>
      <c r="P2907" s="244"/>
    </row>
    <row r="2908" spans="1:16" ht="13.5">
      <c r="A2908" s="242"/>
      <c r="B2908" s="240"/>
      <c r="C2908" s="243"/>
      <c r="D2908" s="243"/>
      <c r="E2908" s="243"/>
      <c r="F2908" s="243"/>
      <c r="G2908" s="243"/>
      <c r="H2908" s="243"/>
      <c r="I2908" s="244"/>
      <c r="J2908" s="244"/>
      <c r="K2908" s="243"/>
      <c r="L2908" s="243"/>
      <c r="M2908" s="243"/>
      <c r="N2908" s="243"/>
      <c r="O2908" s="243"/>
      <c r="P2908" s="244"/>
    </row>
    <row r="2909" spans="1:16" ht="13.5">
      <c r="A2909" s="242"/>
      <c r="B2909" s="240"/>
      <c r="C2909" s="243"/>
      <c r="D2909" s="243"/>
      <c r="E2909" s="243"/>
      <c r="F2909" s="243"/>
      <c r="G2909" s="243"/>
      <c r="H2909" s="243"/>
      <c r="I2909" s="244"/>
      <c r="J2909" s="244"/>
      <c r="K2909" s="243"/>
      <c r="L2909" s="243"/>
      <c r="M2909" s="243"/>
      <c r="N2909" s="243"/>
      <c r="O2909" s="243"/>
      <c r="P2909" s="244"/>
    </row>
    <row r="2910" spans="1:16" ht="13.5">
      <c r="A2910" s="242"/>
      <c r="B2910" s="240"/>
      <c r="C2910" s="243"/>
      <c r="D2910" s="243"/>
      <c r="E2910" s="243"/>
      <c r="F2910" s="243"/>
      <c r="G2910" s="243"/>
      <c r="H2910" s="243"/>
      <c r="I2910" s="244"/>
      <c r="J2910" s="244"/>
      <c r="K2910" s="243"/>
      <c r="L2910" s="243"/>
      <c r="M2910" s="243"/>
      <c r="N2910" s="243"/>
      <c r="O2910" s="243"/>
      <c r="P2910" s="244"/>
    </row>
    <row r="2911" spans="1:16" ht="13.5">
      <c r="A2911" s="242"/>
      <c r="B2911" s="240"/>
      <c r="C2911" s="243"/>
      <c r="D2911" s="243"/>
      <c r="E2911" s="243"/>
      <c r="F2911" s="243"/>
      <c r="G2911" s="243"/>
      <c r="H2911" s="243"/>
      <c r="I2911" s="244"/>
      <c r="J2911" s="244"/>
      <c r="K2911" s="243"/>
      <c r="L2911" s="243"/>
      <c r="M2911" s="243"/>
      <c r="N2911" s="243"/>
      <c r="O2911" s="243"/>
      <c r="P2911" s="244"/>
    </row>
    <row r="2912" spans="1:16" ht="13.5">
      <c r="A2912" s="242"/>
      <c r="B2912" s="240"/>
      <c r="C2912" s="243"/>
      <c r="D2912" s="243"/>
      <c r="E2912" s="243"/>
      <c r="F2912" s="243"/>
      <c r="G2912" s="243"/>
      <c r="H2912" s="243"/>
      <c r="I2912" s="244"/>
      <c r="J2912" s="244"/>
      <c r="K2912" s="243"/>
      <c r="L2912" s="243"/>
      <c r="M2912" s="243"/>
      <c r="N2912" s="243"/>
      <c r="O2912" s="243"/>
      <c r="P2912" s="244"/>
    </row>
    <row r="2913" spans="1:16" ht="13.5">
      <c r="A2913" s="242"/>
      <c r="B2913" s="240"/>
      <c r="C2913" s="243"/>
      <c r="D2913" s="243"/>
      <c r="E2913" s="243"/>
      <c r="F2913" s="243"/>
      <c r="G2913" s="243"/>
      <c r="H2913" s="243"/>
      <c r="I2913" s="244"/>
      <c r="J2913" s="244"/>
      <c r="K2913" s="243"/>
      <c r="L2913" s="243"/>
      <c r="M2913" s="243"/>
      <c r="N2913" s="243"/>
      <c r="O2913" s="243"/>
      <c r="P2913" s="244"/>
    </row>
    <row r="2914" spans="1:16" ht="13.5">
      <c r="A2914" s="242"/>
      <c r="B2914" s="240"/>
      <c r="C2914" s="243"/>
      <c r="D2914" s="243"/>
      <c r="E2914" s="243"/>
      <c r="F2914" s="243"/>
      <c r="G2914" s="243"/>
      <c r="H2914" s="243"/>
      <c r="I2914" s="244"/>
      <c r="J2914" s="244"/>
      <c r="K2914" s="243"/>
      <c r="L2914" s="243"/>
      <c r="M2914" s="243"/>
      <c r="N2914" s="243"/>
      <c r="O2914" s="243"/>
      <c r="P2914" s="244"/>
    </row>
    <row r="2915" spans="1:16" ht="13.5">
      <c r="A2915" s="242"/>
      <c r="B2915" s="240"/>
      <c r="C2915" s="243"/>
      <c r="D2915" s="243"/>
      <c r="E2915" s="243"/>
      <c r="F2915" s="243"/>
      <c r="G2915" s="243"/>
      <c r="H2915" s="243"/>
      <c r="I2915" s="244"/>
      <c r="J2915" s="244"/>
      <c r="K2915" s="243"/>
      <c r="L2915" s="243"/>
      <c r="M2915" s="243"/>
      <c r="N2915" s="243"/>
      <c r="O2915" s="243"/>
      <c r="P2915" s="244"/>
    </row>
    <row r="2916" spans="1:16" ht="13.5">
      <c r="A2916" s="242"/>
      <c r="B2916" s="240"/>
      <c r="C2916" s="243"/>
      <c r="D2916" s="243"/>
      <c r="E2916" s="243"/>
      <c r="F2916" s="243"/>
      <c r="G2916" s="243"/>
      <c r="H2916" s="243"/>
      <c r="I2916" s="244"/>
      <c r="J2916" s="244"/>
      <c r="K2916" s="243"/>
      <c r="L2916" s="243"/>
      <c r="M2916" s="243"/>
      <c r="N2916" s="243"/>
      <c r="O2916" s="243"/>
      <c r="P2916" s="244"/>
    </row>
    <row r="2917" spans="1:16" ht="13.5">
      <c r="A2917" s="242"/>
      <c r="B2917" s="240"/>
      <c r="C2917" s="243"/>
      <c r="D2917" s="243"/>
      <c r="E2917" s="243"/>
      <c r="F2917" s="243"/>
      <c r="G2917" s="243"/>
      <c r="H2917" s="243"/>
      <c r="I2917" s="244"/>
      <c r="J2917" s="244"/>
      <c r="K2917" s="243"/>
      <c r="L2917" s="243"/>
      <c r="M2917" s="243"/>
      <c r="N2917" s="243"/>
      <c r="O2917" s="243"/>
      <c r="P2917" s="244"/>
    </row>
    <row r="2918" spans="1:16" ht="13.5">
      <c r="A2918" s="242"/>
      <c r="B2918" s="240"/>
      <c r="C2918" s="243"/>
      <c r="D2918" s="243"/>
      <c r="E2918" s="243"/>
      <c r="F2918" s="243"/>
      <c r="G2918" s="243"/>
      <c r="H2918" s="243"/>
      <c r="I2918" s="244"/>
      <c r="J2918" s="244"/>
      <c r="K2918" s="243"/>
      <c r="L2918" s="243"/>
      <c r="M2918" s="243"/>
      <c r="N2918" s="243"/>
      <c r="O2918" s="243"/>
      <c r="P2918" s="244"/>
    </row>
    <row r="2919" spans="1:16" ht="13.5">
      <c r="A2919" s="242"/>
      <c r="B2919" s="240"/>
      <c r="C2919" s="243"/>
      <c r="D2919" s="243"/>
      <c r="E2919" s="243"/>
      <c r="F2919" s="243"/>
      <c r="G2919" s="243"/>
      <c r="H2919" s="243"/>
      <c r="I2919" s="244"/>
      <c r="J2919" s="244"/>
      <c r="K2919" s="243"/>
      <c r="L2919" s="243"/>
      <c r="M2919" s="243"/>
      <c r="N2919" s="243"/>
      <c r="O2919" s="243"/>
      <c r="P2919" s="244"/>
    </row>
    <row r="2920" spans="1:16" ht="13.5">
      <c r="A2920" s="242"/>
      <c r="B2920" s="240"/>
      <c r="C2920" s="243"/>
      <c r="D2920" s="243"/>
      <c r="E2920" s="243"/>
      <c r="F2920" s="243"/>
      <c r="G2920" s="243"/>
      <c r="H2920" s="243"/>
      <c r="I2920" s="244"/>
      <c r="J2920" s="244"/>
      <c r="K2920" s="243"/>
      <c r="L2920" s="243"/>
      <c r="M2920" s="243"/>
      <c r="N2920" s="243"/>
      <c r="O2920" s="243"/>
      <c r="P2920" s="244"/>
    </row>
    <row r="2921" spans="1:16" ht="13.5">
      <c r="A2921" s="242"/>
      <c r="B2921" s="240"/>
      <c r="C2921" s="243"/>
      <c r="D2921" s="243"/>
      <c r="E2921" s="243"/>
      <c r="F2921" s="243"/>
      <c r="G2921" s="243"/>
      <c r="H2921" s="243"/>
      <c r="I2921" s="244"/>
      <c r="J2921" s="244"/>
      <c r="K2921" s="243"/>
      <c r="L2921" s="243"/>
      <c r="M2921" s="243"/>
      <c r="N2921" s="243"/>
      <c r="O2921" s="243"/>
      <c r="P2921" s="244"/>
    </row>
    <row r="2922" spans="1:16" ht="13.5">
      <c r="A2922" s="242"/>
      <c r="B2922" s="240"/>
      <c r="C2922" s="243"/>
      <c r="D2922" s="243"/>
      <c r="E2922" s="243"/>
      <c r="F2922" s="243"/>
      <c r="G2922" s="243"/>
      <c r="H2922" s="243"/>
      <c r="I2922" s="244"/>
      <c r="J2922" s="244"/>
      <c r="K2922" s="243"/>
      <c r="L2922" s="243"/>
      <c r="M2922" s="243"/>
      <c r="N2922" s="243"/>
      <c r="O2922" s="243"/>
      <c r="P2922" s="244"/>
    </row>
    <row r="2923" spans="1:16" ht="13.5">
      <c r="A2923" s="242"/>
      <c r="B2923" s="240"/>
      <c r="C2923" s="243"/>
      <c r="D2923" s="243"/>
      <c r="E2923" s="243"/>
      <c r="F2923" s="243"/>
      <c r="G2923" s="243"/>
      <c r="H2923" s="243"/>
      <c r="I2923" s="244"/>
      <c r="J2923" s="244"/>
      <c r="K2923" s="243"/>
      <c r="L2923" s="243"/>
      <c r="M2923" s="243"/>
      <c r="N2923" s="243"/>
      <c r="O2923" s="243"/>
      <c r="P2923" s="244"/>
    </row>
    <row r="2924" spans="1:16" ht="13.5">
      <c r="A2924" s="242"/>
      <c r="B2924" s="240"/>
      <c r="C2924" s="243"/>
      <c r="D2924" s="243"/>
      <c r="E2924" s="243"/>
      <c r="F2924" s="243"/>
      <c r="G2924" s="243"/>
      <c r="H2924" s="243"/>
      <c r="I2924" s="244"/>
      <c r="J2924" s="244"/>
      <c r="K2924" s="243"/>
      <c r="L2924" s="243"/>
      <c r="M2924" s="243"/>
      <c r="N2924" s="243"/>
      <c r="O2924" s="243"/>
      <c r="P2924" s="244"/>
    </row>
    <row r="2925" spans="1:16" ht="13.5">
      <c r="A2925" s="242"/>
      <c r="B2925" s="240"/>
      <c r="C2925" s="243"/>
      <c r="D2925" s="243"/>
      <c r="E2925" s="243"/>
      <c r="F2925" s="243"/>
      <c r="G2925" s="243"/>
      <c r="H2925" s="243"/>
      <c r="I2925" s="244"/>
      <c r="J2925" s="244"/>
      <c r="K2925" s="243"/>
      <c r="L2925" s="243"/>
      <c r="M2925" s="243"/>
      <c r="N2925" s="243"/>
      <c r="O2925" s="243"/>
      <c r="P2925" s="244"/>
    </row>
    <row r="2926" spans="1:16" ht="13.5">
      <c r="A2926" s="242"/>
      <c r="B2926" s="240"/>
      <c r="C2926" s="243"/>
      <c r="D2926" s="243"/>
      <c r="E2926" s="243"/>
      <c r="F2926" s="243"/>
      <c r="G2926" s="243"/>
      <c r="H2926" s="243"/>
      <c r="I2926" s="244"/>
      <c r="J2926" s="244"/>
      <c r="K2926" s="243"/>
      <c r="L2926" s="243"/>
      <c r="M2926" s="243"/>
      <c r="N2926" s="243"/>
      <c r="O2926" s="243"/>
      <c r="P2926" s="244"/>
    </row>
    <row r="2927" spans="1:16" ht="13.5">
      <c r="A2927" s="242"/>
      <c r="B2927" s="240"/>
      <c r="C2927" s="243"/>
      <c r="D2927" s="243"/>
      <c r="E2927" s="243"/>
      <c r="F2927" s="243"/>
      <c r="G2927" s="243"/>
      <c r="H2927" s="243"/>
      <c r="I2927" s="244"/>
      <c r="J2927" s="244"/>
      <c r="K2927" s="243"/>
      <c r="L2927" s="243"/>
      <c r="M2927" s="243"/>
      <c r="N2927" s="243"/>
      <c r="O2927" s="243"/>
      <c r="P2927" s="244"/>
    </row>
    <row r="2928" spans="1:16" ht="13.5">
      <c r="A2928" s="242"/>
      <c r="B2928" s="240"/>
      <c r="C2928" s="243"/>
      <c r="D2928" s="243"/>
      <c r="E2928" s="243"/>
      <c r="F2928" s="243"/>
      <c r="G2928" s="243"/>
      <c r="H2928" s="243"/>
      <c r="I2928" s="244"/>
      <c r="J2928" s="244"/>
      <c r="K2928" s="243"/>
      <c r="L2928" s="243"/>
      <c r="M2928" s="243"/>
      <c r="N2928" s="243"/>
      <c r="O2928" s="243"/>
      <c r="P2928" s="244"/>
    </row>
    <row r="2929" spans="1:16" ht="13.5">
      <c r="A2929" s="242"/>
      <c r="B2929" s="240"/>
      <c r="C2929" s="243"/>
      <c r="D2929" s="243"/>
      <c r="E2929" s="243"/>
      <c r="F2929" s="243"/>
      <c r="G2929" s="243"/>
      <c r="H2929" s="243"/>
      <c r="I2929" s="244"/>
      <c r="J2929" s="244"/>
      <c r="K2929" s="243"/>
      <c r="L2929" s="243"/>
      <c r="M2929" s="243"/>
      <c r="N2929" s="243"/>
      <c r="O2929" s="243"/>
      <c r="P2929" s="244"/>
    </row>
    <row r="2930" spans="1:16" ht="13.5">
      <c r="A2930" s="242"/>
      <c r="B2930" s="240"/>
      <c r="C2930" s="243"/>
      <c r="D2930" s="243"/>
      <c r="E2930" s="243"/>
      <c r="F2930" s="243"/>
      <c r="G2930" s="243"/>
      <c r="H2930" s="243"/>
      <c r="I2930" s="244"/>
      <c r="J2930" s="244"/>
      <c r="K2930" s="243"/>
      <c r="L2930" s="243"/>
      <c r="M2930" s="243"/>
      <c r="N2930" s="243"/>
      <c r="O2930" s="243"/>
      <c r="P2930" s="244"/>
    </row>
    <row r="2931" spans="1:16" ht="13.5">
      <c r="A2931" s="242"/>
      <c r="B2931" s="240"/>
      <c r="C2931" s="243"/>
      <c r="D2931" s="243"/>
      <c r="E2931" s="243"/>
      <c r="F2931" s="243"/>
      <c r="G2931" s="243"/>
      <c r="H2931" s="243"/>
      <c r="I2931" s="244"/>
      <c r="J2931" s="244"/>
      <c r="K2931" s="243"/>
      <c r="L2931" s="243"/>
      <c r="M2931" s="243"/>
      <c r="N2931" s="243"/>
      <c r="O2931" s="243"/>
      <c r="P2931" s="244"/>
    </row>
    <row r="2932" spans="1:16" ht="13.5">
      <c r="A2932" s="242"/>
      <c r="B2932" s="240"/>
      <c r="C2932" s="243"/>
      <c r="D2932" s="243"/>
      <c r="E2932" s="243"/>
      <c r="F2932" s="243"/>
      <c r="G2932" s="243"/>
      <c r="H2932" s="243"/>
      <c r="I2932" s="244"/>
      <c r="J2932" s="244"/>
      <c r="K2932" s="243"/>
      <c r="L2932" s="243"/>
      <c r="M2932" s="243"/>
      <c r="N2932" s="243"/>
      <c r="O2932" s="243"/>
      <c r="P2932" s="244"/>
    </row>
    <row r="2933" spans="1:16" ht="13.5">
      <c r="A2933" s="242"/>
      <c r="B2933" s="240"/>
      <c r="C2933" s="243"/>
      <c r="D2933" s="243"/>
      <c r="E2933" s="243"/>
      <c r="F2933" s="243"/>
      <c r="G2933" s="243"/>
      <c r="H2933" s="243"/>
      <c r="I2933" s="244"/>
      <c r="J2933" s="244"/>
      <c r="K2933" s="243"/>
      <c r="L2933" s="243"/>
      <c r="M2933" s="243"/>
      <c r="N2933" s="243"/>
      <c r="O2933" s="243"/>
      <c r="P2933" s="244"/>
    </row>
    <row r="2934" spans="1:16" ht="13.5">
      <c r="A2934" s="242"/>
      <c r="B2934" s="240"/>
      <c r="C2934" s="243"/>
      <c r="D2934" s="243"/>
      <c r="E2934" s="243"/>
      <c r="F2934" s="243"/>
      <c r="G2934" s="243"/>
      <c r="H2934" s="243"/>
      <c r="I2934" s="244"/>
      <c r="J2934" s="244"/>
      <c r="K2934" s="243"/>
      <c r="L2934" s="243"/>
      <c r="M2934" s="243"/>
      <c r="N2934" s="243"/>
      <c r="O2934" s="243"/>
      <c r="P2934" s="244"/>
    </row>
    <row r="2935" spans="1:16" ht="13.5">
      <c r="A2935" s="242"/>
      <c r="B2935" s="240"/>
      <c r="C2935" s="243"/>
      <c r="D2935" s="243"/>
      <c r="E2935" s="243"/>
      <c r="F2935" s="243"/>
      <c r="G2935" s="243"/>
      <c r="H2935" s="243"/>
      <c r="I2935" s="244"/>
      <c r="J2935" s="244"/>
      <c r="K2935" s="243"/>
      <c r="L2935" s="243"/>
      <c r="M2935" s="243"/>
      <c r="N2935" s="243"/>
      <c r="O2935" s="243"/>
      <c r="P2935" s="244"/>
    </row>
    <row r="2936" spans="1:16" ht="13.5">
      <c r="A2936" s="242"/>
      <c r="B2936" s="240"/>
      <c r="C2936" s="243"/>
      <c r="D2936" s="243"/>
      <c r="E2936" s="243"/>
      <c r="F2936" s="243"/>
      <c r="G2936" s="243"/>
      <c r="H2936" s="243"/>
      <c r="I2936" s="244"/>
      <c r="J2936" s="244"/>
      <c r="K2936" s="243"/>
      <c r="L2936" s="243"/>
      <c r="M2936" s="243"/>
      <c r="N2936" s="243"/>
      <c r="O2936" s="243"/>
      <c r="P2936" s="244"/>
    </row>
    <row r="2937" spans="1:16" ht="13.5">
      <c r="A2937" s="242"/>
      <c r="B2937" s="240"/>
      <c r="C2937" s="243"/>
      <c r="D2937" s="243"/>
      <c r="E2937" s="243"/>
      <c r="F2937" s="243"/>
      <c r="G2937" s="243"/>
      <c r="H2937" s="243"/>
      <c r="I2937" s="244"/>
      <c r="J2937" s="244"/>
      <c r="K2937" s="243"/>
      <c r="L2937" s="243"/>
      <c r="M2937" s="243"/>
      <c r="N2937" s="243"/>
      <c r="O2937" s="243"/>
      <c r="P2937" s="244"/>
    </row>
    <row r="2938" spans="1:16" ht="13.5">
      <c r="A2938" s="242"/>
      <c r="B2938" s="240"/>
      <c r="C2938" s="243"/>
      <c r="D2938" s="243"/>
      <c r="E2938" s="243"/>
      <c r="F2938" s="243"/>
      <c r="G2938" s="243"/>
      <c r="H2938" s="243"/>
      <c r="I2938" s="244"/>
      <c r="J2938" s="244"/>
      <c r="K2938" s="243"/>
      <c r="L2938" s="243"/>
      <c r="M2938" s="243"/>
      <c r="N2938" s="243"/>
      <c r="O2938" s="243"/>
      <c r="P2938" s="244"/>
    </row>
    <row r="2939" spans="1:16" ht="13.5">
      <c r="A2939" s="240"/>
      <c r="B2939" s="240"/>
      <c r="C2939" s="240"/>
      <c r="D2939" s="240"/>
      <c r="E2939" s="240"/>
      <c r="F2939" s="240"/>
      <c r="G2939" s="240"/>
      <c r="H2939" s="240"/>
      <c r="I2939" s="240"/>
      <c r="J2939" s="240"/>
      <c r="K2939" s="240"/>
      <c r="L2939" s="240"/>
      <c r="M2939" s="240"/>
      <c r="N2939" s="240"/>
      <c r="O2939" s="240"/>
      <c r="P2939" s="240"/>
    </row>
    <row r="2940" spans="1:16" ht="13.5">
      <c r="A2940" s="240"/>
      <c r="B2940" s="240"/>
      <c r="C2940" s="240"/>
      <c r="D2940" s="240"/>
      <c r="E2940" s="240"/>
      <c r="F2940" s="240"/>
      <c r="G2940" s="240"/>
      <c r="H2940" s="240"/>
      <c r="I2940" s="240"/>
      <c r="J2940" s="240"/>
      <c r="K2940" s="240"/>
      <c r="L2940" s="240"/>
      <c r="M2940" s="240"/>
      <c r="N2940" s="240"/>
      <c r="O2940" s="240"/>
      <c r="P2940" s="240"/>
    </row>
    <row r="2941" spans="1:16" ht="13.5">
      <c r="A2941" s="240"/>
      <c r="B2941" s="240"/>
      <c r="C2941" s="240"/>
      <c r="D2941" s="240"/>
      <c r="E2941" s="240"/>
      <c r="F2941" s="240"/>
      <c r="G2941" s="240"/>
      <c r="H2941" s="240"/>
      <c r="I2941" s="240"/>
      <c r="J2941" s="240"/>
      <c r="K2941" s="240"/>
      <c r="L2941" s="240"/>
      <c r="M2941" s="240"/>
      <c r="N2941" s="240"/>
      <c r="O2941" s="240"/>
      <c r="P2941" s="240"/>
    </row>
    <row r="2942" spans="1:16" ht="13.5">
      <c r="A2942" s="240"/>
      <c r="B2942" s="240"/>
      <c r="C2942" s="240"/>
      <c r="D2942" s="240"/>
      <c r="E2942" s="240"/>
      <c r="F2942" s="240"/>
      <c r="G2942" s="240"/>
      <c r="H2942" s="240"/>
      <c r="I2942" s="240"/>
      <c r="J2942" s="240"/>
      <c r="K2942" s="240"/>
      <c r="L2942" s="240"/>
      <c r="M2942" s="240"/>
      <c r="N2942" s="240"/>
      <c r="O2942" s="240"/>
      <c r="P2942" s="240"/>
    </row>
    <row r="2943" spans="1:16" ht="13.5">
      <c r="A2943" s="240"/>
      <c r="B2943" s="240"/>
      <c r="C2943" s="240"/>
      <c r="D2943" s="240"/>
      <c r="E2943" s="240"/>
      <c r="F2943" s="240"/>
      <c r="G2943" s="240"/>
      <c r="H2943" s="240"/>
      <c r="I2943" s="240"/>
      <c r="J2943" s="240"/>
      <c r="K2943" s="240"/>
      <c r="L2943" s="240"/>
      <c r="M2943" s="240"/>
      <c r="N2943" s="240"/>
      <c r="O2943" s="240"/>
      <c r="P2943" s="240"/>
    </row>
    <row r="2944" spans="1:16" ht="13.5">
      <c r="A2944" s="240"/>
      <c r="B2944" s="240"/>
      <c r="C2944" s="240"/>
      <c r="D2944" s="240"/>
      <c r="E2944" s="240"/>
      <c r="F2944" s="240"/>
      <c r="G2944" s="240"/>
      <c r="H2944" s="240"/>
      <c r="I2944" s="240"/>
      <c r="J2944" s="240"/>
      <c r="K2944" s="240"/>
      <c r="L2944" s="240"/>
      <c r="M2944" s="240"/>
      <c r="N2944" s="240"/>
      <c r="O2944" s="240"/>
      <c r="P2944" s="240"/>
    </row>
    <row r="2945" spans="1:16" ht="13.5">
      <c r="A2945" s="240"/>
      <c r="B2945" s="240"/>
      <c r="C2945" s="240"/>
      <c r="D2945" s="240"/>
      <c r="E2945" s="240"/>
      <c r="F2945" s="240"/>
      <c r="G2945" s="240"/>
      <c r="H2945" s="240"/>
      <c r="I2945" s="240"/>
      <c r="J2945" s="240"/>
      <c r="K2945" s="240"/>
      <c r="L2945" s="240"/>
      <c r="M2945" s="240"/>
      <c r="N2945" s="240"/>
      <c r="O2945" s="240"/>
      <c r="P2945" s="240"/>
    </row>
    <row r="2946" spans="1:16" ht="13.5">
      <c r="A2946" s="240"/>
      <c r="B2946" s="240"/>
      <c r="C2946" s="240"/>
      <c r="D2946" s="240"/>
      <c r="E2946" s="240"/>
      <c r="F2946" s="240"/>
      <c r="G2946" s="240"/>
      <c r="H2946" s="240"/>
      <c r="I2946" s="240"/>
      <c r="J2946" s="240"/>
      <c r="K2946" s="240"/>
      <c r="L2946" s="240"/>
      <c r="M2946" s="240"/>
      <c r="N2946" s="240"/>
      <c r="O2946" s="240"/>
      <c r="P2946" s="240"/>
    </row>
    <row r="2947" spans="1:16" ht="13.5">
      <c r="A2947" s="240"/>
      <c r="B2947" s="240"/>
      <c r="C2947" s="240"/>
      <c r="D2947" s="240"/>
      <c r="E2947" s="240"/>
      <c r="F2947" s="240"/>
      <c r="G2947" s="240"/>
      <c r="H2947" s="240"/>
      <c r="I2947" s="240"/>
      <c r="J2947" s="240"/>
      <c r="K2947" s="240"/>
      <c r="L2947" s="240"/>
      <c r="M2947" s="240"/>
      <c r="N2947" s="240"/>
      <c r="O2947" s="240"/>
      <c r="P2947" s="240"/>
    </row>
    <row r="2948" spans="1:16" ht="13.5">
      <c r="A2948" s="240"/>
      <c r="B2948" s="240"/>
      <c r="C2948" s="240"/>
      <c r="D2948" s="240"/>
      <c r="E2948" s="240"/>
      <c r="F2948" s="240"/>
      <c r="G2948" s="240"/>
      <c r="H2948" s="240"/>
      <c r="I2948" s="240"/>
      <c r="J2948" s="240"/>
      <c r="K2948" s="240"/>
      <c r="L2948" s="240"/>
      <c r="M2948" s="240"/>
      <c r="N2948" s="240"/>
      <c r="O2948" s="240"/>
      <c r="P2948" s="240"/>
    </row>
    <row r="2949" spans="1:16" ht="13.5">
      <c r="A2949" s="240"/>
      <c r="B2949" s="240"/>
      <c r="C2949" s="240"/>
      <c r="D2949" s="240"/>
      <c r="E2949" s="240"/>
      <c r="F2949" s="240"/>
      <c r="G2949" s="240"/>
      <c r="H2949" s="240"/>
      <c r="I2949" s="240"/>
      <c r="J2949" s="240"/>
      <c r="K2949" s="240"/>
      <c r="L2949" s="240"/>
      <c r="M2949" s="240"/>
      <c r="N2949" s="240"/>
      <c r="O2949" s="240"/>
      <c r="P2949" s="240"/>
    </row>
    <row r="2950" spans="1:16" ht="13.5">
      <c r="A2950" s="240"/>
      <c r="B2950" s="240"/>
      <c r="C2950" s="240"/>
      <c r="D2950" s="240"/>
      <c r="E2950" s="240"/>
      <c r="F2950" s="240"/>
      <c r="G2950" s="240"/>
      <c r="H2950" s="240"/>
      <c r="I2950" s="240"/>
      <c r="J2950" s="240"/>
      <c r="K2950" s="240"/>
      <c r="L2950" s="240"/>
      <c r="M2950" s="240"/>
      <c r="N2950" s="240"/>
      <c r="O2950" s="240"/>
      <c r="P2950" s="240"/>
    </row>
    <row r="2951" spans="1:16" ht="13.5">
      <c r="A2951" s="240"/>
      <c r="B2951" s="240"/>
      <c r="C2951" s="240"/>
      <c r="D2951" s="240"/>
      <c r="E2951" s="240"/>
      <c r="F2951" s="240"/>
      <c r="G2951" s="240"/>
      <c r="H2951" s="240"/>
      <c r="I2951" s="240"/>
      <c r="J2951" s="240"/>
      <c r="K2951" s="240"/>
      <c r="L2951" s="240"/>
      <c r="M2951" s="240"/>
      <c r="N2951" s="240"/>
      <c r="O2951" s="240"/>
      <c r="P2951" s="240"/>
    </row>
    <row r="2952" spans="1:16" ht="13.5">
      <c r="A2952" s="240"/>
      <c r="B2952" s="240"/>
      <c r="C2952" s="240"/>
      <c r="D2952" s="240"/>
      <c r="E2952" s="240"/>
      <c r="F2952" s="240"/>
      <c r="G2952" s="240"/>
      <c r="H2952" s="240"/>
      <c r="I2952" s="240"/>
      <c r="J2952" s="240"/>
      <c r="K2952" s="240"/>
      <c r="L2952" s="240"/>
      <c r="M2952" s="240"/>
      <c r="N2952" s="240"/>
      <c r="O2952" s="240"/>
      <c r="P2952" s="240"/>
    </row>
    <row r="2953" spans="1:16" ht="13.5">
      <c r="A2953" s="240"/>
      <c r="B2953" s="240"/>
      <c r="C2953" s="240"/>
      <c r="D2953" s="240"/>
      <c r="E2953" s="240"/>
      <c r="F2953" s="240"/>
      <c r="G2953" s="240"/>
      <c r="H2953" s="240"/>
      <c r="I2953" s="240"/>
      <c r="J2953" s="240"/>
      <c r="K2953" s="240"/>
      <c r="L2953" s="240"/>
      <c r="M2953" s="240"/>
      <c r="N2953" s="240"/>
      <c r="O2953" s="240"/>
      <c r="P2953" s="240"/>
    </row>
    <row r="2954" spans="1:16" ht="13.5">
      <c r="A2954" s="240"/>
      <c r="B2954" s="240"/>
      <c r="C2954" s="240"/>
      <c r="D2954" s="240"/>
      <c r="E2954" s="240"/>
      <c r="F2954" s="240"/>
      <c r="G2954" s="240"/>
      <c r="H2954" s="240"/>
      <c r="I2954" s="240"/>
      <c r="J2954" s="240"/>
      <c r="K2954" s="240"/>
      <c r="L2954" s="240"/>
      <c r="M2954" s="240"/>
      <c r="N2954" s="240"/>
      <c r="O2954" s="240"/>
      <c r="P2954" s="240"/>
    </row>
    <row r="2955" spans="1:16" ht="13.5">
      <c r="A2955" s="240"/>
      <c r="B2955" s="240"/>
      <c r="C2955" s="240"/>
      <c r="D2955" s="240"/>
      <c r="E2955" s="240"/>
      <c r="F2955" s="240"/>
      <c r="G2955" s="240"/>
      <c r="H2955" s="240"/>
      <c r="I2955" s="240"/>
      <c r="J2955" s="240"/>
      <c r="K2955" s="240"/>
      <c r="L2955" s="240"/>
      <c r="M2955" s="240"/>
      <c r="N2955" s="240"/>
      <c r="O2955" s="240"/>
      <c r="P2955" s="240"/>
    </row>
    <row r="2956" spans="1:16" ht="13.5">
      <c r="A2956" s="240"/>
      <c r="B2956" s="240"/>
      <c r="C2956" s="240"/>
      <c r="D2956" s="240"/>
      <c r="E2956" s="240"/>
      <c r="F2956" s="240"/>
      <c r="G2956" s="240"/>
      <c r="H2956" s="240"/>
      <c r="I2956" s="240"/>
      <c r="J2956" s="240"/>
      <c r="K2956" s="240"/>
      <c r="L2956" s="240"/>
      <c r="M2956" s="240"/>
      <c r="N2956" s="240"/>
      <c r="O2956" s="240"/>
      <c r="P2956" s="240"/>
    </row>
    <row r="2957" spans="1:16" ht="13.5">
      <c r="A2957" s="240"/>
      <c r="B2957" s="240"/>
      <c r="C2957" s="240"/>
      <c r="D2957" s="240"/>
      <c r="E2957" s="240"/>
      <c r="F2957" s="240"/>
      <c r="G2957" s="240"/>
      <c r="H2957" s="240"/>
      <c r="I2957" s="240"/>
      <c r="J2957" s="240"/>
      <c r="K2957" s="240"/>
      <c r="L2957" s="240"/>
      <c r="M2957" s="240"/>
      <c r="N2957" s="240"/>
      <c r="O2957" s="240"/>
      <c r="P2957" s="240"/>
    </row>
    <row r="2958" spans="1:16" ht="13.5">
      <c r="A2958" s="240"/>
      <c r="B2958" s="240"/>
      <c r="C2958" s="240"/>
      <c r="D2958" s="240"/>
      <c r="E2958" s="240"/>
      <c r="F2958" s="240"/>
      <c r="G2958" s="240"/>
      <c r="H2958" s="240"/>
      <c r="I2958" s="240"/>
      <c r="J2958" s="240"/>
      <c r="K2958" s="240"/>
      <c r="L2958" s="240"/>
      <c r="M2958" s="240"/>
      <c r="N2958" s="240"/>
      <c r="O2958" s="240"/>
      <c r="P2958" s="240"/>
    </row>
    <row r="2959" spans="1:16" ht="13.5">
      <c r="A2959" s="240"/>
      <c r="B2959" s="240"/>
      <c r="C2959" s="240"/>
      <c r="D2959" s="240"/>
      <c r="E2959" s="240"/>
      <c r="F2959" s="240"/>
      <c r="G2959" s="240"/>
      <c r="H2959" s="240"/>
      <c r="I2959" s="240"/>
      <c r="J2959" s="240"/>
      <c r="K2959" s="240"/>
      <c r="L2959" s="240"/>
      <c r="M2959" s="240"/>
      <c r="N2959" s="240"/>
      <c r="O2959" s="240"/>
      <c r="P2959" s="240"/>
    </row>
    <row r="2960" spans="1:16" ht="13.5">
      <c r="A2960" s="240"/>
      <c r="B2960" s="240"/>
      <c r="C2960" s="240"/>
      <c r="D2960" s="240"/>
      <c r="E2960" s="240"/>
      <c r="F2960" s="240"/>
      <c r="G2960" s="240"/>
      <c r="H2960" s="240"/>
      <c r="I2960" s="240"/>
      <c r="J2960" s="240"/>
      <c r="K2960" s="240"/>
      <c r="L2960" s="240"/>
      <c r="M2960" s="240"/>
      <c r="N2960" s="240"/>
      <c r="O2960" s="240"/>
      <c r="P2960" s="240"/>
    </row>
    <row r="2961" spans="1:16" ht="13.5">
      <c r="A2961" s="240"/>
      <c r="B2961" s="240"/>
      <c r="C2961" s="240"/>
      <c r="D2961" s="240"/>
      <c r="E2961" s="240"/>
      <c r="F2961" s="240"/>
      <c r="G2961" s="240"/>
      <c r="H2961" s="240"/>
      <c r="I2961" s="240"/>
      <c r="J2961" s="240"/>
      <c r="K2961" s="240"/>
      <c r="L2961" s="240"/>
      <c r="M2961" s="240"/>
      <c r="N2961" s="240"/>
      <c r="O2961" s="240"/>
      <c r="P2961" s="240"/>
    </row>
    <row r="2962" spans="1:16" ht="13.5">
      <c r="A2962" s="240"/>
      <c r="B2962" s="240"/>
      <c r="C2962" s="240"/>
      <c r="D2962" s="240"/>
      <c r="E2962" s="240"/>
      <c r="F2962" s="240"/>
      <c r="G2962" s="240"/>
      <c r="H2962" s="240"/>
      <c r="I2962" s="240"/>
      <c r="J2962" s="240"/>
      <c r="K2962" s="240"/>
      <c r="L2962" s="240"/>
      <c r="M2962" s="240"/>
      <c r="N2962" s="240"/>
      <c r="O2962" s="240"/>
      <c r="P2962" s="240"/>
    </row>
    <row r="2963" spans="1:16" ht="13.5">
      <c r="A2963" s="240"/>
      <c r="B2963" s="240"/>
      <c r="C2963" s="240"/>
      <c r="D2963" s="240"/>
      <c r="E2963" s="240"/>
      <c r="F2963" s="240"/>
      <c r="G2963" s="240"/>
      <c r="H2963" s="240"/>
      <c r="I2963" s="240"/>
      <c r="J2963" s="240"/>
      <c r="K2963" s="240"/>
      <c r="L2963" s="240"/>
      <c r="M2963" s="240"/>
      <c r="N2963" s="240"/>
      <c r="O2963" s="240"/>
      <c r="P2963" s="240"/>
    </row>
    <row r="2964" spans="1:16" ht="13.5">
      <c r="A2964" s="240"/>
      <c r="B2964" s="240"/>
      <c r="C2964" s="240"/>
      <c r="D2964" s="240"/>
      <c r="E2964" s="240"/>
      <c r="F2964" s="240"/>
      <c r="G2964" s="240"/>
      <c r="H2964" s="240"/>
      <c r="I2964" s="240"/>
      <c r="J2964" s="240"/>
      <c r="K2964" s="240"/>
      <c r="L2964" s="240"/>
      <c r="M2964" s="240"/>
      <c r="N2964" s="240"/>
      <c r="O2964" s="240"/>
      <c r="P2964" s="240"/>
    </row>
    <row r="2965" spans="1:16" ht="13.5">
      <c r="A2965" s="240"/>
      <c r="B2965" s="240"/>
      <c r="C2965" s="240"/>
      <c r="D2965" s="240"/>
      <c r="E2965" s="240"/>
      <c r="F2965" s="240"/>
      <c r="G2965" s="240"/>
      <c r="H2965" s="240"/>
      <c r="I2965" s="240"/>
      <c r="J2965" s="240"/>
      <c r="K2965" s="240"/>
      <c r="L2965" s="240"/>
      <c r="M2965" s="240"/>
      <c r="N2965" s="240"/>
      <c r="O2965" s="240"/>
      <c r="P2965" s="240"/>
    </row>
    <row r="2966" spans="1:16" ht="13.5">
      <c r="A2966" s="240"/>
      <c r="B2966" s="240"/>
      <c r="C2966" s="240"/>
      <c r="D2966" s="240"/>
      <c r="E2966" s="240"/>
      <c r="F2966" s="240"/>
      <c r="G2966" s="240"/>
      <c r="H2966" s="240"/>
      <c r="I2966" s="240"/>
      <c r="J2966" s="240"/>
      <c r="K2966" s="240"/>
      <c r="L2966" s="240"/>
      <c r="M2966" s="240"/>
      <c r="N2966" s="240"/>
      <c r="O2966" s="240"/>
      <c r="P2966" s="240"/>
    </row>
    <row r="2967" spans="1:16" ht="13.5">
      <c r="A2967" s="240"/>
      <c r="B2967" s="240"/>
      <c r="C2967" s="240"/>
      <c r="D2967" s="240"/>
      <c r="E2967" s="240"/>
      <c r="F2967" s="240"/>
      <c r="G2967" s="240"/>
      <c r="H2967" s="240"/>
      <c r="I2967" s="240"/>
      <c r="J2967" s="240"/>
      <c r="K2967" s="240"/>
      <c r="L2967" s="240"/>
      <c r="M2967" s="240"/>
      <c r="N2967" s="240"/>
      <c r="O2967" s="240"/>
      <c r="P2967" s="240"/>
    </row>
    <row r="2968" spans="1:16" ht="13.5">
      <c r="A2968" s="240"/>
      <c r="B2968" s="240"/>
      <c r="C2968" s="240"/>
      <c r="D2968" s="240"/>
      <c r="E2968" s="240"/>
      <c r="F2968" s="240"/>
      <c r="G2968" s="240"/>
      <c r="H2968" s="240"/>
      <c r="I2968" s="240"/>
      <c r="J2968" s="240"/>
      <c r="K2968" s="240"/>
      <c r="L2968" s="240"/>
      <c r="M2968" s="240"/>
      <c r="N2968" s="240"/>
      <c r="O2968" s="240"/>
      <c r="P2968" s="240"/>
    </row>
    <row r="2969" spans="1:16" ht="13.5">
      <c r="A2969" s="240"/>
      <c r="B2969" s="240"/>
      <c r="C2969" s="240"/>
      <c r="D2969" s="240"/>
      <c r="E2969" s="240"/>
      <c r="F2969" s="240"/>
      <c r="G2969" s="240"/>
      <c r="H2969" s="240"/>
      <c r="I2969" s="240"/>
      <c r="J2969" s="240"/>
      <c r="K2969" s="240"/>
      <c r="L2969" s="240"/>
      <c r="M2969" s="240"/>
      <c r="N2969" s="240"/>
      <c r="O2969" s="240"/>
      <c r="P2969" s="240"/>
    </row>
    <row r="2970" spans="1:16" ht="13.5">
      <c r="A2970" s="240"/>
      <c r="B2970" s="240"/>
      <c r="C2970" s="240"/>
      <c r="D2970" s="240"/>
      <c r="E2970" s="240"/>
      <c r="F2970" s="240"/>
      <c r="G2970" s="240"/>
      <c r="H2970" s="240"/>
      <c r="I2970" s="240"/>
      <c r="J2970" s="240"/>
      <c r="K2970" s="240"/>
      <c r="L2970" s="240"/>
      <c r="M2970" s="240"/>
      <c r="N2970" s="240"/>
      <c r="O2970" s="240"/>
      <c r="P2970" s="240"/>
    </row>
    <row r="2971" spans="1:16" ht="13.5">
      <c r="A2971" s="240"/>
      <c r="B2971" s="240"/>
      <c r="C2971" s="240"/>
      <c r="D2971" s="240"/>
      <c r="E2971" s="240"/>
      <c r="F2971" s="240"/>
      <c r="G2971" s="240"/>
      <c r="H2971" s="240"/>
      <c r="I2971" s="240"/>
      <c r="J2971" s="240"/>
      <c r="K2971" s="240"/>
      <c r="L2971" s="240"/>
      <c r="M2971" s="240"/>
      <c r="N2971" s="240"/>
      <c r="O2971" s="240"/>
      <c r="P2971" s="240"/>
    </row>
    <row r="2972" spans="1:16" ht="13.5">
      <c r="A2972" s="240"/>
      <c r="B2972" s="240"/>
      <c r="C2972" s="240"/>
      <c r="D2972" s="240"/>
      <c r="E2972" s="240"/>
      <c r="F2972" s="240"/>
      <c r="G2972" s="240"/>
      <c r="H2972" s="240"/>
      <c r="I2972" s="240"/>
      <c r="J2972" s="240"/>
      <c r="K2972" s="240"/>
      <c r="L2972" s="240"/>
      <c r="M2972" s="240"/>
      <c r="N2972" s="240"/>
      <c r="O2972" s="240"/>
      <c r="P2972" s="240"/>
    </row>
    <row r="2973" spans="1:16" ht="13.5">
      <c r="A2973" s="240"/>
      <c r="B2973" s="240"/>
      <c r="C2973" s="240"/>
      <c r="D2973" s="240"/>
      <c r="E2973" s="240"/>
      <c r="F2973" s="240"/>
      <c r="G2973" s="240"/>
      <c r="H2973" s="240"/>
      <c r="I2973" s="240"/>
      <c r="J2973" s="240"/>
      <c r="K2973" s="240"/>
      <c r="L2973" s="240"/>
      <c r="M2973" s="240"/>
      <c r="N2973" s="240"/>
      <c r="O2973" s="240"/>
      <c r="P2973" s="240"/>
    </row>
    <row r="2974" spans="1:16" ht="13.5">
      <c r="A2974" s="240"/>
      <c r="B2974" s="240"/>
      <c r="C2974" s="240"/>
      <c r="D2974" s="240"/>
      <c r="E2974" s="240"/>
      <c r="F2974" s="240"/>
      <c r="G2974" s="240"/>
      <c r="H2974" s="240"/>
      <c r="I2974" s="240"/>
      <c r="J2974" s="240"/>
      <c r="K2974" s="240"/>
      <c r="L2974" s="240"/>
      <c r="M2974" s="240"/>
      <c r="N2974" s="240"/>
      <c r="O2974" s="240"/>
      <c r="P2974" s="240"/>
    </row>
    <row r="2975" spans="1:16" ht="13.5">
      <c r="A2975" s="240"/>
      <c r="B2975" s="240"/>
      <c r="C2975" s="240"/>
      <c r="D2975" s="240"/>
      <c r="E2975" s="240"/>
      <c r="F2975" s="240"/>
      <c r="G2975" s="240"/>
      <c r="H2975" s="240"/>
      <c r="I2975" s="240"/>
      <c r="J2975" s="240"/>
      <c r="K2975" s="240"/>
      <c r="L2975" s="240"/>
      <c r="M2975" s="240"/>
      <c r="N2975" s="240"/>
      <c r="O2975" s="240"/>
      <c r="P2975" s="240"/>
    </row>
    <row r="2976" spans="1:16" ht="13.5">
      <c r="A2976" s="240"/>
      <c r="B2976" s="240"/>
      <c r="C2976" s="240"/>
      <c r="D2976" s="240"/>
      <c r="E2976" s="240"/>
      <c r="F2976" s="240"/>
      <c r="G2976" s="240"/>
      <c r="H2976" s="240"/>
      <c r="I2976" s="240"/>
      <c r="J2976" s="240"/>
      <c r="K2976" s="240"/>
      <c r="L2976" s="240"/>
      <c r="M2976" s="240"/>
      <c r="N2976" s="240"/>
      <c r="O2976" s="240"/>
      <c r="P2976" s="240"/>
    </row>
    <row r="2977" spans="1:16" ht="13.5">
      <c r="A2977" s="240"/>
      <c r="B2977" s="240"/>
      <c r="C2977" s="240"/>
      <c r="D2977" s="240"/>
      <c r="E2977" s="240"/>
      <c r="F2977" s="240"/>
      <c r="G2977" s="240"/>
      <c r="H2977" s="240"/>
      <c r="I2977" s="240"/>
      <c r="J2977" s="240"/>
      <c r="K2977" s="240"/>
      <c r="L2977" s="240"/>
      <c r="M2977" s="240"/>
      <c r="N2977" s="240"/>
      <c r="O2977" s="240"/>
      <c r="P2977" s="240"/>
    </row>
    <row r="2978" spans="1:16" ht="13.5">
      <c r="A2978" s="240"/>
      <c r="B2978" s="240"/>
      <c r="C2978" s="240"/>
      <c r="D2978" s="240"/>
      <c r="E2978" s="240"/>
      <c r="F2978" s="240"/>
      <c r="G2978" s="240"/>
      <c r="H2978" s="240"/>
      <c r="I2978" s="240"/>
      <c r="J2978" s="240"/>
      <c r="K2978" s="240"/>
      <c r="L2978" s="240"/>
      <c r="M2978" s="240"/>
      <c r="N2978" s="240"/>
      <c r="O2978" s="240"/>
      <c r="P2978" s="240"/>
    </row>
    <row r="2979" spans="1:16" ht="13.5">
      <c r="A2979" s="240"/>
      <c r="B2979" s="240"/>
      <c r="C2979" s="240"/>
      <c r="D2979" s="240"/>
      <c r="E2979" s="240"/>
      <c r="F2979" s="240"/>
      <c r="G2979" s="240"/>
      <c r="H2979" s="240"/>
      <c r="I2979" s="240"/>
      <c r="J2979" s="240"/>
      <c r="K2979" s="240"/>
      <c r="L2979" s="240"/>
      <c r="M2979" s="240"/>
      <c r="N2979" s="240"/>
      <c r="O2979" s="240"/>
      <c r="P2979" s="240"/>
    </row>
    <row r="2980" spans="1:16" ht="13.5">
      <c r="A2980" s="240"/>
      <c r="B2980" s="240"/>
      <c r="C2980" s="240"/>
      <c r="D2980" s="240"/>
      <c r="E2980" s="240"/>
      <c r="F2980" s="240"/>
      <c r="G2980" s="240"/>
      <c r="H2980" s="240"/>
      <c r="I2980" s="240"/>
      <c r="J2980" s="240"/>
      <c r="K2980" s="240"/>
      <c r="L2980" s="240"/>
      <c r="M2980" s="240"/>
      <c r="N2980" s="240"/>
      <c r="O2980" s="240"/>
      <c r="P2980" s="240"/>
    </row>
    <row r="2981" spans="1:16" ht="13.5">
      <c r="A2981" s="240"/>
      <c r="B2981" s="240"/>
      <c r="C2981" s="240"/>
      <c r="D2981" s="240"/>
      <c r="E2981" s="240"/>
      <c r="F2981" s="240"/>
      <c r="G2981" s="240"/>
      <c r="H2981" s="240"/>
      <c r="I2981" s="240"/>
      <c r="J2981" s="240"/>
      <c r="K2981" s="240"/>
      <c r="L2981" s="240"/>
      <c r="M2981" s="240"/>
      <c r="N2981" s="240"/>
      <c r="O2981" s="240"/>
      <c r="P2981" s="240"/>
    </row>
    <row r="2982" spans="1:16" ht="13.5">
      <c r="A2982" s="240"/>
      <c r="B2982" s="240"/>
      <c r="C2982" s="240"/>
      <c r="D2982" s="240"/>
      <c r="E2982" s="240"/>
      <c r="F2982" s="240"/>
      <c r="G2982" s="240"/>
      <c r="H2982" s="240"/>
      <c r="I2982" s="240"/>
      <c r="J2982" s="240"/>
      <c r="K2982" s="240"/>
      <c r="L2982" s="240"/>
      <c r="M2982" s="240"/>
      <c r="N2982" s="240"/>
      <c r="O2982" s="240"/>
      <c r="P2982" s="240"/>
    </row>
    <row r="2983" spans="1:16" ht="13.5">
      <c r="A2983" s="240"/>
      <c r="B2983" s="240"/>
      <c r="C2983" s="240"/>
      <c r="D2983" s="240"/>
      <c r="E2983" s="240"/>
      <c r="F2983" s="240"/>
      <c r="G2983" s="240"/>
      <c r="H2983" s="240"/>
      <c r="I2983" s="240"/>
      <c r="J2983" s="240"/>
      <c r="K2983" s="240"/>
      <c r="L2983" s="240"/>
      <c r="M2983" s="240"/>
      <c r="N2983" s="240"/>
      <c r="O2983" s="240"/>
      <c r="P2983" s="240"/>
    </row>
    <row r="2984" spans="1:16" ht="13.5">
      <c r="A2984" s="240"/>
      <c r="B2984" s="240"/>
      <c r="C2984" s="240"/>
      <c r="D2984" s="240"/>
      <c r="E2984" s="240"/>
      <c r="F2984" s="240"/>
      <c r="G2984" s="240"/>
      <c r="H2984" s="240"/>
      <c r="I2984" s="240"/>
      <c r="J2984" s="240"/>
      <c r="K2984" s="240"/>
      <c r="L2984" s="240"/>
      <c r="M2984" s="240"/>
      <c r="N2984" s="240"/>
      <c r="O2984" s="240"/>
      <c r="P2984" s="240"/>
    </row>
    <row r="2985" spans="1:16" ht="13.5">
      <c r="A2985" s="240"/>
      <c r="B2985" s="240"/>
      <c r="C2985" s="240"/>
      <c r="D2985" s="240"/>
      <c r="E2985" s="240"/>
      <c r="F2985" s="240"/>
      <c r="G2985" s="240"/>
      <c r="H2985" s="240"/>
      <c r="I2985" s="240"/>
      <c r="J2985" s="240"/>
      <c r="K2985" s="240"/>
      <c r="L2985" s="240"/>
      <c r="M2985" s="240"/>
      <c r="N2985" s="240"/>
      <c r="O2985" s="240"/>
      <c r="P2985" s="240"/>
    </row>
    <row r="2986" spans="1:16" ht="13.5">
      <c r="A2986" s="240"/>
      <c r="B2986" s="240"/>
      <c r="C2986" s="240"/>
      <c r="D2986" s="240"/>
      <c r="E2986" s="240"/>
      <c r="F2986" s="240"/>
      <c r="G2986" s="240"/>
      <c r="H2986" s="240"/>
      <c r="I2986" s="240"/>
      <c r="J2986" s="240"/>
      <c r="K2986" s="240"/>
      <c r="L2986" s="240"/>
      <c r="M2986" s="240"/>
      <c r="N2986" s="240"/>
      <c r="O2986" s="240"/>
      <c r="P2986" s="240"/>
    </row>
    <row r="2987" spans="1:16" ht="13.5">
      <c r="A2987" s="240"/>
      <c r="B2987" s="240"/>
      <c r="C2987" s="240"/>
      <c r="D2987" s="240"/>
      <c r="E2987" s="240"/>
      <c r="F2987" s="240"/>
      <c r="G2987" s="240"/>
      <c r="H2987" s="240"/>
      <c r="I2987" s="240"/>
      <c r="J2987" s="240"/>
      <c r="K2987" s="240"/>
      <c r="L2987" s="240"/>
      <c r="M2987" s="240"/>
      <c r="N2987" s="240"/>
      <c r="O2987" s="240"/>
      <c r="P2987" s="240"/>
    </row>
    <row r="2988" spans="1:16" ht="13.5">
      <c r="A2988" s="240"/>
      <c r="B2988" s="240"/>
      <c r="C2988" s="240"/>
      <c r="D2988" s="240"/>
      <c r="E2988" s="240"/>
      <c r="F2988" s="240"/>
      <c r="G2988" s="240"/>
      <c r="H2988" s="240"/>
      <c r="I2988" s="240"/>
      <c r="J2988" s="240"/>
      <c r="K2988" s="240"/>
      <c r="L2988" s="240"/>
      <c r="M2988" s="240"/>
      <c r="N2988" s="240"/>
      <c r="O2988" s="240"/>
      <c r="P2988" s="240"/>
    </row>
    <row r="2989" spans="1:16" ht="13.5">
      <c r="A2989" s="240"/>
      <c r="B2989" s="240"/>
      <c r="C2989" s="240"/>
      <c r="D2989" s="240"/>
      <c r="E2989" s="240"/>
      <c r="F2989" s="240"/>
      <c r="G2989" s="240"/>
      <c r="H2989" s="240"/>
      <c r="I2989" s="240"/>
      <c r="J2989" s="240"/>
      <c r="K2989" s="240"/>
      <c r="L2989" s="240"/>
      <c r="M2989" s="240"/>
      <c r="N2989" s="240"/>
      <c r="O2989" s="240"/>
      <c r="P2989" s="240"/>
    </row>
    <row r="2990" spans="1:16" ht="13.5">
      <c r="A2990" s="240"/>
      <c r="B2990" s="240"/>
      <c r="C2990" s="240"/>
      <c r="D2990" s="240"/>
      <c r="E2990" s="240"/>
      <c r="F2990" s="240"/>
      <c r="G2990" s="240"/>
      <c r="H2990" s="240"/>
      <c r="I2990" s="240"/>
      <c r="J2990" s="240"/>
      <c r="K2990" s="240"/>
      <c r="L2990" s="240"/>
      <c r="M2990" s="240"/>
      <c r="N2990" s="240"/>
      <c r="O2990" s="240"/>
      <c r="P2990" s="240"/>
    </row>
    <row r="2991" spans="1:16" ht="13.5">
      <c r="A2991" s="240"/>
      <c r="B2991" s="240"/>
      <c r="C2991" s="240"/>
      <c r="D2991" s="240"/>
      <c r="E2991" s="240"/>
      <c r="F2991" s="240"/>
      <c r="G2991" s="240"/>
      <c r="H2991" s="240"/>
      <c r="I2991" s="240"/>
      <c r="J2991" s="240"/>
      <c r="K2991" s="240"/>
      <c r="L2991" s="240"/>
      <c r="M2991" s="240"/>
      <c r="N2991" s="240"/>
      <c r="O2991" s="240"/>
      <c r="P2991" s="240"/>
    </row>
    <row r="2992" spans="1:16" ht="13.5">
      <c r="A2992" s="240"/>
      <c r="B2992" s="240"/>
      <c r="C2992" s="240"/>
      <c r="D2992" s="240"/>
      <c r="E2992" s="240"/>
      <c r="F2992" s="240"/>
      <c r="G2992" s="240"/>
      <c r="H2992" s="240"/>
      <c r="I2992" s="240"/>
      <c r="J2992" s="240"/>
      <c r="K2992" s="240"/>
      <c r="L2992" s="240"/>
      <c r="M2992" s="240"/>
      <c r="N2992" s="240"/>
      <c r="O2992" s="240"/>
      <c r="P2992" s="240"/>
    </row>
    <row r="2993" spans="1:16" ht="13.5">
      <c r="A2993" s="240"/>
      <c r="B2993" s="240"/>
      <c r="C2993" s="240"/>
      <c r="D2993" s="240"/>
      <c r="E2993" s="240"/>
      <c r="F2993" s="240"/>
      <c r="G2993" s="240"/>
      <c r="H2993" s="240"/>
      <c r="I2993" s="240"/>
      <c r="J2993" s="240"/>
      <c r="K2993" s="240"/>
      <c r="L2993" s="240"/>
      <c r="M2993" s="240"/>
      <c r="N2993" s="240"/>
      <c r="O2993" s="240"/>
      <c r="P2993" s="240"/>
    </row>
    <row r="2994" spans="1:16" ht="13.5">
      <c r="A2994" s="240"/>
      <c r="B2994" s="240"/>
      <c r="C2994" s="240"/>
      <c r="D2994" s="240"/>
      <c r="E2994" s="240"/>
      <c r="F2994" s="240"/>
      <c r="G2994" s="240"/>
      <c r="H2994" s="240"/>
      <c r="I2994" s="240"/>
      <c r="J2994" s="240"/>
      <c r="K2994" s="240"/>
      <c r="L2994" s="240"/>
      <c r="M2994" s="240"/>
      <c r="N2994" s="240"/>
      <c r="O2994" s="240"/>
      <c r="P2994" s="240"/>
    </row>
    <row r="2995" spans="1:16" ht="13.5">
      <c r="A2995" s="240"/>
      <c r="B2995" s="240"/>
      <c r="C2995" s="240"/>
      <c r="D2995" s="240"/>
      <c r="E2995" s="240"/>
      <c r="F2995" s="240"/>
      <c r="G2995" s="240"/>
      <c r="H2995" s="240"/>
      <c r="I2995" s="240"/>
      <c r="J2995" s="240"/>
      <c r="K2995" s="240"/>
      <c r="L2995" s="240"/>
      <c r="M2995" s="240"/>
      <c r="N2995" s="240"/>
      <c r="O2995" s="240"/>
      <c r="P2995" s="240"/>
    </row>
    <row r="2996" spans="1:16" ht="13.5">
      <c r="A2996" s="240"/>
      <c r="B2996" s="240"/>
      <c r="C2996" s="240"/>
      <c r="D2996" s="240"/>
      <c r="E2996" s="240"/>
      <c r="F2996" s="240"/>
      <c r="G2996" s="240"/>
      <c r="H2996" s="240"/>
      <c r="I2996" s="240"/>
      <c r="J2996" s="240"/>
      <c r="K2996" s="240"/>
      <c r="L2996" s="240"/>
      <c r="M2996" s="240"/>
      <c r="N2996" s="240"/>
      <c r="O2996" s="240"/>
      <c r="P2996" s="240"/>
    </row>
    <row r="2997" spans="1:16" ht="13.5">
      <c r="A2997" s="240"/>
      <c r="B2997" s="240"/>
      <c r="C2997" s="240"/>
      <c r="D2997" s="240"/>
      <c r="E2997" s="240"/>
      <c r="F2997" s="240"/>
      <c r="G2997" s="240"/>
      <c r="H2997" s="240"/>
      <c r="I2997" s="240"/>
      <c r="J2997" s="240"/>
      <c r="K2997" s="240"/>
      <c r="L2997" s="240"/>
      <c r="M2997" s="240"/>
      <c r="N2997" s="240"/>
      <c r="O2997" s="240"/>
      <c r="P2997" s="240"/>
    </row>
    <row r="2998" spans="1:16" ht="13.5">
      <c r="A2998" s="240"/>
      <c r="B2998" s="240"/>
      <c r="C2998" s="240"/>
      <c r="D2998" s="240"/>
      <c r="E2998" s="240"/>
      <c r="F2998" s="240"/>
      <c r="G2998" s="240"/>
      <c r="H2998" s="240"/>
      <c r="I2998" s="240"/>
      <c r="J2998" s="240"/>
      <c r="K2998" s="240"/>
      <c r="L2998" s="240"/>
      <c r="M2998" s="240"/>
      <c r="N2998" s="240"/>
      <c r="O2998" s="240"/>
      <c r="P2998" s="240"/>
    </row>
    <row r="2999" spans="1:16" ht="13.5">
      <c r="A2999" s="240"/>
      <c r="B2999" s="240"/>
      <c r="C2999" s="240"/>
      <c r="D2999" s="240"/>
      <c r="E2999" s="240"/>
      <c r="F2999" s="240"/>
      <c r="G2999" s="240"/>
      <c r="H2999" s="240"/>
      <c r="I2999" s="240"/>
      <c r="J2999" s="240"/>
      <c r="K2999" s="240"/>
      <c r="L2999" s="240"/>
      <c r="M2999" s="240"/>
      <c r="N2999" s="240"/>
      <c r="O2999" s="240"/>
      <c r="P2999" s="240"/>
    </row>
    <row r="3000" spans="1:16" ht="13.5">
      <c r="A3000" s="240"/>
      <c r="B3000" s="240"/>
      <c r="C3000" s="240"/>
      <c r="D3000" s="240"/>
      <c r="E3000" s="240"/>
      <c r="F3000" s="240"/>
      <c r="G3000" s="240"/>
      <c r="H3000" s="240"/>
      <c r="I3000" s="240"/>
      <c r="J3000" s="240"/>
      <c r="K3000" s="240"/>
      <c r="L3000" s="240"/>
      <c r="M3000" s="240"/>
      <c r="N3000" s="240"/>
      <c r="O3000" s="240"/>
      <c r="P3000" s="240"/>
    </row>
    <row r="3001" spans="1:16" ht="13.5">
      <c r="A3001" s="240"/>
      <c r="B3001" s="240"/>
      <c r="C3001" s="240"/>
      <c r="D3001" s="240"/>
      <c r="E3001" s="240"/>
      <c r="F3001" s="240"/>
      <c r="G3001" s="240"/>
      <c r="H3001" s="240"/>
      <c r="I3001" s="240"/>
      <c r="J3001" s="240"/>
      <c r="K3001" s="240"/>
      <c r="L3001" s="240"/>
      <c r="M3001" s="240"/>
      <c r="N3001" s="240"/>
      <c r="O3001" s="240"/>
      <c r="P3001" s="240"/>
    </row>
    <row r="3002" spans="1:16" ht="13.5">
      <c r="A3002" s="240"/>
      <c r="B3002" s="240"/>
      <c r="C3002" s="240"/>
      <c r="D3002" s="240"/>
      <c r="E3002" s="240"/>
      <c r="F3002" s="240"/>
      <c r="G3002" s="240"/>
      <c r="H3002" s="240"/>
      <c r="I3002" s="240"/>
      <c r="J3002" s="240"/>
      <c r="K3002" s="240"/>
      <c r="L3002" s="240"/>
      <c r="M3002" s="240"/>
      <c r="N3002" s="240"/>
      <c r="O3002" s="240"/>
      <c r="P3002" s="240"/>
    </row>
    <row r="3003" spans="1:16" ht="13.5">
      <c r="A3003" s="240"/>
      <c r="B3003" s="240"/>
      <c r="C3003" s="240"/>
      <c r="D3003" s="240"/>
      <c r="E3003" s="240"/>
      <c r="F3003" s="240"/>
      <c r="G3003" s="240"/>
      <c r="H3003" s="240"/>
      <c r="I3003" s="240"/>
      <c r="J3003" s="240"/>
      <c r="K3003" s="240"/>
      <c r="L3003" s="240"/>
      <c r="M3003" s="240"/>
      <c r="N3003" s="240"/>
      <c r="O3003" s="240"/>
      <c r="P3003" s="240"/>
    </row>
    <row r="3004" spans="1:16" ht="13.5">
      <c r="A3004" s="240"/>
      <c r="B3004" s="240"/>
      <c r="C3004" s="240"/>
      <c r="D3004" s="240"/>
      <c r="E3004" s="240"/>
      <c r="F3004" s="240"/>
      <c r="G3004" s="240"/>
      <c r="H3004" s="240"/>
      <c r="I3004" s="240"/>
      <c r="J3004" s="240"/>
      <c r="K3004" s="240"/>
      <c r="L3004" s="240"/>
      <c r="M3004" s="240"/>
      <c r="N3004" s="240"/>
      <c r="O3004" s="240"/>
      <c r="P3004" s="240"/>
    </row>
    <row r="3005" spans="1:16" ht="13.5">
      <c r="A3005" s="240"/>
      <c r="B3005" s="240"/>
      <c r="C3005" s="240"/>
      <c r="D3005" s="240"/>
      <c r="E3005" s="240"/>
      <c r="F3005" s="240"/>
      <c r="G3005" s="240"/>
      <c r="H3005" s="240"/>
      <c r="I3005" s="240"/>
      <c r="J3005" s="240"/>
      <c r="K3005" s="240"/>
      <c r="L3005" s="240"/>
      <c r="M3005" s="240"/>
      <c r="N3005" s="240"/>
      <c r="O3005" s="240"/>
      <c r="P3005" s="240"/>
    </row>
    <row r="3006" spans="1:16" ht="13.5">
      <c r="A3006" s="240"/>
      <c r="B3006" s="240"/>
      <c r="C3006" s="240"/>
      <c r="D3006" s="240"/>
      <c r="E3006" s="240"/>
      <c r="F3006" s="240"/>
      <c r="G3006" s="240"/>
      <c r="H3006" s="240"/>
      <c r="I3006" s="240"/>
      <c r="J3006" s="240"/>
      <c r="K3006" s="240"/>
      <c r="L3006" s="240"/>
      <c r="M3006" s="240"/>
      <c r="N3006" s="240"/>
      <c r="O3006" s="240"/>
      <c r="P3006" s="240"/>
    </row>
    <row r="3007" spans="1:16" ht="13.5">
      <c r="A3007" s="240"/>
      <c r="B3007" s="240"/>
      <c r="C3007" s="240"/>
      <c r="D3007" s="240"/>
      <c r="E3007" s="240"/>
      <c r="F3007" s="240"/>
      <c r="G3007" s="240"/>
      <c r="H3007" s="240"/>
      <c r="I3007" s="240"/>
      <c r="J3007" s="240"/>
      <c r="K3007" s="240"/>
      <c r="L3007" s="240"/>
      <c r="M3007" s="240"/>
      <c r="N3007" s="240"/>
      <c r="O3007" s="240"/>
      <c r="P3007" s="240"/>
    </row>
    <row r="3008" spans="1:16" ht="13.5">
      <c r="A3008" s="240"/>
      <c r="B3008" s="240"/>
      <c r="C3008" s="240"/>
      <c r="D3008" s="240"/>
      <c r="E3008" s="240"/>
      <c r="F3008" s="240"/>
      <c r="G3008" s="240"/>
      <c r="H3008" s="240"/>
      <c r="I3008" s="240"/>
      <c r="J3008" s="240"/>
      <c r="K3008" s="240"/>
      <c r="L3008" s="240"/>
      <c r="M3008" s="240"/>
      <c r="N3008" s="240"/>
      <c r="O3008" s="240"/>
      <c r="P3008" s="240"/>
    </row>
    <row r="3009" spans="1:16" ht="13.5">
      <c r="A3009" s="240"/>
      <c r="B3009" s="240"/>
      <c r="C3009" s="240"/>
      <c r="D3009" s="240"/>
      <c r="E3009" s="240"/>
      <c r="F3009" s="240"/>
      <c r="G3009" s="240"/>
      <c r="H3009" s="240"/>
      <c r="I3009" s="240"/>
      <c r="J3009" s="240"/>
      <c r="K3009" s="240"/>
      <c r="L3009" s="240"/>
      <c r="M3009" s="240"/>
      <c r="N3009" s="240"/>
      <c r="O3009" s="240"/>
      <c r="P3009" s="240"/>
    </row>
    <row r="3010" spans="1:16" ht="13.5">
      <c r="A3010" s="240"/>
      <c r="B3010" s="240"/>
      <c r="C3010" s="240"/>
      <c r="D3010" s="240"/>
      <c r="E3010" s="240"/>
      <c r="F3010" s="240"/>
      <c r="G3010" s="240"/>
      <c r="H3010" s="240"/>
      <c r="I3010" s="240"/>
      <c r="J3010" s="240"/>
      <c r="K3010" s="240"/>
      <c r="L3010" s="240"/>
      <c r="M3010" s="240"/>
      <c r="N3010" s="240"/>
      <c r="O3010" s="240"/>
      <c r="P3010" s="240"/>
    </row>
    <row r="3011" spans="1:16" ht="13.5">
      <c r="A3011" s="240"/>
      <c r="B3011" s="240"/>
      <c r="C3011" s="240"/>
      <c r="D3011" s="240"/>
      <c r="E3011" s="240"/>
      <c r="F3011" s="240"/>
      <c r="G3011" s="240"/>
      <c r="H3011" s="240"/>
      <c r="I3011" s="240"/>
      <c r="J3011" s="240"/>
      <c r="K3011" s="240"/>
      <c r="L3011" s="240"/>
      <c r="M3011" s="240"/>
      <c r="N3011" s="240"/>
      <c r="O3011" s="240"/>
      <c r="P3011" s="240"/>
    </row>
    <row r="3012" spans="1:16" ht="13.5">
      <c r="A3012" s="240"/>
      <c r="B3012" s="240"/>
      <c r="C3012" s="240"/>
      <c r="D3012" s="240"/>
      <c r="E3012" s="240"/>
      <c r="F3012" s="240"/>
      <c r="G3012" s="240"/>
      <c r="H3012" s="240"/>
      <c r="I3012" s="240"/>
      <c r="J3012" s="240"/>
      <c r="K3012" s="240"/>
      <c r="L3012" s="240"/>
      <c r="M3012" s="240"/>
      <c r="N3012" s="240"/>
      <c r="O3012" s="240"/>
      <c r="P3012" s="240"/>
    </row>
    <row r="3013" spans="1:16" ht="13.5">
      <c r="A3013" s="240"/>
      <c r="B3013" s="240"/>
      <c r="C3013" s="240"/>
      <c r="D3013" s="240"/>
      <c r="E3013" s="240"/>
      <c r="F3013" s="240"/>
      <c r="G3013" s="240"/>
      <c r="H3013" s="240"/>
      <c r="I3013" s="240"/>
      <c r="J3013" s="240"/>
      <c r="K3013" s="240"/>
      <c r="L3013" s="240"/>
      <c r="M3013" s="240"/>
      <c r="N3013" s="240"/>
      <c r="O3013" s="240"/>
      <c r="P3013" s="240"/>
    </row>
    <row r="3014" spans="1:16" ht="13.5">
      <c r="A3014" s="240"/>
      <c r="B3014" s="240"/>
      <c r="C3014" s="240"/>
      <c r="D3014" s="240"/>
      <c r="E3014" s="240"/>
      <c r="F3014" s="240"/>
      <c r="G3014" s="240"/>
      <c r="H3014" s="240"/>
      <c r="I3014" s="240"/>
      <c r="J3014" s="240"/>
      <c r="K3014" s="240"/>
      <c r="L3014" s="240"/>
      <c r="M3014" s="240"/>
      <c r="N3014" s="240"/>
      <c r="O3014" s="240"/>
      <c r="P3014" s="240"/>
    </row>
    <row r="3015" spans="1:16" ht="13.5">
      <c r="A3015" s="240"/>
      <c r="B3015" s="240"/>
      <c r="C3015" s="240"/>
      <c r="D3015" s="240"/>
      <c r="E3015" s="240"/>
      <c r="F3015" s="240"/>
      <c r="G3015" s="240"/>
      <c r="H3015" s="240"/>
      <c r="I3015" s="240"/>
      <c r="J3015" s="240"/>
      <c r="K3015" s="240"/>
      <c r="L3015" s="240"/>
      <c r="M3015" s="240"/>
      <c r="N3015" s="240"/>
      <c r="O3015" s="240"/>
      <c r="P3015" s="240"/>
    </row>
    <row r="3016" spans="1:16" ht="13.5">
      <c r="A3016" s="240"/>
      <c r="B3016" s="240"/>
      <c r="C3016" s="240"/>
      <c r="D3016" s="240"/>
      <c r="E3016" s="240"/>
      <c r="F3016" s="240"/>
      <c r="G3016" s="240"/>
      <c r="H3016" s="240"/>
      <c r="I3016" s="240"/>
      <c r="J3016" s="240"/>
      <c r="K3016" s="240"/>
      <c r="L3016" s="240"/>
      <c r="M3016" s="240"/>
      <c r="N3016" s="240"/>
      <c r="O3016" s="240"/>
      <c r="P3016" s="240"/>
    </row>
    <row r="3017" spans="1:16" ht="13.5">
      <c r="A3017" s="240"/>
      <c r="B3017" s="240"/>
      <c r="C3017" s="240"/>
      <c r="D3017" s="240"/>
      <c r="E3017" s="240"/>
      <c r="F3017" s="240"/>
      <c r="G3017" s="240"/>
      <c r="H3017" s="240"/>
      <c r="I3017" s="240"/>
      <c r="J3017" s="240"/>
      <c r="K3017" s="240"/>
      <c r="L3017" s="240"/>
      <c r="M3017" s="240"/>
      <c r="N3017" s="240"/>
      <c r="O3017" s="240"/>
      <c r="P3017" s="240"/>
    </row>
    <row r="3018" spans="1:16" ht="13.5">
      <c r="A3018" s="240"/>
      <c r="B3018" s="240"/>
      <c r="C3018" s="240"/>
      <c r="D3018" s="240"/>
      <c r="E3018" s="240"/>
      <c r="F3018" s="240"/>
      <c r="G3018" s="240"/>
      <c r="H3018" s="240"/>
      <c r="I3018" s="240"/>
      <c r="J3018" s="240"/>
      <c r="K3018" s="240"/>
      <c r="L3018" s="240"/>
      <c r="M3018" s="240"/>
      <c r="N3018" s="240"/>
      <c r="O3018" s="240"/>
      <c r="P3018" s="240"/>
    </row>
    <row r="3019" spans="1:16" ht="13.5">
      <c r="A3019" s="240"/>
      <c r="B3019" s="240"/>
      <c r="C3019" s="240"/>
      <c r="D3019" s="240"/>
      <c r="E3019" s="240"/>
      <c r="F3019" s="240"/>
      <c r="G3019" s="240"/>
      <c r="H3019" s="240"/>
      <c r="I3019" s="240"/>
      <c r="J3019" s="240"/>
      <c r="K3019" s="240"/>
      <c r="L3019" s="240"/>
      <c r="M3019" s="240"/>
      <c r="N3019" s="240"/>
      <c r="O3019" s="240"/>
      <c r="P3019" s="240"/>
    </row>
    <row r="3020" spans="1:16" ht="13.5">
      <c r="A3020" s="240"/>
      <c r="B3020" s="240"/>
      <c r="C3020" s="240"/>
      <c r="D3020" s="240"/>
      <c r="E3020" s="240"/>
      <c r="F3020" s="240"/>
      <c r="G3020" s="240"/>
      <c r="H3020" s="240"/>
      <c r="I3020" s="240"/>
      <c r="J3020" s="240"/>
      <c r="K3020" s="240"/>
      <c r="L3020" s="240"/>
      <c r="M3020" s="240"/>
      <c r="N3020" s="240"/>
      <c r="O3020" s="240"/>
      <c r="P3020" s="240"/>
    </row>
    <row r="3021" spans="1:16" ht="13.5">
      <c r="A3021" s="240"/>
      <c r="B3021" s="240"/>
      <c r="C3021" s="240"/>
      <c r="D3021" s="240"/>
      <c r="E3021" s="240"/>
      <c r="F3021" s="240"/>
      <c r="G3021" s="240"/>
      <c r="H3021" s="240"/>
      <c r="I3021" s="240"/>
      <c r="J3021" s="240"/>
      <c r="K3021" s="240"/>
      <c r="L3021" s="240"/>
      <c r="M3021" s="240"/>
      <c r="N3021" s="240"/>
      <c r="O3021" s="240"/>
      <c r="P3021" s="240"/>
    </row>
    <row r="3022" spans="1:16" ht="13.5">
      <c r="A3022" s="240"/>
      <c r="B3022" s="240"/>
      <c r="C3022" s="240"/>
      <c r="D3022" s="240"/>
      <c r="E3022" s="240"/>
      <c r="F3022" s="240"/>
      <c r="G3022" s="240"/>
      <c r="H3022" s="240"/>
      <c r="I3022" s="240"/>
      <c r="J3022" s="240"/>
      <c r="K3022" s="240"/>
      <c r="L3022" s="240"/>
      <c r="M3022" s="240"/>
      <c r="N3022" s="240"/>
      <c r="O3022" s="240"/>
      <c r="P3022" s="240"/>
    </row>
    <row r="3023" spans="1:16" ht="13.5">
      <c r="A3023" s="240"/>
      <c r="B3023" s="240"/>
      <c r="C3023" s="240"/>
      <c r="D3023" s="240"/>
      <c r="E3023" s="240"/>
      <c r="F3023" s="240"/>
      <c r="G3023" s="240"/>
      <c r="H3023" s="240"/>
      <c r="I3023" s="240"/>
      <c r="J3023" s="240"/>
      <c r="K3023" s="240"/>
      <c r="L3023" s="240"/>
      <c r="M3023" s="240"/>
      <c r="N3023" s="240"/>
      <c r="O3023" s="240"/>
      <c r="P3023" s="240"/>
    </row>
    <row r="3024" spans="1:16" ht="13.5">
      <c r="A3024" s="240"/>
      <c r="B3024" s="240"/>
      <c r="C3024" s="240"/>
      <c r="D3024" s="240"/>
      <c r="E3024" s="240"/>
      <c r="F3024" s="240"/>
      <c r="G3024" s="240"/>
      <c r="H3024" s="240"/>
      <c r="I3024" s="240"/>
      <c r="J3024" s="240"/>
      <c r="K3024" s="240"/>
      <c r="L3024" s="240"/>
      <c r="M3024" s="240"/>
      <c r="N3024" s="240"/>
      <c r="O3024" s="240"/>
      <c r="P3024" s="240"/>
    </row>
    <row r="3025" spans="1:16" ht="13.5">
      <c r="A3025" s="240"/>
      <c r="B3025" s="240"/>
      <c r="C3025" s="240"/>
      <c r="D3025" s="240"/>
      <c r="E3025" s="240"/>
      <c r="F3025" s="240"/>
      <c r="G3025" s="240"/>
      <c r="H3025" s="240"/>
      <c r="I3025" s="240"/>
      <c r="J3025" s="240"/>
      <c r="K3025" s="240"/>
      <c r="L3025" s="240"/>
      <c r="M3025" s="240"/>
      <c r="N3025" s="240"/>
      <c r="O3025" s="240"/>
      <c r="P3025" s="240"/>
    </row>
    <row r="3026" spans="1:16" ht="13.5">
      <c r="A3026" s="240"/>
      <c r="B3026" s="240"/>
      <c r="C3026" s="240"/>
      <c r="D3026" s="240"/>
      <c r="E3026" s="240"/>
      <c r="F3026" s="240"/>
      <c r="G3026" s="240"/>
      <c r="H3026" s="240"/>
      <c r="I3026" s="240"/>
      <c r="J3026" s="240"/>
      <c r="K3026" s="240"/>
      <c r="L3026" s="240"/>
      <c r="M3026" s="240"/>
      <c r="N3026" s="240"/>
      <c r="O3026" s="240"/>
      <c r="P3026" s="240"/>
    </row>
    <row r="3027" spans="1:16" ht="13.5">
      <c r="A3027" s="240"/>
      <c r="B3027" s="240"/>
      <c r="C3027" s="240"/>
      <c r="D3027" s="240"/>
      <c r="E3027" s="240"/>
      <c r="F3027" s="240"/>
      <c r="G3027" s="240"/>
      <c r="H3027" s="240"/>
      <c r="I3027" s="240"/>
      <c r="J3027" s="240"/>
      <c r="K3027" s="240"/>
      <c r="L3027" s="240"/>
      <c r="M3027" s="240"/>
      <c r="N3027" s="240"/>
      <c r="O3027" s="240"/>
      <c r="P3027" s="240"/>
    </row>
    <row r="3028" spans="1:16" ht="13.5">
      <c r="A3028" s="240"/>
      <c r="B3028" s="240"/>
      <c r="C3028" s="240"/>
      <c r="D3028" s="240"/>
      <c r="E3028" s="240"/>
      <c r="F3028" s="240"/>
      <c r="G3028" s="240"/>
      <c r="H3028" s="240"/>
      <c r="I3028" s="240"/>
      <c r="J3028" s="240"/>
      <c r="K3028" s="240"/>
      <c r="L3028" s="240"/>
      <c r="M3028" s="240"/>
      <c r="N3028" s="240"/>
      <c r="O3028" s="240"/>
      <c r="P3028" s="240"/>
    </row>
    <row r="3029" spans="1:16" ht="13.5">
      <c r="A3029" s="240"/>
      <c r="B3029" s="240"/>
      <c r="C3029" s="240"/>
      <c r="D3029" s="240"/>
      <c r="E3029" s="240"/>
      <c r="F3029" s="240"/>
      <c r="G3029" s="240"/>
      <c r="H3029" s="240"/>
      <c r="I3029" s="240"/>
      <c r="J3029" s="240"/>
      <c r="K3029" s="240"/>
      <c r="L3029" s="240"/>
      <c r="M3029" s="240"/>
      <c r="N3029" s="240"/>
      <c r="O3029" s="240"/>
      <c r="P3029" s="240"/>
    </row>
    <row r="3030" spans="1:16" ht="13.5">
      <c r="A3030" s="240"/>
      <c r="B3030" s="240"/>
      <c r="C3030" s="240"/>
      <c r="D3030" s="240"/>
      <c r="E3030" s="240"/>
      <c r="F3030" s="240"/>
      <c r="G3030" s="240"/>
      <c r="H3030" s="240"/>
      <c r="I3030" s="240"/>
      <c r="J3030" s="240"/>
      <c r="K3030" s="240"/>
      <c r="L3030" s="240"/>
      <c r="M3030" s="240"/>
      <c r="N3030" s="240"/>
      <c r="O3030" s="240"/>
      <c r="P3030" s="240"/>
    </row>
    <row r="3031" spans="1:16" ht="13.5">
      <c r="A3031" s="240"/>
      <c r="B3031" s="240"/>
      <c r="C3031" s="240"/>
      <c r="D3031" s="240"/>
      <c r="E3031" s="240"/>
      <c r="F3031" s="240"/>
      <c r="G3031" s="240"/>
      <c r="H3031" s="240"/>
      <c r="I3031" s="240"/>
      <c r="J3031" s="240"/>
      <c r="K3031" s="240"/>
      <c r="L3031" s="240"/>
      <c r="M3031" s="240"/>
      <c r="N3031" s="240"/>
      <c r="O3031" s="240"/>
      <c r="P3031" s="240"/>
    </row>
    <row r="3032" spans="1:16" ht="13.5">
      <c r="A3032" s="240"/>
      <c r="B3032" s="240"/>
      <c r="C3032" s="240"/>
      <c r="D3032" s="240"/>
      <c r="E3032" s="240"/>
      <c r="F3032" s="240"/>
      <c r="G3032" s="240"/>
      <c r="H3032" s="240"/>
      <c r="I3032" s="240"/>
      <c r="J3032" s="240"/>
      <c r="K3032" s="240"/>
      <c r="L3032" s="240"/>
      <c r="M3032" s="240"/>
      <c r="N3032" s="240"/>
      <c r="O3032" s="240"/>
      <c r="P3032" s="240"/>
    </row>
    <row r="3033" spans="1:16" ht="13.5">
      <c r="A3033" s="240"/>
      <c r="B3033" s="240"/>
      <c r="C3033" s="240"/>
      <c r="D3033" s="240"/>
      <c r="E3033" s="240"/>
      <c r="F3033" s="240"/>
      <c r="G3033" s="240"/>
      <c r="H3033" s="240"/>
      <c r="I3033" s="240"/>
      <c r="J3033" s="240"/>
      <c r="K3033" s="240"/>
      <c r="L3033" s="240"/>
      <c r="M3033" s="240"/>
      <c r="N3033" s="240"/>
      <c r="O3033" s="240"/>
      <c r="P3033" s="240"/>
    </row>
    <row r="3034" spans="1:16" ht="13.5">
      <c r="A3034" s="240"/>
      <c r="B3034" s="240"/>
      <c r="C3034" s="240"/>
      <c r="D3034" s="240"/>
      <c r="E3034" s="240"/>
      <c r="F3034" s="240"/>
      <c r="G3034" s="240"/>
      <c r="H3034" s="240"/>
      <c r="I3034" s="240"/>
      <c r="J3034" s="240"/>
      <c r="K3034" s="240"/>
      <c r="L3034" s="240"/>
      <c r="M3034" s="240"/>
      <c r="N3034" s="240"/>
      <c r="O3034" s="240"/>
      <c r="P3034" s="240"/>
    </row>
    <row r="3035" spans="1:16" ht="13.5">
      <c r="A3035" s="240"/>
      <c r="B3035" s="240"/>
      <c r="C3035" s="240"/>
      <c r="D3035" s="240"/>
      <c r="E3035" s="240"/>
      <c r="F3035" s="240"/>
      <c r="G3035" s="240"/>
      <c r="H3035" s="240"/>
      <c r="I3035" s="240"/>
      <c r="J3035" s="240"/>
      <c r="K3035" s="240"/>
      <c r="L3035" s="240"/>
      <c r="M3035" s="240"/>
      <c r="N3035" s="240"/>
      <c r="O3035" s="240"/>
      <c r="P3035" s="240"/>
    </row>
    <row r="3036" spans="1:16" ht="13.5">
      <c r="A3036" s="240"/>
      <c r="B3036" s="240"/>
      <c r="C3036" s="240"/>
      <c r="D3036" s="240"/>
      <c r="E3036" s="240"/>
      <c r="F3036" s="240"/>
      <c r="G3036" s="240"/>
      <c r="H3036" s="240"/>
      <c r="I3036" s="240"/>
      <c r="J3036" s="240"/>
      <c r="K3036" s="240"/>
      <c r="L3036" s="240"/>
      <c r="M3036" s="240"/>
      <c r="N3036" s="240"/>
      <c r="O3036" s="240"/>
      <c r="P3036" s="240"/>
    </row>
    <row r="3037" spans="1:16" ht="13.5">
      <c r="A3037" s="240"/>
      <c r="B3037" s="240"/>
      <c r="C3037" s="240"/>
      <c r="D3037" s="240"/>
      <c r="E3037" s="240"/>
      <c r="F3037" s="240"/>
      <c r="G3037" s="240"/>
      <c r="H3037" s="240"/>
      <c r="I3037" s="240"/>
      <c r="J3037" s="240"/>
      <c r="K3037" s="240"/>
      <c r="L3037" s="240"/>
      <c r="M3037" s="240"/>
      <c r="N3037" s="240"/>
      <c r="O3037" s="240"/>
      <c r="P3037" s="240"/>
    </row>
    <row r="3038" spans="1:16" ht="13.5">
      <c r="A3038" s="240"/>
      <c r="B3038" s="240"/>
      <c r="C3038" s="240"/>
      <c r="D3038" s="240"/>
      <c r="E3038" s="240"/>
      <c r="F3038" s="240"/>
      <c r="G3038" s="240"/>
      <c r="H3038" s="240"/>
      <c r="I3038" s="240"/>
      <c r="J3038" s="240"/>
      <c r="K3038" s="240"/>
      <c r="L3038" s="240"/>
      <c r="M3038" s="240"/>
      <c r="N3038" s="240"/>
      <c r="O3038" s="240"/>
      <c r="P3038" s="240"/>
    </row>
    <row r="3039" spans="1:16" ht="13.5">
      <c r="A3039" s="240"/>
      <c r="B3039" s="240"/>
      <c r="C3039" s="240"/>
      <c r="D3039" s="240"/>
      <c r="E3039" s="240"/>
      <c r="F3039" s="240"/>
      <c r="G3039" s="240"/>
      <c r="H3039" s="240"/>
      <c r="I3039" s="240"/>
      <c r="J3039" s="240"/>
      <c r="K3039" s="240"/>
      <c r="L3039" s="240"/>
      <c r="M3039" s="240"/>
      <c r="N3039" s="240"/>
      <c r="O3039" s="240"/>
      <c r="P3039" s="240"/>
    </row>
    <row r="3040" spans="1:16" ht="13.5">
      <c r="A3040" s="240"/>
      <c r="B3040" s="240"/>
      <c r="C3040" s="240"/>
      <c r="D3040" s="240"/>
      <c r="E3040" s="240"/>
      <c r="F3040" s="240"/>
      <c r="G3040" s="240"/>
      <c r="H3040" s="240"/>
      <c r="I3040" s="240"/>
      <c r="J3040" s="240"/>
      <c r="K3040" s="240"/>
      <c r="L3040" s="240"/>
      <c r="M3040" s="240"/>
      <c r="N3040" s="240"/>
      <c r="O3040" s="240"/>
      <c r="P3040" s="240"/>
    </row>
    <row r="3041" spans="1:16" ht="13.5">
      <c r="A3041" s="240"/>
      <c r="B3041" s="240"/>
      <c r="C3041" s="240"/>
      <c r="D3041" s="240"/>
      <c r="E3041" s="240"/>
      <c r="F3041" s="240"/>
      <c r="G3041" s="240"/>
      <c r="H3041" s="240"/>
      <c r="I3041" s="240"/>
      <c r="J3041" s="240"/>
      <c r="K3041" s="240"/>
      <c r="L3041" s="240"/>
      <c r="M3041" s="240"/>
      <c r="N3041" s="240"/>
      <c r="O3041" s="240"/>
      <c r="P3041" s="240"/>
    </row>
    <row r="3042" spans="1:16" ht="13.5">
      <c r="A3042" s="240"/>
      <c r="B3042" s="240"/>
      <c r="C3042" s="240"/>
      <c r="D3042" s="240"/>
      <c r="E3042" s="240"/>
      <c r="F3042" s="240"/>
      <c r="G3042" s="240"/>
      <c r="H3042" s="240"/>
      <c r="I3042" s="240"/>
      <c r="J3042" s="240"/>
      <c r="K3042" s="240"/>
      <c r="L3042" s="240"/>
      <c r="M3042" s="240"/>
      <c r="N3042" s="240"/>
      <c r="O3042" s="240"/>
      <c r="P3042" s="240"/>
    </row>
    <row r="3043" spans="1:16" ht="13.5">
      <c r="A3043" s="240"/>
      <c r="B3043" s="240"/>
      <c r="C3043" s="240"/>
      <c r="D3043" s="240"/>
      <c r="E3043" s="240"/>
      <c r="F3043" s="240"/>
      <c r="G3043" s="240"/>
      <c r="H3043" s="240"/>
      <c r="I3043" s="240"/>
      <c r="J3043" s="240"/>
      <c r="K3043" s="240"/>
      <c r="L3043" s="240"/>
      <c r="M3043" s="240"/>
      <c r="N3043" s="240"/>
      <c r="O3043" s="240"/>
      <c r="P3043" s="240"/>
    </row>
    <row r="3044" spans="1:16" ht="13.5">
      <c r="A3044" s="240"/>
      <c r="B3044" s="240"/>
      <c r="C3044" s="240"/>
      <c r="D3044" s="240"/>
      <c r="E3044" s="240"/>
      <c r="F3044" s="240"/>
      <c r="G3044" s="240"/>
      <c r="H3044" s="240"/>
      <c r="I3044" s="240"/>
      <c r="J3044" s="240"/>
      <c r="K3044" s="240"/>
      <c r="L3044" s="240"/>
      <c r="M3044" s="240"/>
      <c r="N3044" s="240"/>
      <c r="O3044" s="240"/>
      <c r="P3044" s="240"/>
    </row>
    <row r="3045" spans="1:16" ht="13.5">
      <c r="A3045" s="240"/>
      <c r="B3045" s="240"/>
      <c r="C3045" s="240"/>
      <c r="D3045" s="240"/>
      <c r="E3045" s="240"/>
      <c r="F3045" s="240"/>
      <c r="G3045" s="240"/>
      <c r="H3045" s="240"/>
      <c r="I3045" s="240"/>
      <c r="J3045" s="240"/>
      <c r="K3045" s="240"/>
      <c r="L3045" s="240"/>
      <c r="M3045" s="240"/>
      <c r="N3045" s="240"/>
      <c r="O3045" s="240"/>
      <c r="P3045" s="240"/>
    </row>
    <row r="3046" spans="1:16" ht="13.5">
      <c r="A3046" s="240"/>
      <c r="B3046" s="240"/>
      <c r="C3046" s="240"/>
      <c r="D3046" s="240"/>
      <c r="E3046" s="240"/>
      <c r="F3046" s="240"/>
      <c r="G3046" s="240"/>
      <c r="H3046" s="240"/>
      <c r="I3046" s="240"/>
      <c r="J3046" s="240"/>
      <c r="K3046" s="240"/>
      <c r="L3046" s="240"/>
      <c r="M3046" s="240"/>
      <c r="N3046" s="240"/>
      <c r="O3046" s="240"/>
      <c r="P3046" s="240"/>
    </row>
    <row r="3047" spans="1:16" ht="13.5">
      <c r="A3047" s="240"/>
      <c r="B3047" s="240"/>
      <c r="C3047" s="240"/>
      <c r="D3047" s="240"/>
      <c r="E3047" s="240"/>
      <c r="F3047" s="240"/>
      <c r="G3047" s="240"/>
      <c r="H3047" s="240"/>
      <c r="I3047" s="240"/>
      <c r="J3047" s="240"/>
      <c r="K3047" s="240"/>
      <c r="L3047" s="240"/>
      <c r="M3047" s="240"/>
      <c r="N3047" s="240"/>
      <c r="O3047" s="240"/>
      <c r="P3047" s="240"/>
    </row>
    <row r="3048" spans="1:16" ht="13.5">
      <c r="A3048" s="240"/>
      <c r="B3048" s="240"/>
      <c r="C3048" s="240"/>
      <c r="D3048" s="240"/>
      <c r="E3048" s="240"/>
      <c r="F3048" s="240"/>
      <c r="G3048" s="240"/>
      <c r="H3048" s="240"/>
      <c r="I3048" s="240"/>
      <c r="J3048" s="240"/>
      <c r="K3048" s="240"/>
      <c r="L3048" s="240"/>
      <c r="M3048" s="240"/>
      <c r="N3048" s="240"/>
      <c r="O3048" s="240"/>
      <c r="P3048" s="240"/>
    </row>
    <row r="3049" spans="1:16" ht="13.5">
      <c r="A3049" s="240"/>
      <c r="B3049" s="240"/>
      <c r="C3049" s="240"/>
      <c r="D3049" s="240"/>
      <c r="E3049" s="240"/>
      <c r="F3049" s="240"/>
      <c r="G3049" s="240"/>
      <c r="H3049" s="240"/>
      <c r="I3049" s="240"/>
      <c r="J3049" s="240"/>
      <c r="K3049" s="240"/>
      <c r="L3049" s="240"/>
      <c r="M3049" s="240"/>
      <c r="N3049" s="240"/>
      <c r="O3049" s="240"/>
      <c r="P3049" s="240"/>
    </row>
    <row r="3050" spans="1:16" ht="13.5">
      <c r="A3050" s="240"/>
      <c r="B3050" s="240"/>
      <c r="C3050" s="240"/>
      <c r="D3050" s="240"/>
      <c r="E3050" s="240"/>
      <c r="F3050" s="240"/>
      <c r="G3050" s="240"/>
      <c r="H3050" s="240"/>
      <c r="I3050" s="240"/>
      <c r="J3050" s="240"/>
      <c r="K3050" s="240"/>
      <c r="L3050" s="240"/>
      <c r="M3050" s="240"/>
      <c r="N3050" s="240"/>
      <c r="O3050" s="240"/>
      <c r="P3050" s="240"/>
    </row>
    <row r="3051" spans="1:16" ht="13.5">
      <c r="A3051" s="240"/>
      <c r="B3051" s="240"/>
      <c r="C3051" s="240"/>
      <c r="D3051" s="240"/>
      <c r="E3051" s="240"/>
      <c r="F3051" s="240"/>
      <c r="G3051" s="240"/>
      <c r="H3051" s="240"/>
      <c r="I3051" s="240"/>
      <c r="J3051" s="240"/>
      <c r="K3051" s="240"/>
      <c r="L3051" s="240"/>
      <c r="M3051" s="240"/>
      <c r="N3051" s="240"/>
      <c r="O3051" s="240"/>
      <c r="P3051" s="240"/>
    </row>
    <row r="3052" spans="1:16" ht="13.5">
      <c r="A3052" s="240"/>
      <c r="B3052" s="240"/>
      <c r="C3052" s="240"/>
      <c r="D3052" s="240"/>
      <c r="E3052" s="240"/>
      <c r="F3052" s="240"/>
      <c r="G3052" s="240"/>
      <c r="H3052" s="240"/>
      <c r="I3052" s="240"/>
      <c r="J3052" s="240"/>
      <c r="K3052" s="240"/>
      <c r="L3052" s="240"/>
      <c r="M3052" s="240"/>
      <c r="N3052" s="240"/>
      <c r="O3052" s="240"/>
      <c r="P3052" s="240"/>
    </row>
    <row r="3053" spans="1:16" ht="13.5">
      <c r="A3053" s="240"/>
      <c r="B3053" s="240"/>
      <c r="C3053" s="240"/>
      <c r="D3053" s="240"/>
      <c r="E3053" s="240"/>
      <c r="F3053" s="240"/>
      <c r="G3053" s="240"/>
      <c r="H3053" s="240"/>
      <c r="I3053" s="240"/>
      <c r="J3053" s="240"/>
      <c r="K3053" s="240"/>
      <c r="L3053" s="240"/>
      <c r="M3053" s="240"/>
      <c r="N3053" s="240"/>
      <c r="O3053" s="240"/>
      <c r="P3053" s="240"/>
    </row>
    <row r="3054" spans="1:16" ht="13.5">
      <c r="A3054" s="240"/>
      <c r="B3054" s="240"/>
      <c r="C3054" s="240"/>
      <c r="D3054" s="240"/>
      <c r="E3054" s="240"/>
      <c r="F3054" s="240"/>
      <c r="G3054" s="240"/>
      <c r="H3054" s="240"/>
      <c r="I3054" s="240"/>
      <c r="J3054" s="240"/>
      <c r="K3054" s="240"/>
      <c r="L3054" s="240"/>
      <c r="M3054" s="240"/>
      <c r="N3054" s="240"/>
      <c r="O3054" s="240"/>
      <c r="P3054" s="240"/>
    </row>
    <row r="3055" spans="1:16" ht="13.5">
      <c r="A3055" s="240"/>
      <c r="B3055" s="240"/>
      <c r="C3055" s="240"/>
      <c r="D3055" s="240"/>
      <c r="E3055" s="240"/>
      <c r="F3055" s="240"/>
      <c r="G3055" s="240"/>
      <c r="H3055" s="240"/>
      <c r="I3055" s="240"/>
      <c r="J3055" s="240"/>
      <c r="K3055" s="240"/>
      <c r="L3055" s="240"/>
      <c r="M3055" s="240"/>
      <c r="N3055" s="240"/>
      <c r="O3055" s="240"/>
      <c r="P3055" s="240"/>
    </row>
    <row r="3056" spans="1:16" ht="13.5">
      <c r="A3056" s="240"/>
      <c r="B3056" s="240"/>
      <c r="C3056" s="240"/>
      <c r="D3056" s="240"/>
      <c r="E3056" s="240"/>
      <c r="F3056" s="240"/>
      <c r="G3056" s="240"/>
      <c r="H3056" s="240"/>
      <c r="I3056" s="240"/>
      <c r="J3056" s="240"/>
      <c r="K3056" s="240"/>
      <c r="L3056" s="240"/>
      <c r="M3056" s="240"/>
      <c r="N3056" s="240"/>
      <c r="O3056" s="240"/>
      <c r="P3056" s="240"/>
    </row>
    <row r="3057" spans="1:16" ht="13.5">
      <c r="A3057" s="240"/>
      <c r="B3057" s="240"/>
      <c r="C3057" s="240"/>
      <c r="D3057" s="240"/>
      <c r="E3057" s="240"/>
      <c r="F3057" s="240"/>
      <c r="G3057" s="240"/>
      <c r="H3057" s="240"/>
      <c r="I3057" s="240"/>
      <c r="J3057" s="240"/>
      <c r="K3057" s="240"/>
      <c r="L3057" s="240"/>
      <c r="M3057" s="240"/>
      <c r="N3057" s="240"/>
      <c r="O3057" s="240"/>
      <c r="P3057" s="240"/>
    </row>
    <row r="3058" spans="1:16" ht="13.5">
      <c r="A3058" s="240"/>
      <c r="B3058" s="240"/>
      <c r="C3058" s="240"/>
      <c r="D3058" s="240"/>
      <c r="E3058" s="240"/>
      <c r="F3058" s="240"/>
      <c r="G3058" s="240"/>
      <c r="H3058" s="240"/>
      <c r="I3058" s="240"/>
      <c r="J3058" s="240"/>
      <c r="K3058" s="240"/>
      <c r="L3058" s="240"/>
      <c r="M3058" s="240"/>
      <c r="N3058" s="240"/>
      <c r="O3058" s="240"/>
      <c r="P3058" s="240"/>
    </row>
    <row r="3059" spans="1:16" ht="13.5">
      <c r="A3059" s="240"/>
      <c r="B3059" s="240"/>
      <c r="C3059" s="240"/>
      <c r="D3059" s="240"/>
      <c r="E3059" s="240"/>
      <c r="F3059" s="240"/>
      <c r="G3059" s="240"/>
      <c r="H3059" s="240"/>
      <c r="I3059" s="240"/>
      <c r="J3059" s="240"/>
      <c r="K3059" s="240"/>
      <c r="L3059" s="240"/>
      <c r="M3059" s="240"/>
      <c r="N3059" s="240"/>
      <c r="O3059" s="240"/>
      <c r="P3059" s="240"/>
    </row>
    <row r="3060" spans="1:16" ht="13.5">
      <c r="A3060" s="240"/>
      <c r="B3060" s="240"/>
      <c r="C3060" s="240"/>
      <c r="D3060" s="240"/>
      <c r="E3060" s="240"/>
      <c r="F3060" s="240"/>
      <c r="G3060" s="240"/>
      <c r="H3060" s="240"/>
      <c r="I3060" s="240"/>
      <c r="J3060" s="240"/>
      <c r="K3060" s="240"/>
      <c r="L3060" s="240"/>
      <c r="M3060" s="240"/>
      <c r="N3060" s="240"/>
      <c r="O3060" s="240"/>
      <c r="P3060" s="240"/>
    </row>
    <row r="3061" spans="1:16" ht="13.5">
      <c r="A3061" s="240"/>
      <c r="B3061" s="240"/>
      <c r="C3061" s="240"/>
      <c r="D3061" s="240"/>
      <c r="E3061" s="240"/>
      <c r="F3061" s="240"/>
      <c r="G3061" s="240"/>
      <c r="H3061" s="240"/>
      <c r="I3061" s="240"/>
      <c r="J3061" s="240"/>
      <c r="K3061" s="240"/>
      <c r="L3061" s="240"/>
      <c r="M3061" s="240"/>
      <c r="N3061" s="240"/>
      <c r="O3061" s="240"/>
      <c r="P3061" s="240"/>
    </row>
    <row r="3062" spans="1:16" ht="13.5">
      <c r="A3062" s="240"/>
      <c r="B3062" s="240"/>
      <c r="C3062" s="240"/>
      <c r="D3062" s="240"/>
      <c r="E3062" s="240"/>
      <c r="F3062" s="240"/>
      <c r="G3062" s="240"/>
      <c r="H3062" s="240"/>
      <c r="I3062" s="240"/>
      <c r="J3062" s="240"/>
      <c r="K3062" s="240"/>
      <c r="L3062" s="240"/>
      <c r="M3062" s="240"/>
      <c r="N3062" s="240"/>
      <c r="O3062" s="240"/>
      <c r="P3062" s="240"/>
    </row>
    <row r="3063" spans="1:16" ht="13.5">
      <c r="A3063" s="240"/>
      <c r="B3063" s="240"/>
      <c r="C3063" s="240"/>
      <c r="D3063" s="240"/>
      <c r="E3063" s="240"/>
      <c r="F3063" s="240"/>
      <c r="G3063" s="240"/>
      <c r="H3063" s="240"/>
      <c r="I3063" s="240"/>
      <c r="J3063" s="240"/>
      <c r="K3063" s="240"/>
      <c r="L3063" s="240"/>
      <c r="M3063" s="240"/>
      <c r="N3063" s="240"/>
      <c r="O3063" s="240"/>
      <c r="P3063" s="240"/>
    </row>
    <row r="3064" spans="1:16" ht="13.5">
      <c r="A3064" s="240"/>
      <c r="B3064" s="240"/>
      <c r="C3064" s="240"/>
      <c r="D3064" s="240"/>
      <c r="E3064" s="240"/>
      <c r="F3064" s="240"/>
      <c r="G3064" s="240"/>
      <c r="H3064" s="240"/>
      <c r="I3064" s="240"/>
      <c r="J3064" s="240"/>
      <c r="K3064" s="240"/>
      <c r="L3064" s="240"/>
      <c r="M3064" s="240"/>
      <c r="N3064" s="240"/>
      <c r="O3064" s="240"/>
      <c r="P3064" s="240"/>
    </row>
    <row r="3065" spans="1:16" ht="13.5">
      <c r="A3065" s="240"/>
      <c r="B3065" s="240"/>
      <c r="C3065" s="240"/>
      <c r="D3065" s="240"/>
      <c r="E3065" s="240"/>
      <c r="F3065" s="240"/>
      <c r="G3065" s="240"/>
      <c r="H3065" s="240"/>
      <c r="I3065" s="240"/>
      <c r="J3065" s="240"/>
      <c r="K3065" s="240"/>
      <c r="L3065" s="240"/>
      <c r="M3065" s="240"/>
      <c r="N3065" s="240"/>
      <c r="O3065" s="240"/>
      <c r="P3065" s="240"/>
    </row>
    <row r="3066" spans="1:16" ht="13.5">
      <c r="A3066" s="240"/>
      <c r="B3066" s="240"/>
      <c r="C3066" s="240"/>
      <c r="D3066" s="240"/>
      <c r="E3066" s="240"/>
      <c r="F3066" s="240"/>
      <c r="G3066" s="240"/>
      <c r="H3066" s="240"/>
      <c r="I3066" s="240"/>
      <c r="J3066" s="240"/>
      <c r="K3066" s="240"/>
      <c r="L3066" s="240"/>
      <c r="M3066" s="240"/>
      <c r="N3066" s="240"/>
      <c r="O3066" s="240"/>
      <c r="P3066" s="240"/>
    </row>
    <row r="3067" spans="1:16" ht="13.5">
      <c r="A3067" s="240"/>
      <c r="B3067" s="240"/>
      <c r="C3067" s="240"/>
      <c r="D3067" s="240"/>
      <c r="E3067" s="240"/>
      <c r="F3067" s="240"/>
      <c r="G3067" s="240"/>
      <c r="H3067" s="240"/>
      <c r="I3067" s="240"/>
      <c r="J3067" s="240"/>
      <c r="K3067" s="240"/>
      <c r="L3067" s="240"/>
      <c r="M3067" s="240"/>
      <c r="N3067" s="240"/>
      <c r="O3067" s="240"/>
      <c r="P3067" s="240"/>
    </row>
    <row r="3068" spans="1:16" ht="13.5">
      <c r="A3068" s="240"/>
      <c r="B3068" s="240"/>
      <c r="C3068" s="240"/>
      <c r="D3068" s="240"/>
      <c r="E3068" s="240"/>
      <c r="F3068" s="240"/>
      <c r="G3068" s="240"/>
      <c r="H3068" s="240"/>
      <c r="I3068" s="240"/>
      <c r="J3068" s="240"/>
      <c r="K3068" s="240"/>
      <c r="L3068" s="240"/>
      <c r="M3068" s="240"/>
      <c r="N3068" s="240"/>
      <c r="O3068" s="240"/>
      <c r="P3068" s="240"/>
    </row>
    <row r="3069" spans="1:16" ht="13.5">
      <c r="A3069" s="240"/>
      <c r="B3069" s="240"/>
      <c r="C3069" s="240"/>
      <c r="D3069" s="240"/>
      <c r="E3069" s="240"/>
      <c r="F3069" s="240"/>
      <c r="G3069" s="240"/>
      <c r="H3069" s="240"/>
      <c r="I3069" s="240"/>
      <c r="J3069" s="240"/>
      <c r="K3069" s="240"/>
      <c r="L3069" s="240"/>
      <c r="M3069" s="240"/>
      <c r="N3069" s="240"/>
      <c r="O3069" s="240"/>
      <c r="P3069" s="240"/>
    </row>
    <row r="3070" spans="1:16" ht="13.5">
      <c r="A3070" s="240"/>
      <c r="B3070" s="240"/>
      <c r="C3070" s="240"/>
      <c r="D3070" s="240"/>
      <c r="E3070" s="240"/>
      <c r="F3070" s="240"/>
      <c r="G3070" s="240"/>
      <c r="H3070" s="240"/>
      <c r="I3070" s="240"/>
      <c r="J3070" s="240"/>
      <c r="K3070" s="240"/>
      <c r="L3070" s="240"/>
      <c r="M3070" s="240"/>
      <c r="N3070" s="240"/>
      <c r="O3070" s="240"/>
      <c r="P3070" s="240"/>
    </row>
    <row r="3071" spans="1:16" ht="13.5">
      <c r="A3071" s="240"/>
      <c r="B3071" s="240"/>
      <c r="C3071" s="240"/>
      <c r="D3071" s="240"/>
      <c r="E3071" s="240"/>
      <c r="F3071" s="240"/>
      <c r="G3071" s="240"/>
      <c r="H3071" s="240"/>
      <c r="I3071" s="240"/>
      <c r="J3071" s="240"/>
      <c r="K3071" s="240"/>
      <c r="L3071" s="240"/>
      <c r="M3071" s="240"/>
      <c r="N3071" s="240"/>
      <c r="O3071" s="240"/>
      <c r="P3071" s="240"/>
    </row>
    <row r="3072" spans="1:16" ht="13.5">
      <c r="A3072" s="240"/>
      <c r="B3072" s="240"/>
      <c r="C3072" s="240"/>
      <c r="D3072" s="240"/>
      <c r="E3072" s="240"/>
      <c r="F3072" s="240"/>
      <c r="G3072" s="240"/>
      <c r="H3072" s="240"/>
      <c r="I3072" s="240"/>
      <c r="J3072" s="240"/>
      <c r="K3072" s="240"/>
      <c r="L3072" s="240"/>
      <c r="M3072" s="240"/>
      <c r="N3072" s="240"/>
      <c r="O3072" s="240"/>
      <c r="P3072" s="240"/>
    </row>
    <row r="3073" spans="1:16" ht="13.5">
      <c r="A3073" s="240"/>
      <c r="B3073" s="240"/>
      <c r="C3073" s="240"/>
      <c r="D3073" s="240"/>
      <c r="E3073" s="240"/>
      <c r="F3073" s="240"/>
      <c r="G3073" s="240"/>
      <c r="H3073" s="240"/>
      <c r="I3073" s="240"/>
      <c r="J3073" s="240"/>
      <c r="K3073" s="240"/>
      <c r="L3073" s="240"/>
      <c r="M3073" s="240"/>
      <c r="N3073" s="240"/>
      <c r="O3073" s="240"/>
      <c r="P3073" s="240"/>
    </row>
    <row r="3074" spans="1:16" ht="13.5">
      <c r="A3074" s="240"/>
      <c r="B3074" s="240"/>
      <c r="C3074" s="240"/>
      <c r="D3074" s="240"/>
      <c r="E3074" s="240"/>
      <c r="F3074" s="240"/>
      <c r="G3074" s="240"/>
      <c r="H3074" s="240"/>
      <c r="I3074" s="240"/>
      <c r="J3074" s="240"/>
      <c r="K3074" s="240"/>
      <c r="L3074" s="240"/>
      <c r="M3074" s="240"/>
      <c r="N3074" s="240"/>
      <c r="O3074" s="240"/>
      <c r="P3074" s="240"/>
    </row>
    <row r="3075" spans="1:16" ht="13.5">
      <c r="A3075" s="240"/>
      <c r="B3075" s="240"/>
      <c r="C3075" s="240"/>
      <c r="D3075" s="240"/>
      <c r="E3075" s="240"/>
      <c r="F3075" s="240"/>
      <c r="G3075" s="240"/>
      <c r="H3075" s="240"/>
      <c r="I3075" s="240"/>
      <c r="J3075" s="240"/>
      <c r="K3075" s="240"/>
      <c r="L3075" s="240"/>
      <c r="M3075" s="240"/>
      <c r="N3075" s="240"/>
      <c r="O3075" s="240"/>
      <c r="P3075" s="240"/>
    </row>
    <row r="3076" spans="1:16" ht="13.5">
      <c r="A3076" s="240"/>
      <c r="B3076" s="240"/>
      <c r="C3076" s="240"/>
      <c r="D3076" s="240"/>
      <c r="E3076" s="240"/>
      <c r="F3076" s="240"/>
      <c r="G3076" s="240"/>
      <c r="H3076" s="240"/>
      <c r="I3076" s="240"/>
      <c r="J3076" s="240"/>
      <c r="K3076" s="240"/>
      <c r="L3076" s="240"/>
      <c r="M3076" s="240"/>
      <c r="N3076" s="240"/>
      <c r="O3076" s="240"/>
      <c r="P3076" s="240"/>
    </row>
    <row r="3077" spans="1:16" ht="13.5">
      <c r="A3077" s="240"/>
      <c r="B3077" s="240"/>
      <c r="C3077" s="240"/>
      <c r="D3077" s="240"/>
      <c r="E3077" s="240"/>
      <c r="F3077" s="240"/>
      <c r="G3077" s="240"/>
      <c r="H3077" s="240"/>
      <c r="I3077" s="240"/>
      <c r="J3077" s="240"/>
      <c r="K3077" s="240"/>
      <c r="L3077" s="240"/>
      <c r="M3077" s="240"/>
      <c r="N3077" s="240"/>
      <c r="O3077" s="240"/>
      <c r="P3077" s="240"/>
    </row>
    <row r="3078" spans="1:16" ht="13.5">
      <c r="A3078" s="240"/>
      <c r="B3078" s="240"/>
      <c r="C3078" s="240"/>
      <c r="D3078" s="240"/>
      <c r="E3078" s="240"/>
      <c r="F3078" s="240"/>
      <c r="G3078" s="240"/>
      <c r="H3078" s="240"/>
      <c r="I3078" s="240"/>
      <c r="J3078" s="240"/>
      <c r="K3078" s="240"/>
      <c r="L3078" s="240"/>
      <c r="M3078" s="240"/>
      <c r="N3078" s="240"/>
      <c r="O3078" s="240"/>
      <c r="P3078" s="240"/>
    </row>
    <row r="3079" spans="1:16" ht="13.5">
      <c r="A3079" s="240"/>
      <c r="B3079" s="240"/>
      <c r="C3079" s="240"/>
      <c r="D3079" s="240"/>
      <c r="E3079" s="240"/>
      <c r="F3079" s="240"/>
      <c r="G3079" s="240"/>
      <c r="H3079" s="240"/>
      <c r="I3079" s="240"/>
      <c r="J3079" s="240"/>
      <c r="K3079" s="240"/>
      <c r="L3079" s="240"/>
      <c r="M3079" s="240"/>
      <c r="N3079" s="240"/>
      <c r="O3079" s="240"/>
      <c r="P3079" s="240"/>
    </row>
    <row r="3080" spans="1:16" ht="13.5">
      <c r="A3080" s="240"/>
      <c r="B3080" s="240"/>
      <c r="C3080" s="240"/>
      <c r="D3080" s="240"/>
      <c r="E3080" s="240"/>
      <c r="F3080" s="240"/>
      <c r="G3080" s="240"/>
      <c r="H3080" s="240"/>
      <c r="I3080" s="240"/>
      <c r="J3080" s="240"/>
      <c r="K3080" s="240"/>
      <c r="L3080" s="240"/>
      <c r="M3080" s="240"/>
      <c r="N3080" s="240"/>
      <c r="O3080" s="240"/>
      <c r="P3080" s="240"/>
    </row>
    <row r="3081" spans="1:16" ht="13.5">
      <c r="A3081" s="240"/>
      <c r="B3081" s="240"/>
      <c r="C3081" s="240"/>
      <c r="D3081" s="240"/>
      <c r="E3081" s="240"/>
      <c r="F3081" s="240"/>
      <c r="G3081" s="240"/>
      <c r="H3081" s="240"/>
      <c r="I3081" s="240"/>
      <c r="J3081" s="240"/>
      <c r="K3081" s="240"/>
      <c r="L3081" s="240"/>
      <c r="M3081" s="240"/>
      <c r="N3081" s="240"/>
      <c r="O3081" s="240"/>
      <c r="P3081" s="240"/>
    </row>
    <row r="3082" spans="1:16" ht="13.5">
      <c r="A3082" s="240"/>
      <c r="B3082" s="240"/>
      <c r="C3082" s="240"/>
      <c r="D3082" s="240"/>
      <c r="E3082" s="240"/>
      <c r="F3082" s="240"/>
      <c r="G3082" s="240"/>
      <c r="H3082" s="240"/>
      <c r="I3082" s="240"/>
      <c r="J3082" s="240"/>
      <c r="K3082" s="240"/>
      <c r="L3082" s="240"/>
      <c r="M3082" s="240"/>
      <c r="N3082" s="240"/>
      <c r="O3082" s="240"/>
      <c r="P3082" s="240"/>
    </row>
    <row r="3083" spans="1:16" ht="13.5">
      <c r="A3083" s="240"/>
      <c r="B3083" s="240"/>
      <c r="C3083" s="240"/>
      <c r="D3083" s="240"/>
      <c r="E3083" s="240"/>
      <c r="F3083" s="240"/>
      <c r="G3083" s="240"/>
      <c r="H3083" s="240"/>
      <c r="I3083" s="240"/>
      <c r="J3083" s="240"/>
      <c r="K3083" s="240"/>
      <c r="L3083" s="240"/>
      <c r="M3083" s="240"/>
      <c r="N3083" s="240"/>
      <c r="O3083" s="240"/>
      <c r="P3083" s="240"/>
    </row>
    <row r="3084" spans="1:16" ht="13.5">
      <c r="A3084" s="240"/>
      <c r="B3084" s="240"/>
      <c r="C3084" s="240"/>
      <c r="D3084" s="240"/>
      <c r="E3084" s="240"/>
      <c r="F3084" s="240"/>
      <c r="G3084" s="240"/>
      <c r="H3084" s="240"/>
      <c r="I3084" s="240"/>
      <c r="J3084" s="240"/>
      <c r="K3084" s="240"/>
      <c r="L3084" s="240"/>
      <c r="M3084" s="240"/>
      <c r="N3084" s="240"/>
      <c r="O3084" s="240"/>
      <c r="P3084" s="240"/>
    </row>
    <row r="3085" spans="1:16" ht="13.5">
      <c r="A3085" s="240"/>
      <c r="B3085" s="240"/>
      <c r="C3085" s="240"/>
      <c r="D3085" s="240"/>
      <c r="E3085" s="240"/>
      <c r="F3085" s="240"/>
      <c r="G3085" s="240"/>
      <c r="H3085" s="240"/>
      <c r="I3085" s="240"/>
      <c r="J3085" s="240"/>
      <c r="K3085" s="240"/>
      <c r="L3085" s="240"/>
      <c r="M3085" s="240"/>
      <c r="N3085" s="240"/>
      <c r="O3085" s="240"/>
      <c r="P3085" s="240"/>
    </row>
    <row r="3086" spans="1:16" ht="13.5">
      <c r="A3086" s="240"/>
      <c r="B3086" s="240"/>
      <c r="C3086" s="240"/>
      <c r="D3086" s="240"/>
      <c r="E3086" s="240"/>
      <c r="F3086" s="240"/>
      <c r="G3086" s="240"/>
      <c r="H3086" s="240"/>
      <c r="I3086" s="240"/>
      <c r="J3086" s="240"/>
      <c r="K3086" s="240"/>
      <c r="L3086" s="240"/>
      <c r="M3086" s="240"/>
      <c r="N3086" s="240"/>
      <c r="O3086" s="240"/>
      <c r="P3086" s="240"/>
    </row>
    <row r="3087" spans="1:16" ht="13.5">
      <c r="A3087" s="240"/>
      <c r="B3087" s="240"/>
      <c r="C3087" s="240"/>
      <c r="D3087" s="240"/>
      <c r="E3087" s="240"/>
      <c r="F3087" s="240"/>
      <c r="G3087" s="240"/>
      <c r="H3087" s="240"/>
      <c r="I3087" s="240"/>
      <c r="J3087" s="240"/>
      <c r="K3087" s="240"/>
      <c r="L3087" s="240"/>
      <c r="M3087" s="240"/>
      <c r="N3087" s="240"/>
      <c r="O3087" s="240"/>
      <c r="P3087" s="240"/>
    </row>
    <row r="3088" spans="1:16" ht="13.5">
      <c r="A3088" s="240"/>
      <c r="B3088" s="240"/>
      <c r="C3088" s="240"/>
      <c r="D3088" s="240"/>
      <c r="E3088" s="240"/>
      <c r="F3088" s="240"/>
      <c r="G3088" s="240"/>
      <c r="H3088" s="240"/>
      <c r="I3088" s="240"/>
      <c r="J3088" s="240"/>
      <c r="K3088" s="240"/>
      <c r="L3088" s="240"/>
      <c r="M3088" s="240"/>
      <c r="N3088" s="240"/>
      <c r="O3088" s="240"/>
      <c r="P3088" s="240"/>
    </row>
    <row r="3089" spans="1:16" ht="13.5">
      <c r="A3089" s="240"/>
      <c r="B3089" s="240"/>
      <c r="C3089" s="240"/>
      <c r="D3089" s="240"/>
      <c r="E3089" s="240"/>
      <c r="F3089" s="240"/>
      <c r="G3089" s="240"/>
      <c r="H3089" s="240"/>
      <c r="I3089" s="240"/>
      <c r="J3089" s="240"/>
      <c r="K3089" s="240"/>
      <c r="L3089" s="240"/>
      <c r="M3089" s="240"/>
      <c r="N3089" s="240"/>
      <c r="O3089" s="240"/>
      <c r="P3089" s="240"/>
    </row>
    <row r="3090" spans="1:16" ht="13.5">
      <c r="A3090" s="240"/>
      <c r="B3090" s="240"/>
      <c r="C3090" s="240"/>
      <c r="D3090" s="240"/>
      <c r="E3090" s="240"/>
      <c r="F3090" s="240"/>
      <c r="G3090" s="240"/>
      <c r="H3090" s="240"/>
      <c r="I3090" s="240"/>
      <c r="J3090" s="240"/>
      <c r="K3090" s="240"/>
      <c r="L3090" s="240"/>
      <c r="M3090" s="240"/>
      <c r="N3090" s="240"/>
      <c r="O3090" s="240"/>
      <c r="P3090" s="240"/>
    </row>
    <row r="3091" spans="1:16" ht="13.5">
      <c r="A3091" s="240"/>
      <c r="B3091" s="240"/>
      <c r="C3091" s="240"/>
      <c r="D3091" s="240"/>
      <c r="E3091" s="240"/>
      <c r="F3091" s="240"/>
      <c r="G3091" s="240"/>
      <c r="H3091" s="240"/>
      <c r="I3091" s="240"/>
      <c r="J3091" s="240"/>
      <c r="K3091" s="240"/>
      <c r="L3091" s="240"/>
      <c r="M3091" s="240"/>
      <c r="N3091" s="240"/>
      <c r="O3091" s="240"/>
      <c r="P3091" s="240"/>
    </row>
    <row r="3092" spans="1:16" ht="13.5">
      <c r="A3092" s="240"/>
      <c r="B3092" s="240"/>
      <c r="C3092" s="240"/>
      <c r="D3092" s="240"/>
      <c r="E3092" s="240"/>
      <c r="F3092" s="240"/>
      <c r="G3092" s="240"/>
      <c r="H3092" s="240"/>
      <c r="I3092" s="240"/>
      <c r="J3092" s="240"/>
      <c r="K3092" s="240"/>
      <c r="L3092" s="240"/>
      <c r="M3092" s="240"/>
      <c r="N3092" s="240"/>
      <c r="O3092" s="240"/>
      <c r="P3092" s="240"/>
    </row>
    <row r="3093" spans="1:16" ht="13.5">
      <c r="A3093" s="240"/>
      <c r="B3093" s="240"/>
      <c r="C3093" s="240"/>
      <c r="D3093" s="240"/>
      <c r="E3093" s="240"/>
      <c r="F3093" s="240"/>
      <c r="G3093" s="240"/>
      <c r="H3093" s="240"/>
      <c r="I3093" s="240"/>
      <c r="J3093" s="240"/>
      <c r="K3093" s="240"/>
      <c r="L3093" s="240"/>
      <c r="M3093" s="240"/>
      <c r="N3093" s="240"/>
      <c r="O3093" s="240"/>
      <c r="P3093" s="240"/>
    </row>
    <row r="3094" spans="1:16" ht="13.5">
      <c r="A3094" s="240"/>
      <c r="B3094" s="240"/>
      <c r="C3094" s="240"/>
      <c r="D3094" s="240"/>
      <c r="E3094" s="240"/>
      <c r="F3094" s="240"/>
      <c r="G3094" s="240"/>
      <c r="H3094" s="240"/>
      <c r="I3094" s="240"/>
      <c r="J3094" s="240"/>
      <c r="K3094" s="240"/>
      <c r="L3094" s="240"/>
      <c r="M3094" s="240"/>
      <c r="N3094" s="240"/>
      <c r="O3094" s="240"/>
      <c r="P3094" s="240"/>
    </row>
    <row r="3095" spans="1:16" ht="13.5">
      <c r="A3095" s="240"/>
      <c r="B3095" s="240"/>
      <c r="C3095" s="240"/>
      <c r="D3095" s="240"/>
      <c r="E3095" s="240"/>
      <c r="F3095" s="240"/>
      <c r="G3095" s="240"/>
      <c r="H3095" s="240"/>
      <c r="I3095" s="240"/>
      <c r="J3095" s="240"/>
      <c r="K3095" s="240"/>
      <c r="L3095" s="240"/>
      <c r="M3095" s="240"/>
      <c r="N3095" s="240"/>
      <c r="O3095" s="240"/>
      <c r="P3095" s="240"/>
    </row>
    <row r="3096" spans="1:16" ht="13.5">
      <c r="A3096" s="240"/>
      <c r="B3096" s="240"/>
      <c r="C3096" s="240"/>
      <c r="D3096" s="240"/>
      <c r="E3096" s="240"/>
      <c r="F3096" s="240"/>
      <c r="G3096" s="240"/>
      <c r="H3096" s="240"/>
      <c r="I3096" s="240"/>
      <c r="J3096" s="240"/>
      <c r="K3096" s="240"/>
      <c r="L3096" s="240"/>
      <c r="M3096" s="240"/>
      <c r="N3096" s="240"/>
      <c r="O3096" s="240"/>
      <c r="P3096" s="240"/>
    </row>
    <row r="3097" spans="1:16" ht="13.5">
      <c r="A3097" s="240"/>
      <c r="B3097" s="240"/>
      <c r="C3097" s="240"/>
      <c r="D3097" s="240"/>
      <c r="E3097" s="240"/>
      <c r="F3097" s="240"/>
      <c r="G3097" s="240"/>
      <c r="H3097" s="240"/>
      <c r="I3097" s="240"/>
      <c r="J3097" s="240"/>
      <c r="K3097" s="240"/>
      <c r="L3097" s="240"/>
      <c r="M3097" s="240"/>
      <c r="N3097" s="240"/>
      <c r="O3097" s="240"/>
      <c r="P3097" s="240"/>
    </row>
    <row r="3098" spans="1:16" ht="13.5">
      <c r="A3098" s="240"/>
      <c r="B3098" s="240"/>
      <c r="C3098" s="240"/>
      <c r="D3098" s="240"/>
      <c r="E3098" s="240"/>
      <c r="F3098" s="240"/>
      <c r="G3098" s="240"/>
      <c r="H3098" s="240"/>
      <c r="I3098" s="240"/>
      <c r="J3098" s="240"/>
      <c r="K3098" s="240"/>
      <c r="L3098" s="240"/>
      <c r="M3098" s="240"/>
      <c r="N3098" s="240"/>
      <c r="O3098" s="240"/>
      <c r="P3098" s="240"/>
    </row>
    <row r="3099" spans="1:16" ht="13.5">
      <c r="A3099" s="240"/>
      <c r="B3099" s="240"/>
      <c r="C3099" s="240"/>
      <c r="D3099" s="240"/>
      <c r="E3099" s="240"/>
      <c r="F3099" s="240"/>
      <c r="G3099" s="240"/>
      <c r="H3099" s="240"/>
      <c r="I3099" s="240"/>
      <c r="J3099" s="240"/>
      <c r="K3099" s="240"/>
      <c r="L3099" s="240"/>
      <c r="M3099" s="240"/>
      <c r="N3099" s="240"/>
      <c r="O3099" s="240"/>
      <c r="P3099" s="240"/>
    </row>
    <row r="3100" spans="1:16" ht="13.5">
      <c r="A3100" s="240"/>
      <c r="B3100" s="240"/>
      <c r="C3100" s="240"/>
      <c r="D3100" s="240"/>
      <c r="E3100" s="240"/>
      <c r="F3100" s="240"/>
      <c r="G3100" s="240"/>
      <c r="H3100" s="240"/>
      <c r="I3100" s="240"/>
      <c r="J3100" s="240"/>
      <c r="K3100" s="240"/>
      <c r="L3100" s="240"/>
      <c r="M3100" s="240"/>
      <c r="N3100" s="240"/>
      <c r="O3100" s="240"/>
      <c r="P3100" s="240"/>
    </row>
    <row r="3101" spans="1:16" ht="13.5">
      <c r="A3101" s="240"/>
      <c r="B3101" s="240"/>
      <c r="C3101" s="240"/>
      <c r="D3101" s="240"/>
      <c r="E3101" s="240"/>
      <c r="F3101" s="240"/>
      <c r="G3101" s="240"/>
      <c r="H3101" s="240"/>
      <c r="I3101" s="240"/>
      <c r="J3101" s="240"/>
      <c r="K3101" s="240"/>
      <c r="L3101" s="240"/>
      <c r="M3101" s="240"/>
      <c r="N3101" s="240"/>
      <c r="O3101" s="240"/>
      <c r="P3101" s="240"/>
    </row>
    <row r="3102" spans="1:16" ht="13.5">
      <c r="A3102" s="240"/>
      <c r="B3102" s="240"/>
      <c r="C3102" s="240"/>
      <c r="D3102" s="240"/>
      <c r="E3102" s="240"/>
      <c r="F3102" s="240"/>
      <c r="G3102" s="240"/>
      <c r="H3102" s="240"/>
      <c r="I3102" s="240"/>
      <c r="J3102" s="240"/>
      <c r="K3102" s="240"/>
      <c r="L3102" s="240"/>
      <c r="M3102" s="240"/>
      <c r="N3102" s="240"/>
      <c r="O3102" s="240"/>
      <c r="P3102" s="240"/>
    </row>
    <row r="3103" spans="1:16" ht="13.5">
      <c r="A3103" s="240"/>
      <c r="B3103" s="240"/>
      <c r="C3103" s="240"/>
      <c r="D3103" s="240"/>
      <c r="E3103" s="240"/>
      <c r="F3103" s="240"/>
      <c r="G3103" s="240"/>
      <c r="H3103" s="240"/>
      <c r="I3103" s="240"/>
      <c r="J3103" s="240"/>
      <c r="K3103" s="240"/>
      <c r="L3103" s="240"/>
      <c r="M3103" s="240"/>
      <c r="N3103" s="240"/>
      <c r="O3103" s="240"/>
      <c r="P3103" s="240"/>
    </row>
    <row r="3104" spans="1:16" ht="13.5">
      <c r="A3104" s="240"/>
      <c r="B3104" s="240"/>
      <c r="C3104" s="240"/>
      <c r="D3104" s="240"/>
      <c r="E3104" s="240"/>
      <c r="F3104" s="240"/>
      <c r="G3104" s="240"/>
      <c r="H3104" s="240"/>
      <c r="I3104" s="240"/>
      <c r="J3104" s="240"/>
      <c r="K3104" s="240"/>
      <c r="L3104" s="240"/>
      <c r="M3104" s="240"/>
      <c r="N3104" s="240"/>
      <c r="O3104" s="240"/>
      <c r="P3104" s="240"/>
    </row>
    <row r="3105" spans="1:16" ht="13.5">
      <c r="A3105" s="240"/>
      <c r="B3105" s="240"/>
      <c r="C3105" s="240"/>
      <c r="D3105" s="240"/>
      <c r="E3105" s="240"/>
      <c r="F3105" s="240"/>
      <c r="G3105" s="240"/>
      <c r="H3105" s="240"/>
      <c r="I3105" s="240"/>
      <c r="J3105" s="240"/>
      <c r="K3105" s="240"/>
      <c r="L3105" s="240"/>
      <c r="M3105" s="240"/>
      <c r="N3105" s="240"/>
      <c r="O3105" s="240"/>
      <c r="P3105" s="240"/>
    </row>
    <row r="3106" spans="1:16" ht="13.5">
      <c r="A3106" s="240"/>
      <c r="B3106" s="240"/>
      <c r="C3106" s="240"/>
      <c r="D3106" s="240"/>
      <c r="E3106" s="240"/>
      <c r="F3106" s="240"/>
      <c r="G3106" s="240"/>
      <c r="H3106" s="240"/>
      <c r="I3106" s="240"/>
      <c r="J3106" s="240"/>
      <c r="K3106" s="240"/>
      <c r="L3106" s="240"/>
      <c r="M3106" s="240"/>
      <c r="N3106" s="240"/>
      <c r="O3106" s="240"/>
      <c r="P3106" s="240"/>
    </row>
    <row r="3107" spans="1:16" ht="13.5">
      <c r="A3107" s="240"/>
      <c r="B3107" s="240"/>
      <c r="C3107" s="240"/>
      <c r="D3107" s="240"/>
      <c r="E3107" s="240"/>
      <c r="F3107" s="240"/>
      <c r="G3107" s="240"/>
      <c r="H3107" s="240"/>
      <c r="I3107" s="240"/>
      <c r="J3107" s="240"/>
      <c r="K3107" s="240"/>
      <c r="L3107" s="240"/>
      <c r="M3107" s="240"/>
      <c r="N3107" s="240"/>
      <c r="O3107" s="240"/>
      <c r="P3107" s="240"/>
    </row>
    <row r="3108" spans="1:16" ht="13.5">
      <c r="A3108" s="240"/>
      <c r="B3108" s="240"/>
      <c r="C3108" s="240"/>
      <c r="D3108" s="240"/>
      <c r="E3108" s="240"/>
      <c r="F3108" s="240"/>
      <c r="G3108" s="240"/>
      <c r="H3108" s="240"/>
      <c r="I3108" s="240"/>
      <c r="J3108" s="240"/>
      <c r="K3108" s="240"/>
      <c r="L3108" s="240"/>
      <c r="M3108" s="240"/>
      <c r="N3108" s="240"/>
      <c r="O3108" s="240"/>
      <c r="P3108" s="240"/>
    </row>
    <row r="3109" spans="1:16" ht="13.5">
      <c r="A3109" s="240"/>
      <c r="B3109" s="240"/>
      <c r="C3109" s="240"/>
      <c r="D3109" s="240"/>
      <c r="E3109" s="240"/>
      <c r="F3109" s="240"/>
      <c r="G3109" s="240"/>
      <c r="H3109" s="240"/>
      <c r="I3109" s="240"/>
      <c r="J3109" s="240"/>
      <c r="K3109" s="240"/>
      <c r="L3109" s="240"/>
      <c r="M3109" s="240"/>
      <c r="N3109" s="240"/>
      <c r="O3109" s="240"/>
      <c r="P3109" s="240"/>
    </row>
    <row r="3110" spans="1:16" ht="13.5">
      <c r="A3110" s="240"/>
      <c r="B3110" s="240"/>
      <c r="C3110" s="240"/>
      <c r="D3110" s="240"/>
      <c r="E3110" s="240"/>
      <c r="F3110" s="240"/>
      <c r="G3110" s="240"/>
      <c r="H3110" s="240"/>
      <c r="I3110" s="240"/>
      <c r="J3110" s="240"/>
      <c r="K3110" s="240"/>
      <c r="L3110" s="240"/>
      <c r="M3110" s="240"/>
      <c r="N3110" s="240"/>
      <c r="O3110" s="240"/>
      <c r="P3110" s="240"/>
    </row>
    <row r="3111" spans="1:16" ht="13.5">
      <c r="A3111" s="240"/>
      <c r="B3111" s="240"/>
      <c r="C3111" s="240"/>
      <c r="D3111" s="240"/>
      <c r="E3111" s="240"/>
      <c r="F3111" s="240"/>
      <c r="G3111" s="240"/>
      <c r="H3111" s="240"/>
      <c r="I3111" s="240"/>
      <c r="J3111" s="240"/>
      <c r="K3111" s="240"/>
      <c r="L3111" s="240"/>
      <c r="M3111" s="240"/>
      <c r="N3111" s="240"/>
      <c r="O3111" s="240"/>
      <c r="P3111" s="240"/>
    </row>
    <row r="3112" spans="1:16" ht="13.5">
      <c r="A3112" s="240"/>
      <c r="B3112" s="240"/>
      <c r="C3112" s="240"/>
      <c r="D3112" s="240"/>
      <c r="E3112" s="240"/>
      <c r="F3112" s="240"/>
      <c r="G3112" s="240"/>
      <c r="H3112" s="240"/>
      <c r="I3112" s="240"/>
      <c r="J3112" s="240"/>
      <c r="K3112" s="240"/>
      <c r="L3112" s="240"/>
      <c r="M3112" s="240"/>
      <c r="N3112" s="240"/>
      <c r="O3112" s="240"/>
      <c r="P3112" s="240"/>
    </row>
    <row r="3113" spans="1:16" ht="13.5">
      <c r="A3113" s="240"/>
      <c r="B3113" s="240"/>
      <c r="C3113" s="240"/>
      <c r="D3113" s="240"/>
      <c r="E3113" s="240"/>
      <c r="F3113" s="240"/>
      <c r="G3113" s="240"/>
      <c r="H3113" s="240"/>
      <c r="I3113" s="240"/>
      <c r="J3113" s="240"/>
      <c r="K3113" s="240"/>
      <c r="L3113" s="240"/>
      <c r="M3113" s="240"/>
      <c r="N3113" s="240"/>
      <c r="O3113" s="240"/>
      <c r="P3113" s="240"/>
    </row>
    <row r="3114" spans="1:16" ht="13.5">
      <c r="A3114" s="240"/>
      <c r="B3114" s="240"/>
      <c r="C3114" s="240"/>
      <c r="D3114" s="240"/>
      <c r="E3114" s="240"/>
      <c r="F3114" s="240"/>
      <c r="G3114" s="240"/>
      <c r="H3114" s="240"/>
      <c r="I3114" s="240"/>
      <c r="J3114" s="240"/>
      <c r="K3114" s="240"/>
      <c r="L3114" s="240"/>
      <c r="M3114" s="240"/>
      <c r="N3114" s="240"/>
      <c r="O3114" s="240"/>
      <c r="P3114" s="240"/>
    </row>
    <row r="3115" spans="1:16" ht="13.5">
      <c r="A3115" s="240"/>
      <c r="B3115" s="240"/>
      <c r="C3115" s="240"/>
      <c r="D3115" s="240"/>
      <c r="E3115" s="240"/>
      <c r="F3115" s="240"/>
      <c r="G3115" s="240"/>
      <c r="H3115" s="240"/>
      <c r="I3115" s="240"/>
      <c r="J3115" s="240"/>
      <c r="K3115" s="240"/>
      <c r="L3115" s="240"/>
      <c r="M3115" s="240"/>
      <c r="N3115" s="240"/>
      <c r="O3115" s="240"/>
      <c r="P3115" s="240"/>
    </row>
    <row r="3116" spans="1:16" ht="13.5">
      <c r="A3116" s="240"/>
      <c r="B3116" s="240"/>
      <c r="C3116" s="240"/>
      <c r="D3116" s="240"/>
      <c r="E3116" s="240"/>
      <c r="F3116" s="240"/>
      <c r="G3116" s="240"/>
      <c r="H3116" s="240"/>
      <c r="I3116" s="240"/>
      <c r="J3116" s="240"/>
      <c r="K3116" s="240"/>
      <c r="L3116" s="240"/>
      <c r="M3116" s="240"/>
      <c r="N3116" s="240"/>
      <c r="O3116" s="240"/>
      <c r="P3116" s="240"/>
    </row>
    <row r="3117" spans="1:16" ht="13.5">
      <c r="A3117" s="240"/>
      <c r="B3117" s="240"/>
      <c r="C3117" s="240"/>
      <c r="D3117" s="240"/>
      <c r="E3117" s="240"/>
      <c r="F3117" s="240"/>
      <c r="G3117" s="240"/>
      <c r="H3117" s="240"/>
      <c r="I3117" s="240"/>
      <c r="J3117" s="240"/>
      <c r="K3117" s="240"/>
      <c r="L3117" s="240"/>
      <c r="M3117" s="240"/>
      <c r="N3117" s="240"/>
      <c r="O3117" s="240"/>
      <c r="P3117" s="240"/>
    </row>
    <row r="3118" spans="1:16" ht="13.5">
      <c r="A3118" s="240"/>
      <c r="B3118" s="240"/>
      <c r="C3118" s="240"/>
      <c r="D3118" s="240"/>
      <c r="E3118" s="240"/>
      <c r="F3118" s="240"/>
      <c r="G3118" s="240"/>
      <c r="H3118" s="240"/>
      <c r="I3118" s="240"/>
      <c r="J3118" s="240"/>
      <c r="K3118" s="240"/>
      <c r="L3118" s="240"/>
      <c r="M3118" s="240"/>
      <c r="N3118" s="240"/>
      <c r="O3118" s="240"/>
      <c r="P3118" s="240"/>
    </row>
    <row r="3119" spans="1:16" ht="13.5">
      <c r="A3119" s="240"/>
      <c r="B3119" s="240"/>
      <c r="C3119" s="240"/>
      <c r="D3119" s="240"/>
      <c r="E3119" s="240"/>
      <c r="F3119" s="240"/>
      <c r="G3119" s="240"/>
      <c r="H3119" s="240"/>
      <c r="I3119" s="240"/>
      <c r="J3119" s="240"/>
      <c r="K3119" s="240"/>
      <c r="L3119" s="240"/>
      <c r="M3119" s="240"/>
      <c r="N3119" s="240"/>
      <c r="O3119" s="240"/>
      <c r="P3119" s="240"/>
    </row>
    <row r="3120" spans="1:16" ht="13.5">
      <c r="A3120" s="240"/>
      <c r="B3120" s="240"/>
      <c r="C3120" s="240"/>
      <c r="D3120" s="240"/>
      <c r="E3120" s="240"/>
      <c r="F3120" s="240"/>
      <c r="G3120" s="240"/>
      <c r="H3120" s="240"/>
      <c r="I3120" s="240"/>
      <c r="J3120" s="240"/>
      <c r="K3120" s="240"/>
      <c r="L3120" s="240"/>
      <c r="M3120" s="240"/>
      <c r="N3120" s="240"/>
      <c r="O3120" s="240"/>
      <c r="P3120" s="240"/>
    </row>
    <row r="3121" spans="1:16" ht="13.5">
      <c r="A3121" s="240"/>
      <c r="B3121" s="240"/>
      <c r="C3121" s="240"/>
      <c r="D3121" s="240"/>
      <c r="E3121" s="240"/>
      <c r="F3121" s="240"/>
      <c r="G3121" s="240"/>
      <c r="H3121" s="240"/>
      <c r="I3121" s="240"/>
      <c r="J3121" s="240"/>
      <c r="K3121" s="240"/>
      <c r="L3121" s="240"/>
      <c r="M3121" s="240"/>
      <c r="N3121" s="240"/>
      <c r="O3121" s="240"/>
      <c r="P3121" s="240"/>
    </row>
    <row r="3122" spans="1:16" ht="13.5">
      <c r="A3122" s="240"/>
      <c r="B3122" s="240"/>
      <c r="C3122" s="240"/>
      <c r="D3122" s="240"/>
      <c r="E3122" s="240"/>
      <c r="F3122" s="240"/>
      <c r="G3122" s="240"/>
      <c r="H3122" s="240"/>
      <c r="I3122" s="240"/>
      <c r="J3122" s="240"/>
      <c r="K3122" s="240"/>
      <c r="L3122" s="240"/>
      <c r="M3122" s="240"/>
      <c r="N3122" s="240"/>
      <c r="O3122" s="240"/>
      <c r="P3122" s="240"/>
    </row>
    <row r="3123" spans="1:16" ht="13.5">
      <c r="A3123" s="240"/>
      <c r="B3123" s="240"/>
      <c r="C3123" s="240"/>
      <c r="D3123" s="240"/>
      <c r="E3123" s="240"/>
      <c r="F3123" s="240"/>
      <c r="G3123" s="240"/>
      <c r="H3123" s="240"/>
      <c r="I3123" s="240"/>
      <c r="J3123" s="240"/>
      <c r="K3123" s="240"/>
      <c r="L3123" s="240"/>
      <c r="M3123" s="240"/>
      <c r="N3123" s="240"/>
      <c r="O3123" s="240"/>
      <c r="P3123" s="240"/>
    </row>
    <row r="3124" spans="1:16" ht="13.5">
      <c r="A3124" s="240"/>
      <c r="B3124" s="240"/>
      <c r="C3124" s="240"/>
      <c r="D3124" s="240"/>
      <c r="E3124" s="240"/>
      <c r="F3124" s="240"/>
      <c r="G3124" s="240"/>
      <c r="H3124" s="240"/>
      <c r="I3124" s="240"/>
      <c r="J3124" s="240"/>
      <c r="K3124" s="240"/>
      <c r="L3124" s="240"/>
      <c r="M3124" s="240"/>
      <c r="N3124" s="240"/>
      <c r="O3124" s="240"/>
      <c r="P3124" s="240"/>
    </row>
    <row r="3125" spans="1:16" ht="13.5">
      <c r="A3125" s="240"/>
      <c r="B3125" s="240"/>
      <c r="C3125" s="240"/>
      <c r="D3125" s="240"/>
      <c r="E3125" s="240"/>
      <c r="F3125" s="240"/>
      <c r="G3125" s="240"/>
      <c r="H3125" s="240"/>
      <c r="I3125" s="240"/>
      <c r="J3125" s="240"/>
      <c r="K3125" s="240"/>
      <c r="L3125" s="240"/>
      <c r="M3125" s="240"/>
      <c r="N3125" s="240"/>
      <c r="O3125" s="240"/>
      <c r="P3125" s="240"/>
    </row>
    <row r="3126" spans="1:16" ht="13.5">
      <c r="A3126" s="240"/>
      <c r="B3126" s="240"/>
      <c r="C3126" s="240"/>
      <c r="D3126" s="240"/>
      <c r="E3126" s="240"/>
      <c r="F3126" s="240"/>
      <c r="G3126" s="240"/>
      <c r="H3126" s="240"/>
      <c r="I3126" s="240"/>
      <c r="J3126" s="240"/>
      <c r="K3126" s="240"/>
      <c r="L3126" s="240"/>
      <c r="M3126" s="240"/>
      <c r="N3126" s="240"/>
      <c r="O3126" s="240"/>
      <c r="P3126" s="240"/>
    </row>
    <row r="3127" spans="1:16" ht="13.5">
      <c r="A3127" s="240"/>
      <c r="B3127" s="240"/>
      <c r="C3127" s="240"/>
      <c r="D3127" s="240"/>
      <c r="E3127" s="240"/>
      <c r="F3127" s="240"/>
      <c r="G3127" s="240"/>
      <c r="H3127" s="240"/>
      <c r="I3127" s="240"/>
      <c r="J3127" s="240"/>
      <c r="K3127" s="240"/>
      <c r="L3127" s="240"/>
      <c r="M3127" s="240"/>
      <c r="N3127" s="240"/>
      <c r="O3127" s="240"/>
      <c r="P3127" s="240"/>
    </row>
    <row r="3128" spans="1:16" ht="13.5">
      <c r="A3128" s="240"/>
      <c r="B3128" s="240"/>
      <c r="C3128" s="240"/>
      <c r="D3128" s="240"/>
      <c r="E3128" s="240"/>
      <c r="F3128" s="240"/>
      <c r="G3128" s="240"/>
      <c r="H3128" s="240"/>
      <c r="I3128" s="240"/>
      <c r="J3128" s="240"/>
      <c r="K3128" s="240"/>
      <c r="L3128" s="240"/>
      <c r="M3128" s="240"/>
      <c r="N3128" s="240"/>
      <c r="O3128" s="240"/>
      <c r="P3128" s="240"/>
    </row>
    <row r="3129" spans="1:16" ht="13.5">
      <c r="A3129" s="240"/>
      <c r="B3129" s="240"/>
      <c r="C3129" s="240"/>
      <c r="D3129" s="240"/>
      <c r="E3129" s="240"/>
      <c r="F3129" s="240"/>
      <c r="G3129" s="240"/>
      <c r="H3129" s="240"/>
      <c r="I3129" s="240"/>
      <c r="J3129" s="240"/>
      <c r="K3129" s="240"/>
      <c r="L3129" s="240"/>
      <c r="M3129" s="240"/>
      <c r="N3129" s="240"/>
      <c r="O3129" s="240"/>
      <c r="P3129" s="240"/>
    </row>
    <row r="3130" spans="1:16" ht="13.5">
      <c r="A3130" s="240"/>
      <c r="B3130" s="240"/>
      <c r="C3130" s="240"/>
      <c r="D3130" s="240"/>
      <c r="E3130" s="240"/>
      <c r="F3130" s="240"/>
      <c r="G3130" s="240"/>
      <c r="H3130" s="240"/>
      <c r="I3130" s="240"/>
      <c r="J3130" s="240"/>
      <c r="K3130" s="240"/>
      <c r="L3130" s="240"/>
      <c r="M3130" s="240"/>
      <c r="N3130" s="240"/>
      <c r="O3130" s="240"/>
      <c r="P3130" s="240"/>
    </row>
    <row r="3131" spans="1:16" ht="13.5">
      <c r="A3131" s="240"/>
      <c r="B3131" s="240"/>
      <c r="C3131" s="240"/>
      <c r="D3131" s="240"/>
      <c r="E3131" s="240"/>
      <c r="F3131" s="240"/>
      <c r="G3131" s="240"/>
      <c r="H3131" s="240"/>
      <c r="I3131" s="240"/>
      <c r="J3131" s="240"/>
      <c r="K3131" s="240"/>
      <c r="L3131" s="240"/>
      <c r="M3131" s="240"/>
      <c r="N3131" s="240"/>
      <c r="O3131" s="240"/>
      <c r="P3131" s="240"/>
    </row>
    <row r="3132" spans="1:16" ht="13.5">
      <c r="A3132" s="240"/>
      <c r="B3132" s="240"/>
      <c r="C3132" s="240"/>
      <c r="D3132" s="240"/>
      <c r="E3132" s="240"/>
      <c r="F3132" s="240"/>
      <c r="G3132" s="240"/>
      <c r="H3132" s="240"/>
      <c r="I3132" s="240"/>
      <c r="J3132" s="240"/>
      <c r="K3132" s="240"/>
      <c r="L3132" s="240"/>
      <c r="M3132" s="240"/>
      <c r="N3132" s="240"/>
      <c r="O3132" s="240"/>
      <c r="P3132" s="240"/>
    </row>
    <row r="3133" spans="1:16" ht="13.5">
      <c r="A3133" s="240"/>
      <c r="B3133" s="240"/>
      <c r="C3133" s="240"/>
      <c r="D3133" s="240"/>
      <c r="E3133" s="240"/>
      <c r="F3133" s="240"/>
      <c r="G3133" s="240"/>
      <c r="H3133" s="240"/>
      <c r="I3133" s="240"/>
      <c r="J3133" s="240"/>
      <c r="K3133" s="240"/>
      <c r="L3133" s="240"/>
      <c r="M3133" s="240"/>
      <c r="N3133" s="240"/>
      <c r="O3133" s="240"/>
      <c r="P3133" s="240"/>
    </row>
    <row r="3134" spans="1:16" ht="13.5">
      <c r="A3134" s="240"/>
      <c r="B3134" s="240"/>
      <c r="C3134" s="240"/>
      <c r="D3134" s="240"/>
      <c r="E3134" s="240"/>
      <c r="F3134" s="240"/>
      <c r="G3134" s="240"/>
      <c r="H3134" s="240"/>
      <c r="I3134" s="240"/>
      <c r="J3134" s="240"/>
      <c r="K3134" s="240"/>
      <c r="L3134" s="240"/>
      <c r="M3134" s="240"/>
      <c r="N3134" s="240"/>
      <c r="O3134" s="240"/>
      <c r="P3134" s="240"/>
    </row>
    <row r="3135" spans="1:16" ht="13.5">
      <c r="A3135" s="240"/>
      <c r="B3135" s="240"/>
      <c r="C3135" s="240"/>
      <c r="D3135" s="240"/>
      <c r="E3135" s="240"/>
      <c r="F3135" s="240"/>
      <c r="G3135" s="240"/>
      <c r="H3135" s="240"/>
      <c r="I3135" s="240"/>
      <c r="J3135" s="240"/>
      <c r="K3135" s="240"/>
      <c r="L3135" s="240"/>
      <c r="M3135" s="240"/>
      <c r="N3135" s="240"/>
      <c r="O3135" s="240"/>
      <c r="P3135" s="240"/>
    </row>
    <row r="3136" spans="1:16" ht="13.5">
      <c r="A3136" s="240"/>
      <c r="B3136" s="240"/>
      <c r="C3136" s="240"/>
      <c r="D3136" s="240"/>
      <c r="E3136" s="240"/>
      <c r="F3136" s="240"/>
      <c r="G3136" s="240"/>
      <c r="H3136" s="240"/>
      <c r="I3136" s="240"/>
      <c r="J3136" s="240"/>
      <c r="K3136" s="240"/>
      <c r="L3136" s="240"/>
      <c r="M3136" s="240"/>
      <c r="N3136" s="240"/>
      <c r="O3136" s="240"/>
      <c r="P3136" s="240"/>
    </row>
    <row r="3137" spans="1:16" ht="13.5">
      <c r="A3137" s="240"/>
      <c r="B3137" s="240"/>
      <c r="C3137" s="240"/>
      <c r="D3137" s="240"/>
      <c r="E3137" s="240"/>
      <c r="F3137" s="240"/>
      <c r="G3137" s="240"/>
      <c r="H3137" s="240"/>
      <c r="I3137" s="240"/>
      <c r="J3137" s="240"/>
      <c r="K3137" s="240"/>
      <c r="L3137" s="240"/>
      <c r="M3137" s="240"/>
      <c r="N3137" s="240"/>
      <c r="O3137" s="240"/>
      <c r="P3137" s="240"/>
    </row>
    <row r="3138" spans="1:16" ht="13.5">
      <c r="A3138" s="240"/>
      <c r="B3138" s="240"/>
      <c r="C3138" s="240"/>
      <c r="D3138" s="240"/>
      <c r="E3138" s="240"/>
      <c r="F3138" s="240"/>
      <c r="G3138" s="240"/>
      <c r="H3138" s="240"/>
      <c r="I3138" s="240"/>
      <c r="J3138" s="240"/>
      <c r="K3138" s="240"/>
      <c r="L3138" s="240"/>
      <c r="M3138" s="240"/>
      <c r="N3138" s="240"/>
      <c r="O3138" s="240"/>
      <c r="P3138" s="240"/>
    </row>
    <row r="3139" spans="1:16" ht="13.5">
      <c r="A3139" s="240"/>
      <c r="B3139" s="240"/>
      <c r="C3139" s="240"/>
      <c r="D3139" s="240"/>
      <c r="E3139" s="240"/>
      <c r="F3139" s="240"/>
      <c r="G3139" s="240"/>
      <c r="H3139" s="240"/>
      <c r="I3139" s="240"/>
      <c r="J3139" s="240"/>
      <c r="K3139" s="240"/>
      <c r="L3139" s="240"/>
      <c r="M3139" s="240"/>
      <c r="N3139" s="240"/>
      <c r="O3139" s="240"/>
      <c r="P3139" s="240"/>
    </row>
    <row r="3140" spans="1:16" ht="13.5">
      <c r="A3140" s="240"/>
      <c r="B3140" s="240"/>
      <c r="C3140" s="240"/>
      <c r="D3140" s="240"/>
      <c r="E3140" s="240"/>
      <c r="F3140" s="240"/>
      <c r="G3140" s="240"/>
      <c r="H3140" s="240"/>
      <c r="I3140" s="240"/>
      <c r="J3140" s="240"/>
      <c r="K3140" s="240"/>
      <c r="L3140" s="240"/>
      <c r="M3140" s="240"/>
      <c r="N3140" s="240"/>
      <c r="O3140" s="240"/>
      <c r="P3140" s="240"/>
    </row>
    <row r="3141" spans="1:16" ht="13.5">
      <c r="A3141" s="240"/>
      <c r="B3141" s="240"/>
      <c r="C3141" s="240"/>
      <c r="D3141" s="240"/>
      <c r="E3141" s="240"/>
      <c r="F3141" s="240"/>
      <c r="G3141" s="240"/>
      <c r="H3141" s="240"/>
      <c r="I3141" s="240"/>
      <c r="J3141" s="240"/>
      <c r="K3141" s="240"/>
      <c r="L3141" s="240"/>
      <c r="M3141" s="240"/>
      <c r="N3141" s="240"/>
      <c r="O3141" s="240"/>
      <c r="P3141" s="240"/>
    </row>
    <row r="3142" spans="1:16" ht="13.5">
      <c r="A3142" s="240"/>
      <c r="B3142" s="240"/>
      <c r="C3142" s="240"/>
      <c r="D3142" s="240"/>
      <c r="E3142" s="240"/>
      <c r="F3142" s="240"/>
      <c r="G3142" s="240"/>
      <c r="H3142" s="240"/>
      <c r="I3142" s="240"/>
      <c r="J3142" s="240"/>
      <c r="K3142" s="240"/>
      <c r="L3142" s="240"/>
      <c r="M3142" s="240"/>
      <c r="N3142" s="240"/>
      <c r="O3142" s="240"/>
      <c r="P3142" s="240"/>
    </row>
    <row r="3143" spans="1:16" ht="13.5">
      <c r="A3143" s="240"/>
      <c r="B3143" s="240"/>
      <c r="C3143" s="240"/>
      <c r="D3143" s="240"/>
      <c r="E3143" s="240"/>
      <c r="F3143" s="240"/>
      <c r="G3143" s="240"/>
      <c r="H3143" s="240"/>
      <c r="I3143" s="240"/>
      <c r="J3143" s="240"/>
      <c r="K3143" s="240"/>
      <c r="L3143" s="240"/>
      <c r="M3143" s="240"/>
      <c r="N3143" s="240"/>
      <c r="O3143" s="240"/>
      <c r="P3143" s="240"/>
    </row>
    <row r="3144" spans="1:16" ht="13.5">
      <c r="A3144" s="240"/>
      <c r="B3144" s="240"/>
      <c r="C3144" s="240"/>
      <c r="D3144" s="240"/>
      <c r="E3144" s="240"/>
      <c r="F3144" s="240"/>
      <c r="G3144" s="240"/>
      <c r="H3144" s="240"/>
      <c r="I3144" s="240"/>
      <c r="J3144" s="240"/>
      <c r="K3144" s="240"/>
      <c r="L3144" s="240"/>
      <c r="M3144" s="240"/>
      <c r="N3144" s="240"/>
      <c r="O3144" s="240"/>
      <c r="P3144" s="240"/>
    </row>
    <row r="3145" spans="1:16" ht="13.5">
      <c r="A3145" s="240"/>
      <c r="B3145" s="240"/>
      <c r="C3145" s="240"/>
      <c r="D3145" s="240"/>
      <c r="E3145" s="240"/>
      <c r="F3145" s="240"/>
      <c r="G3145" s="240"/>
      <c r="H3145" s="240"/>
      <c r="I3145" s="240"/>
      <c r="J3145" s="240"/>
      <c r="K3145" s="240"/>
      <c r="L3145" s="240"/>
      <c r="M3145" s="240"/>
      <c r="N3145" s="240"/>
      <c r="O3145" s="240"/>
      <c r="P3145" s="240"/>
    </row>
    <row r="3146" spans="1:16" ht="13.5">
      <c r="A3146" s="240"/>
      <c r="B3146" s="240"/>
      <c r="C3146" s="240"/>
      <c r="D3146" s="240"/>
      <c r="E3146" s="240"/>
      <c r="F3146" s="240"/>
      <c r="G3146" s="240"/>
      <c r="H3146" s="240"/>
      <c r="I3146" s="240"/>
      <c r="J3146" s="240"/>
      <c r="K3146" s="240"/>
      <c r="L3146" s="240"/>
      <c r="M3146" s="240"/>
      <c r="N3146" s="240"/>
      <c r="O3146" s="240"/>
      <c r="P3146" s="240"/>
    </row>
    <row r="3147" spans="1:16" ht="13.5">
      <c r="A3147" s="240"/>
      <c r="B3147" s="240"/>
      <c r="C3147" s="240"/>
      <c r="D3147" s="240"/>
      <c r="E3147" s="240"/>
      <c r="F3147" s="240"/>
      <c r="G3147" s="240"/>
      <c r="H3147" s="240"/>
      <c r="I3147" s="240"/>
      <c r="J3147" s="240"/>
      <c r="K3147" s="240"/>
      <c r="L3147" s="240"/>
      <c r="M3147" s="240"/>
      <c r="N3147" s="240"/>
      <c r="O3147" s="240"/>
      <c r="P3147" s="240"/>
    </row>
    <row r="3148" spans="1:16" ht="13.5">
      <c r="A3148" s="240"/>
      <c r="B3148" s="240"/>
      <c r="C3148" s="240"/>
      <c r="D3148" s="240"/>
      <c r="E3148" s="240"/>
      <c r="F3148" s="240"/>
      <c r="G3148" s="240"/>
      <c r="H3148" s="240"/>
      <c r="I3148" s="240"/>
      <c r="J3148" s="240"/>
      <c r="K3148" s="240"/>
      <c r="L3148" s="240"/>
      <c r="M3148" s="240"/>
      <c r="N3148" s="240"/>
      <c r="O3148" s="240"/>
      <c r="P3148" s="240"/>
    </row>
    <row r="3149" spans="1:16" ht="13.5">
      <c r="A3149" s="240"/>
      <c r="B3149" s="240"/>
      <c r="C3149" s="240"/>
      <c r="D3149" s="240"/>
      <c r="E3149" s="240"/>
      <c r="F3149" s="240"/>
      <c r="G3149" s="240"/>
      <c r="H3149" s="240"/>
      <c r="I3149" s="240"/>
      <c r="J3149" s="240"/>
      <c r="K3149" s="240"/>
      <c r="L3149" s="240"/>
      <c r="M3149" s="240"/>
      <c r="N3149" s="240"/>
      <c r="O3149" s="240"/>
      <c r="P3149" s="240"/>
    </row>
    <row r="3150" spans="1:16" ht="13.5">
      <c r="A3150" s="240"/>
      <c r="B3150" s="240"/>
      <c r="C3150" s="240"/>
      <c r="D3150" s="240"/>
      <c r="E3150" s="240"/>
      <c r="F3150" s="240"/>
      <c r="G3150" s="240"/>
      <c r="H3150" s="240"/>
      <c r="I3150" s="240"/>
      <c r="J3150" s="240"/>
      <c r="K3150" s="240"/>
      <c r="L3150" s="240"/>
      <c r="M3150" s="240"/>
      <c r="N3150" s="240"/>
      <c r="O3150" s="240"/>
      <c r="P3150" s="240"/>
    </row>
    <row r="3151" spans="1:16" ht="13.5">
      <c r="A3151" s="240"/>
      <c r="B3151" s="240"/>
      <c r="C3151" s="240"/>
      <c r="D3151" s="240"/>
      <c r="E3151" s="240"/>
      <c r="F3151" s="240"/>
      <c r="G3151" s="240"/>
      <c r="H3151" s="240"/>
      <c r="I3151" s="240"/>
      <c r="J3151" s="240"/>
      <c r="K3151" s="240"/>
      <c r="L3151" s="240"/>
      <c r="M3151" s="240"/>
      <c r="N3151" s="240"/>
      <c r="O3151" s="240"/>
      <c r="P3151" s="240"/>
    </row>
    <row r="3152" spans="1:16" ht="13.5">
      <c r="A3152" s="240"/>
      <c r="B3152" s="240"/>
      <c r="C3152" s="240"/>
      <c r="D3152" s="240"/>
      <c r="E3152" s="240"/>
      <c r="F3152" s="240"/>
      <c r="G3152" s="240"/>
      <c r="H3152" s="240"/>
      <c r="I3152" s="240"/>
      <c r="J3152" s="240"/>
      <c r="K3152" s="240"/>
      <c r="L3152" s="240"/>
      <c r="M3152" s="240"/>
      <c r="N3152" s="240"/>
      <c r="O3152" s="240"/>
      <c r="P3152" s="240"/>
    </row>
    <row r="3153" spans="1:16" ht="13.5">
      <c r="A3153" s="240"/>
      <c r="B3153" s="240"/>
      <c r="C3153" s="240"/>
      <c r="D3153" s="240"/>
      <c r="E3153" s="240"/>
      <c r="F3153" s="240"/>
      <c r="G3153" s="240"/>
      <c r="H3153" s="240"/>
      <c r="I3153" s="240"/>
      <c r="J3153" s="240"/>
      <c r="K3153" s="240"/>
      <c r="L3153" s="240"/>
      <c r="M3153" s="240"/>
      <c r="N3153" s="240"/>
      <c r="O3153" s="240"/>
      <c r="P3153" s="240"/>
    </row>
    <row r="3154" spans="1:16" ht="13.5">
      <c r="A3154" s="240"/>
      <c r="B3154" s="240"/>
      <c r="C3154" s="240"/>
      <c r="D3154" s="240"/>
      <c r="E3154" s="240"/>
      <c r="F3154" s="240"/>
      <c r="G3154" s="240"/>
      <c r="H3154" s="240"/>
      <c r="I3154" s="240"/>
      <c r="J3154" s="240"/>
      <c r="K3154" s="240"/>
      <c r="L3154" s="240"/>
      <c r="M3154" s="240"/>
      <c r="N3154" s="240"/>
      <c r="O3154" s="240"/>
      <c r="P3154" s="240"/>
    </row>
    <row r="3155" spans="1:16" ht="13.5">
      <c r="A3155" s="240"/>
      <c r="B3155" s="240"/>
      <c r="C3155" s="240"/>
      <c r="D3155" s="240"/>
      <c r="E3155" s="240"/>
      <c r="F3155" s="240"/>
      <c r="G3155" s="240"/>
      <c r="H3155" s="240"/>
      <c r="I3155" s="240"/>
      <c r="J3155" s="240"/>
      <c r="K3155" s="240"/>
      <c r="L3155" s="240"/>
      <c r="M3155" s="240"/>
      <c r="N3155" s="240"/>
      <c r="O3155" s="240"/>
      <c r="P3155" s="240"/>
    </row>
    <row r="3156" spans="1:16" ht="13.5">
      <c r="A3156" s="240"/>
      <c r="B3156" s="240"/>
      <c r="C3156" s="240"/>
      <c r="D3156" s="240"/>
      <c r="E3156" s="240"/>
      <c r="F3156" s="240"/>
      <c r="G3156" s="240"/>
      <c r="H3156" s="240"/>
      <c r="I3156" s="240"/>
      <c r="J3156" s="240"/>
      <c r="K3156" s="240"/>
      <c r="L3156" s="240"/>
      <c r="M3156" s="240"/>
      <c r="N3156" s="240"/>
      <c r="O3156" s="240"/>
      <c r="P3156" s="240"/>
    </row>
    <row r="3157" spans="1:16" ht="13.5">
      <c r="A3157" s="240"/>
      <c r="B3157" s="240"/>
      <c r="C3157" s="240"/>
      <c r="D3157" s="240"/>
      <c r="E3157" s="240"/>
      <c r="F3157" s="240"/>
      <c r="G3157" s="240"/>
      <c r="H3157" s="240"/>
      <c r="I3157" s="240"/>
      <c r="J3157" s="240"/>
      <c r="K3157" s="240"/>
      <c r="L3157" s="240"/>
      <c r="M3157" s="240"/>
      <c r="N3157" s="240"/>
      <c r="O3157" s="240"/>
      <c r="P3157" s="240"/>
    </row>
    <row r="3158" spans="1:16" ht="13.5">
      <c r="A3158" s="240"/>
      <c r="B3158" s="240"/>
      <c r="C3158" s="240"/>
      <c r="D3158" s="240"/>
      <c r="E3158" s="240"/>
      <c r="F3158" s="240"/>
      <c r="G3158" s="240"/>
      <c r="H3158" s="240"/>
      <c r="I3158" s="240"/>
      <c r="J3158" s="240"/>
      <c r="K3158" s="240"/>
      <c r="L3158" s="240"/>
      <c r="M3158" s="240"/>
      <c r="N3158" s="240"/>
      <c r="O3158" s="240"/>
      <c r="P3158" s="240"/>
    </row>
    <row r="3159" spans="1:16" ht="13.5">
      <c r="A3159" s="240"/>
      <c r="B3159" s="240"/>
      <c r="C3159" s="240"/>
      <c r="D3159" s="240"/>
      <c r="E3159" s="240"/>
      <c r="F3159" s="240"/>
      <c r="G3159" s="240"/>
      <c r="H3159" s="240"/>
      <c r="I3159" s="240"/>
      <c r="J3159" s="240"/>
      <c r="K3159" s="240"/>
      <c r="L3159" s="240"/>
      <c r="M3159" s="240"/>
      <c r="N3159" s="240"/>
      <c r="O3159" s="240"/>
      <c r="P3159" s="240"/>
    </row>
    <row r="3160" spans="1:16" ht="13.5">
      <c r="A3160" s="240"/>
      <c r="B3160" s="240"/>
      <c r="C3160" s="240"/>
      <c r="D3160" s="240"/>
      <c r="E3160" s="240"/>
      <c r="F3160" s="240"/>
      <c r="G3160" s="240"/>
      <c r="H3160" s="240"/>
      <c r="I3160" s="240"/>
      <c r="J3160" s="240"/>
      <c r="K3160" s="240"/>
      <c r="L3160" s="240"/>
      <c r="M3160" s="240"/>
      <c r="N3160" s="240"/>
      <c r="O3160" s="240"/>
      <c r="P3160" s="240"/>
    </row>
    <row r="3161" spans="1:16" ht="13.5">
      <c r="A3161" s="240"/>
      <c r="B3161" s="240"/>
      <c r="C3161" s="240"/>
      <c r="D3161" s="240"/>
      <c r="E3161" s="240"/>
      <c r="F3161" s="240"/>
      <c r="G3161" s="240"/>
      <c r="H3161" s="240"/>
      <c r="I3161" s="240"/>
      <c r="J3161" s="240"/>
      <c r="K3161" s="240"/>
      <c r="L3161" s="240"/>
      <c r="M3161" s="240"/>
      <c r="N3161" s="240"/>
      <c r="O3161" s="240"/>
      <c r="P3161" s="240"/>
    </row>
    <row r="3162" spans="1:16" ht="13.5">
      <c r="A3162" s="240"/>
      <c r="B3162" s="240"/>
      <c r="C3162" s="240"/>
      <c r="D3162" s="240"/>
      <c r="E3162" s="240"/>
      <c r="F3162" s="240"/>
      <c r="G3162" s="240"/>
      <c r="H3162" s="240"/>
      <c r="I3162" s="240"/>
      <c r="J3162" s="240"/>
      <c r="K3162" s="240"/>
      <c r="L3162" s="240"/>
      <c r="M3162" s="240"/>
      <c r="N3162" s="240"/>
      <c r="O3162" s="240"/>
      <c r="P3162" s="240"/>
    </row>
    <row r="3163" spans="1:16" ht="13.5">
      <c r="A3163" s="240"/>
      <c r="B3163" s="240"/>
      <c r="C3163" s="240"/>
      <c r="D3163" s="240"/>
      <c r="E3163" s="240"/>
      <c r="F3163" s="240"/>
      <c r="G3163" s="240"/>
      <c r="H3163" s="240"/>
      <c r="I3163" s="240"/>
      <c r="J3163" s="240"/>
      <c r="K3163" s="240"/>
      <c r="L3163" s="240"/>
      <c r="M3163" s="240"/>
      <c r="N3163" s="240"/>
      <c r="O3163" s="240"/>
      <c r="P3163" s="240"/>
    </row>
    <row r="3164" spans="1:16" ht="13.5">
      <c r="A3164" s="240"/>
      <c r="B3164" s="240"/>
      <c r="C3164" s="240"/>
      <c r="D3164" s="240"/>
      <c r="E3164" s="240"/>
      <c r="F3164" s="240"/>
      <c r="G3164" s="240"/>
      <c r="H3164" s="240"/>
      <c r="I3164" s="240"/>
      <c r="J3164" s="240"/>
      <c r="K3164" s="240"/>
      <c r="L3164" s="240"/>
      <c r="M3164" s="240"/>
      <c r="N3164" s="240"/>
      <c r="O3164" s="240"/>
      <c r="P3164" s="240"/>
    </row>
    <row r="3165" spans="1:16" ht="13.5">
      <c r="A3165" s="240"/>
      <c r="B3165" s="240"/>
      <c r="C3165" s="240"/>
      <c r="D3165" s="240"/>
      <c r="E3165" s="240"/>
      <c r="F3165" s="240"/>
      <c r="G3165" s="240"/>
      <c r="H3165" s="240"/>
      <c r="I3165" s="240"/>
      <c r="J3165" s="240"/>
      <c r="K3165" s="240"/>
      <c r="L3165" s="240"/>
      <c r="M3165" s="240"/>
      <c r="N3165" s="240"/>
      <c r="O3165" s="240"/>
      <c r="P3165" s="240"/>
    </row>
    <row r="3166" spans="1:16" ht="13.5">
      <c r="A3166" s="240"/>
      <c r="B3166" s="240"/>
      <c r="C3166" s="240"/>
      <c r="D3166" s="240"/>
      <c r="E3166" s="240"/>
      <c r="F3166" s="240"/>
      <c r="G3166" s="240"/>
      <c r="H3166" s="240"/>
      <c r="I3166" s="240"/>
      <c r="J3166" s="240"/>
      <c r="K3166" s="240"/>
      <c r="L3166" s="240"/>
      <c r="M3166" s="240"/>
      <c r="N3166" s="240"/>
      <c r="O3166" s="240"/>
      <c r="P3166" s="240"/>
    </row>
    <row r="3167" spans="1:16" ht="13.5">
      <c r="A3167" s="240"/>
      <c r="B3167" s="240"/>
      <c r="C3167" s="240"/>
      <c r="D3167" s="240"/>
      <c r="E3167" s="240"/>
      <c r="F3167" s="240"/>
      <c r="G3167" s="240"/>
      <c r="H3167" s="240"/>
      <c r="I3167" s="240"/>
      <c r="J3167" s="240"/>
      <c r="K3167" s="240"/>
      <c r="L3167" s="240"/>
      <c r="M3167" s="240"/>
      <c r="N3167" s="240"/>
      <c r="O3167" s="240"/>
      <c r="P3167" s="240"/>
    </row>
    <row r="3168" spans="1:16" ht="13.5">
      <c r="A3168" s="240"/>
      <c r="B3168" s="240"/>
      <c r="C3168" s="240"/>
      <c r="D3168" s="240"/>
      <c r="E3168" s="240"/>
      <c r="F3168" s="240"/>
      <c r="G3168" s="240"/>
      <c r="H3168" s="240"/>
      <c r="I3168" s="240"/>
      <c r="J3168" s="240"/>
      <c r="K3168" s="240"/>
      <c r="L3168" s="240"/>
      <c r="M3168" s="240"/>
      <c r="N3168" s="240"/>
      <c r="O3168" s="240"/>
      <c r="P3168" s="240"/>
    </row>
    <row r="3169" spans="1:16" ht="13.5">
      <c r="A3169" s="240"/>
      <c r="B3169" s="240"/>
      <c r="C3169" s="240"/>
      <c r="D3169" s="240"/>
      <c r="E3169" s="240"/>
      <c r="F3169" s="240"/>
      <c r="G3169" s="240"/>
      <c r="H3169" s="240"/>
      <c r="I3169" s="240"/>
      <c r="J3169" s="240"/>
      <c r="K3169" s="240"/>
      <c r="L3169" s="240"/>
      <c r="M3169" s="240"/>
      <c r="N3169" s="240"/>
      <c r="O3169" s="240"/>
      <c r="P3169" s="240"/>
    </row>
    <row r="3170" spans="1:16" ht="13.5">
      <c r="A3170" s="240"/>
      <c r="B3170" s="240"/>
      <c r="C3170" s="240"/>
      <c r="D3170" s="240"/>
      <c r="E3170" s="240"/>
      <c r="F3170" s="240"/>
      <c r="G3170" s="240"/>
      <c r="H3170" s="240"/>
      <c r="I3170" s="240"/>
      <c r="J3170" s="240"/>
      <c r="K3170" s="240"/>
      <c r="L3170" s="240"/>
      <c r="M3170" s="240"/>
      <c r="N3170" s="240"/>
      <c r="O3170" s="240"/>
      <c r="P3170" s="240"/>
    </row>
    <row r="3171" spans="1:16" ht="13.5">
      <c r="A3171" s="240"/>
      <c r="B3171" s="240"/>
      <c r="C3171" s="240"/>
      <c r="D3171" s="240"/>
      <c r="E3171" s="240"/>
      <c r="F3171" s="240"/>
      <c r="G3171" s="240"/>
      <c r="H3171" s="240"/>
      <c r="I3171" s="240"/>
      <c r="J3171" s="240"/>
      <c r="K3171" s="240"/>
      <c r="L3171" s="240"/>
      <c r="M3171" s="240"/>
      <c r="N3171" s="240"/>
      <c r="O3171" s="240"/>
      <c r="P3171" s="240"/>
    </row>
    <row r="3172" spans="1:16" ht="13.5">
      <c r="A3172" s="240"/>
      <c r="B3172" s="240"/>
      <c r="C3172" s="240"/>
      <c r="D3172" s="240"/>
      <c r="E3172" s="240"/>
      <c r="F3172" s="240"/>
      <c r="G3172" s="240"/>
      <c r="H3172" s="240"/>
      <c r="I3172" s="240"/>
      <c r="J3172" s="240"/>
      <c r="K3172" s="240"/>
      <c r="L3172" s="240"/>
      <c r="M3172" s="240"/>
      <c r="N3172" s="240"/>
      <c r="O3172" s="240"/>
      <c r="P3172" s="240"/>
    </row>
    <row r="3173" spans="1:16" ht="13.5">
      <c r="A3173" s="240"/>
      <c r="B3173" s="240"/>
      <c r="C3173" s="240"/>
      <c r="D3173" s="240"/>
      <c r="E3173" s="240"/>
      <c r="F3173" s="240"/>
      <c r="G3173" s="240"/>
      <c r="H3173" s="240"/>
      <c r="I3173" s="240"/>
      <c r="J3173" s="240"/>
      <c r="K3173" s="240"/>
      <c r="L3173" s="240"/>
      <c r="M3173" s="240"/>
      <c r="N3173" s="240"/>
      <c r="O3173" s="240"/>
      <c r="P3173" s="240"/>
    </row>
    <row r="3174" spans="1:16" ht="13.5">
      <c r="A3174" s="240"/>
      <c r="B3174" s="240"/>
      <c r="C3174" s="240"/>
      <c r="D3174" s="240"/>
      <c r="E3174" s="240"/>
      <c r="F3174" s="240"/>
      <c r="G3174" s="240"/>
      <c r="H3174" s="240"/>
      <c r="I3174" s="240"/>
      <c r="J3174" s="240"/>
      <c r="K3174" s="240"/>
      <c r="L3174" s="240"/>
      <c r="M3174" s="240"/>
      <c r="N3174" s="240"/>
      <c r="O3174" s="240"/>
      <c r="P3174" s="240"/>
    </row>
    <row r="3175" spans="1:16" ht="13.5">
      <c r="A3175" s="240"/>
      <c r="B3175" s="240"/>
      <c r="C3175" s="240"/>
      <c r="D3175" s="240"/>
      <c r="E3175" s="240"/>
      <c r="F3175" s="240"/>
      <c r="G3175" s="240"/>
      <c r="H3175" s="240"/>
      <c r="I3175" s="240"/>
      <c r="J3175" s="240"/>
      <c r="K3175" s="240"/>
      <c r="L3175" s="240"/>
      <c r="M3175" s="240"/>
      <c r="N3175" s="240"/>
      <c r="O3175" s="240"/>
      <c r="P3175" s="240"/>
    </row>
    <row r="3176" spans="1:16" ht="13.5">
      <c r="A3176" s="240"/>
      <c r="B3176" s="240"/>
      <c r="C3176" s="240"/>
      <c r="D3176" s="240"/>
      <c r="E3176" s="240"/>
      <c r="F3176" s="240"/>
      <c r="G3176" s="240"/>
      <c r="H3176" s="240"/>
      <c r="I3176" s="240"/>
      <c r="J3176" s="240"/>
      <c r="K3176" s="240"/>
      <c r="L3176" s="240"/>
      <c r="M3176" s="240"/>
      <c r="N3176" s="240"/>
      <c r="O3176" s="240"/>
      <c r="P3176" s="240"/>
    </row>
    <row r="3177" spans="1:16" ht="13.5">
      <c r="A3177" s="240"/>
      <c r="B3177" s="240"/>
      <c r="C3177" s="240"/>
      <c r="D3177" s="240"/>
      <c r="E3177" s="240"/>
      <c r="F3177" s="240"/>
      <c r="G3177" s="240"/>
      <c r="H3177" s="240"/>
      <c r="I3177" s="240"/>
      <c r="J3177" s="240"/>
      <c r="K3177" s="240"/>
      <c r="L3177" s="240"/>
      <c r="M3177" s="240"/>
      <c r="N3177" s="240"/>
      <c r="O3177" s="240"/>
      <c r="P3177" s="240"/>
    </row>
    <row r="3178" spans="1:16" ht="13.5">
      <c r="A3178" s="240"/>
      <c r="B3178" s="240"/>
      <c r="C3178" s="240"/>
      <c r="D3178" s="240"/>
      <c r="E3178" s="240"/>
      <c r="F3178" s="240"/>
      <c r="G3178" s="240"/>
      <c r="H3178" s="240"/>
      <c r="I3178" s="240"/>
      <c r="J3178" s="240"/>
      <c r="K3178" s="240"/>
      <c r="L3178" s="240"/>
      <c r="M3178" s="240"/>
      <c r="N3178" s="240"/>
      <c r="O3178" s="240"/>
      <c r="P3178" s="240"/>
    </row>
    <row r="3179" spans="1:16" ht="13.5">
      <c r="A3179" s="240"/>
      <c r="B3179" s="240"/>
      <c r="C3179" s="240"/>
      <c r="D3179" s="240"/>
      <c r="E3179" s="240"/>
      <c r="F3179" s="240"/>
      <c r="G3179" s="240"/>
      <c r="H3179" s="240"/>
      <c r="I3179" s="240"/>
      <c r="J3179" s="240"/>
      <c r="K3179" s="240"/>
      <c r="L3179" s="240"/>
      <c r="M3179" s="240"/>
      <c r="N3179" s="240"/>
      <c r="O3179" s="240"/>
      <c r="P3179" s="240"/>
    </row>
    <row r="3180" spans="1:16" ht="13.5">
      <c r="A3180" s="240"/>
      <c r="B3180" s="240"/>
      <c r="C3180" s="240"/>
      <c r="D3180" s="240"/>
      <c r="E3180" s="240"/>
      <c r="F3180" s="240"/>
      <c r="G3180" s="240"/>
      <c r="H3180" s="240"/>
      <c r="I3180" s="240"/>
      <c r="J3180" s="240"/>
      <c r="K3180" s="240"/>
      <c r="L3180" s="240"/>
      <c r="M3180" s="240"/>
      <c r="N3180" s="240"/>
      <c r="O3180" s="240"/>
      <c r="P3180" s="240"/>
    </row>
    <row r="3181" spans="1:16" ht="13.5">
      <c r="A3181" s="240"/>
      <c r="B3181" s="240"/>
      <c r="C3181" s="240"/>
      <c r="D3181" s="240"/>
      <c r="E3181" s="240"/>
      <c r="F3181" s="240"/>
      <c r="G3181" s="240"/>
      <c r="H3181" s="240"/>
      <c r="I3181" s="240"/>
      <c r="J3181" s="240"/>
      <c r="K3181" s="240"/>
      <c r="L3181" s="240"/>
      <c r="M3181" s="240"/>
      <c r="N3181" s="240"/>
      <c r="O3181" s="240"/>
      <c r="P3181" s="240"/>
    </row>
    <row r="3182" spans="1:16" ht="13.5">
      <c r="A3182" s="240"/>
      <c r="B3182" s="240"/>
      <c r="C3182" s="240"/>
      <c r="D3182" s="240"/>
      <c r="E3182" s="240"/>
      <c r="F3182" s="240"/>
      <c r="G3182" s="240"/>
      <c r="H3182" s="240"/>
      <c r="I3182" s="240"/>
      <c r="J3182" s="240"/>
      <c r="K3182" s="240"/>
      <c r="L3182" s="240"/>
      <c r="M3182" s="240"/>
      <c r="N3182" s="240"/>
      <c r="O3182" s="240"/>
      <c r="P3182" s="240"/>
    </row>
    <row r="3183" spans="1:16" ht="13.5">
      <c r="A3183" s="240"/>
      <c r="B3183" s="240"/>
      <c r="C3183" s="240"/>
      <c r="D3183" s="240"/>
      <c r="E3183" s="240"/>
      <c r="F3183" s="240"/>
      <c r="G3183" s="240"/>
      <c r="H3183" s="240"/>
      <c r="I3183" s="240"/>
      <c r="J3183" s="240"/>
      <c r="K3183" s="240"/>
      <c r="L3183" s="240"/>
      <c r="M3183" s="240"/>
      <c r="N3183" s="240"/>
      <c r="O3183" s="240"/>
      <c r="P3183" s="240"/>
    </row>
    <row r="3184" spans="1:16" ht="13.5">
      <c r="A3184" s="240"/>
      <c r="B3184" s="240"/>
      <c r="C3184" s="240"/>
      <c r="D3184" s="240"/>
      <c r="E3184" s="240"/>
      <c r="F3184" s="240"/>
      <c r="G3184" s="240"/>
      <c r="H3184" s="240"/>
      <c r="I3184" s="240"/>
      <c r="J3184" s="240"/>
      <c r="K3184" s="240"/>
      <c r="L3184" s="240"/>
      <c r="M3184" s="240"/>
      <c r="N3184" s="240"/>
      <c r="O3184" s="240"/>
      <c r="P3184" s="240"/>
    </row>
    <row r="3185" spans="1:16" ht="13.5">
      <c r="A3185" s="240"/>
      <c r="B3185" s="240"/>
      <c r="C3185" s="240"/>
      <c r="D3185" s="240"/>
      <c r="E3185" s="240"/>
      <c r="F3185" s="240"/>
      <c r="G3185" s="240"/>
      <c r="H3185" s="240"/>
      <c r="I3185" s="240"/>
      <c r="J3185" s="240"/>
      <c r="K3185" s="240"/>
      <c r="L3185" s="240"/>
      <c r="M3185" s="240"/>
      <c r="N3185" s="240"/>
      <c r="O3185" s="240"/>
      <c r="P3185" s="240"/>
    </row>
    <row r="3186" spans="1:16" ht="13.5">
      <c r="A3186" s="240"/>
      <c r="B3186" s="240"/>
      <c r="C3186" s="240"/>
      <c r="D3186" s="240"/>
      <c r="E3186" s="240"/>
      <c r="F3186" s="240"/>
      <c r="G3186" s="240"/>
      <c r="H3186" s="240"/>
      <c r="I3186" s="240"/>
      <c r="J3186" s="240"/>
      <c r="K3186" s="240"/>
      <c r="L3186" s="240"/>
      <c r="M3186" s="240"/>
      <c r="N3186" s="240"/>
      <c r="O3186" s="240"/>
      <c r="P3186" s="240"/>
    </row>
    <row r="3187" spans="1:16" ht="13.5">
      <c r="A3187" s="240"/>
      <c r="B3187" s="240"/>
      <c r="C3187" s="240"/>
      <c r="D3187" s="240"/>
      <c r="E3187" s="240"/>
      <c r="F3187" s="240"/>
      <c r="G3187" s="240"/>
      <c r="H3187" s="240"/>
      <c r="I3187" s="240"/>
      <c r="J3187" s="240"/>
      <c r="K3187" s="240"/>
      <c r="L3187" s="240"/>
      <c r="M3187" s="240"/>
      <c r="N3187" s="240"/>
      <c r="O3187" s="240"/>
      <c r="P3187" s="240"/>
    </row>
    <row r="3188" spans="1:16" ht="13.5">
      <c r="A3188" s="240"/>
      <c r="B3188" s="240"/>
      <c r="C3188" s="240"/>
      <c r="D3188" s="240"/>
      <c r="E3188" s="240"/>
      <c r="F3188" s="240"/>
      <c r="G3188" s="240"/>
      <c r="H3188" s="240"/>
      <c r="I3188" s="240"/>
      <c r="J3188" s="240"/>
      <c r="K3188" s="240"/>
      <c r="L3188" s="240"/>
      <c r="M3188" s="240"/>
      <c r="N3188" s="240"/>
      <c r="O3188" s="240"/>
      <c r="P3188" s="240"/>
    </row>
    <row r="3189" spans="1:16" ht="13.5">
      <c r="A3189" s="240"/>
      <c r="B3189" s="240"/>
      <c r="C3189" s="240"/>
      <c r="D3189" s="240"/>
      <c r="E3189" s="240"/>
      <c r="F3189" s="240"/>
      <c r="G3189" s="240"/>
      <c r="H3189" s="240"/>
      <c r="I3189" s="240"/>
      <c r="J3189" s="240"/>
      <c r="K3189" s="240"/>
      <c r="L3189" s="240"/>
      <c r="M3189" s="240"/>
      <c r="N3189" s="240"/>
      <c r="O3189" s="240"/>
      <c r="P3189" s="240"/>
    </row>
    <row r="3190" spans="1:16" ht="13.5">
      <c r="A3190" s="240"/>
      <c r="B3190" s="240"/>
      <c r="C3190" s="240"/>
      <c r="D3190" s="240"/>
      <c r="E3190" s="240"/>
      <c r="F3190" s="240"/>
      <c r="G3190" s="240"/>
      <c r="H3190" s="240"/>
      <c r="I3190" s="240"/>
      <c r="J3190" s="240"/>
      <c r="K3190" s="240"/>
      <c r="L3190" s="240"/>
      <c r="M3190" s="240"/>
      <c r="N3190" s="240"/>
      <c r="O3190" s="240"/>
      <c r="P3190" s="240"/>
    </row>
    <row r="3191" spans="1:16" ht="13.5">
      <c r="A3191" s="240"/>
      <c r="B3191" s="240"/>
      <c r="C3191" s="240"/>
      <c r="D3191" s="240"/>
      <c r="E3191" s="240"/>
      <c r="F3191" s="240"/>
      <c r="G3191" s="240"/>
      <c r="H3191" s="240"/>
      <c r="I3191" s="240"/>
      <c r="J3191" s="240"/>
      <c r="K3191" s="240"/>
      <c r="L3191" s="240"/>
      <c r="M3191" s="240"/>
      <c r="N3191" s="240"/>
      <c r="O3191" s="240"/>
      <c r="P3191" s="240"/>
    </row>
    <row r="3192" spans="1:16" ht="13.5">
      <c r="A3192" s="240"/>
      <c r="B3192" s="240"/>
      <c r="C3192" s="240"/>
      <c r="D3192" s="240"/>
      <c r="E3192" s="240"/>
      <c r="F3192" s="240"/>
      <c r="G3192" s="240"/>
      <c r="H3192" s="240"/>
      <c r="I3192" s="240"/>
      <c r="J3192" s="240"/>
      <c r="K3192" s="240"/>
      <c r="L3192" s="240"/>
      <c r="M3192" s="240"/>
      <c r="N3192" s="240"/>
      <c r="O3192" s="240"/>
      <c r="P3192" s="240"/>
    </row>
    <row r="3193" spans="1:16" ht="13.5">
      <c r="A3193" s="240"/>
      <c r="B3193" s="240"/>
      <c r="C3193" s="240"/>
      <c r="D3193" s="240"/>
      <c r="E3193" s="240"/>
      <c r="F3193" s="240"/>
      <c r="G3193" s="240"/>
      <c r="H3193" s="240"/>
      <c r="I3193" s="240"/>
      <c r="J3193" s="240"/>
      <c r="K3193" s="240"/>
      <c r="L3193" s="240"/>
      <c r="M3193" s="240"/>
      <c r="N3193" s="240"/>
      <c r="O3193" s="240"/>
      <c r="P3193" s="240"/>
    </row>
    <row r="3194" spans="1:16" ht="13.5">
      <c r="A3194" s="240"/>
      <c r="B3194" s="240"/>
      <c r="C3194" s="240"/>
      <c r="D3194" s="240"/>
      <c r="E3194" s="240"/>
      <c r="F3194" s="240"/>
      <c r="G3194" s="240"/>
      <c r="H3194" s="240"/>
      <c r="I3194" s="240"/>
      <c r="J3194" s="240"/>
      <c r="K3194" s="240"/>
      <c r="L3194" s="240"/>
      <c r="M3194" s="240"/>
      <c r="N3194" s="240"/>
      <c r="O3194" s="240"/>
      <c r="P3194" s="240"/>
    </row>
    <row r="3195" spans="1:16" ht="13.5">
      <c r="A3195" s="240"/>
      <c r="B3195" s="240"/>
      <c r="C3195" s="240"/>
      <c r="D3195" s="240"/>
      <c r="E3195" s="240"/>
      <c r="F3195" s="240"/>
      <c r="G3195" s="240"/>
      <c r="H3195" s="240"/>
      <c r="I3195" s="240"/>
      <c r="J3195" s="240"/>
      <c r="K3195" s="240"/>
      <c r="L3195" s="240"/>
      <c r="M3195" s="240"/>
      <c r="N3195" s="240"/>
      <c r="O3195" s="240"/>
      <c r="P3195" s="240"/>
    </row>
    <row r="3196" spans="1:16" ht="13.5">
      <c r="A3196" s="240"/>
      <c r="B3196" s="240"/>
      <c r="C3196" s="240"/>
      <c r="D3196" s="240"/>
      <c r="E3196" s="240"/>
      <c r="F3196" s="240"/>
      <c r="G3196" s="240"/>
      <c r="H3196" s="240"/>
      <c r="I3196" s="240"/>
      <c r="J3196" s="240"/>
      <c r="K3196" s="240"/>
      <c r="L3196" s="240"/>
      <c r="M3196" s="240"/>
      <c r="N3196" s="240"/>
      <c r="O3196" s="240"/>
      <c r="P3196" s="240"/>
    </row>
    <row r="3197" spans="1:16" ht="13.5">
      <c r="A3197" s="240"/>
      <c r="B3197" s="240"/>
      <c r="C3197" s="240"/>
      <c r="D3197" s="240"/>
      <c r="E3197" s="240"/>
      <c r="F3197" s="240"/>
      <c r="G3197" s="240"/>
      <c r="H3197" s="240"/>
      <c r="I3197" s="240"/>
      <c r="J3197" s="240"/>
      <c r="K3197" s="240"/>
      <c r="L3197" s="240"/>
      <c r="M3197" s="240"/>
      <c r="N3197" s="240"/>
      <c r="O3197" s="240"/>
      <c r="P3197" s="240"/>
    </row>
    <row r="3198" spans="1:16" ht="13.5">
      <c r="A3198" s="240"/>
      <c r="B3198" s="240"/>
      <c r="C3198" s="240"/>
      <c r="D3198" s="240"/>
      <c r="E3198" s="240"/>
      <c r="F3198" s="240"/>
      <c r="G3198" s="240"/>
      <c r="H3198" s="240"/>
      <c r="I3198" s="240"/>
      <c r="J3198" s="240"/>
      <c r="K3198" s="240"/>
      <c r="L3198" s="240"/>
      <c r="M3198" s="240"/>
      <c r="N3198" s="240"/>
      <c r="O3198" s="240"/>
      <c r="P3198" s="240"/>
    </row>
    <row r="3199" spans="1:16" ht="13.5">
      <c r="A3199" s="240"/>
      <c r="B3199" s="240"/>
      <c r="C3199" s="240"/>
      <c r="D3199" s="240"/>
      <c r="E3199" s="240"/>
      <c r="F3199" s="240"/>
      <c r="G3199" s="240"/>
      <c r="H3199" s="240"/>
      <c r="I3199" s="240"/>
      <c r="J3199" s="240"/>
      <c r="K3199" s="240"/>
      <c r="L3199" s="240"/>
      <c r="M3199" s="240"/>
      <c r="N3199" s="240"/>
      <c r="O3199" s="240"/>
      <c r="P3199" s="240"/>
    </row>
    <row r="3200" spans="1:16" ht="13.5">
      <c r="A3200" s="240"/>
      <c r="B3200" s="240"/>
      <c r="C3200" s="240"/>
      <c r="D3200" s="240"/>
      <c r="E3200" s="240"/>
      <c r="F3200" s="240"/>
      <c r="G3200" s="240"/>
      <c r="H3200" s="240"/>
      <c r="I3200" s="240"/>
      <c r="J3200" s="240"/>
      <c r="K3200" s="240"/>
      <c r="L3200" s="240"/>
      <c r="M3200" s="240"/>
      <c r="N3200" s="240"/>
      <c r="O3200" s="240"/>
      <c r="P3200" s="240"/>
    </row>
    <row r="3201" spans="1:16" ht="13.5">
      <c r="A3201" s="240"/>
      <c r="B3201" s="240"/>
      <c r="C3201" s="240"/>
      <c r="D3201" s="240"/>
      <c r="E3201" s="240"/>
      <c r="F3201" s="240"/>
      <c r="G3201" s="240"/>
      <c r="H3201" s="240"/>
      <c r="I3201" s="240"/>
      <c r="J3201" s="240"/>
      <c r="K3201" s="240"/>
      <c r="L3201" s="240"/>
      <c r="M3201" s="240"/>
      <c r="N3201" s="240"/>
      <c r="O3201" s="240"/>
      <c r="P3201" s="240"/>
    </row>
    <row r="3202" spans="1:16" ht="13.5">
      <c r="A3202" s="240"/>
      <c r="B3202" s="240"/>
      <c r="C3202" s="240"/>
      <c r="D3202" s="240"/>
      <c r="E3202" s="240"/>
      <c r="F3202" s="240"/>
      <c r="G3202" s="240"/>
      <c r="H3202" s="240"/>
      <c r="I3202" s="240"/>
      <c r="J3202" s="240"/>
      <c r="K3202" s="240"/>
      <c r="L3202" s="240"/>
      <c r="M3202" s="240"/>
      <c r="N3202" s="240"/>
      <c r="O3202" s="240"/>
      <c r="P3202" s="240"/>
    </row>
    <row r="3203" spans="1:16" ht="13.5">
      <c r="A3203" s="240"/>
      <c r="B3203" s="240"/>
      <c r="C3203" s="240"/>
      <c r="D3203" s="240"/>
      <c r="E3203" s="240"/>
      <c r="F3203" s="240"/>
      <c r="G3203" s="240"/>
      <c r="H3203" s="240"/>
      <c r="I3203" s="240"/>
      <c r="J3203" s="240"/>
      <c r="K3203" s="240"/>
      <c r="L3203" s="240"/>
      <c r="M3203" s="240"/>
      <c r="N3203" s="240"/>
      <c r="O3203" s="240"/>
      <c r="P3203" s="240"/>
    </row>
    <row r="3204" spans="1:16" ht="13.5">
      <c r="A3204" s="240"/>
      <c r="B3204" s="240"/>
      <c r="C3204" s="240"/>
      <c r="D3204" s="240"/>
      <c r="E3204" s="240"/>
      <c r="F3204" s="240"/>
      <c r="G3204" s="240"/>
      <c r="H3204" s="240"/>
      <c r="I3204" s="240"/>
      <c r="J3204" s="240"/>
      <c r="K3204" s="240"/>
      <c r="L3204" s="240"/>
      <c r="M3204" s="240"/>
      <c r="N3204" s="240"/>
      <c r="O3204" s="240"/>
      <c r="P3204" s="240"/>
    </row>
    <row r="3205" spans="1:16" ht="13.5">
      <c r="A3205" s="240"/>
      <c r="B3205" s="240"/>
      <c r="C3205" s="240"/>
      <c r="D3205" s="240"/>
      <c r="E3205" s="240"/>
      <c r="F3205" s="240"/>
      <c r="G3205" s="240"/>
      <c r="H3205" s="240"/>
      <c r="I3205" s="240"/>
      <c r="J3205" s="240"/>
      <c r="K3205" s="240"/>
      <c r="L3205" s="240"/>
      <c r="M3205" s="240"/>
      <c r="N3205" s="240"/>
      <c r="O3205" s="240"/>
      <c r="P3205" s="240"/>
    </row>
    <row r="3206" spans="1:16" ht="13.5">
      <c r="A3206" s="240"/>
      <c r="B3206" s="240"/>
      <c r="C3206" s="240"/>
      <c r="D3206" s="240"/>
      <c r="E3206" s="240"/>
      <c r="F3206" s="240"/>
      <c r="G3206" s="240"/>
      <c r="H3206" s="240"/>
      <c r="I3206" s="240"/>
      <c r="J3206" s="240"/>
      <c r="K3206" s="240"/>
      <c r="L3206" s="240"/>
      <c r="M3206" s="240"/>
      <c r="N3206" s="240"/>
      <c r="O3206" s="240"/>
      <c r="P3206" s="240"/>
    </row>
    <row r="3207" spans="1:16" ht="13.5">
      <c r="A3207" s="240"/>
      <c r="B3207" s="240"/>
      <c r="C3207" s="240"/>
      <c r="D3207" s="240"/>
      <c r="E3207" s="240"/>
      <c r="F3207" s="240"/>
      <c r="G3207" s="240"/>
      <c r="H3207" s="240"/>
      <c r="I3207" s="240"/>
      <c r="J3207" s="240"/>
      <c r="K3207" s="240"/>
      <c r="L3207" s="240"/>
      <c r="M3207" s="240"/>
      <c r="N3207" s="240"/>
      <c r="O3207" s="240"/>
      <c r="P3207" s="240"/>
    </row>
    <row r="3208" spans="1:16" ht="13.5">
      <c r="A3208" s="240"/>
      <c r="B3208" s="240"/>
      <c r="C3208" s="240"/>
      <c r="D3208" s="240"/>
      <c r="E3208" s="240"/>
      <c r="F3208" s="240"/>
      <c r="G3208" s="240"/>
      <c r="H3208" s="240"/>
      <c r="I3208" s="240"/>
      <c r="J3208" s="240"/>
      <c r="K3208" s="240"/>
      <c r="L3208" s="240"/>
      <c r="M3208" s="240"/>
      <c r="N3208" s="240"/>
      <c r="O3208" s="240"/>
      <c r="P3208" s="240"/>
    </row>
    <row r="3209" spans="1:16" ht="13.5">
      <c r="A3209" s="240"/>
      <c r="B3209" s="240"/>
      <c r="C3209" s="240"/>
      <c r="D3209" s="240"/>
      <c r="E3209" s="240"/>
      <c r="F3209" s="240"/>
      <c r="G3209" s="240"/>
      <c r="H3209" s="240"/>
      <c r="I3209" s="240"/>
      <c r="J3209" s="240"/>
      <c r="K3209" s="240"/>
      <c r="L3209" s="240"/>
      <c r="M3209" s="240"/>
      <c r="N3209" s="240"/>
      <c r="O3209" s="240"/>
      <c r="P3209" s="240"/>
    </row>
    <row r="3210" spans="1:16" ht="13.5">
      <c r="A3210" s="240"/>
      <c r="B3210" s="240"/>
      <c r="C3210" s="240"/>
      <c r="D3210" s="240"/>
      <c r="E3210" s="240"/>
      <c r="F3210" s="240"/>
      <c r="G3210" s="240"/>
      <c r="H3210" s="240"/>
      <c r="I3210" s="240"/>
      <c r="J3210" s="240"/>
      <c r="K3210" s="240"/>
      <c r="L3210" s="240"/>
      <c r="M3210" s="240"/>
      <c r="N3210" s="240"/>
      <c r="O3210" s="240"/>
      <c r="P3210" s="240"/>
    </row>
    <row r="3211" spans="1:16" ht="13.5">
      <c r="A3211" s="240"/>
      <c r="B3211" s="240"/>
      <c r="C3211" s="240"/>
      <c r="D3211" s="240"/>
      <c r="E3211" s="240"/>
      <c r="F3211" s="240"/>
      <c r="G3211" s="240"/>
      <c r="H3211" s="240"/>
      <c r="I3211" s="240"/>
      <c r="J3211" s="240"/>
      <c r="K3211" s="240"/>
      <c r="L3211" s="240"/>
      <c r="M3211" s="240"/>
      <c r="N3211" s="240"/>
      <c r="O3211" s="240"/>
      <c r="P3211" s="240"/>
    </row>
    <row r="3212" spans="1:16" ht="13.5">
      <c r="A3212" s="240"/>
      <c r="B3212" s="240"/>
      <c r="C3212" s="240"/>
      <c r="D3212" s="240"/>
      <c r="E3212" s="240"/>
      <c r="F3212" s="240"/>
      <c r="G3212" s="240"/>
      <c r="H3212" s="240"/>
      <c r="I3212" s="240"/>
      <c r="J3212" s="240"/>
      <c r="K3212" s="240"/>
      <c r="L3212" s="240"/>
      <c r="M3212" s="240"/>
      <c r="N3212" s="240"/>
      <c r="O3212" s="240"/>
      <c r="P3212" s="240"/>
    </row>
    <row r="3213" spans="1:16" ht="13.5">
      <c r="A3213" s="240"/>
      <c r="B3213" s="240"/>
      <c r="C3213" s="240"/>
      <c r="D3213" s="240"/>
      <c r="E3213" s="240"/>
      <c r="F3213" s="240"/>
      <c r="G3213" s="240"/>
      <c r="H3213" s="240"/>
      <c r="I3213" s="240"/>
      <c r="J3213" s="240"/>
      <c r="K3213" s="240"/>
      <c r="L3213" s="240"/>
      <c r="M3213" s="240"/>
      <c r="N3213" s="240"/>
      <c r="O3213" s="240"/>
      <c r="P3213" s="240"/>
    </row>
    <row r="3214" spans="1:16" ht="13.5">
      <c r="A3214" s="240"/>
      <c r="B3214" s="240"/>
      <c r="C3214" s="240"/>
      <c r="D3214" s="240"/>
      <c r="E3214" s="240"/>
      <c r="F3214" s="240"/>
      <c r="G3214" s="240"/>
      <c r="H3214" s="240"/>
      <c r="I3214" s="240"/>
      <c r="J3214" s="240"/>
      <c r="K3214" s="240"/>
      <c r="L3214" s="240"/>
      <c r="M3214" s="240"/>
      <c r="N3214" s="240"/>
      <c r="O3214" s="240"/>
      <c r="P3214" s="240"/>
    </row>
    <row r="3215" spans="1:16" ht="13.5">
      <c r="A3215" s="240"/>
      <c r="B3215" s="240"/>
      <c r="C3215" s="240"/>
      <c r="D3215" s="240"/>
      <c r="E3215" s="240"/>
      <c r="F3215" s="240"/>
      <c r="G3215" s="240"/>
      <c r="H3215" s="240"/>
      <c r="I3215" s="240"/>
      <c r="J3215" s="240"/>
      <c r="K3215" s="240"/>
      <c r="L3215" s="240"/>
      <c r="M3215" s="240"/>
      <c r="N3215" s="240"/>
      <c r="O3215" s="240"/>
      <c r="P3215" s="240"/>
    </row>
    <row r="3216" spans="1:16" ht="13.5">
      <c r="A3216" s="240"/>
      <c r="B3216" s="240"/>
      <c r="C3216" s="240"/>
      <c r="D3216" s="240"/>
      <c r="E3216" s="240"/>
      <c r="F3216" s="240"/>
      <c r="G3216" s="240"/>
      <c r="H3216" s="240"/>
      <c r="I3216" s="240"/>
      <c r="J3216" s="240"/>
      <c r="K3216" s="240"/>
      <c r="L3216" s="240"/>
      <c r="M3216" s="240"/>
      <c r="N3216" s="240"/>
      <c r="O3216" s="240"/>
      <c r="P3216" s="240"/>
    </row>
    <row r="3217" spans="1:16" ht="13.5">
      <c r="A3217" s="240"/>
      <c r="B3217" s="240"/>
      <c r="C3217" s="240"/>
      <c r="D3217" s="240"/>
      <c r="E3217" s="240"/>
      <c r="F3217" s="240"/>
      <c r="G3217" s="240"/>
      <c r="H3217" s="240"/>
      <c r="I3217" s="240"/>
      <c r="J3217" s="240"/>
      <c r="K3217" s="240"/>
      <c r="L3217" s="240"/>
      <c r="M3217" s="240"/>
      <c r="N3217" s="240"/>
      <c r="O3217" s="240"/>
      <c r="P3217" s="240"/>
    </row>
    <row r="3218" spans="1:16" ht="13.5">
      <c r="A3218" s="240"/>
      <c r="B3218" s="240"/>
      <c r="C3218" s="240"/>
      <c r="D3218" s="240"/>
      <c r="E3218" s="240"/>
      <c r="F3218" s="240"/>
      <c r="G3218" s="240"/>
      <c r="H3218" s="240"/>
      <c r="I3218" s="240"/>
      <c r="J3218" s="240"/>
      <c r="K3218" s="240"/>
      <c r="L3218" s="240"/>
      <c r="M3218" s="240"/>
      <c r="N3218" s="240"/>
      <c r="O3218" s="240"/>
      <c r="P3218" s="240"/>
    </row>
    <row r="3219" spans="1:16" ht="13.5">
      <c r="A3219" s="240"/>
      <c r="B3219" s="240"/>
      <c r="C3219" s="240"/>
      <c r="D3219" s="240"/>
      <c r="E3219" s="240"/>
      <c r="F3219" s="240"/>
      <c r="G3219" s="240"/>
      <c r="H3219" s="240"/>
      <c r="I3219" s="240"/>
      <c r="J3219" s="240"/>
      <c r="K3219" s="240"/>
      <c r="L3219" s="240"/>
      <c r="M3219" s="240"/>
      <c r="N3219" s="240"/>
      <c r="O3219" s="240"/>
      <c r="P3219" s="240"/>
    </row>
    <row r="3220" spans="1:16" ht="13.5">
      <c r="A3220" s="240"/>
      <c r="B3220" s="240"/>
      <c r="C3220" s="240"/>
      <c r="D3220" s="240"/>
      <c r="E3220" s="240"/>
      <c r="F3220" s="240"/>
      <c r="G3220" s="240"/>
      <c r="H3220" s="240"/>
      <c r="I3220" s="240"/>
      <c r="J3220" s="240"/>
      <c r="K3220" s="240"/>
      <c r="L3220" s="240"/>
      <c r="M3220" s="240"/>
      <c r="N3220" s="240"/>
      <c r="O3220" s="240"/>
      <c r="P3220" s="240"/>
    </row>
    <row r="3221" spans="1:16" ht="13.5">
      <c r="A3221" s="240"/>
      <c r="B3221" s="240"/>
      <c r="C3221" s="240"/>
      <c r="D3221" s="240"/>
      <c r="E3221" s="240"/>
      <c r="F3221" s="240"/>
      <c r="G3221" s="240"/>
      <c r="H3221" s="240"/>
      <c r="I3221" s="240"/>
      <c r="J3221" s="240"/>
      <c r="K3221" s="240"/>
      <c r="L3221" s="240"/>
      <c r="M3221" s="240"/>
      <c r="N3221" s="240"/>
      <c r="O3221" s="240"/>
      <c r="P3221" s="240"/>
    </row>
    <row r="3222" spans="1:16" ht="13.5">
      <c r="A3222" s="240"/>
      <c r="B3222" s="240"/>
      <c r="C3222" s="240"/>
      <c r="D3222" s="240"/>
      <c r="E3222" s="240"/>
      <c r="F3222" s="240"/>
      <c r="G3222" s="240"/>
      <c r="H3222" s="240"/>
      <c r="I3222" s="240"/>
      <c r="J3222" s="240"/>
      <c r="K3222" s="240"/>
      <c r="L3222" s="240"/>
      <c r="M3222" s="240"/>
      <c r="N3222" s="240"/>
      <c r="O3222" s="240"/>
      <c r="P3222" s="240"/>
    </row>
    <row r="3223" spans="1:16" ht="13.5">
      <c r="A3223" s="240"/>
      <c r="B3223" s="240"/>
      <c r="C3223" s="240"/>
      <c r="D3223" s="240"/>
      <c r="E3223" s="240"/>
      <c r="F3223" s="240"/>
      <c r="G3223" s="240"/>
      <c r="H3223" s="240"/>
      <c r="I3223" s="240"/>
      <c r="J3223" s="240"/>
      <c r="K3223" s="240"/>
      <c r="L3223" s="240"/>
      <c r="M3223" s="240"/>
      <c r="N3223" s="240"/>
      <c r="O3223" s="240"/>
      <c r="P3223" s="240"/>
    </row>
    <row r="3224" spans="1:16" ht="13.5">
      <c r="A3224" s="240"/>
      <c r="B3224" s="240"/>
      <c r="C3224" s="240"/>
      <c r="D3224" s="240"/>
      <c r="E3224" s="240"/>
      <c r="F3224" s="240"/>
      <c r="G3224" s="240"/>
      <c r="H3224" s="240"/>
      <c r="I3224" s="240"/>
      <c r="J3224" s="240"/>
      <c r="K3224" s="240"/>
      <c r="L3224" s="240"/>
      <c r="M3224" s="240"/>
      <c r="N3224" s="240"/>
      <c r="O3224" s="240"/>
      <c r="P3224" s="240"/>
    </row>
    <row r="3225" spans="1:16" ht="13.5">
      <c r="A3225" s="240"/>
      <c r="B3225" s="240"/>
      <c r="C3225" s="240"/>
      <c r="D3225" s="240"/>
      <c r="E3225" s="240"/>
      <c r="F3225" s="240"/>
      <c r="G3225" s="240"/>
      <c r="H3225" s="240"/>
      <c r="I3225" s="240"/>
      <c r="J3225" s="240"/>
      <c r="K3225" s="240"/>
      <c r="L3225" s="240"/>
      <c r="M3225" s="240"/>
      <c r="N3225" s="240"/>
      <c r="O3225" s="240"/>
      <c r="P3225" s="240"/>
    </row>
    <row r="3226" spans="1:16" ht="13.5">
      <c r="A3226" s="240"/>
      <c r="B3226" s="240"/>
      <c r="C3226" s="240"/>
      <c r="D3226" s="240"/>
      <c r="E3226" s="240"/>
      <c r="F3226" s="240"/>
      <c r="G3226" s="240"/>
      <c r="H3226" s="240"/>
      <c r="I3226" s="240"/>
      <c r="J3226" s="240"/>
      <c r="K3226" s="240"/>
      <c r="L3226" s="240"/>
      <c r="M3226" s="240"/>
      <c r="N3226" s="240"/>
      <c r="O3226" s="240"/>
      <c r="P3226" s="240"/>
    </row>
    <row r="3227" spans="1:16" ht="13.5">
      <c r="A3227" s="240"/>
      <c r="B3227" s="240"/>
      <c r="C3227" s="240"/>
      <c r="D3227" s="240"/>
      <c r="E3227" s="240"/>
      <c r="F3227" s="240"/>
      <c r="G3227" s="240"/>
      <c r="H3227" s="240"/>
      <c r="I3227" s="240"/>
      <c r="J3227" s="240"/>
      <c r="K3227" s="240"/>
      <c r="L3227" s="240"/>
      <c r="M3227" s="240"/>
      <c r="N3227" s="240"/>
      <c r="O3227" s="240"/>
      <c r="P3227" s="240"/>
    </row>
    <row r="3228" spans="1:16" ht="13.5">
      <c r="A3228" s="240"/>
      <c r="B3228" s="240"/>
      <c r="C3228" s="240"/>
      <c r="D3228" s="240"/>
      <c r="E3228" s="240"/>
      <c r="F3228" s="240"/>
      <c r="G3228" s="240"/>
      <c r="H3228" s="240"/>
      <c r="I3228" s="240"/>
      <c r="J3228" s="240"/>
      <c r="K3228" s="240"/>
      <c r="L3228" s="240"/>
      <c r="M3228" s="240"/>
      <c r="N3228" s="240"/>
      <c r="O3228" s="240"/>
      <c r="P3228" s="240"/>
    </row>
    <row r="3229" spans="1:16" ht="13.5">
      <c r="A3229" s="240"/>
      <c r="B3229" s="240"/>
      <c r="C3229" s="240"/>
      <c r="D3229" s="240"/>
      <c r="E3229" s="240"/>
      <c r="F3229" s="240"/>
      <c r="G3229" s="240"/>
      <c r="H3229" s="240"/>
      <c r="I3229" s="240"/>
      <c r="J3229" s="240"/>
      <c r="K3229" s="240"/>
      <c r="L3229" s="240"/>
      <c r="M3229" s="240"/>
      <c r="N3229" s="240"/>
      <c r="O3229" s="240"/>
      <c r="P3229" s="240"/>
    </row>
    <row r="3230" spans="1:16" ht="13.5">
      <c r="A3230" s="240"/>
      <c r="B3230" s="240"/>
      <c r="C3230" s="240"/>
      <c r="D3230" s="240"/>
      <c r="E3230" s="240"/>
      <c r="F3230" s="240"/>
      <c r="G3230" s="240"/>
      <c r="H3230" s="240"/>
      <c r="I3230" s="240"/>
      <c r="J3230" s="240"/>
      <c r="K3230" s="240"/>
      <c r="L3230" s="240"/>
      <c r="M3230" s="240"/>
      <c r="N3230" s="240"/>
      <c r="O3230" s="240"/>
      <c r="P3230" s="240"/>
    </row>
    <row r="3231" spans="1:16" ht="13.5">
      <c r="A3231" s="240"/>
      <c r="B3231" s="240"/>
      <c r="C3231" s="240"/>
      <c r="D3231" s="240"/>
      <c r="E3231" s="240"/>
      <c r="F3231" s="240"/>
      <c r="G3231" s="240"/>
      <c r="H3231" s="240"/>
      <c r="I3231" s="240"/>
      <c r="J3231" s="240"/>
      <c r="K3231" s="240"/>
      <c r="L3231" s="240"/>
      <c r="M3231" s="240"/>
      <c r="N3231" s="240"/>
      <c r="O3231" s="240"/>
      <c r="P3231" s="240"/>
    </row>
    <row r="3232" spans="1:16" ht="13.5">
      <c r="A3232" s="240"/>
      <c r="B3232" s="240"/>
      <c r="C3232" s="240"/>
      <c r="D3232" s="240"/>
      <c r="E3232" s="240"/>
      <c r="F3232" s="240"/>
      <c r="G3232" s="240"/>
      <c r="H3232" s="240"/>
      <c r="I3232" s="240"/>
      <c r="J3232" s="240"/>
      <c r="K3232" s="240"/>
      <c r="L3232" s="240"/>
      <c r="M3232" s="240"/>
      <c r="N3232" s="240"/>
      <c r="O3232" s="240"/>
      <c r="P3232" s="240"/>
    </row>
    <row r="3233" spans="1:16" ht="13.5">
      <c r="A3233" s="240"/>
      <c r="B3233" s="240"/>
      <c r="C3233" s="240"/>
      <c r="D3233" s="240"/>
      <c r="E3233" s="240"/>
      <c r="F3233" s="240"/>
      <c r="G3233" s="240"/>
      <c r="H3233" s="240"/>
      <c r="I3233" s="240"/>
      <c r="J3233" s="240"/>
      <c r="K3233" s="240"/>
      <c r="L3233" s="240"/>
      <c r="M3233" s="240"/>
      <c r="N3233" s="240"/>
      <c r="O3233" s="240"/>
      <c r="P3233" s="240"/>
    </row>
    <row r="3234" spans="1:16" ht="13.5">
      <c r="A3234" s="240"/>
      <c r="B3234" s="240"/>
      <c r="C3234" s="240"/>
      <c r="D3234" s="240"/>
      <c r="E3234" s="240"/>
      <c r="F3234" s="240"/>
      <c r="G3234" s="240"/>
      <c r="H3234" s="240"/>
      <c r="I3234" s="240"/>
      <c r="J3234" s="240"/>
      <c r="K3234" s="240"/>
      <c r="L3234" s="240"/>
      <c r="M3234" s="240"/>
      <c r="N3234" s="240"/>
      <c r="O3234" s="240"/>
      <c r="P3234" s="240"/>
    </row>
    <row r="3235" spans="1:16" ht="13.5">
      <c r="A3235" s="240"/>
      <c r="B3235" s="240"/>
      <c r="C3235" s="240"/>
      <c r="D3235" s="240"/>
      <c r="E3235" s="240"/>
      <c r="F3235" s="240"/>
      <c r="G3235" s="240"/>
      <c r="H3235" s="240"/>
      <c r="I3235" s="240"/>
      <c r="J3235" s="240"/>
      <c r="K3235" s="240"/>
      <c r="L3235" s="240"/>
      <c r="M3235" s="240"/>
      <c r="N3235" s="240"/>
      <c r="O3235" s="240"/>
      <c r="P3235" s="240"/>
    </row>
    <row r="3236" spans="1:16" ht="13.5">
      <c r="A3236" s="240"/>
      <c r="B3236" s="240"/>
      <c r="C3236" s="240"/>
      <c r="D3236" s="240"/>
      <c r="E3236" s="240"/>
      <c r="F3236" s="240"/>
      <c r="G3236" s="240"/>
      <c r="H3236" s="240"/>
      <c r="I3236" s="240"/>
      <c r="J3236" s="240"/>
      <c r="K3236" s="240"/>
      <c r="L3236" s="240"/>
      <c r="M3236" s="240"/>
      <c r="N3236" s="240"/>
      <c r="O3236" s="240"/>
      <c r="P3236" s="240"/>
    </row>
    <row r="3237" spans="1:16" ht="13.5">
      <c r="A3237" s="240"/>
      <c r="B3237" s="240"/>
      <c r="C3237" s="240"/>
      <c r="D3237" s="240"/>
      <c r="E3237" s="240"/>
      <c r="F3237" s="240"/>
      <c r="G3237" s="240"/>
      <c r="H3237" s="240"/>
      <c r="I3237" s="240"/>
      <c r="J3237" s="240"/>
      <c r="K3237" s="240"/>
      <c r="L3237" s="240"/>
      <c r="M3237" s="240"/>
      <c r="N3237" s="240"/>
      <c r="O3237" s="240"/>
      <c r="P3237" s="240"/>
    </row>
    <row r="3238" spans="1:16" ht="13.5">
      <c r="A3238" s="240"/>
      <c r="B3238" s="240"/>
      <c r="C3238" s="240"/>
      <c r="D3238" s="240"/>
      <c r="E3238" s="240"/>
      <c r="F3238" s="240"/>
      <c r="G3238" s="240"/>
      <c r="H3238" s="240"/>
      <c r="I3238" s="240"/>
      <c r="J3238" s="240"/>
      <c r="K3238" s="240"/>
      <c r="L3238" s="240"/>
      <c r="M3238" s="240"/>
      <c r="N3238" s="240"/>
      <c r="O3238" s="240"/>
      <c r="P3238" s="240"/>
    </row>
    <row r="3239" spans="1:16" ht="13.5">
      <c r="A3239" s="240"/>
      <c r="B3239" s="240"/>
      <c r="C3239" s="240"/>
      <c r="D3239" s="240"/>
      <c r="E3239" s="240"/>
      <c r="F3239" s="240"/>
      <c r="G3239" s="240"/>
      <c r="H3239" s="240"/>
      <c r="I3239" s="240"/>
      <c r="J3239" s="240"/>
      <c r="K3239" s="240"/>
      <c r="L3239" s="240"/>
      <c r="M3239" s="240"/>
      <c r="N3239" s="240"/>
      <c r="O3239" s="240"/>
      <c r="P3239" s="240"/>
    </row>
    <row r="3240" spans="1:16" ht="13.5">
      <c r="A3240" s="240"/>
      <c r="B3240" s="240"/>
      <c r="C3240" s="240"/>
      <c r="D3240" s="240"/>
      <c r="E3240" s="240"/>
      <c r="F3240" s="240"/>
      <c r="G3240" s="240"/>
      <c r="H3240" s="240"/>
      <c r="I3240" s="240"/>
      <c r="J3240" s="240"/>
      <c r="K3240" s="240"/>
      <c r="L3240" s="240"/>
      <c r="M3240" s="240"/>
      <c r="N3240" s="240"/>
      <c r="O3240" s="240"/>
      <c r="P3240" s="240"/>
    </row>
    <row r="3241" spans="1:16" ht="13.5">
      <c r="A3241" s="240"/>
      <c r="B3241" s="240"/>
      <c r="C3241" s="240"/>
      <c r="D3241" s="240"/>
      <c r="E3241" s="240"/>
      <c r="F3241" s="240"/>
      <c r="G3241" s="240"/>
      <c r="H3241" s="240"/>
      <c r="I3241" s="240"/>
      <c r="J3241" s="240"/>
      <c r="K3241" s="240"/>
      <c r="L3241" s="240"/>
      <c r="M3241" s="240"/>
      <c r="N3241" s="240"/>
      <c r="O3241" s="240"/>
      <c r="P3241" s="240"/>
    </row>
    <row r="3242" spans="1:16" ht="13.5">
      <c r="A3242" s="240"/>
      <c r="B3242" s="240"/>
      <c r="C3242" s="240"/>
      <c r="D3242" s="240"/>
      <c r="E3242" s="240"/>
      <c r="F3242" s="240"/>
      <c r="G3242" s="240"/>
      <c r="H3242" s="240"/>
      <c r="I3242" s="240"/>
      <c r="J3242" s="240"/>
      <c r="K3242" s="240"/>
      <c r="L3242" s="240"/>
      <c r="M3242" s="240"/>
      <c r="N3242" s="240"/>
      <c r="O3242" s="240"/>
      <c r="P3242" s="240"/>
    </row>
    <row r="3243" spans="1:16" ht="13.5">
      <c r="A3243" s="240"/>
      <c r="B3243" s="240"/>
      <c r="C3243" s="240"/>
      <c r="D3243" s="240"/>
      <c r="E3243" s="240"/>
      <c r="F3243" s="240"/>
      <c r="G3243" s="240"/>
      <c r="H3243" s="240"/>
      <c r="I3243" s="240"/>
      <c r="J3243" s="240"/>
      <c r="K3243" s="240"/>
      <c r="L3243" s="240"/>
      <c r="M3243" s="240"/>
      <c r="N3243" s="240"/>
      <c r="O3243" s="240"/>
      <c r="P3243" s="240"/>
    </row>
    <row r="3244" spans="1:16" ht="13.5">
      <c r="A3244" s="240"/>
      <c r="B3244" s="240"/>
      <c r="C3244" s="240"/>
      <c r="D3244" s="240"/>
      <c r="E3244" s="240"/>
      <c r="F3244" s="240"/>
      <c r="G3244" s="240"/>
      <c r="H3244" s="240"/>
      <c r="I3244" s="240"/>
      <c r="J3244" s="240"/>
      <c r="K3244" s="240"/>
      <c r="L3244" s="240"/>
      <c r="M3244" s="240"/>
      <c r="N3244" s="240"/>
      <c r="O3244" s="240"/>
      <c r="P3244" s="240"/>
    </row>
    <row r="3245" spans="1:16" ht="13.5">
      <c r="A3245" s="240"/>
      <c r="B3245" s="240"/>
      <c r="C3245" s="240"/>
      <c r="D3245" s="240"/>
      <c r="E3245" s="240"/>
      <c r="F3245" s="240"/>
      <c r="G3245" s="240"/>
      <c r="H3245" s="240"/>
      <c r="I3245" s="240"/>
      <c r="J3245" s="240"/>
      <c r="K3245" s="240"/>
      <c r="L3245" s="240"/>
      <c r="M3245" s="240"/>
      <c r="N3245" s="240"/>
      <c r="O3245" s="240"/>
      <c r="P3245" s="240"/>
    </row>
    <row r="3246" spans="1:16" ht="13.5">
      <c r="A3246" s="240"/>
      <c r="B3246" s="240"/>
      <c r="C3246" s="240"/>
      <c r="D3246" s="240"/>
      <c r="E3246" s="240"/>
      <c r="F3246" s="240"/>
      <c r="G3246" s="240"/>
      <c r="H3246" s="240"/>
      <c r="I3246" s="240"/>
      <c r="J3246" s="240"/>
      <c r="K3246" s="240"/>
      <c r="L3246" s="240"/>
      <c r="M3246" s="240"/>
      <c r="N3246" s="240"/>
      <c r="O3246" s="240"/>
      <c r="P3246" s="240"/>
    </row>
    <row r="3247" spans="1:16" ht="13.5">
      <c r="A3247" s="240"/>
      <c r="B3247" s="240"/>
      <c r="C3247" s="240"/>
      <c r="D3247" s="240"/>
      <c r="E3247" s="240"/>
      <c r="F3247" s="240"/>
      <c r="G3247" s="240"/>
      <c r="H3247" s="240"/>
      <c r="I3247" s="240"/>
      <c r="J3247" s="240"/>
      <c r="K3247" s="240"/>
      <c r="L3247" s="240"/>
      <c r="M3247" s="240"/>
      <c r="N3247" s="240"/>
      <c r="O3247" s="240"/>
      <c r="P3247" s="240"/>
    </row>
    <row r="3248" spans="1:16" ht="13.5">
      <c r="A3248" s="240"/>
      <c r="B3248" s="240"/>
      <c r="C3248" s="240"/>
      <c r="D3248" s="240"/>
      <c r="E3248" s="240"/>
      <c r="F3248" s="240"/>
      <c r="G3248" s="240"/>
      <c r="H3248" s="240"/>
      <c r="I3248" s="240"/>
      <c r="J3248" s="240"/>
      <c r="K3248" s="240"/>
      <c r="L3248" s="240"/>
      <c r="M3248" s="240"/>
      <c r="N3248" s="240"/>
      <c r="O3248" s="240"/>
      <c r="P3248" s="240"/>
    </row>
    <row r="3249" spans="1:16" ht="13.5">
      <c r="A3249" s="240"/>
      <c r="B3249" s="240"/>
      <c r="C3249" s="240"/>
      <c r="D3249" s="240"/>
      <c r="E3249" s="240"/>
      <c r="F3249" s="240"/>
      <c r="G3249" s="240"/>
      <c r="H3249" s="240"/>
      <c r="I3249" s="240"/>
      <c r="J3249" s="240"/>
      <c r="K3249" s="240"/>
      <c r="L3249" s="240"/>
      <c r="M3249" s="240"/>
      <c r="N3249" s="240"/>
      <c r="O3249" s="240"/>
      <c r="P3249" s="240"/>
    </row>
    <row r="3250" spans="1:16" ht="13.5">
      <c r="A3250" s="240"/>
      <c r="B3250" s="240"/>
      <c r="C3250" s="240"/>
      <c r="D3250" s="240"/>
      <c r="E3250" s="240"/>
      <c r="F3250" s="240"/>
      <c r="G3250" s="240"/>
      <c r="H3250" s="240"/>
      <c r="I3250" s="240"/>
      <c r="J3250" s="240"/>
      <c r="K3250" s="240"/>
      <c r="L3250" s="240"/>
      <c r="M3250" s="240"/>
      <c r="N3250" s="240"/>
      <c r="O3250" s="240"/>
      <c r="P3250" s="240"/>
    </row>
    <row r="3251" spans="1:16" ht="13.5">
      <c r="A3251" s="240"/>
      <c r="B3251" s="240"/>
      <c r="C3251" s="240"/>
      <c r="D3251" s="240"/>
      <c r="E3251" s="240"/>
      <c r="F3251" s="240"/>
      <c r="G3251" s="240"/>
      <c r="H3251" s="240"/>
      <c r="I3251" s="240"/>
      <c r="J3251" s="240"/>
      <c r="K3251" s="240"/>
      <c r="L3251" s="240"/>
      <c r="M3251" s="240"/>
      <c r="N3251" s="240"/>
      <c r="O3251" s="240"/>
      <c r="P3251" s="240"/>
    </row>
    <row r="3252" spans="1:16" ht="13.5">
      <c r="A3252" s="240"/>
      <c r="B3252" s="240"/>
      <c r="C3252" s="240"/>
      <c r="D3252" s="240"/>
      <c r="E3252" s="240"/>
      <c r="F3252" s="240"/>
      <c r="G3252" s="240"/>
      <c r="H3252" s="240"/>
      <c r="I3252" s="240"/>
      <c r="J3252" s="240"/>
      <c r="K3252" s="240"/>
      <c r="L3252" s="240"/>
      <c r="M3252" s="240"/>
      <c r="N3252" s="240"/>
      <c r="O3252" s="240"/>
      <c r="P3252" s="240"/>
    </row>
    <row r="3253" spans="1:16" ht="13.5">
      <c r="A3253" s="240"/>
      <c r="B3253" s="240"/>
      <c r="C3253" s="240"/>
      <c r="D3253" s="240"/>
      <c r="E3253" s="240"/>
      <c r="F3253" s="240"/>
      <c r="G3253" s="240"/>
      <c r="H3253" s="240"/>
      <c r="I3253" s="240"/>
      <c r="J3253" s="240"/>
      <c r="K3253" s="240"/>
      <c r="L3253" s="240"/>
      <c r="M3253" s="240"/>
      <c r="N3253" s="240"/>
      <c r="O3253" s="240"/>
      <c r="P3253" s="240"/>
    </row>
    <row r="3254" spans="1:16" ht="13.5">
      <c r="A3254" s="240"/>
      <c r="B3254" s="240"/>
      <c r="C3254" s="240"/>
      <c r="D3254" s="240"/>
      <c r="E3254" s="240"/>
      <c r="F3254" s="240"/>
      <c r="G3254" s="240"/>
      <c r="H3254" s="240"/>
      <c r="I3254" s="240"/>
      <c r="J3254" s="240"/>
      <c r="K3254" s="240"/>
      <c r="L3254" s="240"/>
      <c r="M3254" s="240"/>
      <c r="N3254" s="240"/>
      <c r="O3254" s="240"/>
      <c r="P3254" s="240"/>
    </row>
    <row r="3255" spans="1:16" ht="13.5">
      <c r="A3255" s="240"/>
      <c r="B3255" s="240"/>
      <c r="C3255" s="240"/>
      <c r="D3255" s="240"/>
      <c r="E3255" s="240"/>
      <c r="F3255" s="240"/>
      <c r="G3255" s="240"/>
      <c r="H3255" s="240"/>
      <c r="I3255" s="240"/>
      <c r="J3255" s="240"/>
      <c r="K3255" s="240"/>
      <c r="L3255" s="240"/>
      <c r="M3255" s="240"/>
      <c r="N3255" s="240"/>
      <c r="O3255" s="240"/>
      <c r="P3255" s="240"/>
    </row>
    <row r="3256" spans="1:16" ht="13.5">
      <c r="A3256" s="240"/>
      <c r="B3256" s="240"/>
      <c r="C3256" s="240"/>
      <c r="D3256" s="240"/>
      <c r="E3256" s="240"/>
      <c r="F3256" s="240"/>
      <c r="G3256" s="240"/>
      <c r="H3256" s="240"/>
      <c r="I3256" s="240"/>
      <c r="J3256" s="240"/>
      <c r="K3256" s="240"/>
      <c r="L3256" s="240"/>
      <c r="M3256" s="240"/>
      <c r="N3256" s="240"/>
      <c r="O3256" s="240"/>
      <c r="P3256" s="240"/>
    </row>
    <row r="3257" spans="1:16" ht="13.5">
      <c r="A3257" s="240"/>
      <c r="B3257" s="240"/>
      <c r="C3257" s="240"/>
      <c r="D3257" s="240"/>
      <c r="E3257" s="240"/>
      <c r="F3257" s="240"/>
      <c r="G3257" s="240"/>
      <c r="H3257" s="240"/>
      <c r="I3257" s="240"/>
      <c r="J3257" s="240"/>
      <c r="K3257" s="240"/>
      <c r="L3257" s="240"/>
      <c r="M3257" s="240"/>
      <c r="N3257" s="240"/>
      <c r="O3257" s="240"/>
      <c r="P3257" s="240"/>
    </row>
    <row r="3258" spans="1:16" ht="13.5">
      <c r="A3258" s="240"/>
      <c r="B3258" s="240"/>
      <c r="C3258" s="240"/>
      <c r="D3258" s="240"/>
      <c r="E3258" s="240"/>
      <c r="F3258" s="240"/>
      <c r="G3258" s="240"/>
      <c r="H3258" s="240"/>
      <c r="I3258" s="240"/>
      <c r="J3258" s="240"/>
      <c r="K3258" s="240"/>
      <c r="L3258" s="240"/>
      <c r="M3258" s="240"/>
      <c r="N3258" s="240"/>
      <c r="O3258" s="240"/>
      <c r="P3258" s="240"/>
    </row>
    <row r="3259" spans="1:16" ht="13.5">
      <c r="A3259" s="240"/>
      <c r="B3259" s="240"/>
      <c r="C3259" s="240"/>
      <c r="D3259" s="240"/>
      <c r="E3259" s="240"/>
      <c r="F3259" s="240"/>
      <c r="G3259" s="240"/>
      <c r="H3259" s="240"/>
      <c r="I3259" s="240"/>
      <c r="J3259" s="240"/>
      <c r="K3259" s="240"/>
      <c r="L3259" s="240"/>
      <c r="M3259" s="240"/>
      <c r="N3259" s="240"/>
      <c r="O3259" s="240"/>
      <c r="P3259" s="240"/>
    </row>
    <row r="3260" spans="1:16" ht="13.5">
      <c r="A3260" s="240"/>
      <c r="B3260" s="240"/>
      <c r="C3260" s="240"/>
      <c r="D3260" s="240"/>
      <c r="E3260" s="240"/>
      <c r="F3260" s="240"/>
      <c r="G3260" s="240"/>
      <c r="H3260" s="240"/>
      <c r="I3260" s="240"/>
      <c r="J3260" s="240"/>
      <c r="K3260" s="240"/>
      <c r="L3260" s="240"/>
      <c r="M3260" s="240"/>
      <c r="N3260" s="240"/>
      <c r="O3260" s="240"/>
      <c r="P3260" s="240"/>
    </row>
    <row r="3261" spans="1:16" ht="13.5">
      <c r="A3261" s="240"/>
      <c r="B3261" s="240"/>
      <c r="C3261" s="240"/>
      <c r="D3261" s="240"/>
      <c r="E3261" s="240"/>
      <c r="F3261" s="240"/>
      <c r="G3261" s="240"/>
      <c r="H3261" s="240"/>
      <c r="I3261" s="240"/>
      <c r="J3261" s="240"/>
      <c r="K3261" s="240"/>
      <c r="L3261" s="240"/>
      <c r="M3261" s="240"/>
      <c r="N3261" s="240"/>
      <c r="O3261" s="240"/>
      <c r="P3261" s="240"/>
    </row>
    <row r="3262" spans="1:16" ht="13.5">
      <c r="A3262" s="240"/>
      <c r="B3262" s="240"/>
      <c r="C3262" s="240"/>
      <c r="D3262" s="240"/>
      <c r="E3262" s="240"/>
      <c r="F3262" s="240"/>
      <c r="G3262" s="240"/>
      <c r="H3262" s="240"/>
      <c r="I3262" s="240"/>
      <c r="J3262" s="240"/>
      <c r="K3262" s="240"/>
      <c r="L3262" s="240"/>
      <c r="M3262" s="240"/>
      <c r="N3262" s="240"/>
      <c r="O3262" s="240"/>
      <c r="P3262" s="240"/>
    </row>
    <row r="3263" spans="1:16" ht="13.5">
      <c r="A3263" s="240"/>
      <c r="B3263" s="240"/>
      <c r="C3263" s="240"/>
      <c r="D3263" s="240"/>
      <c r="E3263" s="240"/>
      <c r="F3263" s="240"/>
      <c r="G3263" s="240"/>
      <c r="H3263" s="240"/>
      <c r="I3263" s="240"/>
      <c r="J3263" s="240"/>
      <c r="K3263" s="240"/>
      <c r="L3263" s="240"/>
      <c r="M3263" s="240"/>
      <c r="N3263" s="240"/>
      <c r="O3263" s="240"/>
      <c r="P3263" s="240"/>
    </row>
    <row r="3264" spans="1:16" ht="13.5">
      <c r="A3264" s="240"/>
      <c r="B3264" s="240"/>
      <c r="C3264" s="240"/>
      <c r="D3264" s="240"/>
      <c r="E3264" s="240"/>
      <c r="F3264" s="240"/>
      <c r="G3264" s="240"/>
      <c r="H3264" s="240"/>
      <c r="I3264" s="240"/>
      <c r="J3264" s="240"/>
      <c r="K3264" s="240"/>
      <c r="L3264" s="240"/>
      <c r="M3264" s="240"/>
      <c r="N3264" s="240"/>
      <c r="O3264" s="240"/>
      <c r="P3264" s="240"/>
    </row>
    <row r="3265" spans="1:16" ht="13.5">
      <c r="A3265" s="240"/>
      <c r="B3265" s="240"/>
      <c r="C3265" s="240"/>
      <c r="D3265" s="240"/>
      <c r="E3265" s="240"/>
      <c r="F3265" s="240"/>
      <c r="G3265" s="240"/>
      <c r="H3265" s="240"/>
      <c r="I3265" s="240"/>
      <c r="J3265" s="240"/>
      <c r="K3265" s="240"/>
      <c r="L3265" s="240"/>
      <c r="M3265" s="240"/>
      <c r="N3265" s="240"/>
      <c r="O3265" s="240"/>
      <c r="P3265" s="240"/>
    </row>
    <row r="3266" spans="1:16" ht="13.5">
      <c r="A3266" s="240"/>
      <c r="B3266" s="240"/>
      <c r="C3266" s="240"/>
      <c r="D3266" s="240"/>
      <c r="E3266" s="240"/>
      <c r="F3266" s="240"/>
      <c r="G3266" s="240"/>
      <c r="H3266" s="240"/>
      <c r="I3266" s="240"/>
      <c r="J3266" s="240"/>
      <c r="K3266" s="240"/>
      <c r="L3266" s="240"/>
      <c r="M3266" s="240"/>
      <c r="N3266" s="240"/>
      <c r="O3266" s="240"/>
      <c r="P3266" s="240"/>
    </row>
    <row r="3267" spans="1:16" ht="13.5">
      <c r="A3267" s="240"/>
      <c r="B3267" s="240"/>
      <c r="C3267" s="240"/>
      <c r="D3267" s="240"/>
      <c r="E3267" s="240"/>
      <c r="F3267" s="240"/>
      <c r="G3267" s="240"/>
      <c r="H3267" s="240"/>
      <c r="I3267" s="240"/>
      <c r="J3267" s="240"/>
      <c r="K3267" s="240"/>
      <c r="L3267" s="240"/>
      <c r="M3267" s="240"/>
      <c r="N3267" s="240"/>
      <c r="O3267" s="240"/>
      <c r="P3267" s="240"/>
    </row>
    <row r="3268" spans="1:16" ht="13.5">
      <c r="A3268" s="240"/>
      <c r="B3268" s="240"/>
      <c r="C3268" s="240"/>
      <c r="D3268" s="240"/>
      <c r="E3268" s="240"/>
      <c r="F3268" s="240"/>
      <c r="G3268" s="240"/>
      <c r="H3268" s="240"/>
      <c r="I3268" s="240"/>
      <c r="J3268" s="240"/>
      <c r="K3268" s="240"/>
      <c r="L3268" s="240"/>
      <c r="M3268" s="240"/>
      <c r="N3268" s="240"/>
      <c r="O3268" s="240"/>
      <c r="P3268" s="240"/>
    </row>
    <row r="3269" spans="1:16" ht="13.5">
      <c r="A3269" s="240"/>
      <c r="B3269" s="240"/>
      <c r="C3269" s="240"/>
      <c r="D3269" s="240"/>
      <c r="E3269" s="240"/>
      <c r="F3269" s="240"/>
      <c r="G3269" s="240"/>
      <c r="H3269" s="240"/>
      <c r="I3269" s="240"/>
      <c r="J3269" s="240"/>
      <c r="K3269" s="240"/>
      <c r="L3269" s="240"/>
      <c r="M3269" s="240"/>
      <c r="N3269" s="240"/>
      <c r="O3269" s="240"/>
      <c r="P3269" s="240"/>
    </row>
    <row r="3270" spans="1:16" ht="13.5">
      <c r="A3270" s="240"/>
      <c r="B3270" s="240"/>
      <c r="C3270" s="240"/>
      <c r="D3270" s="240"/>
      <c r="E3270" s="240"/>
      <c r="F3270" s="240"/>
      <c r="G3270" s="240"/>
      <c r="H3270" s="240"/>
      <c r="I3270" s="240"/>
      <c r="J3270" s="240"/>
      <c r="K3270" s="240"/>
      <c r="L3270" s="240"/>
      <c r="M3270" s="240"/>
      <c r="N3270" s="240"/>
      <c r="O3270" s="240"/>
      <c r="P3270" s="240"/>
    </row>
    <row r="3271" spans="1:16" ht="13.5">
      <c r="A3271" s="240"/>
      <c r="B3271" s="240"/>
      <c r="C3271" s="240"/>
      <c r="D3271" s="240"/>
      <c r="E3271" s="240"/>
      <c r="F3271" s="240"/>
      <c r="G3271" s="240"/>
      <c r="H3271" s="240"/>
      <c r="I3271" s="240"/>
      <c r="J3271" s="240"/>
      <c r="K3271" s="240"/>
      <c r="L3271" s="240"/>
      <c r="M3271" s="240"/>
      <c r="N3271" s="240"/>
      <c r="O3271" s="240"/>
      <c r="P3271" s="240"/>
    </row>
    <row r="3272" spans="1:16" ht="13.5">
      <c r="A3272" s="240"/>
      <c r="B3272" s="240"/>
      <c r="C3272" s="240"/>
      <c r="D3272" s="240"/>
      <c r="E3272" s="240"/>
      <c r="F3272" s="240"/>
      <c r="G3272" s="240"/>
      <c r="H3272" s="240"/>
      <c r="I3272" s="240"/>
      <c r="J3272" s="240"/>
      <c r="K3272" s="240"/>
      <c r="L3272" s="240"/>
      <c r="M3272" s="240"/>
      <c r="N3272" s="240"/>
      <c r="O3272" s="240"/>
      <c r="P3272" s="240"/>
    </row>
    <row r="3273" spans="1:16" ht="13.5">
      <c r="A3273" s="240"/>
      <c r="B3273" s="240"/>
      <c r="C3273" s="240"/>
      <c r="D3273" s="240"/>
      <c r="E3273" s="240"/>
      <c r="F3273" s="240"/>
      <c r="G3273" s="240"/>
      <c r="H3273" s="240"/>
      <c r="I3273" s="240"/>
      <c r="J3273" s="240"/>
      <c r="K3273" s="240"/>
      <c r="L3273" s="240"/>
      <c r="M3273" s="240"/>
      <c r="N3273" s="240"/>
      <c r="O3273" s="240"/>
      <c r="P3273" s="240"/>
    </row>
    <row r="3274" spans="1:16" ht="13.5">
      <c r="A3274" s="240"/>
      <c r="B3274" s="240"/>
      <c r="C3274" s="240"/>
      <c r="D3274" s="240"/>
      <c r="E3274" s="240"/>
      <c r="F3274" s="240"/>
      <c r="G3274" s="240"/>
      <c r="H3274" s="240"/>
      <c r="I3274" s="240"/>
      <c r="J3274" s="240"/>
      <c r="K3274" s="240"/>
      <c r="L3274" s="240"/>
      <c r="M3274" s="240"/>
      <c r="N3274" s="240"/>
      <c r="O3274" s="240"/>
      <c r="P3274" s="240"/>
    </row>
    <row r="3275" spans="1:16" ht="13.5">
      <c r="A3275" s="240"/>
      <c r="B3275" s="240"/>
      <c r="C3275" s="240"/>
      <c r="D3275" s="240"/>
      <c r="E3275" s="240"/>
      <c r="F3275" s="240"/>
      <c r="G3275" s="240"/>
      <c r="H3275" s="240"/>
      <c r="I3275" s="240"/>
      <c r="J3275" s="240"/>
      <c r="K3275" s="240"/>
      <c r="L3275" s="240"/>
      <c r="M3275" s="240"/>
      <c r="N3275" s="240"/>
      <c r="O3275" s="240"/>
      <c r="P3275" s="240"/>
    </row>
    <row r="3276" spans="1:16" ht="13.5">
      <c r="A3276" s="240"/>
      <c r="B3276" s="240"/>
      <c r="C3276" s="240"/>
      <c r="D3276" s="240"/>
      <c r="E3276" s="240"/>
      <c r="F3276" s="240"/>
      <c r="G3276" s="240"/>
      <c r="H3276" s="240"/>
      <c r="I3276" s="240"/>
      <c r="J3276" s="240"/>
      <c r="K3276" s="240"/>
      <c r="L3276" s="240"/>
      <c r="M3276" s="240"/>
      <c r="N3276" s="240"/>
      <c r="O3276" s="240"/>
      <c r="P3276" s="240"/>
    </row>
    <row r="3277" spans="1:16" ht="13.5">
      <c r="A3277" s="240"/>
      <c r="B3277" s="240"/>
      <c r="C3277" s="240"/>
      <c r="D3277" s="240"/>
      <c r="E3277" s="240"/>
      <c r="F3277" s="240"/>
      <c r="G3277" s="240"/>
      <c r="H3277" s="240"/>
      <c r="I3277" s="240"/>
      <c r="J3277" s="240"/>
      <c r="K3277" s="240"/>
      <c r="L3277" s="240"/>
      <c r="M3277" s="240"/>
      <c r="N3277" s="240"/>
      <c r="O3277" s="240"/>
      <c r="P3277" s="240"/>
    </row>
    <row r="3278" spans="1:16" ht="13.5">
      <c r="A3278" s="240"/>
      <c r="B3278" s="240"/>
      <c r="C3278" s="240"/>
      <c r="D3278" s="240"/>
      <c r="E3278" s="240"/>
      <c r="F3278" s="240"/>
      <c r="G3278" s="240"/>
      <c r="H3278" s="240"/>
      <c r="I3278" s="240"/>
      <c r="J3278" s="240"/>
      <c r="K3278" s="240"/>
      <c r="L3278" s="240"/>
      <c r="M3278" s="240"/>
      <c r="N3278" s="240"/>
      <c r="O3278" s="240"/>
      <c r="P3278" s="240"/>
    </row>
    <row r="3279" spans="1:16" ht="13.5">
      <c r="A3279" s="240"/>
      <c r="B3279" s="240"/>
      <c r="C3279" s="240"/>
      <c r="D3279" s="240"/>
      <c r="E3279" s="240"/>
      <c r="F3279" s="240"/>
      <c r="G3279" s="240"/>
      <c r="H3279" s="240"/>
      <c r="I3279" s="240"/>
      <c r="J3279" s="240"/>
      <c r="K3279" s="240"/>
      <c r="L3279" s="240"/>
      <c r="M3279" s="240"/>
      <c r="N3279" s="240"/>
      <c r="O3279" s="240"/>
      <c r="P3279" s="240"/>
    </row>
    <row r="3280" spans="1:16" ht="13.5">
      <c r="A3280" s="240"/>
      <c r="B3280" s="240"/>
      <c r="C3280" s="240"/>
      <c r="D3280" s="240"/>
      <c r="E3280" s="240"/>
      <c r="F3280" s="240"/>
      <c r="G3280" s="240"/>
      <c r="H3280" s="240"/>
      <c r="I3280" s="240"/>
      <c r="J3280" s="240"/>
      <c r="K3280" s="240"/>
      <c r="L3280" s="240"/>
      <c r="M3280" s="240"/>
      <c r="N3280" s="240"/>
      <c r="O3280" s="240"/>
      <c r="P3280" s="240"/>
    </row>
    <row r="3281" spans="1:16" ht="13.5">
      <c r="A3281" s="240"/>
      <c r="B3281" s="240"/>
      <c r="C3281" s="240"/>
      <c r="D3281" s="240"/>
      <c r="E3281" s="240"/>
      <c r="F3281" s="240"/>
      <c r="G3281" s="240"/>
      <c r="H3281" s="240"/>
      <c r="I3281" s="240"/>
      <c r="J3281" s="240"/>
      <c r="K3281" s="240"/>
      <c r="L3281" s="240"/>
      <c r="M3281" s="240"/>
      <c r="N3281" s="240"/>
      <c r="O3281" s="240"/>
      <c r="P3281" s="240"/>
    </row>
    <row r="3282" spans="1:16" ht="13.5">
      <c r="A3282" s="240"/>
      <c r="B3282" s="240"/>
      <c r="C3282" s="240"/>
      <c r="D3282" s="240"/>
      <c r="E3282" s="240"/>
      <c r="F3282" s="240"/>
      <c r="G3282" s="240"/>
      <c r="H3282" s="240"/>
      <c r="I3282" s="240"/>
      <c r="J3282" s="240"/>
      <c r="K3282" s="240"/>
      <c r="L3282" s="240"/>
      <c r="M3282" s="240"/>
      <c r="N3282" s="240"/>
      <c r="O3282" s="240"/>
      <c r="P3282" s="240"/>
    </row>
    <row r="3283" spans="1:16" ht="13.5">
      <c r="A3283" s="240"/>
      <c r="B3283" s="240"/>
      <c r="C3283" s="240"/>
      <c r="D3283" s="240"/>
      <c r="E3283" s="240"/>
      <c r="F3283" s="240"/>
      <c r="G3283" s="240"/>
      <c r="H3283" s="240"/>
      <c r="I3283" s="240"/>
      <c r="J3283" s="240"/>
      <c r="K3283" s="240"/>
      <c r="L3283" s="240"/>
      <c r="M3283" s="240"/>
      <c r="N3283" s="240"/>
      <c r="O3283" s="240"/>
      <c r="P3283" s="240"/>
    </row>
    <row r="3284" spans="1:16" ht="13.5">
      <c r="A3284" s="240"/>
      <c r="B3284" s="240"/>
      <c r="C3284" s="240"/>
      <c r="D3284" s="240"/>
      <c r="E3284" s="240"/>
      <c r="F3284" s="240"/>
      <c r="G3284" s="240"/>
      <c r="H3284" s="240"/>
      <c r="I3284" s="240"/>
      <c r="J3284" s="240"/>
      <c r="K3284" s="240"/>
      <c r="L3284" s="240"/>
      <c r="M3284" s="240"/>
      <c r="N3284" s="240"/>
      <c r="O3284" s="240"/>
      <c r="P3284" s="240"/>
    </row>
    <row r="3285" spans="1:16" ht="13.5">
      <c r="A3285" s="240"/>
      <c r="B3285" s="240"/>
      <c r="C3285" s="240"/>
      <c r="D3285" s="240"/>
      <c r="E3285" s="240"/>
      <c r="F3285" s="240"/>
      <c r="G3285" s="240"/>
      <c r="H3285" s="240"/>
      <c r="I3285" s="240"/>
      <c r="J3285" s="240"/>
      <c r="K3285" s="240"/>
      <c r="L3285" s="240"/>
      <c r="M3285" s="240"/>
      <c r="N3285" s="240"/>
      <c r="O3285" s="240"/>
      <c r="P3285" s="240"/>
    </row>
    <row r="3286" spans="1:16" ht="13.5">
      <c r="A3286" s="240"/>
      <c r="B3286" s="240"/>
      <c r="C3286" s="240"/>
      <c r="D3286" s="240"/>
      <c r="E3286" s="240"/>
      <c r="F3286" s="240"/>
      <c r="G3286" s="240"/>
      <c r="H3286" s="240"/>
      <c r="I3286" s="240"/>
      <c r="J3286" s="240"/>
      <c r="K3286" s="240"/>
      <c r="L3286" s="240"/>
      <c r="M3286" s="240"/>
      <c r="N3286" s="240"/>
      <c r="O3286" s="240"/>
      <c r="P3286" s="240"/>
    </row>
    <row r="3287" spans="1:16" ht="13.5">
      <c r="A3287" s="240"/>
      <c r="B3287" s="240"/>
      <c r="C3287" s="240"/>
      <c r="D3287" s="240"/>
      <c r="E3287" s="240"/>
      <c r="F3287" s="240"/>
      <c r="G3287" s="240"/>
      <c r="H3287" s="240"/>
      <c r="I3287" s="240"/>
      <c r="J3287" s="240"/>
      <c r="K3287" s="240"/>
      <c r="L3287" s="240"/>
      <c r="M3287" s="240"/>
      <c r="N3287" s="240"/>
      <c r="O3287" s="240"/>
      <c r="P3287" s="240"/>
    </row>
    <row r="3288" spans="1:16" ht="13.5">
      <c r="A3288" s="240"/>
      <c r="B3288" s="240"/>
      <c r="C3288" s="240"/>
      <c r="D3288" s="240"/>
      <c r="E3288" s="240"/>
      <c r="F3288" s="240"/>
      <c r="G3288" s="240"/>
      <c r="H3288" s="240"/>
      <c r="I3288" s="240"/>
      <c r="J3288" s="240"/>
      <c r="K3288" s="240"/>
      <c r="L3288" s="240"/>
      <c r="M3288" s="240"/>
      <c r="N3288" s="240"/>
      <c r="O3288" s="240"/>
      <c r="P3288" s="240"/>
    </row>
    <row r="3289" spans="1:16" ht="13.5">
      <c r="A3289" s="240"/>
      <c r="B3289" s="240"/>
      <c r="C3289" s="240"/>
      <c r="D3289" s="240"/>
      <c r="E3289" s="240"/>
      <c r="F3289" s="240"/>
      <c r="G3289" s="240"/>
      <c r="H3289" s="240"/>
      <c r="I3289" s="240"/>
      <c r="J3289" s="240"/>
      <c r="K3289" s="240"/>
      <c r="L3289" s="240"/>
      <c r="M3289" s="240"/>
      <c r="N3289" s="240"/>
      <c r="O3289" s="240"/>
      <c r="P3289" s="240"/>
    </row>
    <row r="3290" spans="1:16" ht="13.5">
      <c r="A3290" s="240"/>
      <c r="B3290" s="240"/>
      <c r="C3290" s="240"/>
      <c r="D3290" s="240"/>
      <c r="E3290" s="240"/>
      <c r="F3290" s="240"/>
      <c r="G3290" s="240"/>
      <c r="H3290" s="240"/>
      <c r="I3290" s="240"/>
      <c r="J3290" s="240"/>
      <c r="K3290" s="240"/>
      <c r="L3290" s="240"/>
      <c r="M3290" s="240"/>
      <c r="N3290" s="240"/>
      <c r="O3290" s="240"/>
      <c r="P3290" s="240"/>
    </row>
    <row r="3291" spans="1:16" ht="13.5">
      <c r="A3291" s="240"/>
      <c r="B3291" s="240"/>
      <c r="C3291" s="240"/>
      <c r="D3291" s="240"/>
      <c r="E3291" s="240"/>
      <c r="F3291" s="240"/>
      <c r="G3291" s="240"/>
      <c r="H3291" s="240"/>
      <c r="I3291" s="240"/>
      <c r="J3291" s="240"/>
      <c r="K3291" s="240"/>
      <c r="L3291" s="240"/>
      <c r="M3291" s="240"/>
      <c r="N3291" s="240"/>
      <c r="O3291" s="240"/>
      <c r="P3291" s="240"/>
    </row>
    <row r="3292" spans="1:16" ht="13.5">
      <c r="A3292" s="240"/>
      <c r="B3292" s="240"/>
      <c r="C3292" s="240"/>
      <c r="D3292" s="240"/>
      <c r="E3292" s="240"/>
      <c r="F3292" s="240"/>
      <c r="G3292" s="240"/>
      <c r="H3292" s="240"/>
      <c r="I3292" s="240"/>
      <c r="J3292" s="240"/>
      <c r="K3292" s="240"/>
      <c r="L3292" s="240"/>
      <c r="M3292" s="240"/>
      <c r="N3292" s="240"/>
      <c r="O3292" s="240"/>
      <c r="P3292" s="240"/>
    </row>
    <row r="3293" spans="1:16" ht="13.5">
      <c r="A3293" s="240"/>
      <c r="B3293" s="240"/>
      <c r="C3293" s="240"/>
      <c r="D3293" s="240"/>
      <c r="E3293" s="240"/>
      <c r="F3293" s="240"/>
      <c r="G3293" s="240"/>
      <c r="H3293" s="240"/>
      <c r="I3293" s="240"/>
      <c r="J3293" s="240"/>
      <c r="K3293" s="240"/>
      <c r="L3293" s="240"/>
      <c r="M3293" s="240"/>
      <c r="N3293" s="240"/>
      <c r="O3293" s="240"/>
      <c r="P3293" s="240"/>
    </row>
    <row r="3294" spans="1:16" ht="13.5">
      <c r="A3294" s="240"/>
      <c r="B3294" s="240"/>
      <c r="C3294" s="240"/>
      <c r="D3294" s="240"/>
      <c r="E3294" s="240"/>
      <c r="F3294" s="240"/>
      <c r="G3294" s="240"/>
      <c r="H3294" s="240"/>
      <c r="I3294" s="240"/>
      <c r="J3294" s="240"/>
      <c r="K3294" s="240"/>
      <c r="L3294" s="240"/>
      <c r="M3294" s="240"/>
      <c r="N3294" s="240"/>
      <c r="O3294" s="240"/>
      <c r="P3294" s="240"/>
    </row>
    <row r="3295" spans="1:16" ht="13.5">
      <c r="A3295" s="240"/>
      <c r="B3295" s="240"/>
      <c r="C3295" s="240"/>
      <c r="D3295" s="240"/>
      <c r="E3295" s="240"/>
      <c r="F3295" s="240"/>
      <c r="G3295" s="240"/>
      <c r="H3295" s="240"/>
      <c r="I3295" s="240"/>
      <c r="J3295" s="240"/>
      <c r="K3295" s="240"/>
      <c r="L3295" s="240"/>
      <c r="M3295" s="240"/>
      <c r="N3295" s="240"/>
      <c r="O3295" s="240"/>
      <c r="P3295" s="240"/>
    </row>
    <row r="3296" spans="1:16" ht="13.5">
      <c r="A3296" s="240"/>
      <c r="B3296" s="240"/>
      <c r="C3296" s="240"/>
      <c r="D3296" s="240"/>
      <c r="E3296" s="240"/>
      <c r="F3296" s="240"/>
      <c r="G3296" s="240"/>
      <c r="H3296" s="240"/>
      <c r="I3296" s="240"/>
      <c r="J3296" s="240"/>
      <c r="K3296" s="240"/>
      <c r="L3296" s="240"/>
      <c r="M3296" s="240"/>
      <c r="N3296" s="240"/>
      <c r="O3296" s="240"/>
      <c r="P3296" s="240"/>
    </row>
    <row r="3297" spans="1:16" ht="13.5">
      <c r="A3297" s="240"/>
      <c r="B3297" s="240"/>
      <c r="C3297" s="240"/>
      <c r="D3297" s="240"/>
      <c r="E3297" s="240"/>
      <c r="F3297" s="240"/>
      <c r="G3297" s="240"/>
      <c r="H3297" s="240"/>
      <c r="I3297" s="240"/>
      <c r="J3297" s="240"/>
      <c r="K3297" s="240"/>
      <c r="L3297" s="240"/>
      <c r="M3297" s="240"/>
      <c r="N3297" s="240"/>
      <c r="O3297" s="240"/>
      <c r="P3297" s="240"/>
    </row>
    <row r="3298" spans="1:16" ht="13.5">
      <c r="A3298" s="240"/>
      <c r="B3298" s="240"/>
      <c r="C3298" s="240"/>
      <c r="D3298" s="240"/>
      <c r="E3298" s="240"/>
      <c r="F3298" s="240"/>
      <c r="G3298" s="240"/>
      <c r="H3298" s="240"/>
      <c r="I3298" s="240"/>
      <c r="J3298" s="240"/>
      <c r="K3298" s="240"/>
      <c r="L3298" s="240"/>
      <c r="M3298" s="240"/>
      <c r="N3298" s="240"/>
      <c r="O3298" s="240"/>
      <c r="P3298" s="240"/>
    </row>
    <row r="3299" spans="1:16" ht="13.5">
      <c r="A3299" s="240"/>
      <c r="B3299" s="240"/>
      <c r="C3299" s="240"/>
      <c r="D3299" s="240"/>
      <c r="E3299" s="240"/>
      <c r="F3299" s="240"/>
      <c r="G3299" s="240"/>
      <c r="H3299" s="240"/>
      <c r="I3299" s="240"/>
      <c r="J3299" s="240"/>
      <c r="K3299" s="240"/>
      <c r="L3299" s="240"/>
      <c r="M3299" s="240"/>
      <c r="N3299" s="240"/>
      <c r="O3299" s="240"/>
      <c r="P3299" s="240"/>
    </row>
    <row r="3300" spans="1:16" ht="13.5">
      <c r="A3300" s="240"/>
      <c r="B3300" s="240"/>
      <c r="C3300" s="240"/>
      <c r="D3300" s="240"/>
      <c r="E3300" s="240"/>
      <c r="F3300" s="240"/>
      <c r="G3300" s="240"/>
      <c r="H3300" s="240"/>
      <c r="I3300" s="240"/>
      <c r="J3300" s="240"/>
      <c r="K3300" s="240"/>
      <c r="L3300" s="240"/>
      <c r="M3300" s="240"/>
      <c r="N3300" s="240"/>
      <c r="O3300" s="240"/>
      <c r="P3300" s="240"/>
    </row>
    <row r="3301" spans="1:16" ht="13.5">
      <c r="A3301" s="240"/>
      <c r="B3301" s="240"/>
      <c r="C3301" s="240"/>
      <c r="D3301" s="240"/>
      <c r="E3301" s="240"/>
      <c r="F3301" s="240"/>
      <c r="G3301" s="240"/>
      <c r="H3301" s="240"/>
      <c r="I3301" s="240"/>
      <c r="J3301" s="240"/>
      <c r="K3301" s="240"/>
      <c r="L3301" s="240"/>
      <c r="M3301" s="240"/>
      <c r="N3301" s="240"/>
      <c r="O3301" s="240"/>
      <c r="P3301" s="240"/>
    </row>
    <row r="3302" spans="1:16" ht="13.5">
      <c r="A3302" s="240"/>
      <c r="B3302" s="240"/>
      <c r="C3302" s="240"/>
      <c r="D3302" s="240"/>
      <c r="E3302" s="240"/>
      <c r="F3302" s="240"/>
      <c r="G3302" s="240"/>
      <c r="H3302" s="240"/>
      <c r="I3302" s="240"/>
      <c r="J3302" s="240"/>
      <c r="K3302" s="240"/>
      <c r="L3302" s="240"/>
      <c r="M3302" s="240"/>
      <c r="N3302" s="240"/>
      <c r="O3302" s="240"/>
      <c r="P3302" s="240"/>
    </row>
    <row r="3303" spans="1:16" ht="13.5">
      <c r="A3303" s="240"/>
      <c r="B3303" s="240"/>
      <c r="C3303" s="240"/>
      <c r="D3303" s="240"/>
      <c r="E3303" s="240"/>
      <c r="F3303" s="240"/>
      <c r="G3303" s="240"/>
      <c r="H3303" s="240"/>
      <c r="I3303" s="240"/>
      <c r="J3303" s="240"/>
      <c r="K3303" s="240"/>
      <c r="L3303" s="240"/>
      <c r="M3303" s="240"/>
      <c r="N3303" s="240"/>
      <c r="O3303" s="240"/>
      <c r="P3303" s="240"/>
    </row>
    <row r="3304" spans="1:16" ht="13.5">
      <c r="A3304" s="240"/>
      <c r="B3304" s="240"/>
      <c r="C3304" s="240"/>
      <c r="D3304" s="240"/>
      <c r="E3304" s="240"/>
      <c r="F3304" s="240"/>
      <c r="G3304" s="240"/>
      <c r="H3304" s="240"/>
      <c r="I3304" s="240"/>
      <c r="J3304" s="240"/>
      <c r="K3304" s="240"/>
      <c r="L3304" s="240"/>
      <c r="M3304" s="240"/>
      <c r="N3304" s="240"/>
      <c r="O3304" s="240"/>
      <c r="P3304" s="240"/>
    </row>
    <row r="3305" spans="1:16" ht="13.5">
      <c r="A3305" s="240"/>
      <c r="B3305" s="240"/>
      <c r="C3305" s="240"/>
      <c r="D3305" s="240"/>
      <c r="E3305" s="240"/>
      <c r="F3305" s="240"/>
      <c r="G3305" s="240"/>
      <c r="H3305" s="240"/>
      <c r="I3305" s="240"/>
      <c r="J3305" s="240"/>
      <c r="K3305" s="240"/>
      <c r="L3305" s="240"/>
      <c r="M3305" s="240"/>
      <c r="N3305" s="240"/>
      <c r="O3305" s="240"/>
      <c r="P3305" s="240"/>
    </row>
    <row r="3306" spans="1:16" ht="13.5">
      <c r="A3306" s="240"/>
      <c r="B3306" s="240"/>
      <c r="C3306" s="240"/>
      <c r="D3306" s="240"/>
      <c r="E3306" s="240"/>
      <c r="F3306" s="240"/>
      <c r="G3306" s="240"/>
      <c r="H3306" s="240"/>
      <c r="I3306" s="240"/>
      <c r="J3306" s="240"/>
      <c r="K3306" s="240"/>
      <c r="L3306" s="240"/>
      <c r="M3306" s="240"/>
      <c r="N3306" s="240"/>
      <c r="O3306" s="240"/>
      <c r="P3306" s="240"/>
    </row>
    <row r="3307" spans="1:16" ht="13.5">
      <c r="A3307" s="240"/>
      <c r="B3307" s="240"/>
      <c r="C3307" s="240"/>
      <c r="D3307" s="240"/>
      <c r="E3307" s="240"/>
      <c r="F3307" s="240"/>
      <c r="G3307" s="240"/>
      <c r="H3307" s="240"/>
      <c r="I3307" s="240"/>
      <c r="J3307" s="240"/>
      <c r="K3307" s="240"/>
      <c r="L3307" s="240"/>
      <c r="M3307" s="240"/>
      <c r="N3307" s="240"/>
      <c r="O3307" s="240"/>
      <c r="P3307" s="240"/>
    </row>
    <row r="3308" spans="1:16" ht="13.5">
      <c r="A3308" s="240"/>
      <c r="B3308" s="240"/>
      <c r="C3308" s="240"/>
      <c r="D3308" s="240"/>
      <c r="E3308" s="240"/>
      <c r="F3308" s="240"/>
      <c r="G3308" s="240"/>
      <c r="H3308" s="240"/>
      <c r="I3308" s="240"/>
      <c r="J3308" s="240"/>
      <c r="K3308" s="240"/>
      <c r="L3308" s="240"/>
      <c r="M3308" s="240"/>
      <c r="N3308" s="240"/>
      <c r="O3308" s="240"/>
      <c r="P3308" s="240"/>
    </row>
    <row r="3309" spans="1:16" ht="13.5">
      <c r="A3309" s="240"/>
      <c r="B3309" s="240"/>
      <c r="C3309" s="240"/>
      <c r="D3309" s="240"/>
      <c r="E3309" s="240"/>
      <c r="F3309" s="240"/>
      <c r="G3309" s="240"/>
      <c r="H3309" s="240"/>
      <c r="I3309" s="240"/>
      <c r="J3309" s="240"/>
      <c r="K3309" s="240"/>
      <c r="L3309" s="240"/>
      <c r="M3309" s="240"/>
      <c r="N3309" s="240"/>
      <c r="O3309" s="240"/>
      <c r="P3309" s="240"/>
    </row>
    <row r="3310" spans="1:16" ht="13.5">
      <c r="A3310" s="240"/>
      <c r="B3310" s="240"/>
      <c r="C3310" s="240"/>
      <c r="D3310" s="240"/>
      <c r="E3310" s="240"/>
      <c r="F3310" s="240"/>
      <c r="G3310" s="240"/>
      <c r="H3310" s="240"/>
      <c r="I3310" s="240"/>
      <c r="J3310" s="240"/>
      <c r="K3310" s="240"/>
      <c r="L3310" s="240"/>
      <c r="M3310" s="240"/>
      <c r="N3310" s="240"/>
      <c r="O3310" s="240"/>
      <c r="P3310" s="240"/>
    </row>
    <row r="3311" spans="1:16" ht="13.5">
      <c r="A3311" s="240"/>
      <c r="B3311" s="240"/>
      <c r="C3311" s="240"/>
      <c r="D3311" s="240"/>
      <c r="E3311" s="240"/>
      <c r="F3311" s="240"/>
      <c r="G3311" s="240"/>
      <c r="H3311" s="240"/>
      <c r="I3311" s="240"/>
      <c r="J3311" s="240"/>
      <c r="K3311" s="240"/>
      <c r="L3311" s="240"/>
      <c r="M3311" s="240"/>
      <c r="N3311" s="240"/>
      <c r="O3311" s="240"/>
      <c r="P3311" s="240"/>
    </row>
    <row r="3312" spans="1:16" ht="13.5">
      <c r="A3312" s="240"/>
      <c r="B3312" s="240"/>
      <c r="C3312" s="240"/>
      <c r="D3312" s="240"/>
      <c r="E3312" s="240"/>
      <c r="F3312" s="240"/>
      <c r="G3312" s="240"/>
      <c r="H3312" s="240"/>
      <c r="I3312" s="240"/>
      <c r="J3312" s="240"/>
      <c r="K3312" s="240"/>
      <c r="L3312" s="240"/>
      <c r="M3312" s="240"/>
      <c r="N3312" s="240"/>
      <c r="O3312" s="240"/>
      <c r="P3312" s="240"/>
    </row>
    <row r="3313" spans="1:16" ht="13.5">
      <c r="A3313" s="240"/>
      <c r="B3313" s="240"/>
      <c r="C3313" s="240"/>
      <c r="D3313" s="240"/>
      <c r="E3313" s="240"/>
      <c r="F3313" s="240"/>
      <c r="G3313" s="240"/>
      <c r="H3313" s="240"/>
      <c r="I3313" s="240"/>
      <c r="J3313" s="240"/>
      <c r="K3313" s="240"/>
      <c r="L3313" s="240"/>
      <c r="M3313" s="240"/>
      <c r="N3313" s="240"/>
      <c r="O3313" s="240"/>
      <c r="P3313" s="240"/>
    </row>
    <row r="3314" spans="1:16" ht="13.5">
      <c r="A3314" s="240"/>
      <c r="B3314" s="240"/>
      <c r="C3314" s="240"/>
      <c r="D3314" s="240"/>
      <c r="E3314" s="240"/>
      <c r="F3314" s="240"/>
      <c r="G3314" s="240"/>
      <c r="H3314" s="240"/>
      <c r="I3314" s="240"/>
      <c r="J3314" s="240"/>
      <c r="K3314" s="240"/>
      <c r="L3314" s="240"/>
      <c r="M3314" s="240"/>
      <c r="N3314" s="240"/>
      <c r="O3314" s="240"/>
      <c r="P3314" s="240"/>
    </row>
    <row r="3315" spans="1:16" ht="13.5">
      <c r="A3315" s="240"/>
      <c r="B3315" s="240"/>
      <c r="C3315" s="240"/>
      <c r="D3315" s="240"/>
      <c r="E3315" s="240"/>
      <c r="F3315" s="240"/>
      <c r="G3315" s="240"/>
      <c r="H3315" s="240"/>
      <c r="I3315" s="240"/>
      <c r="J3315" s="240"/>
      <c r="K3315" s="240"/>
      <c r="L3315" s="240"/>
      <c r="M3315" s="240"/>
      <c r="N3315" s="240"/>
      <c r="O3315" s="240"/>
      <c r="P3315" s="240"/>
    </row>
    <row r="3316" spans="1:16" ht="13.5">
      <c r="A3316" s="240"/>
      <c r="B3316" s="240"/>
      <c r="C3316" s="240"/>
      <c r="D3316" s="240"/>
      <c r="E3316" s="240"/>
      <c r="F3316" s="240"/>
      <c r="G3316" s="240"/>
      <c r="H3316" s="240"/>
      <c r="I3316" s="240"/>
      <c r="J3316" s="240"/>
      <c r="K3316" s="240"/>
      <c r="L3316" s="240"/>
      <c r="M3316" s="240"/>
      <c r="N3316" s="240"/>
      <c r="O3316" s="240"/>
      <c r="P3316" s="240"/>
    </row>
    <row r="3317" spans="1:16" ht="13.5">
      <c r="A3317" s="240"/>
      <c r="B3317" s="240"/>
      <c r="C3317" s="240"/>
      <c r="D3317" s="240"/>
      <c r="E3317" s="240"/>
      <c r="F3317" s="240"/>
      <c r="G3317" s="240"/>
      <c r="H3317" s="240"/>
      <c r="I3317" s="240"/>
      <c r="J3317" s="240"/>
      <c r="K3317" s="240"/>
      <c r="L3317" s="240"/>
      <c r="M3317" s="240"/>
      <c r="N3317" s="240"/>
      <c r="O3317" s="240"/>
      <c r="P3317" s="240"/>
    </row>
    <row r="3318" spans="1:16" ht="13.5">
      <c r="A3318" s="240"/>
      <c r="B3318" s="240"/>
      <c r="C3318" s="240"/>
      <c r="D3318" s="240"/>
      <c r="E3318" s="240"/>
      <c r="F3318" s="240"/>
      <c r="G3318" s="240"/>
      <c r="H3318" s="240"/>
      <c r="I3318" s="240"/>
      <c r="J3318" s="240"/>
      <c r="K3318" s="240"/>
      <c r="L3318" s="240"/>
      <c r="M3318" s="240"/>
      <c r="N3318" s="240"/>
      <c r="O3318" s="240"/>
      <c r="P3318" s="240"/>
    </row>
    <row r="3319" spans="1:16" ht="13.5">
      <c r="A3319" s="240"/>
      <c r="B3319" s="240"/>
      <c r="C3319" s="240"/>
      <c r="D3319" s="240"/>
      <c r="E3319" s="240"/>
      <c r="F3319" s="240"/>
      <c r="G3319" s="240"/>
      <c r="H3319" s="240"/>
      <c r="I3319" s="240"/>
      <c r="J3319" s="240"/>
      <c r="K3319" s="240"/>
      <c r="L3319" s="240"/>
      <c r="M3319" s="240"/>
      <c r="N3319" s="240"/>
      <c r="O3319" s="240"/>
      <c r="P3319" s="240"/>
    </row>
    <row r="3320" spans="1:16" ht="13.5">
      <c r="A3320" s="240"/>
      <c r="B3320" s="240"/>
      <c r="C3320" s="240"/>
      <c r="D3320" s="240"/>
      <c r="E3320" s="240"/>
      <c r="F3320" s="240"/>
      <c r="G3320" s="240"/>
      <c r="H3320" s="240"/>
      <c r="I3320" s="240"/>
      <c r="J3320" s="240"/>
      <c r="K3320" s="240"/>
      <c r="L3320" s="240"/>
      <c r="M3320" s="240"/>
      <c r="N3320" s="240"/>
      <c r="O3320" s="240"/>
      <c r="P3320" s="240"/>
    </row>
    <row r="3321" spans="1:16" ht="13.5">
      <c r="A3321" s="240"/>
      <c r="B3321" s="240"/>
      <c r="C3321" s="240"/>
      <c r="D3321" s="240"/>
      <c r="E3321" s="240"/>
      <c r="F3321" s="240"/>
      <c r="G3321" s="240"/>
      <c r="H3321" s="240"/>
      <c r="I3321" s="240"/>
      <c r="J3321" s="240"/>
      <c r="K3321" s="240"/>
      <c r="L3321" s="240"/>
      <c r="M3321" s="240"/>
      <c r="N3321" s="240"/>
      <c r="O3321" s="240"/>
      <c r="P3321" s="240"/>
    </row>
    <row r="3322" spans="1:16" ht="13.5">
      <c r="A3322" s="240"/>
      <c r="B3322" s="240"/>
      <c r="C3322" s="240"/>
      <c r="D3322" s="240"/>
      <c r="E3322" s="240"/>
      <c r="F3322" s="240"/>
      <c r="G3322" s="240"/>
      <c r="H3322" s="240"/>
      <c r="I3322" s="240"/>
      <c r="J3322" s="240"/>
      <c r="K3322" s="240"/>
      <c r="L3322" s="240"/>
      <c r="M3322" s="240"/>
      <c r="N3322" s="240"/>
      <c r="O3322" s="240"/>
      <c r="P3322" s="240"/>
    </row>
    <row r="3323" spans="1:16" ht="13.5">
      <c r="A3323" s="240"/>
      <c r="B3323" s="240"/>
      <c r="C3323" s="240"/>
      <c r="D3323" s="240"/>
      <c r="E3323" s="240"/>
      <c r="F3323" s="240"/>
      <c r="G3323" s="240"/>
      <c r="H3323" s="240"/>
      <c r="I3323" s="240"/>
      <c r="J3323" s="240"/>
      <c r="K3323" s="240"/>
      <c r="L3323" s="240"/>
      <c r="M3323" s="240"/>
      <c r="N3323" s="240"/>
      <c r="O3323" s="240"/>
      <c r="P3323" s="240"/>
    </row>
    <row r="3324" spans="1:16" ht="13.5">
      <c r="A3324" s="240"/>
      <c r="B3324" s="240"/>
      <c r="C3324" s="240"/>
      <c r="D3324" s="240"/>
      <c r="E3324" s="240"/>
      <c r="F3324" s="240"/>
      <c r="G3324" s="240"/>
      <c r="H3324" s="240"/>
      <c r="I3324" s="240"/>
      <c r="J3324" s="240"/>
      <c r="K3324" s="240"/>
      <c r="L3324" s="240"/>
      <c r="M3324" s="240"/>
      <c r="N3324" s="240"/>
      <c r="O3324" s="240"/>
      <c r="P3324" s="240"/>
    </row>
    <row r="3325" spans="1:16" ht="13.5">
      <c r="A3325" s="240"/>
      <c r="B3325" s="240"/>
      <c r="C3325" s="240"/>
      <c r="D3325" s="240"/>
      <c r="E3325" s="240"/>
      <c r="F3325" s="240"/>
      <c r="G3325" s="240"/>
      <c r="H3325" s="240"/>
      <c r="I3325" s="240"/>
      <c r="J3325" s="240"/>
      <c r="K3325" s="240"/>
      <c r="L3325" s="240"/>
      <c r="M3325" s="240"/>
      <c r="N3325" s="240"/>
      <c r="O3325" s="240"/>
      <c r="P3325" s="240"/>
    </row>
    <row r="3326" spans="1:16" ht="13.5">
      <c r="A3326" s="240"/>
      <c r="B3326" s="240"/>
      <c r="C3326" s="240"/>
      <c r="D3326" s="240"/>
      <c r="E3326" s="240"/>
      <c r="F3326" s="240"/>
      <c r="G3326" s="240"/>
      <c r="H3326" s="240"/>
      <c r="I3326" s="240"/>
      <c r="J3326" s="240"/>
      <c r="K3326" s="240"/>
      <c r="L3326" s="240"/>
      <c r="M3326" s="240"/>
      <c r="N3326" s="240"/>
      <c r="O3326" s="240"/>
      <c r="P3326" s="240"/>
    </row>
    <row r="3327" spans="1:16" ht="13.5">
      <c r="A3327" s="240"/>
      <c r="B3327" s="240"/>
      <c r="C3327" s="240"/>
      <c r="D3327" s="240"/>
      <c r="E3327" s="240"/>
      <c r="F3327" s="240"/>
      <c r="G3327" s="240"/>
      <c r="H3327" s="240"/>
      <c r="I3327" s="240"/>
      <c r="J3327" s="240"/>
      <c r="K3327" s="240"/>
      <c r="L3327" s="240"/>
      <c r="M3327" s="240"/>
      <c r="N3327" s="240"/>
      <c r="O3327" s="240"/>
      <c r="P3327" s="240"/>
    </row>
    <row r="3328" spans="1:16" ht="13.5">
      <c r="A3328" s="240"/>
      <c r="B3328" s="240"/>
      <c r="C3328" s="240"/>
      <c r="D3328" s="240"/>
      <c r="E3328" s="240"/>
      <c r="F3328" s="240"/>
      <c r="G3328" s="240"/>
      <c r="H3328" s="240"/>
      <c r="I3328" s="240"/>
      <c r="J3328" s="240"/>
      <c r="K3328" s="240"/>
      <c r="L3328" s="240"/>
      <c r="M3328" s="240"/>
      <c r="N3328" s="240"/>
      <c r="O3328" s="240"/>
      <c r="P3328" s="240"/>
    </row>
    <row r="3329" spans="1:16" ht="13.5">
      <c r="A3329" s="240"/>
      <c r="B3329" s="240"/>
      <c r="C3329" s="240"/>
      <c r="D3329" s="240"/>
      <c r="E3329" s="240"/>
      <c r="F3329" s="240"/>
      <c r="G3329" s="240"/>
      <c r="H3329" s="240"/>
      <c r="I3329" s="240"/>
      <c r="J3329" s="240"/>
      <c r="K3329" s="240"/>
      <c r="L3329" s="240"/>
      <c r="M3329" s="240"/>
      <c r="N3329" s="240"/>
      <c r="O3329" s="240"/>
      <c r="P3329" s="240"/>
    </row>
    <row r="3330" spans="1:16" ht="13.5">
      <c r="A3330" s="240"/>
      <c r="B3330" s="240"/>
      <c r="C3330" s="240"/>
      <c r="D3330" s="240"/>
      <c r="E3330" s="240"/>
      <c r="F3330" s="240"/>
      <c r="G3330" s="240"/>
      <c r="H3330" s="240"/>
      <c r="I3330" s="240"/>
      <c r="J3330" s="240"/>
      <c r="K3330" s="240"/>
      <c r="L3330" s="240"/>
      <c r="M3330" s="240"/>
      <c r="N3330" s="240"/>
      <c r="O3330" s="240"/>
      <c r="P3330" s="240"/>
    </row>
    <row r="3331" spans="1:16" ht="13.5">
      <c r="A3331" s="240"/>
      <c r="B3331" s="240"/>
      <c r="C3331" s="240"/>
      <c r="D3331" s="240"/>
      <c r="E3331" s="240"/>
      <c r="F3331" s="240"/>
      <c r="G3331" s="240"/>
      <c r="H3331" s="240"/>
      <c r="I3331" s="240"/>
      <c r="J3331" s="240"/>
      <c r="K3331" s="240"/>
      <c r="L3331" s="240"/>
      <c r="M3331" s="240"/>
      <c r="N3331" s="240"/>
      <c r="O3331" s="240"/>
      <c r="P3331" s="240"/>
    </row>
    <row r="3332" spans="1:16" ht="13.5">
      <c r="A3332" s="240"/>
      <c r="B3332" s="240"/>
      <c r="C3332" s="240"/>
      <c r="D3332" s="240"/>
      <c r="E3332" s="240"/>
      <c r="F3332" s="240"/>
      <c r="G3332" s="240"/>
      <c r="H3332" s="240"/>
      <c r="I3332" s="240"/>
      <c r="J3332" s="240"/>
      <c r="K3332" s="240"/>
      <c r="L3332" s="240"/>
      <c r="M3332" s="240"/>
      <c r="N3332" s="240"/>
      <c r="O3332" s="240"/>
      <c r="P3332" s="240"/>
    </row>
    <row r="3333" spans="1:16" ht="13.5">
      <c r="A3333" s="240"/>
      <c r="B3333" s="240"/>
      <c r="C3333" s="240"/>
      <c r="D3333" s="240"/>
      <c r="E3333" s="240"/>
      <c r="F3333" s="240"/>
      <c r="G3333" s="240"/>
      <c r="H3333" s="240"/>
      <c r="I3333" s="240"/>
      <c r="J3333" s="240"/>
      <c r="K3333" s="240"/>
      <c r="L3333" s="240"/>
      <c r="M3333" s="240"/>
      <c r="N3333" s="240"/>
      <c r="O3333" s="240"/>
      <c r="P3333" s="240"/>
    </row>
    <row r="3334" spans="1:16" ht="13.5">
      <c r="A3334" s="240"/>
      <c r="B3334" s="240"/>
      <c r="C3334" s="240"/>
      <c r="D3334" s="240"/>
      <c r="E3334" s="240"/>
      <c r="F3334" s="240"/>
      <c r="G3334" s="240"/>
      <c r="H3334" s="240"/>
      <c r="I3334" s="240"/>
      <c r="J3334" s="240"/>
      <c r="K3334" s="240"/>
      <c r="L3334" s="240"/>
      <c r="M3334" s="240"/>
      <c r="N3334" s="240"/>
      <c r="O3334" s="240"/>
      <c r="P3334" s="240"/>
    </row>
    <row r="3335" spans="1:16" ht="13.5">
      <c r="A3335" s="240"/>
      <c r="B3335" s="240"/>
      <c r="C3335" s="240"/>
      <c r="D3335" s="240"/>
      <c r="E3335" s="240"/>
      <c r="F3335" s="240"/>
      <c r="G3335" s="240"/>
      <c r="H3335" s="240"/>
      <c r="I3335" s="240"/>
      <c r="J3335" s="240"/>
      <c r="K3335" s="240"/>
      <c r="L3335" s="240"/>
      <c r="M3335" s="240"/>
      <c r="N3335" s="240"/>
      <c r="O3335" s="240"/>
      <c r="P3335" s="240"/>
    </row>
    <row r="3336" spans="1:16" ht="13.5">
      <c r="A3336" s="240"/>
      <c r="B3336" s="240"/>
      <c r="C3336" s="240"/>
      <c r="D3336" s="240"/>
      <c r="E3336" s="240"/>
      <c r="F3336" s="240"/>
      <c r="G3336" s="240"/>
      <c r="H3336" s="240"/>
      <c r="I3336" s="240"/>
      <c r="J3336" s="240"/>
      <c r="K3336" s="240"/>
      <c r="L3336" s="240"/>
      <c r="M3336" s="240"/>
      <c r="N3336" s="240"/>
      <c r="O3336" s="240"/>
      <c r="P3336" s="240"/>
    </row>
    <row r="3337" spans="1:16" ht="13.5">
      <c r="A3337" s="240"/>
      <c r="B3337" s="240"/>
      <c r="C3337" s="240"/>
      <c r="D3337" s="240"/>
      <c r="E3337" s="240"/>
      <c r="F3337" s="240"/>
      <c r="G3337" s="240"/>
      <c r="H3337" s="240"/>
      <c r="I3337" s="240"/>
      <c r="J3337" s="240"/>
      <c r="K3337" s="240"/>
      <c r="L3337" s="240"/>
      <c r="M3337" s="240"/>
      <c r="N3337" s="240"/>
      <c r="O3337" s="240"/>
      <c r="P3337" s="240"/>
    </row>
    <row r="3338" spans="1:16" ht="13.5">
      <c r="A3338" s="240"/>
      <c r="B3338" s="240"/>
      <c r="C3338" s="240"/>
      <c r="D3338" s="240"/>
      <c r="E3338" s="240"/>
      <c r="F3338" s="240"/>
      <c r="G3338" s="240"/>
      <c r="H3338" s="240"/>
      <c r="I3338" s="240"/>
      <c r="J3338" s="240"/>
      <c r="K3338" s="240"/>
      <c r="L3338" s="240"/>
      <c r="M3338" s="240"/>
      <c r="N3338" s="240"/>
      <c r="O3338" s="240"/>
      <c r="P3338" s="240"/>
    </row>
    <row r="3339" spans="1:16" ht="13.5">
      <c r="A3339" s="240"/>
      <c r="B3339" s="240"/>
      <c r="C3339" s="240"/>
      <c r="D3339" s="240"/>
      <c r="E3339" s="240"/>
      <c r="F3339" s="240"/>
      <c r="G3339" s="240"/>
      <c r="H3339" s="240"/>
      <c r="I3339" s="240"/>
      <c r="J3339" s="240"/>
      <c r="K3339" s="240"/>
      <c r="L3339" s="240"/>
      <c r="M3339" s="240"/>
      <c r="N3339" s="240"/>
      <c r="O3339" s="240"/>
      <c r="P3339" s="240"/>
    </row>
    <row r="3340" spans="1:16" ht="13.5">
      <c r="A3340" s="240"/>
      <c r="B3340" s="240"/>
      <c r="C3340" s="240"/>
      <c r="D3340" s="240"/>
      <c r="E3340" s="240"/>
      <c r="F3340" s="240"/>
      <c r="G3340" s="240"/>
      <c r="H3340" s="240"/>
      <c r="I3340" s="240"/>
      <c r="J3340" s="240"/>
      <c r="K3340" s="240"/>
      <c r="L3340" s="240"/>
      <c r="M3340" s="240"/>
      <c r="N3340" s="240"/>
      <c r="O3340" s="240"/>
      <c r="P3340" s="240"/>
    </row>
    <row r="3341" spans="1:16" ht="13.5">
      <c r="A3341" s="240"/>
      <c r="B3341" s="240"/>
      <c r="C3341" s="240"/>
      <c r="D3341" s="240"/>
      <c r="E3341" s="240"/>
      <c r="F3341" s="240"/>
      <c r="G3341" s="240"/>
      <c r="H3341" s="240"/>
      <c r="I3341" s="240"/>
      <c r="J3341" s="240"/>
      <c r="K3341" s="240"/>
      <c r="L3341" s="240"/>
      <c r="M3341" s="240"/>
      <c r="N3341" s="240"/>
      <c r="O3341" s="240"/>
      <c r="P3341" s="240"/>
    </row>
    <row r="3342" spans="1:16" ht="13.5">
      <c r="A3342" s="240"/>
      <c r="B3342" s="240"/>
      <c r="C3342" s="240"/>
      <c r="D3342" s="240"/>
      <c r="E3342" s="240"/>
      <c r="F3342" s="240"/>
      <c r="G3342" s="240"/>
      <c r="H3342" s="240"/>
      <c r="I3342" s="240"/>
      <c r="J3342" s="240"/>
      <c r="K3342" s="240"/>
      <c r="L3342" s="240"/>
      <c r="M3342" s="240"/>
      <c r="N3342" s="240"/>
      <c r="O3342" s="240"/>
      <c r="P3342" s="240"/>
    </row>
    <row r="3343" spans="1:16" ht="13.5">
      <c r="A3343" s="240"/>
      <c r="B3343" s="240"/>
      <c r="C3343" s="240"/>
      <c r="D3343" s="240"/>
      <c r="E3343" s="240"/>
      <c r="F3343" s="240"/>
      <c r="G3343" s="240"/>
      <c r="H3343" s="240"/>
      <c r="I3343" s="240"/>
      <c r="J3343" s="240"/>
      <c r="K3343" s="240"/>
      <c r="L3343" s="240"/>
      <c r="M3343" s="240"/>
      <c r="N3343" s="240"/>
      <c r="O3343" s="240"/>
      <c r="P3343" s="240"/>
    </row>
    <row r="3344" spans="1:16" ht="13.5">
      <c r="A3344" s="240"/>
      <c r="B3344" s="240"/>
      <c r="C3344" s="240"/>
      <c r="D3344" s="240"/>
      <c r="E3344" s="240"/>
      <c r="F3344" s="240"/>
      <c r="G3344" s="240"/>
      <c r="H3344" s="240"/>
      <c r="I3344" s="240"/>
      <c r="J3344" s="240"/>
      <c r="K3344" s="240"/>
      <c r="L3344" s="240"/>
      <c r="M3344" s="240"/>
      <c r="N3344" s="240"/>
      <c r="O3344" s="240"/>
      <c r="P3344" s="240"/>
    </row>
    <row r="3345" spans="1:16" ht="13.5">
      <c r="A3345" s="240"/>
      <c r="B3345" s="240"/>
      <c r="C3345" s="240"/>
      <c r="D3345" s="240"/>
      <c r="E3345" s="240"/>
      <c r="F3345" s="240"/>
      <c r="G3345" s="240"/>
      <c r="H3345" s="240"/>
      <c r="I3345" s="240"/>
      <c r="J3345" s="240"/>
      <c r="K3345" s="240"/>
      <c r="L3345" s="240"/>
      <c r="M3345" s="240"/>
      <c r="N3345" s="240"/>
      <c r="O3345" s="240"/>
      <c r="P3345" s="240"/>
    </row>
    <row r="3346" spans="1:16" ht="13.5">
      <c r="A3346" s="240"/>
      <c r="B3346" s="240"/>
      <c r="C3346" s="240"/>
      <c r="D3346" s="240"/>
      <c r="E3346" s="240"/>
      <c r="F3346" s="240"/>
      <c r="G3346" s="240"/>
      <c r="H3346" s="240"/>
      <c r="I3346" s="240"/>
      <c r="J3346" s="240"/>
      <c r="K3346" s="240"/>
      <c r="L3346" s="240"/>
      <c r="M3346" s="240"/>
      <c r="N3346" s="240"/>
      <c r="O3346" s="240"/>
      <c r="P3346" s="240"/>
    </row>
    <row r="3347" spans="1:16" ht="13.5">
      <c r="A3347" s="240"/>
      <c r="B3347" s="240"/>
      <c r="C3347" s="240"/>
      <c r="D3347" s="240"/>
      <c r="E3347" s="240"/>
      <c r="F3347" s="240"/>
      <c r="G3347" s="240"/>
      <c r="H3347" s="240"/>
      <c r="I3347" s="240"/>
      <c r="J3347" s="240"/>
      <c r="K3347" s="240"/>
      <c r="L3347" s="240"/>
      <c r="M3347" s="240"/>
      <c r="N3347" s="240"/>
      <c r="O3347" s="240"/>
      <c r="P3347" s="240"/>
    </row>
    <row r="3348" spans="1:16" ht="13.5">
      <c r="A3348" s="240"/>
      <c r="B3348" s="240"/>
      <c r="C3348" s="240"/>
      <c r="D3348" s="240"/>
      <c r="E3348" s="240"/>
      <c r="F3348" s="240"/>
      <c r="G3348" s="240"/>
      <c r="H3348" s="240"/>
      <c r="I3348" s="240"/>
      <c r="J3348" s="240"/>
      <c r="K3348" s="240"/>
      <c r="L3348" s="240"/>
      <c r="M3348" s="240"/>
      <c r="N3348" s="240"/>
      <c r="O3348" s="240"/>
      <c r="P3348" s="240"/>
    </row>
    <row r="3349" spans="1:16" ht="13.5">
      <c r="A3349" s="240"/>
      <c r="B3349" s="240"/>
      <c r="C3349" s="240"/>
      <c r="D3349" s="240"/>
      <c r="E3349" s="240"/>
      <c r="F3349" s="240"/>
      <c r="G3349" s="240"/>
      <c r="H3349" s="240"/>
      <c r="I3349" s="240"/>
      <c r="J3349" s="240"/>
      <c r="K3349" s="240"/>
      <c r="L3349" s="240"/>
      <c r="M3349" s="240"/>
      <c r="N3349" s="240"/>
      <c r="O3349" s="240"/>
      <c r="P3349" s="240"/>
    </row>
    <row r="3350" spans="1:16" ht="13.5">
      <c r="A3350" s="240"/>
      <c r="B3350" s="240"/>
      <c r="C3350" s="240"/>
      <c r="D3350" s="240"/>
      <c r="E3350" s="240"/>
      <c r="F3350" s="240"/>
      <c r="G3350" s="240"/>
      <c r="H3350" s="240"/>
      <c r="I3350" s="240"/>
      <c r="J3350" s="240"/>
      <c r="K3350" s="240"/>
      <c r="L3350" s="240"/>
      <c r="M3350" s="240"/>
      <c r="N3350" s="240"/>
      <c r="O3350" s="240"/>
      <c r="P3350" s="240"/>
    </row>
    <row r="3351" spans="1:16" ht="13.5">
      <c r="A3351" s="240"/>
      <c r="B3351" s="240"/>
      <c r="C3351" s="240"/>
      <c r="D3351" s="240"/>
      <c r="E3351" s="240"/>
      <c r="F3351" s="240"/>
      <c r="G3351" s="240"/>
      <c r="H3351" s="240"/>
      <c r="I3351" s="240"/>
      <c r="J3351" s="240"/>
      <c r="K3351" s="240"/>
      <c r="L3351" s="240"/>
      <c r="M3351" s="240"/>
      <c r="N3351" s="240"/>
      <c r="O3351" s="240"/>
      <c r="P3351" s="240"/>
    </row>
    <row r="3352" spans="1:16" ht="13.5">
      <c r="A3352" s="240"/>
      <c r="B3352" s="240"/>
      <c r="C3352" s="240"/>
      <c r="D3352" s="240"/>
      <c r="E3352" s="240"/>
      <c r="F3352" s="240"/>
      <c r="G3352" s="240"/>
      <c r="H3352" s="240"/>
      <c r="I3352" s="240"/>
      <c r="J3352" s="240"/>
      <c r="K3352" s="240"/>
      <c r="L3352" s="240"/>
      <c r="M3352" s="240"/>
      <c r="N3352" s="240"/>
      <c r="O3352" s="240"/>
      <c r="P3352" s="240"/>
    </row>
    <row r="3353" spans="1:16" ht="13.5">
      <c r="A3353" s="240"/>
      <c r="B3353" s="240"/>
      <c r="C3353" s="240"/>
      <c r="D3353" s="240"/>
      <c r="E3353" s="240"/>
      <c r="F3353" s="240"/>
      <c r="G3353" s="240"/>
      <c r="H3353" s="240"/>
      <c r="I3353" s="240"/>
      <c r="J3353" s="240"/>
      <c r="K3353" s="240"/>
      <c r="L3353" s="240"/>
      <c r="M3353" s="240"/>
      <c r="N3353" s="240"/>
      <c r="O3353" s="240"/>
      <c r="P3353" s="240"/>
    </row>
    <row r="3354" spans="1:16" ht="13.5">
      <c r="A3354" s="240"/>
      <c r="B3354" s="240"/>
      <c r="C3354" s="240"/>
      <c r="D3354" s="240"/>
      <c r="E3354" s="240"/>
      <c r="F3354" s="240"/>
      <c r="G3354" s="240"/>
      <c r="H3354" s="240"/>
      <c r="I3354" s="240"/>
      <c r="J3354" s="240"/>
      <c r="K3354" s="240"/>
      <c r="L3354" s="240"/>
      <c r="M3354" s="240"/>
      <c r="N3354" s="240"/>
      <c r="O3354" s="240"/>
      <c r="P3354" s="240"/>
    </row>
    <row r="3355" spans="1:16" ht="13.5">
      <c r="A3355" s="240"/>
      <c r="B3355" s="240"/>
      <c r="C3355" s="240"/>
      <c r="D3355" s="240"/>
      <c r="E3355" s="240"/>
      <c r="F3355" s="240"/>
      <c r="G3355" s="240"/>
      <c r="H3355" s="240"/>
      <c r="I3355" s="240"/>
      <c r="J3355" s="240"/>
      <c r="K3355" s="240"/>
      <c r="L3355" s="240"/>
      <c r="M3355" s="240"/>
      <c r="N3355" s="240"/>
      <c r="O3355" s="240"/>
      <c r="P3355" s="240"/>
    </row>
    <row r="3356" spans="1:16" ht="13.5">
      <c r="A3356" s="240"/>
      <c r="B3356" s="240"/>
      <c r="C3356" s="240"/>
      <c r="D3356" s="240"/>
      <c r="E3356" s="240"/>
      <c r="F3356" s="240"/>
      <c r="G3356" s="240"/>
      <c r="H3356" s="240"/>
      <c r="I3356" s="240"/>
      <c r="J3356" s="240"/>
      <c r="K3356" s="240"/>
      <c r="L3356" s="240"/>
      <c r="M3356" s="240"/>
      <c r="N3356" s="240"/>
      <c r="O3356" s="240"/>
      <c r="P3356" s="240"/>
    </row>
    <row r="3357" spans="1:16" ht="13.5">
      <c r="A3357" s="240"/>
      <c r="B3357" s="240"/>
      <c r="C3357" s="240"/>
      <c r="D3357" s="240"/>
      <c r="E3357" s="240"/>
      <c r="F3357" s="240"/>
      <c r="G3357" s="240"/>
      <c r="H3357" s="240"/>
      <c r="I3357" s="240"/>
      <c r="J3357" s="240"/>
      <c r="K3357" s="240"/>
      <c r="L3357" s="240"/>
      <c r="M3357" s="240"/>
      <c r="N3357" s="240"/>
      <c r="O3357" s="240"/>
      <c r="P3357" s="240"/>
    </row>
    <row r="3358" spans="1:16" ht="13.5">
      <c r="A3358" s="240"/>
      <c r="B3358" s="240"/>
      <c r="C3358" s="240"/>
      <c r="D3358" s="240"/>
      <c r="E3358" s="240"/>
      <c r="F3358" s="240"/>
      <c r="G3358" s="240"/>
      <c r="H3358" s="240"/>
      <c r="I3358" s="240"/>
      <c r="J3358" s="240"/>
      <c r="K3358" s="240"/>
      <c r="L3358" s="240"/>
      <c r="M3358" s="240"/>
      <c r="N3358" s="240"/>
      <c r="O3358" s="240"/>
      <c r="P3358" s="240"/>
    </row>
    <row r="3359" spans="1:16" ht="13.5">
      <c r="A3359" s="240"/>
      <c r="B3359" s="240"/>
      <c r="C3359" s="240"/>
      <c r="D3359" s="240"/>
      <c r="E3359" s="240"/>
      <c r="F3359" s="240"/>
      <c r="G3359" s="240"/>
      <c r="H3359" s="240"/>
      <c r="I3359" s="240"/>
      <c r="J3359" s="240"/>
      <c r="K3359" s="240"/>
      <c r="L3359" s="240"/>
      <c r="M3359" s="240"/>
      <c r="N3359" s="240"/>
      <c r="O3359" s="240"/>
      <c r="P3359" s="240"/>
    </row>
    <row r="3360" spans="1:16" ht="13.5">
      <c r="A3360" s="240"/>
      <c r="B3360" s="240"/>
      <c r="C3360" s="240"/>
      <c r="D3360" s="240"/>
      <c r="E3360" s="240"/>
      <c r="F3360" s="240"/>
      <c r="G3360" s="240"/>
      <c r="H3360" s="240"/>
      <c r="I3360" s="240"/>
      <c r="J3360" s="240"/>
      <c r="K3360" s="240"/>
      <c r="L3360" s="240"/>
      <c r="M3360" s="240"/>
      <c r="N3360" s="240"/>
      <c r="O3360" s="240"/>
      <c r="P3360" s="240"/>
    </row>
    <row r="3361" spans="1:16" ht="13.5">
      <c r="A3361" s="240"/>
      <c r="B3361" s="240"/>
      <c r="C3361" s="240"/>
      <c r="D3361" s="240"/>
      <c r="E3361" s="240"/>
      <c r="F3361" s="240"/>
      <c r="G3361" s="240"/>
      <c r="H3361" s="240"/>
      <c r="I3361" s="240"/>
      <c r="J3361" s="240"/>
      <c r="K3361" s="240"/>
      <c r="L3361" s="240"/>
      <c r="M3361" s="240"/>
      <c r="N3361" s="240"/>
      <c r="O3361" s="240"/>
      <c r="P3361" s="240"/>
    </row>
    <row r="3362" spans="1:16" ht="13.5">
      <c r="A3362" s="240"/>
      <c r="B3362" s="240"/>
      <c r="C3362" s="240"/>
      <c r="D3362" s="240"/>
      <c r="E3362" s="240"/>
      <c r="F3362" s="240"/>
      <c r="G3362" s="240"/>
      <c r="H3362" s="240"/>
      <c r="I3362" s="240"/>
      <c r="J3362" s="240"/>
      <c r="K3362" s="240"/>
      <c r="L3362" s="240"/>
      <c r="M3362" s="240"/>
      <c r="N3362" s="240"/>
      <c r="O3362" s="240"/>
      <c r="P3362" s="240"/>
    </row>
    <row r="3363" spans="1:16" ht="13.5">
      <c r="A3363" s="240"/>
      <c r="B3363" s="240"/>
      <c r="C3363" s="240"/>
      <c r="D3363" s="240"/>
      <c r="E3363" s="240"/>
      <c r="F3363" s="240"/>
      <c r="G3363" s="240"/>
      <c r="H3363" s="240"/>
      <c r="I3363" s="240"/>
      <c r="J3363" s="240"/>
      <c r="K3363" s="240"/>
      <c r="L3363" s="240"/>
      <c r="M3363" s="240"/>
      <c r="N3363" s="240"/>
      <c r="O3363" s="240"/>
      <c r="P3363" s="240"/>
    </row>
    <row r="3364" spans="1:16" ht="13.5">
      <c r="A3364" s="240"/>
      <c r="B3364" s="240"/>
      <c r="C3364" s="240"/>
      <c r="D3364" s="240"/>
      <c r="E3364" s="240"/>
      <c r="F3364" s="240"/>
      <c r="G3364" s="240"/>
      <c r="H3364" s="240"/>
      <c r="I3364" s="240"/>
      <c r="J3364" s="240"/>
      <c r="K3364" s="240"/>
      <c r="L3364" s="240"/>
      <c r="M3364" s="240"/>
      <c r="N3364" s="240"/>
      <c r="O3364" s="240"/>
      <c r="P3364" s="240"/>
    </row>
    <row r="3365" spans="1:16" ht="13.5">
      <c r="A3365" s="240"/>
      <c r="B3365" s="240"/>
      <c r="C3365" s="240"/>
      <c r="D3365" s="240"/>
      <c r="E3365" s="240"/>
      <c r="F3365" s="240"/>
      <c r="G3365" s="240"/>
      <c r="H3365" s="240"/>
      <c r="I3365" s="240"/>
      <c r="J3365" s="240"/>
      <c r="K3365" s="240"/>
      <c r="L3365" s="240"/>
      <c r="M3365" s="240"/>
      <c r="N3365" s="240"/>
      <c r="O3365" s="240"/>
      <c r="P3365" s="240"/>
    </row>
    <row r="3366" spans="1:16" ht="13.5">
      <c r="A3366" s="240"/>
      <c r="B3366" s="240"/>
      <c r="C3366" s="240"/>
      <c r="D3366" s="240"/>
      <c r="E3366" s="240"/>
      <c r="F3366" s="240"/>
      <c r="G3366" s="240"/>
      <c r="H3366" s="240"/>
      <c r="I3366" s="240"/>
      <c r="J3366" s="240"/>
      <c r="K3366" s="240"/>
      <c r="L3366" s="240"/>
      <c r="M3366" s="240"/>
      <c r="N3366" s="240"/>
      <c r="O3366" s="240"/>
      <c r="P3366" s="240"/>
    </row>
    <row r="3367" spans="1:16" ht="13.5">
      <c r="A3367" s="240"/>
      <c r="B3367" s="240"/>
      <c r="C3367" s="240"/>
      <c r="D3367" s="240"/>
      <c r="E3367" s="240"/>
      <c r="F3367" s="240"/>
      <c r="G3367" s="240"/>
      <c r="H3367" s="240"/>
      <c r="I3367" s="240"/>
      <c r="J3367" s="240"/>
      <c r="K3367" s="240"/>
      <c r="L3367" s="240"/>
      <c r="M3367" s="240"/>
      <c r="N3367" s="240"/>
      <c r="O3367" s="240"/>
      <c r="P3367" s="240"/>
    </row>
    <row r="3368" spans="1:16" ht="13.5">
      <c r="A3368" s="240"/>
      <c r="B3368" s="240"/>
      <c r="C3368" s="240"/>
      <c r="D3368" s="240"/>
      <c r="E3368" s="240"/>
      <c r="F3368" s="240"/>
      <c r="G3368" s="240"/>
      <c r="H3368" s="240"/>
      <c r="I3368" s="240"/>
      <c r="J3368" s="240"/>
      <c r="K3368" s="240"/>
      <c r="L3368" s="240"/>
      <c r="M3368" s="240"/>
      <c r="N3368" s="240"/>
      <c r="O3368" s="240"/>
      <c r="P3368" s="240"/>
    </row>
    <row r="3369" spans="1:16" ht="13.5">
      <c r="A3369" s="240"/>
      <c r="B3369" s="240"/>
      <c r="C3369" s="240"/>
      <c r="D3369" s="240"/>
      <c r="E3369" s="240"/>
      <c r="F3369" s="240"/>
      <c r="G3369" s="240"/>
      <c r="H3369" s="240"/>
      <c r="I3369" s="240"/>
      <c r="J3369" s="240"/>
      <c r="K3369" s="240"/>
      <c r="L3369" s="240"/>
      <c r="M3369" s="240"/>
      <c r="N3369" s="240"/>
      <c r="O3369" s="240"/>
      <c r="P3369" s="240"/>
    </row>
    <row r="3370" spans="1:16" ht="13.5">
      <c r="A3370" s="240"/>
      <c r="B3370" s="240"/>
      <c r="C3370" s="240"/>
      <c r="D3370" s="240"/>
      <c r="E3370" s="240"/>
      <c r="F3370" s="240"/>
      <c r="G3370" s="240"/>
      <c r="H3370" s="240"/>
      <c r="I3370" s="240"/>
      <c r="J3370" s="240"/>
      <c r="K3370" s="240"/>
      <c r="L3370" s="240"/>
      <c r="M3370" s="240"/>
      <c r="N3370" s="240"/>
      <c r="O3370" s="240"/>
      <c r="P3370" s="240"/>
    </row>
    <row r="3371" spans="1:16" ht="13.5">
      <c r="A3371" s="240"/>
      <c r="B3371" s="240"/>
      <c r="C3371" s="240"/>
      <c r="D3371" s="240"/>
      <c r="E3371" s="240"/>
      <c r="F3371" s="240"/>
      <c r="G3371" s="240"/>
      <c r="H3371" s="240"/>
      <c r="I3371" s="240"/>
      <c r="J3371" s="240"/>
      <c r="K3371" s="240"/>
      <c r="L3371" s="240"/>
      <c r="M3371" s="240"/>
      <c r="N3371" s="240"/>
      <c r="O3371" s="240"/>
      <c r="P3371" s="240"/>
    </row>
    <row r="3372" spans="1:16" ht="13.5">
      <c r="A3372" s="240"/>
      <c r="B3372" s="240"/>
      <c r="C3372" s="240"/>
      <c r="D3372" s="240"/>
      <c r="E3372" s="240"/>
      <c r="F3372" s="240"/>
      <c r="G3372" s="240"/>
      <c r="H3372" s="240"/>
      <c r="I3372" s="240"/>
      <c r="J3372" s="240"/>
      <c r="K3372" s="240"/>
      <c r="L3372" s="240"/>
      <c r="M3372" s="240"/>
      <c r="N3372" s="240"/>
      <c r="O3372" s="240"/>
      <c r="P3372" s="240"/>
    </row>
    <row r="3373" spans="1:16" ht="13.5">
      <c r="A3373" s="240"/>
      <c r="B3373" s="240"/>
      <c r="C3373" s="240"/>
      <c r="D3373" s="240"/>
      <c r="E3373" s="240"/>
      <c r="F3373" s="240"/>
      <c r="G3373" s="240"/>
      <c r="H3373" s="240"/>
      <c r="I3373" s="240"/>
      <c r="J3373" s="240"/>
      <c r="K3373" s="240"/>
      <c r="L3373" s="240"/>
      <c r="M3373" s="240"/>
      <c r="N3373" s="240"/>
      <c r="O3373" s="240"/>
      <c r="P3373" s="240"/>
    </row>
    <row r="3374" spans="1:16" ht="13.5">
      <c r="A3374" s="240"/>
      <c r="B3374" s="240"/>
      <c r="C3374" s="240"/>
      <c r="D3374" s="240"/>
      <c r="E3374" s="240"/>
      <c r="F3374" s="240"/>
      <c r="G3374" s="240"/>
      <c r="H3374" s="240"/>
      <c r="I3374" s="240"/>
      <c r="J3374" s="240"/>
      <c r="K3374" s="240"/>
      <c r="L3374" s="240"/>
      <c r="M3374" s="240"/>
      <c r="N3374" s="240"/>
      <c r="O3374" s="240"/>
      <c r="P3374" s="240"/>
    </row>
    <row r="3375" spans="1:16" ht="13.5">
      <c r="A3375" s="240"/>
      <c r="B3375" s="240"/>
      <c r="C3375" s="240"/>
      <c r="D3375" s="240"/>
      <c r="E3375" s="240"/>
      <c r="F3375" s="240"/>
      <c r="G3375" s="240"/>
      <c r="H3375" s="240"/>
      <c r="I3375" s="240"/>
      <c r="J3375" s="240"/>
      <c r="K3375" s="240"/>
      <c r="L3375" s="240"/>
      <c r="M3375" s="240"/>
      <c r="N3375" s="240"/>
      <c r="O3375" s="240"/>
      <c r="P3375" s="240"/>
    </row>
    <row r="3376" spans="1:16" ht="13.5">
      <c r="A3376" s="240"/>
      <c r="B3376" s="240"/>
      <c r="C3376" s="240"/>
      <c r="D3376" s="240"/>
      <c r="E3376" s="240"/>
      <c r="F3376" s="240"/>
      <c r="G3376" s="240"/>
      <c r="H3376" s="240"/>
      <c r="I3376" s="240"/>
      <c r="J3376" s="240"/>
      <c r="K3376" s="240"/>
      <c r="L3376" s="240"/>
      <c r="M3376" s="240"/>
      <c r="N3376" s="240"/>
      <c r="O3376" s="240"/>
      <c r="P3376" s="240"/>
    </row>
    <row r="3377" spans="1:16" ht="13.5">
      <c r="A3377" s="240"/>
      <c r="B3377" s="240"/>
      <c r="C3377" s="240"/>
      <c r="D3377" s="240"/>
      <c r="E3377" s="240"/>
      <c r="F3377" s="240"/>
      <c r="G3377" s="240"/>
      <c r="H3377" s="240"/>
      <c r="I3377" s="240"/>
      <c r="J3377" s="240"/>
      <c r="K3377" s="240"/>
      <c r="L3377" s="240"/>
      <c r="M3377" s="240"/>
      <c r="N3377" s="240"/>
      <c r="O3377" s="240"/>
      <c r="P3377" s="240"/>
    </row>
    <row r="3378" spans="1:16" ht="13.5">
      <c r="A3378" s="240"/>
      <c r="B3378" s="240"/>
      <c r="C3378" s="240"/>
      <c r="D3378" s="240"/>
      <c r="E3378" s="240"/>
      <c r="F3378" s="240"/>
      <c r="G3378" s="240"/>
      <c r="H3378" s="240"/>
      <c r="I3378" s="240"/>
      <c r="J3378" s="240"/>
      <c r="K3378" s="240"/>
      <c r="L3378" s="240"/>
      <c r="M3378" s="240"/>
      <c r="N3378" s="240"/>
      <c r="O3378" s="240"/>
      <c r="P3378" s="240"/>
    </row>
    <row r="3379" spans="1:16" ht="13.5">
      <c r="A3379" s="240"/>
      <c r="B3379" s="240"/>
      <c r="C3379" s="240"/>
      <c r="D3379" s="240"/>
      <c r="E3379" s="240"/>
      <c r="F3379" s="240"/>
      <c r="G3379" s="240"/>
      <c r="H3379" s="240"/>
      <c r="I3379" s="240"/>
      <c r="J3379" s="240"/>
      <c r="K3379" s="240"/>
      <c r="L3379" s="240"/>
      <c r="M3379" s="240"/>
      <c r="N3379" s="240"/>
      <c r="O3379" s="240"/>
      <c r="P3379" s="240"/>
    </row>
    <row r="3380" spans="1:16" ht="13.5">
      <c r="A3380" s="240"/>
      <c r="B3380" s="240"/>
      <c r="C3380" s="240"/>
      <c r="D3380" s="240"/>
      <c r="E3380" s="240"/>
      <c r="F3380" s="240"/>
      <c r="G3380" s="240"/>
      <c r="H3380" s="240"/>
      <c r="I3380" s="240"/>
      <c r="J3380" s="240"/>
      <c r="K3380" s="240"/>
      <c r="L3380" s="240"/>
      <c r="M3380" s="240"/>
      <c r="N3380" s="240"/>
      <c r="O3380" s="240"/>
      <c r="P3380" s="240"/>
    </row>
    <row r="3381" spans="1:16" ht="13.5">
      <c r="A3381" s="240"/>
      <c r="B3381" s="240"/>
      <c r="C3381" s="240"/>
      <c r="D3381" s="240"/>
      <c r="E3381" s="240"/>
      <c r="F3381" s="240"/>
      <c r="G3381" s="240"/>
      <c r="H3381" s="240"/>
      <c r="I3381" s="240"/>
      <c r="J3381" s="240"/>
      <c r="K3381" s="240"/>
      <c r="L3381" s="240"/>
      <c r="M3381" s="240"/>
      <c r="N3381" s="240"/>
      <c r="O3381" s="240"/>
      <c r="P3381" s="240"/>
    </row>
    <row r="3382" spans="1:16" ht="13.5">
      <c r="A3382" s="240"/>
      <c r="B3382" s="240"/>
      <c r="C3382" s="240"/>
      <c r="D3382" s="240"/>
      <c r="E3382" s="240"/>
      <c r="F3382" s="240"/>
      <c r="G3382" s="240"/>
      <c r="H3382" s="240"/>
      <c r="I3382" s="240"/>
      <c r="J3382" s="240"/>
      <c r="K3382" s="240"/>
      <c r="L3382" s="240"/>
      <c r="M3382" s="240"/>
      <c r="N3382" s="240"/>
      <c r="O3382" s="240"/>
      <c r="P3382" s="240"/>
    </row>
    <row r="3383" spans="1:16" ht="13.5">
      <c r="A3383" s="240"/>
      <c r="B3383" s="240"/>
      <c r="C3383" s="240"/>
      <c r="D3383" s="240"/>
      <c r="E3383" s="240"/>
      <c r="F3383" s="240"/>
      <c r="G3383" s="240"/>
      <c r="H3383" s="240"/>
      <c r="I3383" s="240"/>
      <c r="J3383" s="240"/>
      <c r="K3383" s="240"/>
      <c r="L3383" s="240"/>
      <c r="M3383" s="240"/>
      <c r="N3383" s="240"/>
      <c r="O3383" s="240"/>
      <c r="P3383" s="240"/>
    </row>
    <row r="3384" spans="1:16" ht="13.5">
      <c r="A3384" s="240"/>
      <c r="B3384" s="240"/>
      <c r="C3384" s="240"/>
      <c r="D3384" s="240"/>
      <c r="E3384" s="240"/>
      <c r="F3384" s="240"/>
      <c r="G3384" s="240"/>
      <c r="H3384" s="240"/>
      <c r="I3384" s="240"/>
      <c r="J3384" s="240"/>
      <c r="K3384" s="240"/>
      <c r="L3384" s="240"/>
      <c r="M3384" s="240"/>
      <c r="N3384" s="240"/>
      <c r="O3384" s="240"/>
      <c r="P3384" s="240"/>
    </row>
    <row r="3385" spans="1:16" ht="13.5">
      <c r="A3385" s="240"/>
      <c r="B3385" s="240"/>
      <c r="C3385" s="240"/>
      <c r="D3385" s="240"/>
      <c r="E3385" s="240"/>
      <c r="F3385" s="240"/>
      <c r="G3385" s="240"/>
      <c r="H3385" s="240"/>
      <c r="I3385" s="240"/>
      <c r="J3385" s="240"/>
      <c r="K3385" s="240"/>
      <c r="L3385" s="240"/>
      <c r="M3385" s="240"/>
      <c r="N3385" s="240"/>
      <c r="O3385" s="240"/>
      <c r="P3385" s="240"/>
    </row>
    <row r="3386" spans="1:16" ht="13.5">
      <c r="A3386" s="240"/>
      <c r="B3386" s="240"/>
      <c r="C3386" s="240"/>
      <c r="D3386" s="240"/>
      <c r="E3386" s="240"/>
      <c r="F3386" s="240"/>
      <c r="G3386" s="240"/>
      <c r="H3386" s="240"/>
      <c r="I3386" s="240"/>
      <c r="J3386" s="240"/>
      <c r="K3386" s="240"/>
      <c r="L3386" s="240"/>
      <c r="M3386" s="240"/>
      <c r="N3386" s="240"/>
      <c r="O3386" s="240"/>
      <c r="P3386" s="240"/>
    </row>
    <row r="3387" spans="1:16" ht="13.5">
      <c r="A3387" s="240"/>
      <c r="B3387" s="240"/>
      <c r="C3387" s="240"/>
      <c r="D3387" s="240"/>
      <c r="E3387" s="240"/>
      <c r="F3387" s="240"/>
      <c r="G3387" s="240"/>
      <c r="H3387" s="240"/>
      <c r="I3387" s="240"/>
      <c r="J3387" s="240"/>
      <c r="K3387" s="240"/>
      <c r="L3387" s="240"/>
      <c r="M3387" s="240"/>
      <c r="N3387" s="240"/>
      <c r="O3387" s="240"/>
      <c r="P3387" s="240"/>
    </row>
    <row r="3388" spans="1:16" ht="13.5">
      <c r="A3388" s="240"/>
      <c r="B3388" s="240"/>
      <c r="C3388" s="240"/>
      <c r="D3388" s="240"/>
      <c r="E3388" s="240"/>
      <c r="F3388" s="240"/>
      <c r="G3388" s="240"/>
      <c r="H3388" s="240"/>
      <c r="I3388" s="240"/>
      <c r="J3388" s="240"/>
      <c r="K3388" s="240"/>
      <c r="L3388" s="240"/>
      <c r="M3388" s="240"/>
      <c r="N3388" s="240"/>
      <c r="O3388" s="240"/>
      <c r="P3388" s="240"/>
    </row>
    <row r="3389" spans="1:16" ht="13.5">
      <c r="A3389" s="240"/>
      <c r="B3389" s="240"/>
      <c r="C3389" s="240"/>
      <c r="D3389" s="240"/>
      <c r="E3389" s="240"/>
      <c r="F3389" s="240"/>
      <c r="G3389" s="240"/>
      <c r="H3389" s="240"/>
      <c r="I3389" s="240"/>
      <c r="J3389" s="240"/>
      <c r="K3389" s="240"/>
      <c r="L3389" s="240"/>
      <c r="M3389" s="240"/>
      <c r="N3389" s="240"/>
      <c r="O3389" s="240"/>
      <c r="P3389" s="240"/>
    </row>
    <row r="3390" spans="1:16" ht="13.5">
      <c r="A3390" s="240"/>
      <c r="B3390" s="240"/>
      <c r="C3390" s="240"/>
      <c r="D3390" s="240"/>
      <c r="E3390" s="240"/>
      <c r="F3390" s="240"/>
      <c r="G3390" s="240"/>
      <c r="H3390" s="240"/>
      <c r="I3390" s="240"/>
      <c r="J3390" s="240"/>
      <c r="K3390" s="240"/>
      <c r="L3390" s="240"/>
      <c r="M3390" s="240"/>
      <c r="N3390" s="240"/>
      <c r="O3390" s="240"/>
      <c r="P3390" s="240"/>
    </row>
    <row r="3391" spans="1:16" ht="13.5">
      <c r="A3391" s="240"/>
      <c r="B3391" s="240"/>
      <c r="C3391" s="240"/>
      <c r="D3391" s="240"/>
      <c r="E3391" s="240"/>
      <c r="F3391" s="240"/>
      <c r="G3391" s="240"/>
      <c r="H3391" s="240"/>
      <c r="I3391" s="240"/>
      <c r="J3391" s="240"/>
      <c r="K3391" s="240"/>
      <c r="L3391" s="240"/>
      <c r="M3391" s="240"/>
      <c r="N3391" s="240"/>
      <c r="O3391" s="240"/>
      <c r="P3391" s="240"/>
    </row>
    <row r="3392" spans="1:16" ht="13.5">
      <c r="A3392" s="240"/>
      <c r="B3392" s="240"/>
      <c r="C3392" s="240"/>
      <c r="D3392" s="240"/>
      <c r="E3392" s="240"/>
      <c r="F3392" s="240"/>
      <c r="G3392" s="240"/>
      <c r="H3392" s="240"/>
      <c r="I3392" s="240"/>
      <c r="J3392" s="240"/>
      <c r="K3392" s="240"/>
      <c r="L3392" s="240"/>
      <c r="M3392" s="240"/>
      <c r="N3392" s="240"/>
      <c r="O3392" s="240"/>
      <c r="P3392" s="240"/>
    </row>
    <row r="3393" spans="1:16" ht="13.5">
      <c r="A3393" s="240"/>
      <c r="B3393" s="240"/>
      <c r="C3393" s="240"/>
      <c r="D3393" s="240"/>
      <c r="E3393" s="240"/>
      <c r="F3393" s="240"/>
      <c r="G3393" s="240"/>
      <c r="H3393" s="240"/>
      <c r="I3393" s="240"/>
      <c r="J3393" s="240"/>
      <c r="K3393" s="240"/>
      <c r="L3393" s="240"/>
      <c r="M3393" s="240"/>
      <c r="N3393" s="240"/>
      <c r="O3393" s="240"/>
      <c r="P3393" s="240"/>
    </row>
    <row r="3394" spans="1:16" ht="13.5">
      <c r="A3394" s="240"/>
      <c r="B3394" s="240"/>
      <c r="C3394" s="240"/>
      <c r="D3394" s="240"/>
      <c r="E3394" s="240"/>
      <c r="F3394" s="240"/>
      <c r="G3394" s="240"/>
      <c r="H3394" s="240"/>
      <c r="I3394" s="240"/>
      <c r="J3394" s="240"/>
      <c r="K3394" s="240"/>
      <c r="L3394" s="240"/>
      <c r="M3394" s="240"/>
      <c r="N3394" s="240"/>
      <c r="O3394" s="240"/>
      <c r="P3394" s="240"/>
    </row>
    <row r="3395" spans="1:16" ht="13.5">
      <c r="A3395" s="240"/>
      <c r="B3395" s="240"/>
      <c r="C3395" s="240"/>
      <c r="D3395" s="240"/>
      <c r="E3395" s="240"/>
      <c r="F3395" s="240"/>
      <c r="G3395" s="240"/>
      <c r="H3395" s="240"/>
      <c r="I3395" s="240"/>
      <c r="J3395" s="240"/>
      <c r="K3395" s="240"/>
      <c r="L3395" s="240"/>
      <c r="M3395" s="240"/>
      <c r="N3395" s="240"/>
      <c r="O3395" s="240"/>
      <c r="P3395" s="240"/>
    </row>
    <row r="3396" spans="1:16" ht="13.5">
      <c r="A3396" s="240"/>
      <c r="B3396" s="240"/>
      <c r="C3396" s="240"/>
      <c r="D3396" s="240"/>
      <c r="E3396" s="240"/>
      <c r="F3396" s="240"/>
      <c r="G3396" s="240"/>
      <c r="H3396" s="240"/>
      <c r="I3396" s="240"/>
      <c r="J3396" s="240"/>
      <c r="K3396" s="240"/>
      <c r="L3396" s="240"/>
      <c r="M3396" s="240"/>
      <c r="N3396" s="240"/>
      <c r="O3396" s="240"/>
      <c r="P3396" s="240"/>
    </row>
    <row r="3397" spans="1:16" ht="13.5">
      <c r="A3397" s="240"/>
      <c r="B3397" s="240"/>
      <c r="C3397" s="240"/>
      <c r="D3397" s="240"/>
      <c r="E3397" s="240"/>
      <c r="F3397" s="240"/>
      <c r="G3397" s="240"/>
      <c r="H3397" s="240"/>
      <c r="I3397" s="240"/>
      <c r="J3397" s="240"/>
      <c r="K3397" s="240"/>
      <c r="L3397" s="240"/>
      <c r="M3397" s="240"/>
      <c r="N3397" s="240"/>
      <c r="O3397" s="240"/>
      <c r="P3397" s="240"/>
    </row>
    <row r="3398" spans="1:16" ht="13.5">
      <c r="A3398" s="240"/>
      <c r="B3398" s="240"/>
      <c r="C3398" s="240"/>
      <c r="D3398" s="240"/>
      <c r="E3398" s="240"/>
      <c r="F3398" s="240"/>
      <c r="G3398" s="240"/>
      <c r="H3398" s="240"/>
      <c r="I3398" s="240"/>
      <c r="J3398" s="240"/>
      <c r="K3398" s="240"/>
      <c r="L3398" s="240"/>
      <c r="M3398" s="240"/>
      <c r="N3398" s="240"/>
      <c r="O3398" s="240"/>
      <c r="P3398" s="240"/>
    </row>
    <row r="3399" spans="1:16" ht="13.5">
      <c r="A3399" s="240"/>
      <c r="B3399" s="240"/>
      <c r="C3399" s="240"/>
      <c r="D3399" s="240"/>
      <c r="E3399" s="240"/>
      <c r="F3399" s="240"/>
      <c r="G3399" s="240"/>
      <c r="H3399" s="240"/>
      <c r="I3399" s="240"/>
      <c r="J3399" s="240"/>
      <c r="K3399" s="240"/>
      <c r="L3399" s="240"/>
      <c r="M3399" s="240"/>
      <c r="N3399" s="240"/>
      <c r="O3399" s="240"/>
      <c r="P3399" s="240"/>
    </row>
    <row r="3400" spans="1:16" ht="13.5">
      <c r="A3400" s="240"/>
      <c r="B3400" s="240"/>
      <c r="C3400" s="240"/>
      <c r="D3400" s="240"/>
      <c r="E3400" s="240"/>
      <c r="F3400" s="240"/>
      <c r="G3400" s="240"/>
      <c r="H3400" s="240"/>
      <c r="I3400" s="240"/>
      <c r="J3400" s="240"/>
      <c r="K3400" s="240"/>
      <c r="L3400" s="240"/>
      <c r="M3400" s="240"/>
      <c r="N3400" s="240"/>
      <c r="O3400" s="240"/>
      <c r="P3400" s="240"/>
    </row>
    <row r="3401" spans="1:16" ht="13.5">
      <c r="A3401" s="240"/>
      <c r="B3401" s="240"/>
      <c r="C3401" s="240"/>
      <c r="D3401" s="240"/>
      <c r="E3401" s="240"/>
      <c r="F3401" s="240"/>
      <c r="G3401" s="240"/>
      <c r="H3401" s="240"/>
      <c r="I3401" s="240"/>
      <c r="J3401" s="240"/>
      <c r="K3401" s="240"/>
      <c r="L3401" s="240"/>
      <c r="M3401" s="240"/>
      <c r="N3401" s="240"/>
      <c r="O3401" s="240"/>
      <c r="P3401" s="240"/>
    </row>
    <row r="3402" spans="1:16" ht="13.5">
      <c r="A3402" s="240"/>
      <c r="B3402" s="240"/>
      <c r="C3402" s="240"/>
      <c r="D3402" s="240"/>
      <c r="E3402" s="240"/>
      <c r="F3402" s="240"/>
      <c r="G3402" s="240"/>
      <c r="H3402" s="240"/>
      <c r="I3402" s="240"/>
      <c r="J3402" s="240"/>
      <c r="K3402" s="240"/>
      <c r="L3402" s="240"/>
      <c r="M3402" s="240"/>
      <c r="N3402" s="240"/>
      <c r="O3402" s="240"/>
      <c r="P3402" s="240"/>
    </row>
    <row r="3403" spans="1:16" ht="13.5">
      <c r="A3403" s="240"/>
      <c r="B3403" s="240"/>
      <c r="C3403" s="240"/>
      <c r="D3403" s="240"/>
      <c r="E3403" s="240"/>
      <c r="F3403" s="240"/>
      <c r="G3403" s="240"/>
      <c r="H3403" s="240"/>
      <c r="I3403" s="240"/>
      <c r="J3403" s="240"/>
      <c r="K3403" s="240"/>
      <c r="L3403" s="240"/>
      <c r="M3403" s="240"/>
      <c r="N3403" s="240"/>
      <c r="O3403" s="240"/>
      <c r="P3403" s="240"/>
    </row>
    <row r="3404" spans="1:16" ht="13.5">
      <c r="A3404" s="240"/>
      <c r="B3404" s="240"/>
      <c r="C3404" s="240"/>
      <c r="D3404" s="240"/>
      <c r="E3404" s="240"/>
      <c r="F3404" s="240"/>
      <c r="G3404" s="240"/>
      <c r="H3404" s="240"/>
      <c r="I3404" s="240"/>
      <c r="J3404" s="240"/>
      <c r="K3404" s="240"/>
      <c r="L3404" s="240"/>
      <c r="M3404" s="240"/>
      <c r="N3404" s="240"/>
      <c r="O3404" s="240"/>
      <c r="P3404" s="240"/>
    </row>
    <row r="3405" spans="1:16" ht="13.5">
      <c r="A3405" s="240"/>
      <c r="B3405" s="240"/>
      <c r="C3405" s="240"/>
      <c r="D3405" s="240"/>
      <c r="E3405" s="240"/>
      <c r="F3405" s="240"/>
      <c r="G3405" s="240"/>
      <c r="H3405" s="240"/>
      <c r="I3405" s="240"/>
      <c r="J3405" s="240"/>
      <c r="K3405" s="240"/>
      <c r="L3405" s="240"/>
      <c r="M3405" s="240"/>
      <c r="N3405" s="240"/>
      <c r="O3405" s="240"/>
      <c r="P3405" s="240"/>
    </row>
    <row r="3406" spans="1:16" ht="13.5">
      <c r="A3406" s="240"/>
      <c r="B3406" s="240"/>
      <c r="C3406" s="240"/>
      <c r="D3406" s="240"/>
      <c r="E3406" s="240"/>
      <c r="F3406" s="240"/>
      <c r="G3406" s="240"/>
      <c r="H3406" s="240"/>
      <c r="I3406" s="240"/>
      <c r="J3406" s="240"/>
      <c r="K3406" s="240"/>
      <c r="L3406" s="240"/>
      <c r="M3406" s="240"/>
      <c r="N3406" s="240"/>
      <c r="O3406" s="240"/>
      <c r="P3406" s="240"/>
    </row>
    <row r="3407" spans="1:16" ht="13.5">
      <c r="A3407" s="240"/>
      <c r="B3407" s="240"/>
      <c r="C3407" s="240"/>
      <c r="D3407" s="240"/>
      <c r="E3407" s="240"/>
      <c r="F3407" s="240"/>
      <c r="G3407" s="240"/>
      <c r="H3407" s="240"/>
      <c r="I3407" s="240"/>
      <c r="J3407" s="240"/>
      <c r="K3407" s="240"/>
      <c r="L3407" s="240"/>
      <c r="M3407" s="240"/>
      <c r="N3407" s="240"/>
      <c r="O3407" s="240"/>
      <c r="P3407" s="240"/>
    </row>
    <row r="3408" spans="1:16" ht="13.5">
      <c r="A3408" s="240"/>
      <c r="B3408" s="240"/>
      <c r="C3408" s="240"/>
      <c r="D3408" s="240"/>
      <c r="E3408" s="240"/>
      <c r="F3408" s="240"/>
      <c r="G3408" s="240"/>
      <c r="H3408" s="240"/>
      <c r="I3408" s="240"/>
      <c r="J3408" s="240"/>
      <c r="K3408" s="240"/>
      <c r="L3408" s="240"/>
      <c r="M3408" s="240"/>
      <c r="N3408" s="240"/>
      <c r="O3408" s="240"/>
      <c r="P3408" s="240"/>
    </row>
    <row r="3409" spans="1:16" ht="13.5">
      <c r="A3409" s="240"/>
      <c r="B3409" s="240"/>
      <c r="C3409" s="240"/>
      <c r="D3409" s="240"/>
      <c r="E3409" s="240"/>
      <c r="F3409" s="240"/>
      <c r="G3409" s="240"/>
      <c r="H3409" s="240"/>
      <c r="I3409" s="240"/>
      <c r="J3409" s="240"/>
      <c r="K3409" s="240"/>
      <c r="L3409" s="240"/>
      <c r="M3409" s="240"/>
      <c r="N3409" s="240"/>
      <c r="O3409" s="240"/>
      <c r="P3409" s="240"/>
    </row>
    <row r="3410" spans="1:16" ht="13.5">
      <c r="A3410" s="240"/>
      <c r="B3410" s="240"/>
      <c r="C3410" s="240"/>
      <c r="D3410" s="240"/>
      <c r="E3410" s="240"/>
      <c r="F3410" s="240"/>
      <c r="G3410" s="240"/>
      <c r="H3410" s="240"/>
      <c r="I3410" s="240"/>
      <c r="J3410" s="240"/>
      <c r="K3410" s="240"/>
      <c r="L3410" s="240"/>
      <c r="M3410" s="240"/>
      <c r="N3410" s="240"/>
      <c r="O3410" s="240"/>
      <c r="P3410" s="240"/>
    </row>
    <row r="3411" spans="1:16" ht="13.5">
      <c r="A3411" s="240"/>
      <c r="B3411" s="240"/>
      <c r="C3411" s="240"/>
      <c r="D3411" s="240"/>
      <c r="E3411" s="240"/>
      <c r="F3411" s="240"/>
      <c r="G3411" s="240"/>
      <c r="H3411" s="240"/>
      <c r="I3411" s="240"/>
      <c r="J3411" s="240"/>
      <c r="K3411" s="240"/>
      <c r="L3411" s="240"/>
      <c r="M3411" s="240"/>
      <c r="N3411" s="240"/>
      <c r="O3411" s="240"/>
      <c r="P3411" s="240"/>
    </row>
    <row r="3412" spans="1:16" ht="13.5">
      <c r="A3412" s="240"/>
      <c r="B3412" s="240"/>
      <c r="C3412" s="240"/>
      <c r="D3412" s="240"/>
      <c r="E3412" s="240"/>
      <c r="F3412" s="240"/>
      <c r="G3412" s="240"/>
      <c r="H3412" s="240"/>
      <c r="I3412" s="240"/>
      <c r="J3412" s="240"/>
      <c r="K3412" s="240"/>
      <c r="L3412" s="240"/>
      <c r="M3412" s="240"/>
      <c r="N3412" s="240"/>
      <c r="O3412" s="240"/>
      <c r="P3412" s="240"/>
    </row>
    <row r="3413" spans="1:16" ht="13.5">
      <c r="A3413" s="240"/>
      <c r="B3413" s="240"/>
      <c r="C3413" s="240"/>
      <c r="D3413" s="240"/>
      <c r="E3413" s="240"/>
      <c r="F3413" s="240"/>
      <c r="G3413" s="240"/>
      <c r="H3413" s="240"/>
      <c r="I3413" s="240"/>
      <c r="J3413" s="240"/>
      <c r="K3413" s="240"/>
      <c r="L3413" s="240"/>
      <c r="M3413" s="240"/>
      <c r="N3413" s="240"/>
      <c r="O3413" s="240"/>
      <c r="P3413" s="240"/>
    </row>
    <row r="3414" spans="1:16" ht="13.5">
      <c r="A3414" s="240"/>
      <c r="B3414" s="240"/>
      <c r="C3414" s="240"/>
      <c r="D3414" s="240"/>
      <c r="E3414" s="240"/>
      <c r="F3414" s="240"/>
      <c r="G3414" s="240"/>
      <c r="H3414" s="240"/>
      <c r="I3414" s="240"/>
      <c r="J3414" s="240"/>
      <c r="K3414" s="240"/>
      <c r="L3414" s="240"/>
      <c r="M3414" s="240"/>
      <c r="N3414" s="240"/>
      <c r="O3414" s="240"/>
      <c r="P3414" s="240"/>
    </row>
    <row r="3415" spans="1:16" ht="13.5">
      <c r="A3415" s="240"/>
      <c r="B3415" s="240"/>
      <c r="C3415" s="240"/>
      <c r="D3415" s="240"/>
      <c r="E3415" s="240"/>
      <c r="F3415" s="240"/>
      <c r="G3415" s="240"/>
      <c r="H3415" s="240"/>
      <c r="I3415" s="240"/>
      <c r="J3415" s="240"/>
      <c r="K3415" s="240"/>
      <c r="L3415" s="240"/>
      <c r="M3415" s="240"/>
      <c r="N3415" s="240"/>
      <c r="O3415" s="240"/>
      <c r="P3415" s="240"/>
    </row>
    <row r="3416" spans="1:16" ht="13.5">
      <c r="A3416" s="240"/>
      <c r="B3416" s="240"/>
      <c r="C3416" s="240"/>
      <c r="D3416" s="240"/>
      <c r="E3416" s="240"/>
      <c r="F3416" s="240"/>
      <c r="G3416" s="240"/>
      <c r="H3416" s="240"/>
      <c r="I3416" s="240"/>
      <c r="J3416" s="240"/>
      <c r="K3416" s="240"/>
      <c r="L3416" s="240"/>
      <c r="M3416" s="240"/>
      <c r="N3416" s="240"/>
      <c r="O3416" s="240"/>
      <c r="P3416" s="240"/>
    </row>
    <row r="3417" spans="1:16" ht="13.5">
      <c r="A3417" s="240"/>
      <c r="B3417" s="240"/>
      <c r="C3417" s="240"/>
      <c r="D3417" s="240"/>
      <c r="E3417" s="240"/>
      <c r="F3417" s="240"/>
      <c r="G3417" s="240"/>
      <c r="H3417" s="240"/>
      <c r="I3417" s="240"/>
      <c r="J3417" s="240"/>
      <c r="K3417" s="240"/>
      <c r="L3417" s="240"/>
      <c r="M3417" s="240"/>
      <c r="N3417" s="240"/>
      <c r="O3417" s="240"/>
      <c r="P3417" s="240"/>
    </row>
    <row r="3418" spans="1:16" ht="13.5">
      <c r="A3418" s="240"/>
      <c r="B3418" s="240"/>
      <c r="C3418" s="240"/>
      <c r="D3418" s="240"/>
      <c r="E3418" s="240"/>
      <c r="F3418" s="240"/>
      <c r="G3418" s="240"/>
      <c r="H3418" s="240"/>
      <c r="I3418" s="240"/>
      <c r="J3418" s="240"/>
      <c r="K3418" s="240"/>
      <c r="L3418" s="240"/>
      <c r="M3418" s="240"/>
      <c r="N3418" s="240"/>
      <c r="O3418" s="240"/>
      <c r="P3418" s="240"/>
    </row>
    <row r="3419" spans="1:16" ht="13.5">
      <c r="A3419" s="240"/>
      <c r="B3419" s="240"/>
      <c r="C3419" s="240"/>
      <c r="D3419" s="240"/>
      <c r="E3419" s="240"/>
      <c r="F3419" s="240"/>
      <c r="G3419" s="240"/>
      <c r="H3419" s="240"/>
      <c r="I3419" s="240"/>
      <c r="J3419" s="240"/>
      <c r="K3419" s="240"/>
      <c r="L3419" s="240"/>
      <c r="M3419" s="240"/>
      <c r="N3419" s="240"/>
      <c r="O3419" s="240"/>
      <c r="P3419" s="240"/>
    </row>
    <row r="3420" spans="1:16" ht="13.5">
      <c r="A3420" s="240"/>
      <c r="B3420" s="240"/>
      <c r="C3420" s="240"/>
      <c r="D3420" s="240"/>
      <c r="E3420" s="240"/>
      <c r="F3420" s="240"/>
      <c r="G3420" s="240"/>
      <c r="H3420" s="240"/>
      <c r="I3420" s="240"/>
      <c r="J3420" s="240"/>
      <c r="K3420" s="240"/>
      <c r="L3420" s="240"/>
      <c r="M3420" s="240"/>
      <c r="N3420" s="240"/>
      <c r="O3420" s="240"/>
      <c r="P3420" s="240"/>
    </row>
    <row r="3421" spans="1:16" ht="13.5">
      <c r="A3421" s="240"/>
      <c r="B3421" s="240"/>
      <c r="C3421" s="240"/>
      <c r="D3421" s="240"/>
      <c r="E3421" s="240"/>
      <c r="F3421" s="240"/>
      <c r="G3421" s="240"/>
      <c r="H3421" s="240"/>
      <c r="I3421" s="240"/>
      <c r="J3421" s="240"/>
      <c r="K3421" s="240"/>
      <c r="L3421" s="240"/>
      <c r="M3421" s="240"/>
      <c r="N3421" s="240"/>
      <c r="O3421" s="240"/>
      <c r="P3421" s="240"/>
    </row>
    <row r="3422" spans="1:16" ht="13.5">
      <c r="A3422" s="240"/>
      <c r="B3422" s="240"/>
      <c r="C3422" s="240"/>
      <c r="D3422" s="240"/>
      <c r="E3422" s="240"/>
      <c r="F3422" s="240"/>
      <c r="G3422" s="240"/>
      <c r="H3422" s="240"/>
      <c r="I3422" s="240"/>
      <c r="J3422" s="240"/>
      <c r="K3422" s="240"/>
      <c r="L3422" s="240"/>
      <c r="M3422" s="240"/>
      <c r="N3422" s="240"/>
      <c r="O3422" s="240"/>
      <c r="P3422" s="240"/>
    </row>
    <row r="3423" spans="1:16" ht="13.5">
      <c r="A3423" s="240"/>
      <c r="B3423" s="240"/>
      <c r="C3423" s="240"/>
      <c r="D3423" s="240"/>
      <c r="E3423" s="240"/>
      <c r="F3423" s="240"/>
      <c r="G3423" s="240"/>
      <c r="H3423" s="240"/>
      <c r="I3423" s="240"/>
      <c r="J3423" s="240"/>
      <c r="K3423" s="240"/>
      <c r="L3423" s="240"/>
      <c r="M3423" s="240"/>
      <c r="N3423" s="240"/>
      <c r="O3423" s="240"/>
      <c r="P3423" s="240"/>
    </row>
    <row r="3424" spans="1:16" ht="13.5">
      <c r="A3424" s="240"/>
      <c r="B3424" s="240"/>
      <c r="C3424" s="240"/>
      <c r="D3424" s="240"/>
      <c r="E3424" s="240"/>
      <c r="F3424" s="240"/>
      <c r="G3424" s="240"/>
      <c r="H3424" s="240"/>
      <c r="I3424" s="240"/>
      <c r="J3424" s="240"/>
      <c r="K3424" s="240"/>
      <c r="L3424" s="240"/>
      <c r="M3424" s="240"/>
      <c r="N3424" s="240"/>
      <c r="O3424" s="240"/>
      <c r="P3424" s="240"/>
    </row>
    <row r="3425" spans="1:16" ht="13.5">
      <c r="A3425" s="240"/>
      <c r="B3425" s="240"/>
      <c r="C3425" s="240"/>
      <c r="D3425" s="240"/>
      <c r="E3425" s="240"/>
      <c r="F3425" s="240"/>
      <c r="G3425" s="240"/>
      <c r="H3425" s="240"/>
      <c r="I3425" s="240"/>
      <c r="J3425" s="240"/>
      <c r="K3425" s="240"/>
      <c r="L3425" s="240"/>
      <c r="M3425" s="240"/>
      <c r="N3425" s="240"/>
      <c r="O3425" s="240"/>
      <c r="P3425" s="240"/>
    </row>
    <row r="3426" spans="1:16" ht="13.5">
      <c r="A3426" s="240"/>
      <c r="B3426" s="240"/>
      <c r="C3426" s="240"/>
      <c r="D3426" s="240"/>
      <c r="E3426" s="240"/>
      <c r="F3426" s="240"/>
      <c r="G3426" s="240"/>
      <c r="H3426" s="240"/>
      <c r="I3426" s="240"/>
      <c r="J3426" s="240"/>
      <c r="K3426" s="240"/>
      <c r="L3426" s="240"/>
      <c r="M3426" s="240"/>
      <c r="N3426" s="240"/>
      <c r="O3426" s="240"/>
      <c r="P3426" s="240"/>
    </row>
    <row r="3427" spans="1:16" ht="13.5">
      <c r="A3427" s="240"/>
      <c r="B3427" s="240"/>
      <c r="C3427" s="240"/>
      <c r="D3427" s="240"/>
      <c r="E3427" s="240"/>
      <c r="F3427" s="240"/>
      <c r="G3427" s="240"/>
      <c r="H3427" s="240"/>
      <c r="I3427" s="240"/>
      <c r="J3427" s="240"/>
      <c r="K3427" s="240"/>
      <c r="L3427" s="240"/>
      <c r="M3427" s="240"/>
      <c r="N3427" s="240"/>
      <c r="O3427" s="240"/>
      <c r="P3427" s="240"/>
    </row>
    <row r="3428" spans="1:16" ht="13.5">
      <c r="A3428" s="240"/>
      <c r="B3428" s="240"/>
      <c r="C3428" s="240"/>
      <c r="D3428" s="240"/>
      <c r="E3428" s="240"/>
      <c r="F3428" s="240"/>
      <c r="G3428" s="240"/>
      <c r="H3428" s="240"/>
      <c r="I3428" s="240"/>
      <c r="J3428" s="240"/>
      <c r="K3428" s="240"/>
      <c r="L3428" s="240"/>
      <c r="M3428" s="240"/>
      <c r="N3428" s="240"/>
      <c r="O3428" s="240"/>
      <c r="P3428" s="240"/>
    </row>
    <row r="3429" spans="1:16" ht="13.5">
      <c r="A3429" s="240"/>
      <c r="B3429" s="240"/>
      <c r="C3429" s="240"/>
      <c r="D3429" s="240"/>
      <c r="E3429" s="240"/>
      <c r="F3429" s="240"/>
      <c r="G3429" s="240"/>
      <c r="H3429" s="240"/>
      <c r="I3429" s="240"/>
      <c r="J3429" s="240"/>
      <c r="K3429" s="240"/>
      <c r="L3429" s="240"/>
      <c r="M3429" s="240"/>
      <c r="N3429" s="240"/>
      <c r="O3429" s="240"/>
      <c r="P3429" s="240"/>
    </row>
    <row r="3430" spans="1:16" ht="13.5">
      <c r="A3430" s="240"/>
      <c r="B3430" s="240"/>
      <c r="C3430" s="240"/>
      <c r="D3430" s="240"/>
      <c r="E3430" s="240"/>
      <c r="F3430" s="240"/>
      <c r="G3430" s="240"/>
      <c r="H3430" s="240"/>
      <c r="I3430" s="240"/>
      <c r="J3430" s="240"/>
      <c r="K3430" s="240"/>
      <c r="L3430" s="240"/>
      <c r="M3430" s="240"/>
      <c r="N3430" s="240"/>
      <c r="O3430" s="240"/>
      <c r="P3430" s="240"/>
    </row>
    <row r="3431" spans="1:16" ht="13.5">
      <c r="A3431" s="240"/>
      <c r="B3431" s="240"/>
      <c r="C3431" s="240"/>
      <c r="D3431" s="240"/>
      <c r="E3431" s="240"/>
      <c r="F3431" s="240"/>
      <c r="G3431" s="240"/>
      <c r="H3431" s="240"/>
      <c r="I3431" s="240"/>
      <c r="J3431" s="240"/>
      <c r="K3431" s="240"/>
      <c r="L3431" s="240"/>
      <c r="M3431" s="240"/>
      <c r="N3431" s="240"/>
      <c r="O3431" s="240"/>
      <c r="P3431" s="240"/>
    </row>
    <row r="3432" spans="1:16" ht="13.5">
      <c r="A3432" s="240"/>
      <c r="B3432" s="240"/>
      <c r="C3432" s="240"/>
      <c r="D3432" s="240"/>
      <c r="E3432" s="240"/>
      <c r="F3432" s="240"/>
      <c r="G3432" s="240"/>
      <c r="H3432" s="240"/>
      <c r="I3432" s="240"/>
      <c r="J3432" s="240"/>
      <c r="K3432" s="240"/>
      <c r="L3432" s="240"/>
      <c r="M3432" s="240"/>
      <c r="N3432" s="240"/>
      <c r="O3432" s="240"/>
      <c r="P3432" s="240"/>
    </row>
    <row r="3433" spans="1:16" ht="13.5">
      <c r="A3433" s="240"/>
      <c r="B3433" s="240"/>
      <c r="C3433" s="240"/>
      <c r="D3433" s="240"/>
      <c r="E3433" s="240"/>
      <c r="F3433" s="240"/>
      <c r="G3433" s="240"/>
      <c r="H3433" s="240"/>
      <c r="I3433" s="240"/>
      <c r="J3433" s="240"/>
      <c r="K3433" s="240"/>
      <c r="L3433" s="240"/>
      <c r="M3433" s="240"/>
      <c r="N3433" s="240"/>
      <c r="O3433" s="240"/>
      <c r="P3433" s="240"/>
    </row>
    <row r="3434" spans="1:16" ht="13.5">
      <c r="A3434" s="240"/>
      <c r="B3434" s="240"/>
      <c r="C3434" s="240"/>
      <c r="D3434" s="240"/>
      <c r="E3434" s="240"/>
      <c r="F3434" s="240"/>
      <c r="G3434" s="240"/>
      <c r="H3434" s="240"/>
      <c r="I3434" s="240"/>
      <c r="J3434" s="240"/>
      <c r="K3434" s="240"/>
      <c r="L3434" s="240"/>
      <c r="M3434" s="240"/>
      <c r="N3434" s="240"/>
      <c r="O3434" s="240"/>
      <c r="P3434" s="240"/>
    </row>
    <row r="3435" spans="1:16" ht="13.5">
      <c r="A3435" s="240"/>
      <c r="B3435" s="240"/>
      <c r="C3435" s="240"/>
      <c r="D3435" s="240"/>
      <c r="E3435" s="240"/>
      <c r="F3435" s="240"/>
      <c r="G3435" s="240"/>
      <c r="H3435" s="240"/>
      <c r="I3435" s="240"/>
      <c r="J3435" s="240"/>
      <c r="K3435" s="240"/>
      <c r="L3435" s="240"/>
      <c r="M3435" s="240"/>
      <c r="N3435" s="240"/>
      <c r="O3435" s="240"/>
      <c r="P3435" s="240"/>
    </row>
    <row r="3436" spans="1:16" ht="13.5">
      <c r="A3436" s="240"/>
      <c r="B3436" s="240"/>
      <c r="C3436" s="240"/>
      <c r="D3436" s="240"/>
      <c r="E3436" s="240"/>
      <c r="F3436" s="240"/>
      <c r="G3436" s="240"/>
      <c r="H3436" s="240"/>
      <c r="I3436" s="240"/>
      <c r="J3436" s="240"/>
      <c r="K3436" s="240"/>
      <c r="L3436" s="240"/>
      <c r="M3436" s="240"/>
      <c r="N3436" s="240"/>
      <c r="O3436" s="240"/>
      <c r="P3436" s="240"/>
    </row>
    <row r="3437" spans="1:16" ht="13.5">
      <c r="A3437" s="240"/>
      <c r="B3437" s="240"/>
      <c r="C3437" s="240"/>
      <c r="D3437" s="240"/>
      <c r="E3437" s="240"/>
      <c r="F3437" s="240"/>
      <c r="G3437" s="240"/>
      <c r="H3437" s="240"/>
      <c r="I3437" s="240"/>
      <c r="J3437" s="240"/>
      <c r="K3437" s="240"/>
      <c r="L3437" s="240"/>
      <c r="M3437" s="240"/>
      <c r="N3437" s="240"/>
      <c r="O3437" s="240"/>
      <c r="P3437" s="240"/>
    </row>
    <row r="3438" spans="1:16" ht="13.5">
      <c r="A3438" s="240"/>
      <c r="B3438" s="240"/>
      <c r="C3438" s="240"/>
      <c r="D3438" s="240"/>
      <c r="E3438" s="240"/>
      <c r="F3438" s="240"/>
      <c r="G3438" s="240"/>
      <c r="H3438" s="240"/>
      <c r="I3438" s="240"/>
      <c r="J3438" s="240"/>
      <c r="K3438" s="240"/>
      <c r="L3438" s="240"/>
      <c r="M3438" s="240"/>
      <c r="N3438" s="240"/>
      <c r="O3438" s="240"/>
      <c r="P3438" s="240"/>
    </row>
    <row r="3439" spans="1:16" ht="13.5">
      <c r="A3439" s="240"/>
      <c r="B3439" s="240"/>
      <c r="C3439" s="240"/>
      <c r="D3439" s="240"/>
      <c r="E3439" s="240"/>
      <c r="F3439" s="240"/>
      <c r="G3439" s="240"/>
      <c r="H3439" s="240"/>
      <c r="I3439" s="240"/>
      <c r="J3439" s="240"/>
      <c r="K3439" s="240"/>
      <c r="L3439" s="240"/>
      <c r="M3439" s="240"/>
      <c r="N3439" s="240"/>
      <c r="O3439" s="240"/>
      <c r="P3439" s="240"/>
    </row>
    <row r="3440" spans="1:16" ht="13.5">
      <c r="A3440" s="240"/>
      <c r="B3440" s="240"/>
      <c r="C3440" s="240"/>
      <c r="D3440" s="240"/>
      <c r="E3440" s="240"/>
      <c r="F3440" s="240"/>
      <c r="G3440" s="240"/>
      <c r="H3440" s="240"/>
      <c r="I3440" s="240"/>
      <c r="J3440" s="240"/>
      <c r="K3440" s="240"/>
      <c r="L3440" s="240"/>
      <c r="M3440" s="240"/>
      <c r="N3440" s="240"/>
      <c r="O3440" s="240"/>
      <c r="P3440" s="240"/>
    </row>
    <row r="3441" spans="1:16" ht="13.5">
      <c r="A3441" s="240"/>
      <c r="B3441" s="240"/>
      <c r="C3441" s="240"/>
      <c r="D3441" s="240"/>
      <c r="E3441" s="240"/>
      <c r="F3441" s="240"/>
      <c r="G3441" s="240"/>
      <c r="H3441" s="240"/>
      <c r="I3441" s="240"/>
      <c r="J3441" s="240"/>
      <c r="K3441" s="240"/>
      <c r="L3441" s="240"/>
      <c r="M3441" s="240"/>
      <c r="N3441" s="240"/>
      <c r="O3441" s="240"/>
      <c r="P3441" s="240"/>
    </row>
    <row r="3442" spans="1:16" ht="13.5">
      <c r="A3442" s="240"/>
      <c r="B3442" s="240"/>
      <c r="C3442" s="240"/>
      <c r="D3442" s="240"/>
      <c r="E3442" s="240"/>
      <c r="F3442" s="240"/>
      <c r="G3442" s="240"/>
      <c r="H3442" s="240"/>
      <c r="I3442" s="240"/>
      <c r="J3442" s="240"/>
      <c r="K3442" s="240"/>
      <c r="L3442" s="240"/>
      <c r="M3442" s="240"/>
      <c r="N3442" s="240"/>
      <c r="O3442" s="240"/>
      <c r="P3442" s="240"/>
    </row>
    <row r="3443" spans="1:16" ht="13.5">
      <c r="A3443" s="240"/>
      <c r="B3443" s="240"/>
      <c r="C3443" s="240"/>
      <c r="D3443" s="240"/>
      <c r="E3443" s="240"/>
      <c r="F3443" s="240"/>
      <c r="G3443" s="240"/>
      <c r="H3443" s="240"/>
      <c r="I3443" s="240"/>
      <c r="J3443" s="240"/>
      <c r="K3443" s="240"/>
      <c r="L3443" s="240"/>
      <c r="M3443" s="240"/>
      <c r="N3443" s="240"/>
      <c r="O3443" s="240"/>
      <c r="P3443" s="240"/>
    </row>
    <row r="3444" spans="1:16" ht="13.5">
      <c r="A3444" s="240"/>
      <c r="B3444" s="240"/>
      <c r="C3444" s="240"/>
      <c r="D3444" s="240"/>
      <c r="E3444" s="240"/>
      <c r="F3444" s="240"/>
      <c r="G3444" s="240"/>
      <c r="H3444" s="240"/>
      <c r="I3444" s="240"/>
      <c r="J3444" s="240"/>
      <c r="K3444" s="240"/>
      <c r="L3444" s="240"/>
      <c r="M3444" s="240"/>
      <c r="N3444" s="240"/>
      <c r="O3444" s="240"/>
      <c r="P3444" s="240"/>
    </row>
    <row r="3445" spans="1:16" ht="13.5">
      <c r="A3445" s="240"/>
      <c r="B3445" s="240"/>
      <c r="C3445" s="240"/>
      <c r="D3445" s="240"/>
      <c r="E3445" s="240"/>
      <c r="F3445" s="240"/>
      <c r="G3445" s="240"/>
      <c r="H3445" s="240"/>
      <c r="I3445" s="240"/>
      <c r="J3445" s="240"/>
      <c r="K3445" s="240"/>
      <c r="L3445" s="240"/>
      <c r="M3445" s="240"/>
      <c r="N3445" s="240"/>
      <c r="O3445" s="240"/>
      <c r="P3445" s="240"/>
    </row>
    <row r="3446" spans="1:16" ht="13.5">
      <c r="A3446" s="240"/>
      <c r="B3446" s="240"/>
      <c r="C3446" s="240"/>
      <c r="D3446" s="240"/>
      <c r="E3446" s="240"/>
      <c r="F3446" s="240"/>
      <c r="G3446" s="240"/>
      <c r="H3446" s="240"/>
      <c r="I3446" s="240"/>
      <c r="J3446" s="240"/>
      <c r="K3446" s="240"/>
      <c r="L3446" s="240"/>
      <c r="M3446" s="240"/>
      <c r="N3446" s="240"/>
      <c r="O3446" s="240"/>
      <c r="P3446" s="240"/>
    </row>
    <row r="3447" spans="1:16" ht="13.5">
      <c r="A3447" s="240"/>
      <c r="B3447" s="240"/>
      <c r="C3447" s="240"/>
      <c r="D3447" s="240"/>
      <c r="E3447" s="240"/>
      <c r="F3447" s="240"/>
      <c r="G3447" s="240"/>
      <c r="H3447" s="240"/>
      <c r="I3447" s="240"/>
      <c r="J3447" s="240"/>
      <c r="K3447" s="240"/>
      <c r="L3447" s="240"/>
      <c r="M3447" s="240"/>
      <c r="N3447" s="240"/>
      <c r="O3447" s="240"/>
      <c r="P3447" s="240"/>
    </row>
    <row r="3448" spans="1:16" ht="13.5">
      <c r="A3448" s="240"/>
      <c r="B3448" s="240"/>
      <c r="C3448" s="240"/>
      <c r="D3448" s="240"/>
      <c r="E3448" s="240"/>
      <c r="F3448" s="240"/>
      <c r="G3448" s="240"/>
      <c r="H3448" s="240"/>
      <c r="I3448" s="240"/>
      <c r="J3448" s="240"/>
      <c r="K3448" s="240"/>
      <c r="L3448" s="240"/>
      <c r="M3448" s="240"/>
      <c r="N3448" s="240"/>
      <c r="O3448" s="240"/>
      <c r="P3448" s="240"/>
    </row>
    <row r="3449" spans="1:16" ht="13.5">
      <c r="A3449" s="240"/>
      <c r="B3449" s="240"/>
      <c r="C3449" s="240"/>
      <c r="D3449" s="240"/>
      <c r="E3449" s="240"/>
      <c r="F3449" s="240"/>
      <c r="G3449" s="240"/>
      <c r="H3449" s="240"/>
      <c r="I3449" s="240"/>
      <c r="J3449" s="240"/>
      <c r="K3449" s="240"/>
      <c r="L3449" s="240"/>
      <c r="M3449" s="240"/>
      <c r="N3449" s="240"/>
      <c r="O3449" s="240"/>
      <c r="P3449" s="240"/>
    </row>
    <row r="3450" spans="1:16" ht="13.5">
      <c r="A3450" s="240"/>
      <c r="B3450" s="240"/>
      <c r="C3450" s="240"/>
      <c r="D3450" s="240"/>
      <c r="E3450" s="240"/>
      <c r="F3450" s="240"/>
      <c r="G3450" s="240"/>
      <c r="H3450" s="240"/>
      <c r="I3450" s="240"/>
      <c r="J3450" s="240"/>
      <c r="K3450" s="240"/>
      <c r="L3450" s="240"/>
      <c r="M3450" s="240"/>
      <c r="N3450" s="240"/>
      <c r="O3450" s="240"/>
      <c r="P3450" s="240"/>
    </row>
    <row r="3451" spans="1:16" ht="13.5">
      <c r="A3451" s="240"/>
      <c r="B3451" s="240"/>
      <c r="C3451" s="240"/>
      <c r="D3451" s="240"/>
      <c r="E3451" s="240"/>
      <c r="F3451" s="240"/>
      <c r="G3451" s="240"/>
      <c r="H3451" s="240"/>
      <c r="I3451" s="240"/>
      <c r="J3451" s="240"/>
      <c r="K3451" s="240"/>
      <c r="L3451" s="240"/>
      <c r="M3451" s="240"/>
      <c r="N3451" s="240"/>
      <c r="O3451" s="240"/>
      <c r="P3451" s="240"/>
    </row>
    <row r="3452" spans="1:16" ht="13.5">
      <c r="A3452" s="240"/>
      <c r="B3452" s="240"/>
      <c r="C3452" s="240"/>
      <c r="D3452" s="240"/>
      <c r="E3452" s="240"/>
      <c r="F3452" s="240"/>
      <c r="G3452" s="240"/>
      <c r="H3452" s="240"/>
      <c r="I3452" s="240"/>
      <c r="J3452" s="240"/>
      <c r="K3452" s="240"/>
      <c r="L3452" s="240"/>
      <c r="M3452" s="240"/>
      <c r="N3452" s="240"/>
      <c r="O3452" s="240"/>
      <c r="P3452" s="240"/>
    </row>
    <row r="3453" spans="1:16" ht="13.5">
      <c r="A3453" s="240"/>
      <c r="B3453" s="240"/>
      <c r="C3453" s="240"/>
      <c r="D3453" s="240"/>
      <c r="E3453" s="240"/>
      <c r="F3453" s="240"/>
      <c r="G3453" s="240"/>
      <c r="H3453" s="240"/>
      <c r="I3453" s="240"/>
      <c r="J3453" s="240"/>
      <c r="K3453" s="240"/>
      <c r="L3453" s="240"/>
      <c r="M3453" s="240"/>
      <c r="N3453" s="240"/>
      <c r="O3453" s="240"/>
      <c r="P3453" s="240"/>
    </row>
    <row r="3454" spans="1:16" ht="13.5">
      <c r="A3454" s="240"/>
      <c r="B3454" s="240"/>
      <c r="C3454" s="240"/>
      <c r="D3454" s="240"/>
      <c r="E3454" s="240"/>
      <c r="F3454" s="240"/>
      <c r="G3454" s="240"/>
      <c r="H3454" s="240"/>
      <c r="I3454" s="240"/>
      <c r="J3454" s="240"/>
      <c r="K3454" s="240"/>
      <c r="L3454" s="240"/>
      <c r="M3454" s="240"/>
      <c r="N3454" s="240"/>
      <c r="O3454" s="240"/>
      <c r="P3454" s="240"/>
    </row>
    <row r="3455" spans="1:16" ht="13.5">
      <c r="A3455" s="240"/>
      <c r="B3455" s="240"/>
      <c r="C3455" s="240"/>
      <c r="D3455" s="240"/>
      <c r="E3455" s="240"/>
      <c r="F3455" s="240"/>
      <c r="G3455" s="240"/>
      <c r="H3455" s="240"/>
      <c r="I3455" s="240"/>
      <c r="J3455" s="240"/>
      <c r="K3455" s="240"/>
      <c r="L3455" s="240"/>
      <c r="M3455" s="240"/>
      <c r="N3455" s="240"/>
      <c r="O3455" s="240"/>
      <c r="P3455" s="240"/>
    </row>
    <row r="3456" spans="1:16" ht="13.5">
      <c r="A3456" s="240"/>
      <c r="B3456" s="240"/>
      <c r="C3456" s="240"/>
      <c r="D3456" s="240"/>
      <c r="E3456" s="240"/>
      <c r="F3456" s="240"/>
      <c r="G3456" s="240"/>
      <c r="H3456" s="240"/>
      <c r="I3456" s="240"/>
      <c r="J3456" s="240"/>
      <c r="K3456" s="240"/>
      <c r="L3456" s="240"/>
      <c r="M3456" s="240"/>
      <c r="N3456" s="240"/>
      <c r="O3456" s="240"/>
      <c r="P3456" s="240"/>
    </row>
    <row r="3457" spans="1:16" ht="13.5">
      <c r="A3457" s="240"/>
      <c r="B3457" s="240"/>
      <c r="C3457" s="240"/>
      <c r="D3457" s="240"/>
      <c r="E3457" s="240"/>
      <c r="F3457" s="240"/>
      <c r="G3457" s="240"/>
      <c r="H3457" s="240"/>
      <c r="I3457" s="240"/>
      <c r="J3457" s="240"/>
      <c r="K3457" s="240"/>
      <c r="L3457" s="240"/>
      <c r="M3457" s="240"/>
      <c r="N3457" s="240"/>
      <c r="O3457" s="240"/>
      <c r="P3457" s="240"/>
    </row>
    <row r="3458" spans="1:16" ht="13.5">
      <c r="A3458" s="240"/>
      <c r="B3458" s="240"/>
      <c r="C3458" s="240"/>
      <c r="D3458" s="240"/>
      <c r="E3458" s="240"/>
      <c r="F3458" s="240"/>
      <c r="G3458" s="240"/>
      <c r="H3458" s="240"/>
      <c r="I3458" s="240"/>
      <c r="J3458" s="240"/>
      <c r="K3458" s="240"/>
      <c r="L3458" s="240"/>
      <c r="M3458" s="240"/>
      <c r="N3458" s="240"/>
      <c r="O3458" s="240"/>
      <c r="P3458" s="240"/>
    </row>
    <row r="3459" spans="1:16" ht="13.5">
      <c r="A3459" s="240"/>
      <c r="B3459" s="240"/>
      <c r="C3459" s="240"/>
      <c r="D3459" s="240"/>
      <c r="E3459" s="240"/>
      <c r="F3459" s="240"/>
      <c r="G3459" s="240"/>
      <c r="H3459" s="240"/>
      <c r="I3459" s="240"/>
      <c r="J3459" s="240"/>
      <c r="K3459" s="240"/>
      <c r="L3459" s="240"/>
      <c r="M3459" s="240"/>
      <c r="N3459" s="240"/>
      <c r="O3459" s="240"/>
      <c r="P3459" s="240"/>
    </row>
    <row r="3460" spans="1:16" ht="13.5">
      <c r="A3460" s="240"/>
      <c r="B3460" s="240"/>
      <c r="C3460" s="240"/>
      <c r="D3460" s="240"/>
      <c r="E3460" s="240"/>
      <c r="F3460" s="240"/>
      <c r="G3460" s="240"/>
      <c r="H3460" s="240"/>
      <c r="I3460" s="240"/>
      <c r="J3460" s="240"/>
      <c r="K3460" s="240"/>
      <c r="L3460" s="240"/>
      <c r="M3460" s="240"/>
      <c r="N3460" s="240"/>
      <c r="O3460" s="240"/>
      <c r="P3460" s="240"/>
    </row>
    <row r="3461" spans="1:16" ht="13.5">
      <c r="A3461" s="240"/>
      <c r="B3461" s="240"/>
      <c r="C3461" s="240"/>
      <c r="D3461" s="240"/>
      <c r="E3461" s="240"/>
      <c r="F3461" s="240"/>
      <c r="G3461" s="240"/>
      <c r="H3461" s="240"/>
      <c r="I3461" s="240"/>
      <c r="J3461" s="240"/>
      <c r="K3461" s="240"/>
      <c r="L3461" s="240"/>
      <c r="M3461" s="240"/>
      <c r="N3461" s="240"/>
      <c r="O3461" s="240"/>
      <c r="P3461" s="240"/>
    </row>
    <row r="3462" spans="1:16" ht="13.5">
      <c r="A3462" s="240"/>
      <c r="B3462" s="240"/>
      <c r="C3462" s="240"/>
      <c r="D3462" s="240"/>
      <c r="E3462" s="240"/>
      <c r="F3462" s="240"/>
      <c r="G3462" s="240"/>
      <c r="H3462" s="240"/>
      <c r="I3462" s="240"/>
      <c r="J3462" s="240"/>
      <c r="K3462" s="240"/>
      <c r="L3462" s="240"/>
      <c r="M3462" s="240"/>
      <c r="N3462" s="240"/>
      <c r="O3462" s="240"/>
      <c r="P3462" s="240"/>
    </row>
    <row r="3463" spans="1:16" ht="13.5">
      <c r="A3463" s="240"/>
      <c r="B3463" s="240"/>
      <c r="C3463" s="240"/>
      <c r="D3463" s="240"/>
      <c r="E3463" s="240"/>
      <c r="F3463" s="240"/>
      <c r="G3463" s="240"/>
      <c r="H3463" s="240"/>
      <c r="I3463" s="240"/>
      <c r="J3463" s="240"/>
      <c r="K3463" s="240"/>
      <c r="L3463" s="240"/>
      <c r="M3463" s="240"/>
      <c r="N3463" s="240"/>
      <c r="O3463" s="240"/>
      <c r="P3463" s="240"/>
    </row>
    <row r="3464" spans="1:16" ht="13.5">
      <c r="A3464" s="240"/>
      <c r="B3464" s="240"/>
      <c r="C3464" s="240"/>
      <c r="D3464" s="240"/>
      <c r="E3464" s="240"/>
      <c r="F3464" s="240"/>
      <c r="G3464" s="240"/>
      <c r="H3464" s="240"/>
      <c r="I3464" s="240"/>
      <c r="J3464" s="240"/>
      <c r="K3464" s="240"/>
      <c r="L3464" s="240"/>
      <c r="M3464" s="240"/>
      <c r="N3464" s="240"/>
      <c r="O3464" s="240"/>
      <c r="P3464" s="240"/>
    </row>
    <row r="3465" spans="1:16" ht="13.5">
      <c r="A3465" s="240"/>
      <c r="B3465" s="240"/>
      <c r="C3465" s="240"/>
      <c r="D3465" s="240"/>
      <c r="E3465" s="240"/>
      <c r="F3465" s="240"/>
      <c r="G3465" s="240"/>
      <c r="H3465" s="240"/>
      <c r="I3465" s="240"/>
      <c r="J3465" s="240"/>
      <c r="K3465" s="240"/>
      <c r="L3465" s="240"/>
      <c r="M3465" s="240"/>
      <c r="N3465" s="240"/>
      <c r="O3465" s="240"/>
      <c r="P3465" s="240"/>
    </row>
    <row r="3466" spans="1:16" ht="13.5">
      <c r="A3466" s="240"/>
      <c r="B3466" s="240"/>
      <c r="C3466" s="240"/>
      <c r="D3466" s="240"/>
      <c r="E3466" s="240"/>
      <c r="F3466" s="240"/>
      <c r="G3466" s="240"/>
      <c r="H3466" s="240"/>
      <c r="I3466" s="240"/>
      <c r="J3466" s="240"/>
      <c r="K3466" s="240"/>
      <c r="L3466" s="240"/>
      <c r="M3466" s="240"/>
      <c r="N3466" s="240"/>
      <c r="O3466" s="240"/>
      <c r="P3466" s="240"/>
    </row>
    <row r="3467" spans="1:16" ht="13.5">
      <c r="A3467" s="240"/>
      <c r="B3467" s="240"/>
      <c r="C3467" s="240"/>
      <c r="D3467" s="240"/>
      <c r="E3467" s="240"/>
      <c r="F3467" s="240"/>
      <c r="G3467" s="240"/>
      <c r="H3467" s="240"/>
      <c r="I3467" s="240"/>
      <c r="J3467" s="240"/>
      <c r="K3467" s="240"/>
      <c r="L3467" s="240"/>
      <c r="M3467" s="240"/>
      <c r="N3467" s="240"/>
      <c r="O3467" s="240"/>
      <c r="P3467" s="240"/>
    </row>
    <row r="3468" spans="1:16" ht="13.5">
      <c r="A3468" s="240"/>
      <c r="B3468" s="240"/>
      <c r="C3468" s="240"/>
      <c r="D3468" s="240"/>
      <c r="E3468" s="240"/>
      <c r="F3468" s="240"/>
      <c r="G3468" s="240"/>
      <c r="H3468" s="240"/>
      <c r="I3468" s="240"/>
      <c r="J3468" s="240"/>
      <c r="K3468" s="240"/>
      <c r="L3468" s="240"/>
      <c r="M3468" s="240"/>
      <c r="N3468" s="240"/>
      <c r="O3468" s="240"/>
      <c r="P3468" s="240"/>
    </row>
    <row r="3469" spans="1:16" ht="13.5">
      <c r="A3469" s="240"/>
      <c r="B3469" s="240"/>
      <c r="C3469" s="240"/>
      <c r="D3469" s="240"/>
      <c r="E3469" s="240"/>
      <c r="F3469" s="240"/>
      <c r="G3469" s="240"/>
      <c r="H3469" s="240"/>
      <c r="I3469" s="240"/>
      <c r="J3469" s="240"/>
      <c r="K3469" s="240"/>
      <c r="L3469" s="240"/>
      <c r="M3469" s="240"/>
      <c r="N3469" s="240"/>
      <c r="O3469" s="240"/>
      <c r="P3469" s="240"/>
    </row>
    <row r="3470" spans="1:16" ht="13.5">
      <c r="A3470" s="240"/>
      <c r="B3470" s="240"/>
      <c r="C3470" s="240"/>
      <c r="D3470" s="240"/>
      <c r="E3470" s="240"/>
      <c r="F3470" s="240"/>
      <c r="G3470" s="240"/>
      <c r="H3470" s="240"/>
      <c r="I3470" s="240"/>
      <c r="J3470" s="240"/>
      <c r="K3470" s="240"/>
      <c r="L3470" s="240"/>
      <c r="M3470" s="240"/>
      <c r="N3470" s="240"/>
      <c r="O3470" s="240"/>
      <c r="P3470" s="240"/>
    </row>
    <row r="3471" spans="1:16" ht="13.5">
      <c r="A3471" s="240"/>
      <c r="B3471" s="240"/>
      <c r="C3471" s="240"/>
      <c r="D3471" s="240"/>
      <c r="E3471" s="240"/>
      <c r="F3471" s="240"/>
      <c r="G3471" s="240"/>
      <c r="H3471" s="240"/>
      <c r="I3471" s="240"/>
      <c r="J3471" s="240"/>
      <c r="K3471" s="240"/>
      <c r="L3471" s="240"/>
      <c r="M3471" s="240"/>
      <c r="N3471" s="240"/>
      <c r="O3471" s="240"/>
      <c r="P3471" s="240"/>
    </row>
    <row r="3472" spans="1:16" ht="13.5">
      <c r="A3472" s="240"/>
      <c r="B3472" s="240"/>
      <c r="C3472" s="240"/>
      <c r="D3472" s="240"/>
      <c r="E3472" s="240"/>
      <c r="F3472" s="240"/>
      <c r="G3472" s="240"/>
      <c r="H3472" s="240"/>
      <c r="I3472" s="240"/>
      <c r="J3472" s="240"/>
      <c r="K3472" s="240"/>
      <c r="L3472" s="240"/>
      <c r="M3472" s="240"/>
      <c r="N3472" s="240"/>
      <c r="O3472" s="240"/>
      <c r="P3472" s="240"/>
    </row>
    <row r="3473" spans="1:16" ht="13.5">
      <c r="A3473" s="240"/>
      <c r="B3473" s="240"/>
      <c r="C3473" s="240"/>
      <c r="D3473" s="240"/>
      <c r="E3473" s="240"/>
      <c r="F3473" s="240"/>
      <c r="G3473" s="240"/>
      <c r="H3473" s="240"/>
      <c r="I3473" s="240"/>
      <c r="J3473" s="240"/>
      <c r="K3473" s="240"/>
      <c r="L3473" s="240"/>
      <c r="M3473" s="240"/>
      <c r="N3473" s="240"/>
      <c r="O3473" s="240"/>
      <c r="P3473" s="240"/>
    </row>
    <row r="3474" spans="1:16" ht="13.5">
      <c r="A3474" s="240"/>
      <c r="B3474" s="240"/>
      <c r="C3474" s="240"/>
      <c r="D3474" s="240"/>
      <c r="E3474" s="240"/>
      <c r="F3474" s="240"/>
      <c r="G3474" s="240"/>
      <c r="H3474" s="240"/>
      <c r="I3474" s="240"/>
      <c r="J3474" s="240"/>
      <c r="K3474" s="240"/>
      <c r="L3474" s="240"/>
      <c r="M3474" s="240"/>
      <c r="N3474" s="240"/>
      <c r="O3474" s="240"/>
      <c r="P3474" s="240"/>
    </row>
    <row r="3475" spans="1:16" ht="13.5">
      <c r="A3475" s="240"/>
      <c r="B3475" s="240"/>
      <c r="C3475" s="240"/>
      <c r="D3475" s="240"/>
      <c r="E3475" s="240"/>
      <c r="F3475" s="240"/>
      <c r="G3475" s="240"/>
      <c r="H3475" s="240"/>
      <c r="I3475" s="240"/>
      <c r="J3475" s="240"/>
      <c r="K3475" s="240"/>
      <c r="L3475" s="240"/>
      <c r="M3475" s="240"/>
      <c r="N3475" s="240"/>
      <c r="O3475" s="240"/>
      <c r="P3475" s="240"/>
    </row>
    <row r="3476" spans="1:16" ht="13.5">
      <c r="A3476" s="240"/>
      <c r="B3476" s="240"/>
      <c r="C3476" s="240"/>
      <c r="D3476" s="240"/>
      <c r="E3476" s="240"/>
      <c r="F3476" s="240"/>
      <c r="G3476" s="240"/>
      <c r="H3476" s="240"/>
      <c r="I3476" s="240"/>
      <c r="J3476" s="240"/>
      <c r="K3476" s="240"/>
      <c r="L3476" s="240"/>
      <c r="M3476" s="240"/>
      <c r="N3476" s="240"/>
      <c r="O3476" s="240"/>
      <c r="P3476" s="240"/>
    </row>
    <row r="3477" spans="1:16" ht="13.5">
      <c r="A3477" s="240"/>
      <c r="B3477" s="240"/>
      <c r="C3477" s="240"/>
      <c r="D3477" s="240"/>
      <c r="E3477" s="240"/>
      <c r="F3477" s="240"/>
      <c r="G3477" s="240"/>
      <c r="H3477" s="240"/>
      <c r="I3477" s="240"/>
      <c r="J3477" s="240"/>
      <c r="K3477" s="240"/>
      <c r="L3477" s="240"/>
      <c r="M3477" s="240"/>
      <c r="N3477" s="240"/>
      <c r="O3477" s="240"/>
      <c r="P3477" s="240"/>
    </row>
    <row r="3478" spans="1:16" ht="13.5">
      <c r="A3478" s="240"/>
      <c r="B3478" s="240"/>
      <c r="C3478" s="240"/>
      <c r="D3478" s="240"/>
      <c r="E3478" s="240"/>
      <c r="F3478" s="240"/>
      <c r="G3478" s="240"/>
      <c r="H3478" s="240"/>
      <c r="I3478" s="240"/>
      <c r="J3478" s="240"/>
      <c r="K3478" s="240"/>
      <c r="L3478" s="240"/>
      <c r="M3478" s="240"/>
      <c r="N3478" s="240"/>
      <c r="O3478" s="240"/>
      <c r="P3478" s="240"/>
    </row>
    <row r="3479" spans="1:16" ht="13.5">
      <c r="A3479" s="240"/>
      <c r="B3479" s="240"/>
      <c r="C3479" s="240"/>
      <c r="D3479" s="240"/>
      <c r="E3479" s="240"/>
      <c r="F3479" s="240"/>
      <c r="G3479" s="240"/>
      <c r="H3479" s="240"/>
      <c r="I3479" s="240"/>
      <c r="J3479" s="240"/>
      <c r="K3479" s="240"/>
      <c r="L3479" s="240"/>
      <c r="M3479" s="240"/>
      <c r="N3479" s="240"/>
      <c r="O3479" s="240"/>
      <c r="P3479" s="240"/>
    </row>
    <row r="3480" spans="1:16" ht="13.5">
      <c r="A3480" s="240"/>
      <c r="B3480" s="240"/>
      <c r="C3480" s="240"/>
      <c r="D3480" s="240"/>
      <c r="E3480" s="240"/>
      <c r="F3480" s="240"/>
      <c r="G3480" s="240"/>
      <c r="H3480" s="240"/>
      <c r="I3480" s="240"/>
      <c r="J3480" s="240"/>
      <c r="K3480" s="240"/>
      <c r="L3480" s="240"/>
      <c r="M3480" s="240"/>
      <c r="N3480" s="240"/>
      <c r="O3480" s="240"/>
      <c r="P3480" s="240"/>
    </row>
    <row r="3481" spans="1:16" ht="13.5">
      <c r="A3481" s="240"/>
      <c r="B3481" s="240"/>
      <c r="C3481" s="240"/>
      <c r="D3481" s="240"/>
      <c r="E3481" s="240"/>
      <c r="F3481" s="240"/>
      <c r="G3481" s="240"/>
      <c r="H3481" s="240"/>
      <c r="I3481" s="240"/>
      <c r="J3481" s="240"/>
      <c r="K3481" s="240"/>
      <c r="L3481" s="240"/>
      <c r="M3481" s="240"/>
      <c r="N3481" s="240"/>
      <c r="O3481" s="240"/>
      <c r="P3481" s="240"/>
    </row>
    <row r="3482" spans="1:16" ht="13.5">
      <c r="A3482" s="240"/>
      <c r="B3482" s="240"/>
      <c r="C3482" s="240"/>
      <c r="D3482" s="240"/>
      <c r="E3482" s="240"/>
      <c r="F3482" s="240"/>
      <c r="G3482" s="240"/>
      <c r="H3482" s="240"/>
      <c r="I3482" s="240"/>
      <c r="J3482" s="240"/>
      <c r="K3482" s="240"/>
      <c r="L3482" s="240"/>
      <c r="M3482" s="240"/>
      <c r="N3482" s="240"/>
      <c r="O3482" s="240"/>
      <c r="P3482" s="240"/>
    </row>
    <row r="3483" spans="1:16" ht="13.5">
      <c r="A3483" s="240"/>
      <c r="B3483" s="240"/>
      <c r="C3483" s="240"/>
      <c r="D3483" s="240"/>
      <c r="E3483" s="240"/>
      <c r="F3483" s="240"/>
      <c r="G3483" s="240"/>
      <c r="H3483" s="240"/>
      <c r="I3483" s="240"/>
      <c r="J3483" s="240"/>
      <c r="K3483" s="240"/>
      <c r="L3483" s="240"/>
      <c r="M3483" s="240"/>
      <c r="N3483" s="240"/>
      <c r="O3483" s="240"/>
      <c r="P3483" s="240"/>
    </row>
    <row r="3484" spans="1:16" ht="13.5">
      <c r="A3484" s="240"/>
      <c r="B3484" s="240"/>
      <c r="C3484" s="240"/>
      <c r="D3484" s="240"/>
      <c r="E3484" s="240"/>
      <c r="F3484" s="240"/>
      <c r="G3484" s="240"/>
      <c r="H3484" s="240"/>
      <c r="I3484" s="240"/>
      <c r="J3484" s="240"/>
      <c r="K3484" s="240"/>
      <c r="L3484" s="240"/>
      <c r="M3484" s="240"/>
      <c r="N3484" s="240"/>
      <c r="O3484" s="240"/>
      <c r="P3484" s="240"/>
    </row>
    <row r="3485" spans="1:16" ht="13.5">
      <c r="A3485" s="240"/>
      <c r="B3485" s="240"/>
      <c r="C3485" s="240"/>
      <c r="D3485" s="240"/>
      <c r="E3485" s="240"/>
      <c r="F3485" s="240"/>
      <c r="G3485" s="240"/>
      <c r="H3485" s="240"/>
      <c r="I3485" s="240"/>
      <c r="J3485" s="240"/>
      <c r="K3485" s="240"/>
      <c r="L3485" s="240"/>
      <c r="M3485" s="240"/>
      <c r="N3485" s="240"/>
      <c r="O3485" s="240"/>
      <c r="P3485" s="240"/>
    </row>
    <row r="3486" spans="1:16" ht="13.5">
      <c r="A3486" s="240"/>
      <c r="B3486" s="240"/>
      <c r="C3486" s="240"/>
      <c r="D3486" s="240"/>
      <c r="E3486" s="240"/>
      <c r="F3486" s="240"/>
      <c r="G3486" s="240"/>
      <c r="H3486" s="240"/>
      <c r="I3486" s="240"/>
      <c r="J3486" s="240"/>
      <c r="K3486" s="240"/>
      <c r="L3486" s="240"/>
      <c r="M3486" s="240"/>
      <c r="N3486" s="240"/>
      <c r="O3486" s="240"/>
      <c r="P3486" s="240"/>
    </row>
    <row r="3487" spans="1:16" ht="13.5">
      <c r="A3487" s="240"/>
      <c r="B3487" s="240"/>
      <c r="C3487" s="240"/>
      <c r="D3487" s="240"/>
      <c r="E3487" s="240"/>
      <c r="F3487" s="240"/>
      <c r="G3487" s="240"/>
      <c r="H3487" s="240"/>
      <c r="I3487" s="240"/>
      <c r="J3487" s="240"/>
      <c r="K3487" s="240"/>
      <c r="L3487" s="240"/>
      <c r="M3487" s="240"/>
      <c r="N3487" s="240"/>
      <c r="O3487" s="240"/>
      <c r="P3487" s="240"/>
    </row>
    <row r="3488" spans="1:16" ht="13.5">
      <c r="A3488" s="240"/>
      <c r="B3488" s="240"/>
      <c r="C3488" s="240"/>
      <c r="D3488" s="240"/>
      <c r="E3488" s="240"/>
      <c r="F3488" s="240"/>
      <c r="G3488" s="240"/>
      <c r="H3488" s="240"/>
      <c r="I3488" s="240"/>
      <c r="J3488" s="240"/>
      <c r="K3488" s="240"/>
      <c r="L3488" s="240"/>
      <c r="M3488" s="240"/>
      <c r="N3488" s="240"/>
      <c r="O3488" s="240"/>
      <c r="P3488" s="240"/>
    </row>
    <row r="3489" spans="1:16" ht="13.5">
      <c r="A3489" s="240"/>
      <c r="B3489" s="240"/>
      <c r="C3489" s="240"/>
      <c r="D3489" s="240"/>
      <c r="E3489" s="240"/>
      <c r="F3489" s="240"/>
      <c r="G3489" s="240"/>
      <c r="H3489" s="240"/>
      <c r="I3489" s="240"/>
      <c r="J3489" s="240"/>
      <c r="K3489" s="240"/>
      <c r="L3489" s="240"/>
      <c r="M3489" s="240"/>
      <c r="N3489" s="240"/>
      <c r="O3489" s="240"/>
      <c r="P3489" s="240"/>
    </row>
    <row r="3490" spans="1:16" ht="13.5">
      <c r="A3490" s="240"/>
      <c r="B3490" s="240"/>
      <c r="C3490" s="240"/>
      <c r="D3490" s="240"/>
      <c r="E3490" s="240"/>
      <c r="F3490" s="240"/>
      <c r="G3490" s="240"/>
      <c r="H3490" s="240"/>
      <c r="I3490" s="240"/>
      <c r="J3490" s="240"/>
      <c r="K3490" s="240"/>
      <c r="L3490" s="240"/>
      <c r="M3490" s="240"/>
      <c r="N3490" s="240"/>
      <c r="O3490" s="240"/>
      <c r="P3490" s="240"/>
    </row>
    <row r="3491" spans="1:16" ht="13.5">
      <c r="A3491" s="240"/>
      <c r="B3491" s="240"/>
      <c r="C3491" s="240"/>
      <c r="D3491" s="240"/>
      <c r="E3491" s="240"/>
      <c r="F3491" s="240"/>
      <c r="G3491" s="240"/>
      <c r="H3491" s="240"/>
      <c r="I3491" s="240"/>
      <c r="J3491" s="240"/>
      <c r="K3491" s="240"/>
      <c r="L3491" s="240"/>
      <c r="M3491" s="240"/>
      <c r="N3491" s="240"/>
      <c r="O3491" s="240"/>
      <c r="P3491" s="240"/>
    </row>
    <row r="3492" spans="1:16" ht="13.5">
      <c r="A3492" s="240"/>
      <c r="B3492" s="240"/>
      <c r="C3492" s="240"/>
      <c r="D3492" s="240"/>
      <c r="E3492" s="240"/>
      <c r="F3492" s="240"/>
      <c r="G3492" s="240"/>
      <c r="H3492" s="240"/>
      <c r="I3492" s="240"/>
      <c r="J3492" s="240"/>
      <c r="K3492" s="240"/>
      <c r="L3492" s="240"/>
      <c r="M3492" s="240"/>
      <c r="N3492" s="240"/>
      <c r="O3492" s="240"/>
      <c r="P3492" s="240"/>
    </row>
    <row r="3493" spans="1:16" ht="13.5">
      <c r="A3493" s="240"/>
      <c r="B3493" s="240"/>
      <c r="C3493" s="240"/>
      <c r="D3493" s="240"/>
      <c r="E3493" s="240"/>
      <c r="F3493" s="240"/>
      <c r="G3493" s="240"/>
      <c r="H3493" s="240"/>
      <c r="I3493" s="240"/>
      <c r="J3493" s="240"/>
      <c r="K3493" s="240"/>
      <c r="L3493" s="240"/>
      <c r="M3493" s="240"/>
      <c r="N3493" s="240"/>
      <c r="O3493" s="240"/>
      <c r="P3493" s="240"/>
    </row>
    <row r="3494" spans="1:16" ht="13.5">
      <c r="A3494" s="240"/>
      <c r="B3494" s="240"/>
      <c r="C3494" s="240"/>
      <c r="D3494" s="240"/>
      <c r="E3494" s="240"/>
      <c r="F3494" s="240"/>
      <c r="G3494" s="240"/>
      <c r="H3494" s="240"/>
      <c r="I3494" s="240"/>
      <c r="J3494" s="240"/>
      <c r="K3494" s="240"/>
      <c r="L3494" s="240"/>
      <c r="M3494" s="240"/>
      <c r="N3494" s="240"/>
      <c r="O3494" s="240"/>
      <c r="P3494" s="240"/>
    </row>
    <row r="3495" spans="1:16" ht="13.5">
      <c r="A3495" s="240"/>
      <c r="B3495" s="240"/>
      <c r="C3495" s="240"/>
      <c r="D3495" s="240"/>
      <c r="E3495" s="240"/>
      <c r="F3495" s="240"/>
      <c r="G3495" s="240"/>
      <c r="H3495" s="240"/>
      <c r="I3495" s="240"/>
      <c r="J3495" s="240"/>
      <c r="K3495" s="240"/>
      <c r="L3495" s="240"/>
      <c r="M3495" s="240"/>
      <c r="N3495" s="240"/>
      <c r="O3495" s="240"/>
      <c r="P3495" s="240"/>
    </row>
    <row r="3496" spans="1:16" ht="13.5">
      <c r="A3496" s="240"/>
      <c r="B3496" s="240"/>
      <c r="C3496" s="240"/>
      <c r="D3496" s="240"/>
      <c r="E3496" s="240"/>
      <c r="F3496" s="240"/>
      <c r="G3496" s="240"/>
      <c r="H3496" s="240"/>
      <c r="I3496" s="240"/>
      <c r="J3496" s="240"/>
      <c r="K3496" s="240"/>
      <c r="L3496" s="240"/>
      <c r="M3496" s="240"/>
      <c r="N3496" s="240"/>
      <c r="O3496" s="240"/>
      <c r="P3496" s="240"/>
    </row>
    <row r="3497" spans="1:16" ht="13.5">
      <c r="A3497" s="240"/>
      <c r="B3497" s="240"/>
      <c r="C3497" s="240"/>
      <c r="D3497" s="240"/>
      <c r="E3497" s="240"/>
      <c r="F3497" s="240"/>
      <c r="G3497" s="240"/>
      <c r="H3497" s="240"/>
      <c r="I3497" s="240"/>
      <c r="J3497" s="240"/>
      <c r="K3497" s="240"/>
      <c r="L3497" s="240"/>
      <c r="M3497" s="240"/>
      <c r="N3497" s="240"/>
      <c r="O3497" s="240"/>
      <c r="P3497" s="240"/>
    </row>
    <row r="3498" spans="1:16" ht="13.5">
      <c r="A3498" s="240"/>
      <c r="B3498" s="240"/>
      <c r="C3498" s="240"/>
      <c r="D3498" s="240"/>
      <c r="E3498" s="240"/>
      <c r="F3498" s="240"/>
      <c r="G3498" s="240"/>
      <c r="H3498" s="240"/>
      <c r="I3498" s="240"/>
      <c r="J3498" s="240"/>
      <c r="K3498" s="240"/>
      <c r="L3498" s="240"/>
      <c r="M3498" s="240"/>
      <c r="N3498" s="240"/>
      <c r="O3498" s="240"/>
      <c r="P3498" s="240"/>
    </row>
    <row r="3499" spans="1:16" ht="13.5">
      <c r="A3499" s="240"/>
      <c r="B3499" s="240"/>
      <c r="C3499" s="240"/>
      <c r="D3499" s="240"/>
      <c r="E3499" s="240"/>
      <c r="F3499" s="240"/>
      <c r="G3499" s="240"/>
      <c r="H3499" s="240"/>
      <c r="I3499" s="240"/>
      <c r="J3499" s="240"/>
      <c r="K3499" s="240"/>
      <c r="L3499" s="240"/>
      <c r="M3499" s="240"/>
      <c r="N3499" s="240"/>
      <c r="O3499" s="240"/>
      <c r="P3499" s="240"/>
    </row>
    <row r="3500" spans="1:16" ht="13.5">
      <c r="A3500" s="240"/>
      <c r="B3500" s="240"/>
      <c r="C3500" s="240"/>
      <c r="D3500" s="240"/>
      <c r="E3500" s="240"/>
      <c r="F3500" s="240"/>
      <c r="G3500" s="240"/>
      <c r="H3500" s="240"/>
      <c r="I3500" s="240"/>
      <c r="J3500" s="240"/>
      <c r="K3500" s="240"/>
      <c r="L3500" s="240"/>
      <c r="M3500" s="240"/>
      <c r="N3500" s="240"/>
      <c r="O3500" s="240"/>
      <c r="P3500" s="240"/>
    </row>
    <row r="3501" spans="1:16" ht="13.5">
      <c r="A3501" s="240"/>
      <c r="B3501" s="240"/>
      <c r="C3501" s="240"/>
      <c r="D3501" s="240"/>
      <c r="E3501" s="240"/>
      <c r="F3501" s="240"/>
      <c r="G3501" s="240"/>
      <c r="H3501" s="240"/>
      <c r="I3501" s="240"/>
      <c r="J3501" s="240"/>
      <c r="K3501" s="240"/>
      <c r="L3501" s="240"/>
      <c r="M3501" s="240"/>
      <c r="N3501" s="240"/>
      <c r="O3501" s="240"/>
      <c r="P3501" s="240"/>
    </row>
    <row r="3502" spans="1:16" ht="13.5">
      <c r="A3502" s="240"/>
      <c r="B3502" s="240"/>
      <c r="C3502" s="240"/>
      <c r="D3502" s="240"/>
      <c r="E3502" s="240"/>
      <c r="F3502" s="240"/>
      <c r="G3502" s="240"/>
      <c r="H3502" s="240"/>
      <c r="I3502" s="240"/>
      <c r="J3502" s="240"/>
      <c r="K3502" s="240"/>
      <c r="L3502" s="240"/>
      <c r="M3502" s="240"/>
      <c r="N3502" s="240"/>
      <c r="O3502" s="240"/>
      <c r="P3502" s="240"/>
    </row>
    <row r="3503" spans="1:16" ht="13.5">
      <c r="A3503" s="240"/>
      <c r="B3503" s="240"/>
      <c r="C3503" s="240"/>
      <c r="D3503" s="240"/>
      <c r="E3503" s="240"/>
      <c r="F3503" s="240"/>
      <c r="G3503" s="240"/>
      <c r="H3503" s="240"/>
      <c r="I3503" s="240"/>
      <c r="J3503" s="240"/>
      <c r="K3503" s="240"/>
      <c r="L3503" s="240"/>
      <c r="M3503" s="240"/>
      <c r="N3503" s="240"/>
      <c r="O3503" s="240"/>
      <c r="P3503" s="240"/>
    </row>
    <row r="3504" spans="1:16" ht="13.5">
      <c r="A3504" s="240"/>
      <c r="B3504" s="240"/>
      <c r="C3504" s="240"/>
      <c r="D3504" s="240"/>
      <c r="E3504" s="240"/>
      <c r="F3504" s="240"/>
      <c r="G3504" s="240"/>
      <c r="H3504" s="240"/>
      <c r="I3504" s="240"/>
      <c r="J3504" s="240"/>
      <c r="K3504" s="240"/>
      <c r="L3504" s="240"/>
      <c r="M3504" s="240"/>
      <c r="N3504" s="240"/>
      <c r="O3504" s="240"/>
      <c r="P3504" s="240"/>
    </row>
    <row r="3505" spans="1:16" ht="13.5">
      <c r="A3505" s="240"/>
      <c r="B3505" s="240"/>
      <c r="C3505" s="240"/>
      <c r="D3505" s="240"/>
      <c r="E3505" s="240"/>
      <c r="F3505" s="240"/>
      <c r="G3505" s="240"/>
      <c r="H3505" s="240"/>
      <c r="I3505" s="240"/>
      <c r="J3505" s="240"/>
      <c r="K3505" s="240"/>
      <c r="L3505" s="240"/>
      <c r="M3505" s="240"/>
      <c r="N3505" s="240"/>
      <c r="O3505" s="240"/>
      <c r="P3505" s="240"/>
    </row>
    <row r="3506" spans="1:16" ht="13.5">
      <c r="A3506" s="240"/>
      <c r="B3506" s="240"/>
      <c r="C3506" s="240"/>
      <c r="D3506" s="240"/>
      <c r="E3506" s="240"/>
      <c r="F3506" s="240"/>
      <c r="G3506" s="240"/>
      <c r="H3506" s="240"/>
      <c r="I3506" s="240"/>
      <c r="J3506" s="240"/>
      <c r="K3506" s="240"/>
      <c r="L3506" s="240"/>
      <c r="M3506" s="240"/>
      <c r="N3506" s="240"/>
      <c r="O3506" s="240"/>
      <c r="P3506" s="240"/>
    </row>
    <row r="3507" spans="1:16" ht="13.5">
      <c r="A3507" s="240"/>
      <c r="B3507" s="240"/>
      <c r="C3507" s="240"/>
      <c r="D3507" s="240"/>
      <c r="E3507" s="240"/>
      <c r="F3507" s="240"/>
      <c r="G3507" s="240"/>
      <c r="H3507" s="240"/>
      <c r="I3507" s="240"/>
      <c r="J3507" s="240"/>
      <c r="K3507" s="240"/>
      <c r="L3507" s="240"/>
      <c r="M3507" s="240"/>
      <c r="N3507" s="240"/>
      <c r="O3507" s="240"/>
      <c r="P3507" s="240"/>
    </row>
    <row r="3508" spans="1:16" ht="13.5">
      <c r="A3508" s="240"/>
      <c r="B3508" s="240"/>
      <c r="C3508" s="240"/>
      <c r="D3508" s="240"/>
      <c r="E3508" s="240"/>
      <c r="F3508" s="240"/>
      <c r="G3508" s="240"/>
      <c r="H3508" s="240"/>
      <c r="I3508" s="240"/>
      <c r="J3508" s="240"/>
      <c r="K3508" s="240"/>
      <c r="L3508" s="240"/>
      <c r="M3508" s="240"/>
      <c r="N3508" s="240"/>
      <c r="O3508" s="240"/>
      <c r="P3508" s="240"/>
    </row>
    <row r="3509" spans="1:16" ht="13.5">
      <c r="A3509" s="240"/>
      <c r="B3509" s="240"/>
      <c r="C3509" s="240"/>
      <c r="D3509" s="240"/>
      <c r="E3509" s="240"/>
      <c r="F3509" s="240"/>
      <c r="G3509" s="240"/>
      <c r="H3509" s="240"/>
      <c r="I3509" s="240"/>
      <c r="J3509" s="240"/>
      <c r="K3509" s="240"/>
      <c r="L3509" s="240"/>
      <c r="M3509" s="240"/>
      <c r="N3509" s="240"/>
      <c r="O3509" s="240"/>
      <c r="P3509" s="240"/>
    </row>
    <row r="3510" spans="1:16" ht="13.5">
      <c r="A3510" s="240"/>
      <c r="B3510" s="240"/>
      <c r="C3510" s="240"/>
      <c r="D3510" s="240"/>
      <c r="E3510" s="240"/>
      <c r="F3510" s="240"/>
      <c r="G3510" s="240"/>
      <c r="H3510" s="240"/>
      <c r="I3510" s="240"/>
      <c r="J3510" s="240"/>
      <c r="K3510" s="240"/>
      <c r="L3510" s="240"/>
      <c r="M3510" s="240"/>
      <c r="N3510" s="240"/>
      <c r="O3510" s="240"/>
      <c r="P3510" s="240"/>
    </row>
    <row r="3511" spans="1:16" ht="13.5">
      <c r="A3511" s="240"/>
      <c r="B3511" s="240"/>
      <c r="C3511" s="240"/>
      <c r="D3511" s="240"/>
      <c r="E3511" s="240"/>
      <c r="F3511" s="240"/>
      <c r="G3511" s="240"/>
      <c r="H3511" s="240"/>
      <c r="I3511" s="240"/>
      <c r="J3511" s="240"/>
      <c r="K3511" s="240"/>
      <c r="L3511" s="240"/>
      <c r="M3511" s="240"/>
      <c r="N3511" s="240"/>
      <c r="O3511" s="240"/>
      <c r="P3511" s="240"/>
    </row>
    <row r="3512" spans="1:16" ht="13.5">
      <c r="A3512" s="240"/>
      <c r="B3512" s="240"/>
      <c r="C3512" s="240"/>
      <c r="D3512" s="240"/>
      <c r="E3512" s="240"/>
      <c r="F3512" s="240"/>
      <c r="G3512" s="240"/>
      <c r="H3512" s="240"/>
      <c r="I3512" s="240"/>
      <c r="J3512" s="240"/>
      <c r="K3512" s="240"/>
      <c r="L3512" s="240"/>
      <c r="M3512" s="240"/>
      <c r="N3512" s="240"/>
      <c r="O3512" s="240"/>
      <c r="P3512" s="240"/>
    </row>
    <row r="3513" spans="1:16" ht="13.5">
      <c r="A3513" s="240"/>
      <c r="B3513" s="240"/>
      <c r="C3513" s="240"/>
      <c r="D3513" s="240"/>
      <c r="E3513" s="240"/>
      <c r="F3513" s="240"/>
      <c r="G3513" s="240"/>
      <c r="H3513" s="240"/>
      <c r="I3513" s="240"/>
      <c r="J3513" s="240"/>
      <c r="K3513" s="240"/>
      <c r="L3513" s="240"/>
      <c r="M3513" s="240"/>
      <c r="N3513" s="240"/>
      <c r="O3513" s="240"/>
      <c r="P3513" s="240"/>
    </row>
    <row r="3514" spans="1:16" ht="13.5">
      <c r="A3514" s="240"/>
      <c r="B3514" s="240"/>
      <c r="C3514" s="240"/>
      <c r="D3514" s="240"/>
      <c r="E3514" s="240"/>
      <c r="F3514" s="240"/>
      <c r="G3514" s="240"/>
      <c r="H3514" s="240"/>
      <c r="I3514" s="240"/>
      <c r="J3514" s="240"/>
      <c r="K3514" s="240"/>
      <c r="L3514" s="240"/>
      <c r="M3514" s="240"/>
      <c r="N3514" s="240"/>
      <c r="O3514" s="240"/>
      <c r="P3514" s="240"/>
    </row>
    <row r="3515" spans="1:16" ht="13.5">
      <c r="A3515" s="240"/>
      <c r="B3515" s="240"/>
      <c r="C3515" s="240"/>
      <c r="D3515" s="240"/>
      <c r="E3515" s="240"/>
      <c r="F3515" s="240"/>
      <c r="G3515" s="240"/>
      <c r="H3515" s="240"/>
      <c r="I3515" s="240"/>
      <c r="J3515" s="240"/>
      <c r="K3515" s="240"/>
      <c r="L3515" s="240"/>
      <c r="M3515" s="240"/>
      <c r="N3515" s="240"/>
      <c r="O3515" s="240"/>
      <c r="P3515" s="240"/>
    </row>
    <row r="3516" spans="1:16" ht="13.5">
      <c r="A3516" s="240"/>
      <c r="B3516" s="240"/>
      <c r="C3516" s="240"/>
      <c r="D3516" s="240"/>
      <c r="E3516" s="240"/>
      <c r="F3516" s="240"/>
      <c r="G3516" s="240"/>
      <c r="H3516" s="240"/>
      <c r="I3516" s="240"/>
      <c r="J3516" s="240"/>
      <c r="K3516" s="240"/>
      <c r="L3516" s="240"/>
      <c r="M3516" s="240"/>
      <c r="N3516" s="240"/>
      <c r="O3516" s="240"/>
      <c r="P3516" s="240"/>
    </row>
    <row r="3517" spans="1:16" ht="13.5">
      <c r="A3517" s="240"/>
      <c r="B3517" s="240"/>
      <c r="C3517" s="240"/>
      <c r="D3517" s="240"/>
      <c r="E3517" s="240"/>
      <c r="F3517" s="240"/>
      <c r="G3517" s="240"/>
      <c r="H3517" s="240"/>
      <c r="I3517" s="240"/>
      <c r="J3517" s="240"/>
      <c r="K3517" s="240"/>
      <c r="L3517" s="240"/>
      <c r="M3517" s="240"/>
      <c r="N3517" s="240"/>
      <c r="O3517" s="240"/>
      <c r="P3517" s="240"/>
    </row>
    <row r="3518" spans="1:16" ht="13.5">
      <c r="A3518" s="240"/>
      <c r="B3518" s="240"/>
      <c r="C3518" s="240"/>
      <c r="D3518" s="240"/>
      <c r="E3518" s="240"/>
      <c r="F3518" s="240"/>
      <c r="G3518" s="240"/>
      <c r="H3518" s="240"/>
      <c r="I3518" s="240"/>
      <c r="J3518" s="240"/>
      <c r="K3518" s="240"/>
      <c r="L3518" s="240"/>
      <c r="M3518" s="240"/>
      <c r="N3518" s="240"/>
      <c r="O3518" s="240"/>
      <c r="P3518" s="240"/>
    </row>
    <row r="3519" spans="1:16" ht="13.5">
      <c r="A3519" s="240"/>
      <c r="B3519" s="240"/>
      <c r="C3519" s="240"/>
      <c r="D3519" s="240"/>
      <c r="E3519" s="240"/>
      <c r="F3519" s="240"/>
      <c r="G3519" s="240"/>
      <c r="H3519" s="240"/>
      <c r="I3519" s="240"/>
      <c r="J3519" s="240"/>
      <c r="K3519" s="240"/>
      <c r="L3519" s="240"/>
      <c r="M3519" s="240"/>
      <c r="N3519" s="240"/>
      <c r="O3519" s="240"/>
      <c r="P3519" s="240"/>
    </row>
    <row r="3520" spans="1:16" ht="13.5">
      <c r="A3520" s="240"/>
      <c r="B3520" s="240"/>
      <c r="C3520" s="240"/>
      <c r="D3520" s="240"/>
      <c r="E3520" s="240"/>
      <c r="F3520" s="240"/>
      <c r="G3520" s="240"/>
      <c r="H3520" s="240"/>
      <c r="I3520" s="240"/>
      <c r="J3520" s="240"/>
      <c r="K3520" s="240"/>
      <c r="L3520" s="240"/>
      <c r="M3520" s="240"/>
      <c r="N3520" s="240"/>
      <c r="O3520" s="240"/>
      <c r="P3520" s="240"/>
    </row>
    <row r="3521" spans="1:16" ht="13.5">
      <c r="A3521" s="240"/>
      <c r="B3521" s="240"/>
      <c r="C3521" s="240"/>
      <c r="D3521" s="240"/>
      <c r="E3521" s="240"/>
      <c r="F3521" s="240"/>
      <c r="G3521" s="240"/>
      <c r="H3521" s="240"/>
      <c r="I3521" s="240"/>
      <c r="J3521" s="240"/>
      <c r="K3521" s="240"/>
      <c r="L3521" s="240"/>
      <c r="M3521" s="240"/>
      <c r="N3521" s="240"/>
      <c r="O3521" s="240"/>
      <c r="P3521" s="240"/>
    </row>
    <row r="3522" spans="1:16" ht="13.5">
      <c r="A3522" s="240"/>
      <c r="B3522" s="240"/>
      <c r="C3522" s="240"/>
      <c r="D3522" s="240"/>
      <c r="E3522" s="240"/>
      <c r="F3522" s="240"/>
      <c r="G3522" s="240"/>
      <c r="H3522" s="240"/>
      <c r="I3522" s="240"/>
      <c r="J3522" s="240"/>
      <c r="K3522" s="240"/>
      <c r="L3522" s="240"/>
      <c r="M3522" s="240"/>
      <c r="N3522" s="240"/>
      <c r="O3522" s="240"/>
      <c r="P3522" s="240"/>
    </row>
    <row r="3523" spans="1:16" ht="13.5">
      <c r="A3523" s="240"/>
      <c r="B3523" s="240"/>
      <c r="C3523" s="240"/>
      <c r="D3523" s="240"/>
      <c r="E3523" s="240"/>
      <c r="F3523" s="240"/>
      <c r="G3523" s="240"/>
      <c r="H3523" s="240"/>
      <c r="I3523" s="240"/>
      <c r="J3523" s="240"/>
      <c r="K3523" s="240"/>
      <c r="L3523" s="240"/>
      <c r="M3523" s="240"/>
      <c r="N3523" s="240"/>
      <c r="O3523" s="240"/>
      <c r="P3523" s="240"/>
    </row>
    <row r="3524" spans="1:16" ht="13.5">
      <c r="A3524" s="240"/>
      <c r="B3524" s="240"/>
      <c r="C3524" s="240"/>
      <c r="D3524" s="240"/>
      <c r="E3524" s="240"/>
      <c r="F3524" s="240"/>
      <c r="G3524" s="240"/>
      <c r="H3524" s="240"/>
      <c r="I3524" s="240"/>
      <c r="J3524" s="240"/>
      <c r="K3524" s="240"/>
      <c r="L3524" s="240"/>
      <c r="M3524" s="240"/>
      <c r="N3524" s="240"/>
      <c r="O3524" s="240"/>
      <c r="P3524" s="240"/>
    </row>
    <row r="3525" spans="1:16" ht="13.5">
      <c r="A3525" s="240"/>
      <c r="B3525" s="240"/>
      <c r="C3525" s="240"/>
      <c r="D3525" s="240"/>
      <c r="E3525" s="240"/>
      <c r="F3525" s="240"/>
      <c r="G3525" s="240"/>
      <c r="H3525" s="240"/>
      <c r="I3525" s="240"/>
      <c r="J3525" s="240"/>
      <c r="K3525" s="240"/>
      <c r="L3525" s="240"/>
      <c r="M3525" s="240"/>
      <c r="N3525" s="240"/>
      <c r="O3525" s="240"/>
      <c r="P3525" s="240"/>
    </row>
    <row r="3526" spans="1:16" ht="13.5">
      <c r="A3526" s="240"/>
      <c r="B3526" s="240"/>
      <c r="C3526" s="240"/>
      <c r="D3526" s="240"/>
      <c r="E3526" s="240"/>
      <c r="F3526" s="240"/>
      <c r="G3526" s="240"/>
      <c r="H3526" s="240"/>
      <c r="I3526" s="240"/>
      <c r="J3526" s="240"/>
      <c r="K3526" s="240"/>
      <c r="L3526" s="240"/>
      <c r="M3526" s="240"/>
      <c r="N3526" s="240"/>
      <c r="O3526" s="240"/>
      <c r="P3526" s="240"/>
    </row>
    <row r="3527" spans="1:16" ht="13.5">
      <c r="A3527" s="240"/>
      <c r="B3527" s="240"/>
      <c r="C3527" s="240"/>
      <c r="D3527" s="240"/>
      <c r="E3527" s="240"/>
      <c r="F3527" s="240"/>
      <c r="G3527" s="240"/>
      <c r="H3527" s="240"/>
      <c r="I3527" s="240"/>
      <c r="J3527" s="240"/>
      <c r="K3527" s="240"/>
      <c r="L3527" s="240"/>
      <c r="M3527" s="240"/>
      <c r="N3527" s="240"/>
      <c r="O3527" s="240"/>
      <c r="P3527" s="240"/>
    </row>
    <row r="3528" spans="1:16" ht="13.5">
      <c r="A3528" s="240"/>
      <c r="B3528" s="240"/>
      <c r="C3528" s="240"/>
      <c r="D3528" s="240"/>
      <c r="E3528" s="240"/>
      <c r="F3528" s="240"/>
      <c r="G3528" s="240"/>
      <c r="H3528" s="240"/>
      <c r="I3528" s="240"/>
      <c r="J3528" s="240"/>
      <c r="K3528" s="240"/>
      <c r="L3528" s="240"/>
      <c r="M3528" s="240"/>
      <c r="N3528" s="240"/>
      <c r="O3528" s="240"/>
      <c r="P3528" s="240"/>
    </row>
    <row r="3529" spans="1:16" ht="13.5">
      <c r="A3529" s="240"/>
      <c r="B3529" s="240"/>
      <c r="C3529" s="240"/>
      <c r="D3529" s="240"/>
      <c r="E3529" s="240"/>
      <c r="F3529" s="240"/>
      <c r="G3529" s="240"/>
      <c r="H3529" s="240"/>
      <c r="I3529" s="240"/>
      <c r="J3529" s="240"/>
      <c r="K3529" s="240"/>
      <c r="L3529" s="240"/>
      <c r="M3529" s="240"/>
      <c r="N3529" s="240"/>
      <c r="O3529" s="240"/>
      <c r="P3529" s="240"/>
    </row>
    <row r="3530" spans="1:16" ht="13.5">
      <c r="A3530" s="240"/>
      <c r="B3530" s="240"/>
      <c r="C3530" s="240"/>
      <c r="D3530" s="240"/>
      <c r="E3530" s="240"/>
      <c r="F3530" s="240"/>
      <c r="G3530" s="240"/>
      <c r="H3530" s="240"/>
      <c r="I3530" s="240"/>
      <c r="J3530" s="240"/>
      <c r="K3530" s="240"/>
      <c r="L3530" s="240"/>
      <c r="M3530" s="240"/>
      <c r="N3530" s="240"/>
      <c r="O3530" s="240"/>
      <c r="P3530" s="240"/>
    </row>
    <row r="3531" spans="1:16" ht="13.5">
      <c r="A3531" s="240"/>
      <c r="B3531" s="240"/>
      <c r="C3531" s="240"/>
      <c r="D3531" s="240"/>
      <c r="E3531" s="240"/>
      <c r="F3531" s="240"/>
      <c r="G3531" s="240"/>
      <c r="H3531" s="240"/>
      <c r="I3531" s="240"/>
      <c r="J3531" s="240"/>
      <c r="K3531" s="240"/>
      <c r="L3531" s="240"/>
      <c r="M3531" s="240"/>
      <c r="N3531" s="240"/>
      <c r="O3531" s="240"/>
      <c r="P3531" s="240"/>
    </row>
    <row r="3532" spans="1:16" ht="13.5">
      <c r="A3532" s="240"/>
      <c r="B3532" s="240"/>
      <c r="C3532" s="240"/>
      <c r="D3532" s="240"/>
      <c r="E3532" s="240"/>
      <c r="F3532" s="240"/>
      <c r="G3532" s="240"/>
      <c r="H3532" s="240"/>
      <c r="I3532" s="240"/>
      <c r="J3532" s="240"/>
      <c r="K3532" s="240"/>
      <c r="L3532" s="240"/>
      <c r="M3532" s="240"/>
      <c r="N3532" s="240"/>
      <c r="O3532" s="240"/>
      <c r="P3532" s="240"/>
    </row>
    <row r="3533" spans="1:16" ht="13.5">
      <c r="A3533" s="240"/>
      <c r="B3533" s="240"/>
      <c r="C3533" s="240"/>
      <c r="D3533" s="240"/>
      <c r="E3533" s="240"/>
      <c r="F3533" s="240"/>
      <c r="G3533" s="240"/>
      <c r="H3533" s="240"/>
      <c r="I3533" s="240"/>
      <c r="J3533" s="240"/>
      <c r="K3533" s="240"/>
      <c r="L3533" s="240"/>
      <c r="M3533" s="240"/>
      <c r="N3533" s="240"/>
      <c r="O3533" s="240"/>
      <c r="P3533" s="240"/>
    </row>
    <row r="3534" spans="1:16" ht="13.5">
      <c r="A3534" s="240"/>
      <c r="B3534" s="240"/>
      <c r="C3534" s="240"/>
      <c r="D3534" s="240"/>
      <c r="E3534" s="240"/>
      <c r="F3534" s="240"/>
      <c r="G3534" s="240"/>
      <c r="H3534" s="240"/>
      <c r="I3534" s="240"/>
      <c r="J3534" s="240"/>
      <c r="K3534" s="240"/>
      <c r="L3534" s="240"/>
      <c r="M3534" s="240"/>
      <c r="N3534" s="240"/>
      <c r="O3534" s="240"/>
      <c r="P3534" s="240"/>
    </row>
    <row r="3535" spans="1:16" ht="13.5">
      <c r="A3535" s="240"/>
      <c r="B3535" s="240"/>
      <c r="C3535" s="240"/>
      <c r="D3535" s="240"/>
      <c r="E3535" s="240"/>
      <c r="F3535" s="240"/>
      <c r="G3535" s="240"/>
      <c r="H3535" s="240"/>
      <c r="I3535" s="240"/>
      <c r="J3535" s="240"/>
      <c r="K3535" s="240"/>
      <c r="L3535" s="240"/>
      <c r="M3535" s="240"/>
      <c r="N3535" s="240"/>
      <c r="O3535" s="240"/>
      <c r="P3535" s="240"/>
    </row>
    <row r="3536" spans="1:16" ht="13.5">
      <c r="A3536" s="240"/>
      <c r="B3536" s="240"/>
      <c r="C3536" s="240"/>
      <c r="D3536" s="240"/>
      <c r="E3536" s="240"/>
      <c r="F3536" s="240"/>
      <c r="G3536" s="240"/>
      <c r="H3536" s="240"/>
      <c r="I3536" s="240"/>
      <c r="J3536" s="240"/>
      <c r="K3536" s="240"/>
      <c r="L3536" s="240"/>
      <c r="M3536" s="240"/>
      <c r="N3536" s="240"/>
      <c r="O3536" s="240"/>
      <c r="P3536" s="240"/>
    </row>
    <row r="3537" spans="1:16" ht="13.5">
      <c r="A3537" s="240"/>
      <c r="B3537" s="240"/>
      <c r="C3537" s="240"/>
      <c r="D3537" s="240"/>
      <c r="E3537" s="240"/>
      <c r="F3537" s="240"/>
      <c r="G3537" s="240"/>
      <c r="H3537" s="240"/>
      <c r="I3537" s="240"/>
      <c r="J3537" s="240"/>
      <c r="K3537" s="240"/>
      <c r="L3537" s="240"/>
      <c r="M3537" s="240"/>
      <c r="N3537" s="240"/>
      <c r="O3537" s="240"/>
      <c r="P3537" s="240"/>
    </row>
    <row r="3538" spans="1:16" ht="13.5">
      <c r="A3538" s="240"/>
      <c r="B3538" s="240"/>
      <c r="C3538" s="240"/>
      <c r="D3538" s="240"/>
      <c r="E3538" s="240"/>
      <c r="F3538" s="240"/>
      <c r="G3538" s="240"/>
      <c r="H3538" s="240"/>
      <c r="I3538" s="240"/>
      <c r="J3538" s="240"/>
      <c r="K3538" s="240"/>
      <c r="L3538" s="240"/>
      <c r="M3538" s="240"/>
      <c r="N3538" s="240"/>
      <c r="O3538" s="240"/>
      <c r="P3538" s="240"/>
    </row>
    <row r="3539" spans="1:16" ht="13.5">
      <c r="A3539" s="240"/>
      <c r="B3539" s="240"/>
      <c r="C3539" s="240"/>
      <c r="D3539" s="240"/>
      <c r="E3539" s="240"/>
      <c r="F3539" s="240"/>
      <c r="G3539" s="240"/>
      <c r="H3539" s="240"/>
      <c r="I3539" s="240"/>
      <c r="J3539" s="240"/>
      <c r="K3539" s="240"/>
      <c r="L3539" s="240"/>
      <c r="M3539" s="240"/>
      <c r="N3539" s="240"/>
      <c r="O3539" s="240"/>
      <c r="P3539" s="240"/>
    </row>
    <row r="3540" spans="1:16" ht="13.5">
      <c r="A3540" s="240"/>
      <c r="B3540" s="240"/>
      <c r="C3540" s="240"/>
      <c r="D3540" s="240"/>
      <c r="E3540" s="240"/>
      <c r="F3540" s="240"/>
      <c r="G3540" s="240"/>
      <c r="H3540" s="240"/>
      <c r="I3540" s="240"/>
      <c r="J3540" s="240"/>
      <c r="K3540" s="240"/>
      <c r="L3540" s="240"/>
      <c r="M3540" s="240"/>
      <c r="N3540" s="240"/>
      <c r="O3540" s="240"/>
      <c r="P3540" s="240"/>
    </row>
    <row r="3541" spans="1:16" ht="13.5">
      <c r="A3541" s="240"/>
      <c r="B3541" s="240"/>
      <c r="C3541" s="240"/>
      <c r="D3541" s="240"/>
      <c r="E3541" s="240"/>
      <c r="F3541" s="240"/>
      <c r="G3541" s="240"/>
      <c r="H3541" s="240"/>
      <c r="I3541" s="240"/>
      <c r="J3541" s="240"/>
      <c r="K3541" s="240"/>
      <c r="L3541" s="240"/>
      <c r="M3541" s="240"/>
      <c r="N3541" s="240"/>
      <c r="O3541" s="240"/>
      <c r="P3541" s="240"/>
    </row>
    <row r="3542" spans="1:16" ht="13.5">
      <c r="A3542" s="240"/>
      <c r="B3542" s="240"/>
      <c r="C3542" s="240"/>
      <c r="D3542" s="240"/>
      <c r="E3542" s="240"/>
      <c r="F3542" s="240"/>
      <c r="G3542" s="240"/>
      <c r="H3542" s="240"/>
      <c r="I3542" s="240"/>
      <c r="J3542" s="240"/>
      <c r="K3542" s="240"/>
      <c r="L3542" s="240"/>
      <c r="M3542" s="240"/>
      <c r="N3542" s="240"/>
      <c r="O3542" s="240"/>
      <c r="P3542" s="240"/>
    </row>
    <row r="3543" spans="1:16" ht="13.5">
      <c r="A3543" s="240"/>
      <c r="B3543" s="240"/>
      <c r="C3543" s="240"/>
      <c r="D3543" s="240"/>
      <c r="E3543" s="240"/>
      <c r="F3543" s="240"/>
      <c r="G3543" s="240"/>
      <c r="H3543" s="240"/>
      <c r="I3543" s="240"/>
      <c r="J3543" s="240"/>
      <c r="K3543" s="240"/>
      <c r="L3543" s="240"/>
      <c r="M3543" s="240"/>
      <c r="N3543" s="240"/>
      <c r="O3543" s="240"/>
      <c r="P3543" s="240"/>
    </row>
    <row r="3544" spans="1:16" ht="13.5">
      <c r="A3544" s="240"/>
      <c r="B3544" s="240"/>
      <c r="C3544" s="240"/>
      <c r="D3544" s="240"/>
      <c r="E3544" s="240"/>
      <c r="F3544" s="240"/>
      <c r="G3544" s="240"/>
      <c r="H3544" s="240"/>
      <c r="I3544" s="240"/>
      <c r="J3544" s="240"/>
      <c r="K3544" s="240"/>
      <c r="L3544" s="240"/>
      <c r="M3544" s="240"/>
      <c r="N3544" s="240"/>
      <c r="O3544" s="240"/>
      <c r="P3544" s="240"/>
    </row>
    <row r="3545" spans="1:16" ht="13.5">
      <c r="A3545" s="240"/>
      <c r="B3545" s="240"/>
      <c r="C3545" s="240"/>
      <c r="D3545" s="240"/>
      <c r="E3545" s="240"/>
      <c r="F3545" s="240"/>
      <c r="G3545" s="240"/>
      <c r="H3545" s="240"/>
      <c r="I3545" s="240"/>
      <c r="J3545" s="240"/>
      <c r="K3545" s="240"/>
      <c r="L3545" s="240"/>
      <c r="M3545" s="240"/>
      <c r="N3545" s="240"/>
      <c r="O3545" s="240"/>
      <c r="P3545" s="240"/>
    </row>
    <row r="3546" spans="1:16" ht="13.5">
      <c r="A3546" s="240"/>
      <c r="B3546" s="240"/>
      <c r="C3546" s="240"/>
      <c r="D3546" s="240"/>
      <c r="E3546" s="240"/>
      <c r="F3546" s="240"/>
      <c r="G3546" s="240"/>
      <c r="H3546" s="240"/>
      <c r="I3546" s="240"/>
      <c r="J3546" s="240"/>
      <c r="K3546" s="240"/>
      <c r="L3546" s="240"/>
      <c r="M3546" s="240"/>
      <c r="N3546" s="240"/>
      <c r="O3546" s="240"/>
      <c r="P3546" s="240"/>
    </row>
    <row r="3547" spans="1:16" ht="13.5">
      <c r="A3547" s="240"/>
      <c r="B3547" s="240"/>
      <c r="C3547" s="240"/>
      <c r="D3547" s="240"/>
      <c r="E3547" s="240"/>
      <c r="F3547" s="240"/>
      <c r="G3547" s="240"/>
      <c r="H3547" s="240"/>
      <c r="I3547" s="240"/>
      <c r="J3547" s="240"/>
      <c r="K3547" s="240"/>
      <c r="L3547" s="240"/>
      <c r="M3547" s="240"/>
      <c r="N3547" s="240"/>
      <c r="O3547" s="240"/>
      <c r="P3547" s="240"/>
    </row>
    <row r="3548" spans="1:16" ht="13.5">
      <c r="A3548" s="240"/>
      <c r="B3548" s="240"/>
      <c r="C3548" s="240"/>
      <c r="D3548" s="240"/>
      <c r="E3548" s="240"/>
      <c r="F3548" s="240"/>
      <c r="G3548" s="240"/>
      <c r="H3548" s="240"/>
      <c r="I3548" s="240"/>
      <c r="J3548" s="240"/>
      <c r="K3548" s="240"/>
      <c r="L3548" s="240"/>
      <c r="M3548" s="240"/>
      <c r="N3548" s="240"/>
      <c r="O3548" s="240"/>
      <c r="P3548" s="240"/>
    </row>
    <row r="3549" spans="1:16" ht="13.5">
      <c r="A3549" s="240"/>
      <c r="B3549" s="240"/>
      <c r="C3549" s="240"/>
      <c r="D3549" s="240"/>
      <c r="E3549" s="240"/>
      <c r="F3549" s="240"/>
      <c r="G3549" s="240"/>
      <c r="H3549" s="240"/>
      <c r="I3549" s="240"/>
      <c r="J3549" s="240"/>
      <c r="K3549" s="240"/>
      <c r="L3549" s="240"/>
      <c r="M3549" s="240"/>
      <c r="N3549" s="240"/>
      <c r="O3549" s="240"/>
      <c r="P3549" s="240"/>
    </row>
    <row r="3550" spans="1:16" ht="13.5">
      <c r="A3550" s="240"/>
      <c r="B3550" s="240"/>
      <c r="C3550" s="240"/>
      <c r="D3550" s="240"/>
      <c r="E3550" s="240"/>
      <c r="F3550" s="240"/>
      <c r="G3550" s="240"/>
      <c r="H3550" s="240"/>
      <c r="I3550" s="240"/>
      <c r="J3550" s="240"/>
      <c r="K3550" s="240"/>
      <c r="L3550" s="240"/>
      <c r="M3550" s="240"/>
      <c r="N3550" s="240"/>
      <c r="O3550" s="240"/>
      <c r="P3550" s="240"/>
    </row>
    <row r="3551" spans="1:16" ht="13.5">
      <c r="A3551" s="240"/>
      <c r="B3551" s="240"/>
      <c r="C3551" s="240"/>
      <c r="D3551" s="240"/>
      <c r="E3551" s="240"/>
      <c r="F3551" s="240"/>
      <c r="G3551" s="240"/>
      <c r="H3551" s="240"/>
      <c r="I3551" s="240"/>
      <c r="J3551" s="240"/>
      <c r="K3551" s="240"/>
      <c r="L3551" s="240"/>
      <c r="M3551" s="240"/>
      <c r="N3551" s="240"/>
      <c r="O3551" s="240"/>
      <c r="P3551" s="240"/>
    </row>
    <row r="3552" spans="1:16" ht="13.5">
      <c r="A3552" s="240"/>
      <c r="B3552" s="240"/>
      <c r="C3552" s="240"/>
      <c r="D3552" s="240"/>
      <c r="E3552" s="240"/>
      <c r="F3552" s="240"/>
      <c r="G3552" s="240"/>
      <c r="H3552" s="240"/>
      <c r="I3552" s="240"/>
      <c r="J3552" s="240"/>
      <c r="K3552" s="240"/>
      <c r="L3552" s="240"/>
      <c r="M3552" s="240"/>
      <c r="N3552" s="240"/>
      <c r="O3552" s="240"/>
      <c r="P3552" s="240"/>
    </row>
    <row r="3553" spans="1:16" ht="13.5">
      <c r="A3553" s="240"/>
      <c r="B3553" s="240"/>
      <c r="C3553" s="240"/>
      <c r="D3553" s="240"/>
      <c r="E3553" s="240"/>
      <c r="F3553" s="240"/>
      <c r="G3553" s="240"/>
      <c r="H3553" s="240"/>
      <c r="I3553" s="240"/>
      <c r="J3553" s="240"/>
      <c r="K3553" s="240"/>
      <c r="L3553" s="240"/>
      <c r="M3553" s="240"/>
      <c r="N3553" s="240"/>
      <c r="O3553" s="240"/>
      <c r="P3553" s="240"/>
    </row>
    <row r="3554" spans="1:16" ht="13.5">
      <c r="A3554" s="240"/>
      <c r="B3554" s="240"/>
      <c r="C3554" s="240"/>
      <c r="D3554" s="240"/>
      <c r="E3554" s="240"/>
      <c r="F3554" s="240"/>
      <c r="G3554" s="240"/>
      <c r="H3554" s="240"/>
      <c r="I3554" s="240"/>
      <c r="J3554" s="240"/>
      <c r="K3554" s="240"/>
      <c r="L3554" s="240"/>
      <c r="M3554" s="240"/>
      <c r="N3554" s="240"/>
      <c r="O3554" s="240"/>
      <c r="P3554" s="240"/>
    </row>
    <row r="3555" spans="1:16" ht="13.5">
      <c r="A3555" s="240"/>
      <c r="B3555" s="240"/>
      <c r="C3555" s="240"/>
      <c r="D3555" s="240"/>
      <c r="E3555" s="240"/>
      <c r="F3555" s="240"/>
      <c r="G3555" s="240"/>
      <c r="H3555" s="240"/>
      <c r="I3555" s="240"/>
      <c r="J3555" s="240"/>
      <c r="K3555" s="240"/>
      <c r="L3555" s="240"/>
      <c r="M3555" s="240"/>
      <c r="N3555" s="240"/>
      <c r="O3555" s="240"/>
      <c r="P3555" s="240"/>
    </row>
    <row r="3556" spans="1:16" ht="13.5">
      <c r="A3556" s="240"/>
      <c r="B3556" s="240"/>
      <c r="C3556" s="240"/>
      <c r="D3556" s="240"/>
      <c r="E3556" s="240"/>
      <c r="F3556" s="240"/>
      <c r="G3556" s="240"/>
      <c r="H3556" s="240"/>
      <c r="I3556" s="240"/>
      <c r="J3556" s="240"/>
      <c r="K3556" s="240"/>
      <c r="L3556" s="240"/>
      <c r="M3556" s="240"/>
      <c r="N3556" s="240"/>
      <c r="O3556" s="240"/>
      <c r="P3556" s="240"/>
    </row>
    <row r="3557" spans="1:16" ht="13.5">
      <c r="A3557" s="240"/>
      <c r="B3557" s="240"/>
      <c r="C3557" s="240"/>
      <c r="D3557" s="240"/>
      <c r="E3557" s="240"/>
      <c r="F3557" s="240"/>
      <c r="G3557" s="240"/>
      <c r="H3557" s="240"/>
      <c r="I3557" s="240"/>
      <c r="J3557" s="240"/>
      <c r="K3557" s="240"/>
      <c r="L3557" s="240"/>
      <c r="M3557" s="240"/>
      <c r="N3557" s="240"/>
      <c r="O3557" s="240"/>
      <c r="P3557" s="240"/>
    </row>
    <row r="3558" spans="1:16" ht="13.5">
      <c r="A3558" s="240"/>
      <c r="B3558" s="240"/>
      <c r="C3558" s="240"/>
      <c r="D3558" s="240"/>
      <c r="E3558" s="240"/>
      <c r="F3558" s="240"/>
      <c r="G3558" s="240"/>
      <c r="H3558" s="240"/>
      <c r="I3558" s="240"/>
      <c r="J3558" s="240"/>
      <c r="K3558" s="240"/>
      <c r="L3558" s="240"/>
      <c r="M3558" s="240"/>
      <c r="N3558" s="240"/>
      <c r="O3558" s="240"/>
      <c r="P3558" s="240"/>
    </row>
    <row r="3559" spans="1:16" ht="13.5">
      <c r="A3559" s="240"/>
      <c r="B3559" s="240"/>
      <c r="C3559" s="240"/>
      <c r="D3559" s="240"/>
      <c r="E3559" s="240"/>
      <c r="F3559" s="240"/>
      <c r="G3559" s="240"/>
      <c r="H3559" s="240"/>
      <c r="I3559" s="240"/>
      <c r="J3559" s="240"/>
      <c r="K3559" s="240"/>
      <c r="L3559" s="240"/>
      <c r="M3559" s="240"/>
      <c r="N3559" s="240"/>
      <c r="O3559" s="240"/>
      <c r="P3559" s="240"/>
    </row>
    <row r="3560" spans="1:16" ht="13.5">
      <c r="A3560" s="240"/>
      <c r="B3560" s="240"/>
      <c r="C3560" s="240"/>
      <c r="D3560" s="240"/>
      <c r="E3560" s="240"/>
      <c r="F3560" s="240"/>
      <c r="G3560" s="240"/>
      <c r="H3560" s="240"/>
      <c r="I3560" s="240"/>
      <c r="J3560" s="240"/>
      <c r="K3560" s="240"/>
      <c r="L3560" s="240"/>
      <c r="M3560" s="240"/>
      <c r="N3560" s="240"/>
      <c r="O3560" s="240"/>
      <c r="P3560" s="240"/>
    </row>
    <row r="3561" spans="1:16" ht="13.5">
      <c r="A3561" s="240"/>
      <c r="B3561" s="240"/>
      <c r="C3561" s="240"/>
      <c r="D3561" s="240"/>
      <c r="E3561" s="240"/>
      <c r="F3561" s="240"/>
      <c r="G3561" s="240"/>
      <c r="H3561" s="240"/>
      <c r="I3561" s="240"/>
      <c r="J3561" s="240"/>
      <c r="K3561" s="240"/>
      <c r="L3561" s="240"/>
      <c r="M3561" s="240"/>
      <c r="N3561" s="240"/>
      <c r="O3561" s="240"/>
      <c r="P3561" s="240"/>
    </row>
    <row r="3562" spans="1:16" ht="13.5">
      <c r="A3562" s="240"/>
      <c r="B3562" s="240"/>
      <c r="C3562" s="240"/>
      <c r="D3562" s="240"/>
      <c r="E3562" s="240"/>
      <c r="F3562" s="240"/>
      <c r="G3562" s="240"/>
      <c r="H3562" s="240"/>
      <c r="I3562" s="240"/>
      <c r="J3562" s="240"/>
      <c r="K3562" s="240"/>
      <c r="L3562" s="240"/>
      <c r="M3562" s="240"/>
      <c r="N3562" s="240"/>
      <c r="O3562" s="240"/>
      <c r="P3562" s="240"/>
    </row>
    <row r="3563" spans="1:16" ht="13.5">
      <c r="A3563" s="240"/>
      <c r="B3563" s="240"/>
      <c r="C3563" s="240"/>
      <c r="D3563" s="240"/>
      <c r="E3563" s="240"/>
      <c r="F3563" s="240"/>
      <c r="G3563" s="240"/>
      <c r="H3563" s="240"/>
      <c r="I3563" s="240"/>
      <c r="J3563" s="240"/>
      <c r="K3563" s="240"/>
      <c r="L3563" s="240"/>
      <c r="M3563" s="240"/>
      <c r="N3563" s="240"/>
      <c r="O3563" s="240"/>
      <c r="P3563" s="240"/>
    </row>
    <row r="3564" spans="1:16" ht="13.5">
      <c r="A3564" s="240"/>
      <c r="B3564" s="240"/>
      <c r="C3564" s="240"/>
      <c r="D3564" s="240"/>
      <c r="E3564" s="240"/>
      <c r="F3564" s="240"/>
      <c r="G3564" s="240"/>
      <c r="H3564" s="240"/>
      <c r="I3564" s="240"/>
      <c r="J3564" s="240"/>
      <c r="K3564" s="240"/>
      <c r="L3564" s="240"/>
      <c r="M3564" s="240"/>
      <c r="N3564" s="240"/>
      <c r="O3564" s="240"/>
      <c r="P3564" s="240"/>
    </row>
    <row r="3565" spans="1:16" ht="13.5">
      <c r="A3565" s="240"/>
      <c r="B3565" s="240"/>
      <c r="C3565" s="240"/>
      <c r="D3565" s="240"/>
      <c r="E3565" s="240"/>
      <c r="F3565" s="240"/>
      <c r="G3565" s="240"/>
      <c r="H3565" s="240"/>
      <c r="I3565" s="240"/>
      <c r="J3565" s="240"/>
      <c r="K3565" s="240"/>
      <c r="L3565" s="240"/>
      <c r="M3565" s="240"/>
      <c r="N3565" s="240"/>
      <c r="O3565" s="240"/>
      <c r="P3565" s="240"/>
    </row>
    <row r="3566" spans="1:16" ht="13.5">
      <c r="A3566" s="240"/>
      <c r="B3566" s="240"/>
      <c r="C3566" s="240"/>
      <c r="D3566" s="240"/>
      <c r="E3566" s="240"/>
      <c r="F3566" s="240"/>
      <c r="G3566" s="240"/>
      <c r="H3566" s="240"/>
      <c r="I3566" s="240"/>
      <c r="J3566" s="240"/>
      <c r="K3566" s="240"/>
      <c r="L3566" s="240"/>
      <c r="M3566" s="240"/>
      <c r="N3566" s="240"/>
      <c r="O3566" s="240"/>
      <c r="P3566" s="240"/>
    </row>
    <row r="3567" spans="1:16" ht="13.5">
      <c r="A3567" s="240"/>
      <c r="B3567" s="240"/>
      <c r="C3567" s="240"/>
      <c r="D3567" s="240"/>
      <c r="E3567" s="240"/>
      <c r="F3567" s="240"/>
      <c r="G3567" s="240"/>
      <c r="H3567" s="240"/>
      <c r="I3567" s="240"/>
      <c r="J3567" s="240"/>
      <c r="K3567" s="240"/>
      <c r="L3567" s="240"/>
      <c r="M3567" s="240"/>
      <c r="N3567" s="240"/>
      <c r="O3567" s="240"/>
      <c r="P3567" s="240"/>
    </row>
    <row r="3568" spans="1:16" ht="13.5">
      <c r="A3568" s="240"/>
      <c r="B3568" s="240"/>
      <c r="C3568" s="240"/>
      <c r="D3568" s="240"/>
      <c r="E3568" s="240"/>
      <c r="F3568" s="240"/>
      <c r="G3568" s="240"/>
      <c r="H3568" s="240"/>
      <c r="I3568" s="240"/>
      <c r="J3568" s="240"/>
      <c r="K3568" s="240"/>
      <c r="L3568" s="240"/>
      <c r="M3568" s="240"/>
      <c r="N3568" s="240"/>
      <c r="O3568" s="240"/>
      <c r="P3568" s="240"/>
    </row>
    <row r="3569" spans="1:16" ht="13.5">
      <c r="A3569" s="240"/>
      <c r="B3569" s="240"/>
      <c r="C3569" s="240"/>
      <c r="D3569" s="240"/>
      <c r="E3569" s="240"/>
      <c r="F3569" s="240"/>
      <c r="G3569" s="240"/>
      <c r="H3569" s="240"/>
      <c r="I3569" s="240"/>
      <c r="J3569" s="240"/>
      <c r="K3569" s="240"/>
      <c r="L3569" s="240"/>
      <c r="M3569" s="240"/>
      <c r="N3569" s="240"/>
      <c r="O3569" s="240"/>
      <c r="P3569" s="240"/>
    </row>
    <row r="3570" spans="1:16" ht="13.5">
      <c r="A3570" s="240"/>
      <c r="B3570" s="240"/>
      <c r="C3570" s="240"/>
      <c r="D3570" s="240"/>
      <c r="E3570" s="240"/>
      <c r="F3570" s="240"/>
      <c r="G3570" s="240"/>
      <c r="H3570" s="240"/>
      <c r="I3570" s="240"/>
      <c r="J3570" s="240"/>
      <c r="K3570" s="240"/>
      <c r="L3570" s="240"/>
      <c r="M3570" s="240"/>
      <c r="N3570" s="240"/>
      <c r="O3570" s="240"/>
      <c r="P3570" s="240"/>
    </row>
    <row r="3571" spans="1:16" ht="13.5">
      <c r="A3571" s="240"/>
      <c r="B3571" s="240"/>
      <c r="C3571" s="240"/>
      <c r="D3571" s="240"/>
      <c r="E3571" s="240"/>
      <c r="F3571" s="240"/>
      <c r="G3571" s="240"/>
      <c r="H3571" s="240"/>
      <c r="I3571" s="240"/>
      <c r="J3571" s="240"/>
      <c r="K3571" s="240"/>
      <c r="L3571" s="240"/>
      <c r="M3571" s="240"/>
      <c r="N3571" s="240"/>
      <c r="O3571" s="240"/>
      <c r="P3571" s="240"/>
    </row>
    <row r="3572" spans="1:16" ht="13.5">
      <c r="A3572" s="240"/>
      <c r="B3572" s="240"/>
      <c r="C3572" s="240"/>
      <c r="D3572" s="240"/>
      <c r="E3572" s="240"/>
      <c r="F3572" s="240"/>
      <c r="G3572" s="240"/>
      <c r="H3572" s="240"/>
      <c r="I3572" s="240"/>
      <c r="J3572" s="240"/>
      <c r="K3572" s="240"/>
      <c r="L3572" s="240"/>
      <c r="M3572" s="240"/>
      <c r="N3572" s="240"/>
      <c r="O3572" s="240"/>
      <c r="P3572" s="240"/>
    </row>
    <row r="3573" spans="1:16" ht="13.5">
      <c r="A3573" s="240"/>
      <c r="B3573" s="240"/>
      <c r="C3573" s="240"/>
      <c r="D3573" s="240"/>
      <c r="E3573" s="240"/>
      <c r="F3573" s="240"/>
      <c r="G3573" s="240"/>
      <c r="H3573" s="240"/>
      <c r="I3573" s="240"/>
      <c r="J3573" s="240"/>
      <c r="K3573" s="240"/>
      <c r="L3573" s="240"/>
      <c r="M3573" s="240"/>
      <c r="N3573" s="240"/>
      <c r="O3573" s="240"/>
      <c r="P3573" s="240"/>
    </row>
    <row r="3574" spans="1:16" ht="13.5">
      <c r="A3574" s="240"/>
      <c r="B3574" s="240"/>
      <c r="C3574" s="240"/>
      <c r="D3574" s="240"/>
      <c r="E3574" s="240"/>
      <c r="F3574" s="240"/>
      <c r="G3574" s="240"/>
      <c r="H3574" s="240"/>
      <c r="I3574" s="240"/>
      <c r="J3574" s="240"/>
      <c r="K3574" s="240"/>
      <c r="L3574" s="240"/>
      <c r="M3574" s="240"/>
      <c r="N3574" s="240"/>
      <c r="O3574" s="240"/>
      <c r="P3574" s="240"/>
    </row>
    <row r="3575" spans="1:16" ht="13.5">
      <c r="A3575" s="240"/>
      <c r="B3575" s="240"/>
      <c r="C3575" s="240"/>
      <c r="D3575" s="240"/>
      <c r="E3575" s="240"/>
      <c r="F3575" s="240"/>
      <c r="G3575" s="240"/>
      <c r="H3575" s="240"/>
      <c r="I3575" s="240"/>
      <c r="J3575" s="240"/>
      <c r="K3575" s="240"/>
      <c r="L3575" s="240"/>
      <c r="M3575" s="240"/>
      <c r="N3575" s="240"/>
      <c r="O3575" s="240"/>
      <c r="P3575" s="240"/>
    </row>
    <row r="3576" spans="1:16" ht="13.5">
      <c r="A3576" s="240"/>
      <c r="B3576" s="240"/>
      <c r="C3576" s="240"/>
      <c r="D3576" s="240"/>
      <c r="E3576" s="240"/>
      <c r="F3576" s="240"/>
      <c r="G3576" s="240"/>
      <c r="H3576" s="240"/>
      <c r="I3576" s="240"/>
      <c r="J3576" s="240"/>
      <c r="K3576" s="240"/>
      <c r="L3576" s="240"/>
      <c r="M3576" s="240"/>
      <c r="N3576" s="240"/>
      <c r="O3576" s="240"/>
      <c r="P3576" s="240"/>
    </row>
    <row r="3577" spans="1:16" ht="13.5">
      <c r="A3577" s="240"/>
      <c r="B3577" s="240"/>
      <c r="C3577" s="240"/>
      <c r="D3577" s="240"/>
      <c r="E3577" s="240"/>
      <c r="F3577" s="240"/>
      <c r="G3577" s="240"/>
      <c r="H3577" s="240"/>
      <c r="I3577" s="240"/>
      <c r="J3577" s="240"/>
      <c r="K3577" s="240"/>
      <c r="L3577" s="240"/>
      <c r="M3577" s="240"/>
      <c r="N3577" s="240"/>
      <c r="O3577" s="240"/>
      <c r="P3577" s="240"/>
    </row>
    <row r="3578" spans="1:16" ht="13.5">
      <c r="A3578" s="240"/>
      <c r="B3578" s="240"/>
      <c r="C3578" s="240"/>
      <c r="D3578" s="240"/>
      <c r="E3578" s="240"/>
      <c r="F3578" s="240"/>
      <c r="G3578" s="240"/>
      <c r="H3578" s="240"/>
      <c r="I3578" s="240"/>
      <c r="J3578" s="240"/>
      <c r="K3578" s="240"/>
      <c r="L3578" s="240"/>
      <c r="M3578" s="240"/>
      <c r="N3578" s="240"/>
      <c r="O3578" s="240"/>
      <c r="P3578" s="240"/>
    </row>
    <row r="3579" spans="1:16" ht="13.5">
      <c r="A3579" s="240"/>
      <c r="B3579" s="240"/>
      <c r="C3579" s="240"/>
      <c r="D3579" s="240"/>
      <c r="E3579" s="240"/>
      <c r="F3579" s="240"/>
      <c r="G3579" s="240"/>
      <c r="H3579" s="240"/>
      <c r="I3579" s="240"/>
      <c r="J3579" s="240"/>
      <c r="K3579" s="240"/>
      <c r="L3579" s="240"/>
      <c r="M3579" s="240"/>
      <c r="N3579" s="240"/>
      <c r="O3579" s="240"/>
      <c r="P3579" s="240"/>
    </row>
    <row r="3580" spans="1:16" ht="13.5">
      <c r="A3580" s="240"/>
      <c r="B3580" s="240"/>
      <c r="C3580" s="240"/>
      <c r="D3580" s="240"/>
      <c r="E3580" s="240"/>
      <c r="F3580" s="240"/>
      <c r="G3580" s="240"/>
      <c r="H3580" s="240"/>
      <c r="I3580" s="240"/>
      <c r="J3580" s="240"/>
      <c r="K3580" s="240"/>
      <c r="L3580" s="240"/>
      <c r="M3580" s="240"/>
      <c r="N3580" s="240"/>
      <c r="O3580" s="240"/>
      <c r="P3580" s="240"/>
    </row>
    <row r="3581" spans="1:16" ht="13.5">
      <c r="A3581" s="240"/>
      <c r="B3581" s="240"/>
      <c r="C3581" s="240"/>
      <c r="D3581" s="240"/>
      <c r="E3581" s="240"/>
      <c r="F3581" s="240"/>
      <c r="G3581" s="240"/>
      <c r="H3581" s="240"/>
      <c r="I3581" s="240"/>
      <c r="J3581" s="240"/>
      <c r="K3581" s="240"/>
      <c r="L3581" s="240"/>
      <c r="M3581" s="240"/>
      <c r="N3581" s="240"/>
      <c r="O3581" s="240"/>
      <c r="P3581" s="240"/>
    </row>
    <row r="3582" spans="1:16" ht="13.5">
      <c r="A3582" s="240"/>
      <c r="B3582" s="240"/>
      <c r="C3582" s="240"/>
      <c r="D3582" s="240"/>
      <c r="E3582" s="240"/>
      <c r="F3582" s="240"/>
      <c r="G3582" s="240"/>
      <c r="H3582" s="240"/>
      <c r="I3582" s="240"/>
      <c r="J3582" s="240"/>
      <c r="K3582" s="240"/>
      <c r="L3582" s="240"/>
      <c r="M3582" s="240"/>
      <c r="N3582" s="240"/>
      <c r="O3582" s="240"/>
      <c r="P3582" s="240"/>
    </row>
    <row r="3583" spans="1:16" ht="13.5">
      <c r="A3583" s="240"/>
      <c r="B3583" s="240"/>
      <c r="C3583" s="240"/>
      <c r="D3583" s="240"/>
      <c r="E3583" s="240"/>
      <c r="F3583" s="240"/>
      <c r="G3583" s="240"/>
      <c r="H3583" s="240"/>
      <c r="I3583" s="240"/>
      <c r="J3583" s="240"/>
      <c r="K3583" s="240"/>
      <c r="L3583" s="240"/>
      <c r="M3583" s="240"/>
      <c r="N3583" s="240"/>
      <c r="O3583" s="240"/>
      <c r="P3583" s="240"/>
    </row>
    <row r="3584" spans="1:16" ht="13.5">
      <c r="A3584" s="240"/>
      <c r="B3584" s="240"/>
      <c r="C3584" s="240"/>
      <c r="D3584" s="240"/>
      <c r="E3584" s="240"/>
      <c r="F3584" s="240"/>
      <c r="G3584" s="240"/>
      <c r="H3584" s="240"/>
      <c r="I3584" s="240"/>
      <c r="J3584" s="240"/>
      <c r="K3584" s="240"/>
      <c r="L3584" s="240"/>
      <c r="M3584" s="240"/>
      <c r="N3584" s="240"/>
      <c r="O3584" s="240"/>
      <c r="P3584" s="240"/>
    </row>
    <row r="3585" spans="1:16" ht="13.5">
      <c r="A3585" s="240"/>
      <c r="B3585" s="240"/>
      <c r="C3585" s="240"/>
      <c r="D3585" s="240"/>
      <c r="E3585" s="240"/>
      <c r="F3585" s="240"/>
      <c r="G3585" s="240"/>
      <c r="H3585" s="240"/>
      <c r="I3585" s="240"/>
      <c r="J3585" s="240"/>
      <c r="K3585" s="240"/>
      <c r="L3585" s="240"/>
      <c r="M3585" s="240"/>
      <c r="N3585" s="240"/>
      <c r="O3585" s="240"/>
      <c r="P3585" s="240"/>
    </row>
    <row r="3586" spans="1:16" ht="13.5">
      <c r="A3586" s="240"/>
      <c r="B3586" s="240"/>
      <c r="C3586" s="240"/>
      <c r="D3586" s="240"/>
      <c r="E3586" s="240"/>
      <c r="F3586" s="240"/>
      <c r="G3586" s="240"/>
      <c r="H3586" s="240"/>
      <c r="I3586" s="240"/>
      <c r="J3586" s="240"/>
      <c r="K3586" s="240"/>
      <c r="L3586" s="240"/>
      <c r="M3586" s="240"/>
      <c r="N3586" s="240"/>
      <c r="O3586" s="240"/>
      <c r="P3586" s="240"/>
    </row>
    <row r="3587" spans="1:16" ht="13.5">
      <c r="A3587" s="240"/>
      <c r="B3587" s="240"/>
      <c r="C3587" s="240"/>
      <c r="D3587" s="240"/>
      <c r="E3587" s="240"/>
      <c r="F3587" s="240"/>
      <c r="G3587" s="240"/>
      <c r="H3587" s="240"/>
      <c r="I3587" s="240"/>
      <c r="J3587" s="240"/>
      <c r="K3587" s="240"/>
      <c r="L3587" s="240"/>
      <c r="M3587" s="240"/>
      <c r="N3587" s="240"/>
      <c r="O3587" s="240"/>
      <c r="P3587" s="240"/>
    </row>
    <row r="3588" spans="1:16" ht="13.5">
      <c r="A3588" s="240"/>
      <c r="B3588" s="240"/>
      <c r="C3588" s="240"/>
      <c r="D3588" s="240"/>
      <c r="E3588" s="240"/>
      <c r="F3588" s="240"/>
      <c r="G3588" s="240"/>
      <c r="H3588" s="240"/>
      <c r="I3588" s="240"/>
      <c r="J3588" s="240"/>
      <c r="K3588" s="240"/>
      <c r="L3588" s="240"/>
      <c r="M3588" s="240"/>
      <c r="N3588" s="240"/>
      <c r="O3588" s="240"/>
      <c r="P3588" s="240"/>
    </row>
    <row r="3589" spans="1:16" ht="13.5">
      <c r="A3589" s="240"/>
      <c r="B3589" s="240"/>
      <c r="C3589" s="240"/>
      <c r="D3589" s="240"/>
      <c r="E3589" s="240"/>
      <c r="F3589" s="240"/>
      <c r="G3589" s="240"/>
      <c r="H3589" s="240"/>
      <c r="I3589" s="240"/>
      <c r="J3589" s="240"/>
      <c r="K3589" s="240"/>
      <c r="L3589" s="240"/>
      <c r="M3589" s="240"/>
      <c r="N3589" s="240"/>
      <c r="O3589" s="240"/>
      <c r="P3589" s="240"/>
    </row>
    <row r="3590" spans="1:16" ht="13.5">
      <c r="A3590" s="240"/>
      <c r="B3590" s="240"/>
      <c r="C3590" s="240"/>
      <c r="D3590" s="240"/>
      <c r="E3590" s="240"/>
      <c r="F3590" s="240"/>
      <c r="G3590" s="240"/>
      <c r="H3590" s="240"/>
      <c r="I3590" s="240"/>
      <c r="J3590" s="240"/>
      <c r="K3590" s="240"/>
      <c r="L3590" s="240"/>
      <c r="M3590" s="240"/>
      <c r="N3590" s="240"/>
      <c r="O3590" s="240"/>
      <c r="P3590" s="240"/>
    </row>
    <row r="3591" spans="1:16" ht="13.5">
      <c r="A3591" s="240"/>
      <c r="B3591" s="240"/>
      <c r="C3591" s="240"/>
      <c r="D3591" s="240"/>
      <c r="E3591" s="240"/>
      <c r="F3591" s="240"/>
      <c r="G3591" s="240"/>
      <c r="H3591" s="240"/>
      <c r="I3591" s="240"/>
      <c r="J3591" s="240"/>
      <c r="K3591" s="240"/>
      <c r="L3591" s="240"/>
      <c r="M3591" s="240"/>
      <c r="N3591" s="240"/>
      <c r="O3591" s="240"/>
      <c r="P3591" s="240"/>
    </row>
    <row r="3592" spans="1:16" ht="13.5">
      <c r="A3592" s="240"/>
      <c r="B3592" s="240"/>
      <c r="C3592" s="240"/>
      <c r="D3592" s="240"/>
      <c r="E3592" s="240"/>
      <c r="F3592" s="240"/>
      <c r="G3592" s="240"/>
      <c r="H3592" s="240"/>
      <c r="I3592" s="240"/>
      <c r="J3592" s="240"/>
      <c r="K3592" s="240"/>
      <c r="L3592" s="240"/>
      <c r="M3592" s="240"/>
      <c r="N3592" s="240"/>
      <c r="O3592" s="240"/>
      <c r="P3592" s="240"/>
    </row>
    <row r="3593" spans="1:16" ht="13.5">
      <c r="A3593" s="240"/>
      <c r="B3593" s="240"/>
      <c r="C3593" s="240"/>
      <c r="D3593" s="240"/>
      <c r="E3593" s="240"/>
      <c r="F3593" s="240"/>
      <c r="G3593" s="240"/>
      <c r="H3593" s="240"/>
      <c r="I3593" s="240"/>
      <c r="J3593" s="240"/>
      <c r="K3593" s="240"/>
      <c r="L3593" s="240"/>
      <c r="M3593" s="240"/>
      <c r="N3593" s="240"/>
      <c r="O3593" s="240"/>
      <c r="P3593" s="240"/>
    </row>
    <row r="3594" spans="1:16" ht="13.5">
      <c r="A3594" s="240"/>
      <c r="B3594" s="240"/>
      <c r="C3594" s="240"/>
      <c r="D3594" s="240"/>
      <c r="E3594" s="240"/>
      <c r="F3594" s="240"/>
      <c r="G3594" s="240"/>
      <c r="H3594" s="240"/>
      <c r="I3594" s="240"/>
      <c r="J3594" s="240"/>
      <c r="K3594" s="240"/>
      <c r="L3594" s="240"/>
      <c r="M3594" s="240"/>
      <c r="N3594" s="240"/>
      <c r="O3594" s="240"/>
      <c r="P3594" s="240"/>
    </row>
    <row r="3595" spans="1:16" ht="13.5">
      <c r="A3595" s="240"/>
      <c r="B3595" s="240"/>
      <c r="C3595" s="240"/>
      <c r="D3595" s="240"/>
      <c r="E3595" s="240"/>
      <c r="F3595" s="240"/>
      <c r="G3595" s="240"/>
      <c r="H3595" s="240"/>
      <c r="I3595" s="240"/>
      <c r="J3595" s="240"/>
      <c r="K3595" s="240"/>
      <c r="L3595" s="240"/>
      <c r="M3595" s="240"/>
      <c r="N3595" s="240"/>
      <c r="O3595" s="240"/>
      <c r="P3595" s="240"/>
    </row>
    <row r="3596" spans="1:16" ht="13.5">
      <c r="A3596" s="240"/>
      <c r="B3596" s="240"/>
      <c r="C3596" s="240"/>
      <c r="D3596" s="240"/>
      <c r="E3596" s="240"/>
      <c r="F3596" s="240"/>
      <c r="G3596" s="240"/>
      <c r="H3596" s="240"/>
      <c r="I3596" s="240"/>
      <c r="J3596" s="240"/>
      <c r="K3596" s="240"/>
      <c r="L3596" s="240"/>
      <c r="M3596" s="240"/>
      <c r="N3596" s="240"/>
      <c r="O3596" s="240"/>
      <c r="P3596" s="240"/>
    </row>
    <row r="3597" spans="1:16" ht="13.5">
      <c r="A3597" s="240"/>
      <c r="B3597" s="240"/>
      <c r="C3597" s="240"/>
      <c r="D3597" s="240"/>
      <c r="E3597" s="240"/>
      <c r="F3597" s="240"/>
      <c r="G3597" s="240"/>
      <c r="H3597" s="240"/>
      <c r="I3597" s="240"/>
      <c r="J3597" s="240"/>
      <c r="K3597" s="240"/>
      <c r="L3597" s="240"/>
      <c r="M3597" s="240"/>
      <c r="N3597" s="240"/>
      <c r="O3597" s="240"/>
      <c r="P3597" s="240"/>
    </row>
    <row r="3598" spans="1:16" ht="13.5">
      <c r="A3598" s="240"/>
      <c r="B3598" s="240"/>
      <c r="C3598" s="240"/>
      <c r="D3598" s="240"/>
      <c r="E3598" s="240"/>
      <c r="F3598" s="240"/>
      <c r="G3598" s="240"/>
      <c r="H3598" s="240"/>
      <c r="I3598" s="240"/>
      <c r="J3598" s="240"/>
      <c r="K3598" s="240"/>
      <c r="L3598" s="240"/>
      <c r="M3598" s="240"/>
      <c r="N3598" s="240"/>
      <c r="O3598" s="240"/>
      <c r="P3598" s="240"/>
    </row>
    <row r="3599" spans="1:16" ht="13.5">
      <c r="A3599" s="240"/>
      <c r="B3599" s="240"/>
      <c r="C3599" s="240"/>
      <c r="D3599" s="240"/>
      <c r="E3599" s="240"/>
      <c r="F3599" s="240"/>
      <c r="G3599" s="240"/>
      <c r="H3599" s="240"/>
      <c r="I3599" s="240"/>
      <c r="J3599" s="240"/>
      <c r="K3599" s="240"/>
      <c r="L3599" s="240"/>
      <c r="M3599" s="240"/>
      <c r="N3599" s="240"/>
      <c r="O3599" s="240"/>
      <c r="P3599" s="240"/>
    </row>
    <row r="3600" spans="1:16" ht="13.5">
      <c r="A3600" s="240"/>
      <c r="B3600" s="240"/>
      <c r="C3600" s="240"/>
      <c r="D3600" s="240"/>
      <c r="E3600" s="240"/>
      <c r="F3600" s="240"/>
      <c r="G3600" s="240"/>
      <c r="H3600" s="240"/>
      <c r="I3600" s="240"/>
      <c r="J3600" s="240"/>
      <c r="K3600" s="240"/>
      <c r="L3600" s="240"/>
      <c r="M3600" s="240"/>
      <c r="N3600" s="240"/>
      <c r="O3600" s="240"/>
      <c r="P3600" s="240"/>
    </row>
    <row r="3601" spans="1:16" ht="13.5">
      <c r="A3601" s="240"/>
      <c r="B3601" s="240"/>
      <c r="C3601" s="240"/>
      <c r="D3601" s="240"/>
      <c r="E3601" s="240"/>
      <c r="F3601" s="240"/>
      <c r="G3601" s="240"/>
      <c r="H3601" s="240"/>
      <c r="I3601" s="240"/>
      <c r="J3601" s="240"/>
      <c r="K3601" s="240"/>
      <c r="L3601" s="240"/>
      <c r="M3601" s="240"/>
      <c r="N3601" s="240"/>
      <c r="O3601" s="240"/>
      <c r="P3601" s="240"/>
    </row>
    <row r="3602" spans="1:16" ht="13.5">
      <c r="A3602" s="240"/>
      <c r="B3602" s="240"/>
      <c r="C3602" s="240"/>
      <c r="D3602" s="240"/>
      <c r="E3602" s="240"/>
      <c r="F3602" s="240"/>
      <c r="G3602" s="240"/>
      <c r="H3602" s="240"/>
      <c r="I3602" s="240"/>
      <c r="J3602" s="240"/>
      <c r="K3602" s="240"/>
      <c r="L3602" s="240"/>
      <c r="M3602" s="240"/>
      <c r="N3602" s="240"/>
      <c r="O3602" s="240"/>
      <c r="P3602" s="240"/>
    </row>
    <row r="3603" spans="1:16" ht="13.5">
      <c r="A3603" s="240"/>
      <c r="B3603" s="240"/>
      <c r="C3603" s="240"/>
      <c r="D3603" s="240"/>
      <c r="E3603" s="240"/>
      <c r="F3603" s="240"/>
      <c r="G3603" s="240"/>
      <c r="H3603" s="240"/>
      <c r="I3603" s="240"/>
      <c r="J3603" s="240"/>
      <c r="K3603" s="240"/>
      <c r="L3603" s="240"/>
      <c r="M3603" s="240"/>
      <c r="N3603" s="240"/>
      <c r="O3603" s="240"/>
      <c r="P3603" s="240"/>
    </row>
    <row r="3604" spans="1:16" ht="13.5">
      <c r="A3604" s="240"/>
      <c r="B3604" s="240"/>
      <c r="C3604" s="240"/>
      <c r="D3604" s="240"/>
      <c r="E3604" s="240"/>
      <c r="F3604" s="240"/>
      <c r="G3604" s="240"/>
      <c r="H3604" s="240"/>
      <c r="I3604" s="240"/>
      <c r="J3604" s="240"/>
      <c r="K3604" s="240"/>
      <c r="L3604" s="240"/>
      <c r="M3604" s="240"/>
      <c r="N3604" s="240"/>
      <c r="O3604" s="240"/>
      <c r="P3604" s="240"/>
    </row>
    <row r="3605" spans="1:16" ht="13.5">
      <c r="A3605" s="240"/>
      <c r="B3605" s="240"/>
      <c r="C3605" s="240"/>
      <c r="D3605" s="240"/>
      <c r="E3605" s="240"/>
      <c r="F3605" s="240"/>
      <c r="G3605" s="240"/>
      <c r="H3605" s="240"/>
      <c r="I3605" s="240"/>
      <c r="J3605" s="240"/>
      <c r="K3605" s="240"/>
      <c r="L3605" s="240"/>
      <c r="M3605" s="240"/>
      <c r="N3605" s="240"/>
      <c r="O3605" s="240"/>
      <c r="P3605" s="240"/>
    </row>
    <row r="3606" spans="1:16" ht="13.5">
      <c r="A3606" s="240"/>
      <c r="B3606" s="240"/>
      <c r="C3606" s="240"/>
      <c r="D3606" s="240"/>
      <c r="E3606" s="240"/>
      <c r="F3606" s="240"/>
      <c r="G3606" s="240"/>
      <c r="H3606" s="240"/>
      <c r="I3606" s="240"/>
      <c r="J3606" s="240"/>
      <c r="K3606" s="240"/>
      <c r="L3606" s="240"/>
      <c r="M3606" s="240"/>
      <c r="N3606" s="240"/>
      <c r="O3606" s="240"/>
      <c r="P3606" s="240"/>
    </row>
    <row r="3607" spans="1:16" ht="13.5">
      <c r="A3607" s="240"/>
      <c r="B3607" s="240"/>
      <c r="C3607" s="240"/>
      <c r="D3607" s="240"/>
      <c r="E3607" s="240"/>
      <c r="F3607" s="240"/>
      <c r="G3607" s="240"/>
      <c r="H3607" s="240"/>
      <c r="I3607" s="240"/>
      <c r="J3607" s="240"/>
      <c r="K3607" s="240"/>
      <c r="L3607" s="240"/>
      <c r="M3607" s="240"/>
      <c r="N3607" s="240"/>
      <c r="O3607" s="240"/>
      <c r="P3607" s="240"/>
    </row>
    <row r="3608" spans="1:16" ht="13.5">
      <c r="A3608" s="240"/>
      <c r="B3608" s="240"/>
      <c r="C3608" s="240"/>
      <c r="D3608" s="240"/>
      <c r="E3608" s="240"/>
      <c r="F3608" s="240"/>
      <c r="G3608" s="240"/>
      <c r="H3608" s="240"/>
      <c r="I3608" s="240"/>
      <c r="J3608" s="240"/>
      <c r="K3608" s="240"/>
      <c r="L3608" s="240"/>
      <c r="M3608" s="240"/>
      <c r="N3608" s="240"/>
      <c r="O3608" s="240"/>
      <c r="P3608" s="240"/>
    </row>
    <row r="3609" spans="1:16" ht="13.5">
      <c r="A3609" s="240"/>
      <c r="B3609" s="240"/>
      <c r="C3609" s="240"/>
      <c r="D3609" s="240"/>
      <c r="E3609" s="240"/>
      <c r="F3609" s="240"/>
      <c r="G3609" s="240"/>
      <c r="H3609" s="240"/>
      <c r="I3609" s="240"/>
      <c r="J3609" s="240"/>
      <c r="K3609" s="240"/>
      <c r="L3609" s="240"/>
      <c r="M3609" s="240"/>
      <c r="N3609" s="240"/>
      <c r="O3609" s="240"/>
      <c r="P3609" s="240"/>
    </row>
    <row r="3610" spans="1:16" ht="13.5">
      <c r="A3610" s="240"/>
      <c r="B3610" s="240"/>
      <c r="C3610" s="240"/>
      <c r="D3610" s="240"/>
      <c r="E3610" s="240"/>
      <c r="F3610" s="240"/>
      <c r="G3610" s="240"/>
      <c r="H3610" s="240"/>
      <c r="I3610" s="240"/>
      <c r="J3610" s="240"/>
      <c r="K3610" s="240"/>
      <c r="L3610" s="240"/>
      <c r="M3610" s="240"/>
      <c r="N3610" s="240"/>
      <c r="O3610" s="240"/>
      <c r="P3610" s="240"/>
    </row>
    <row r="3611" spans="1:16" ht="13.5">
      <c r="A3611" s="240"/>
      <c r="B3611" s="240"/>
      <c r="C3611" s="240"/>
      <c r="D3611" s="240"/>
      <c r="E3611" s="240"/>
      <c r="F3611" s="240"/>
      <c r="G3611" s="240"/>
      <c r="H3611" s="240"/>
      <c r="I3611" s="240"/>
      <c r="J3611" s="240"/>
      <c r="K3611" s="240"/>
      <c r="L3611" s="240"/>
      <c r="M3611" s="240"/>
      <c r="N3611" s="240"/>
      <c r="O3611" s="240"/>
      <c r="P3611" s="240"/>
    </row>
    <row r="3612" spans="1:16" ht="13.5">
      <c r="A3612" s="240"/>
      <c r="B3612" s="240"/>
      <c r="C3612" s="240"/>
      <c r="D3612" s="240"/>
      <c r="E3612" s="240"/>
      <c r="F3612" s="240"/>
      <c r="G3612" s="240"/>
      <c r="H3612" s="240"/>
      <c r="I3612" s="240"/>
      <c r="J3612" s="240"/>
      <c r="K3612" s="240"/>
      <c r="L3612" s="240"/>
      <c r="M3612" s="240"/>
      <c r="N3612" s="240"/>
      <c r="O3612" s="240"/>
      <c r="P3612" s="240"/>
    </row>
    <row r="3613" spans="1:16" ht="13.5">
      <c r="A3613" s="240"/>
      <c r="B3613" s="240"/>
      <c r="C3613" s="240"/>
      <c r="D3613" s="240"/>
      <c r="E3613" s="240"/>
      <c r="F3613" s="240"/>
      <c r="G3613" s="240"/>
      <c r="H3613" s="240"/>
      <c r="I3613" s="240"/>
      <c r="J3613" s="240"/>
      <c r="K3613" s="240"/>
      <c r="L3613" s="240"/>
      <c r="M3613" s="240"/>
      <c r="N3613" s="240"/>
      <c r="O3613" s="240"/>
      <c r="P3613" s="240"/>
    </row>
    <row r="3614" spans="1:16" ht="13.5">
      <c r="A3614" s="240"/>
      <c r="B3614" s="240"/>
      <c r="C3614" s="240"/>
      <c r="D3614" s="240"/>
      <c r="E3614" s="240"/>
      <c r="F3614" s="240"/>
      <c r="G3614" s="240"/>
      <c r="H3614" s="240"/>
      <c r="I3614" s="240"/>
      <c r="J3614" s="240"/>
      <c r="K3614" s="240"/>
      <c r="L3614" s="240"/>
      <c r="M3614" s="240"/>
      <c r="N3614" s="240"/>
      <c r="O3614" s="240"/>
      <c r="P3614" s="240"/>
    </row>
    <row r="3615" spans="1:16" ht="13.5">
      <c r="A3615" s="240"/>
      <c r="B3615" s="240"/>
      <c r="C3615" s="240"/>
      <c r="D3615" s="240"/>
      <c r="E3615" s="240"/>
      <c r="F3615" s="240"/>
      <c r="G3615" s="240"/>
      <c r="H3615" s="240"/>
      <c r="I3615" s="240"/>
      <c r="J3615" s="240"/>
      <c r="K3615" s="240"/>
      <c r="L3615" s="240"/>
      <c r="M3615" s="240"/>
      <c r="N3615" s="240"/>
      <c r="O3615" s="240"/>
      <c r="P3615" s="240"/>
    </row>
    <row r="3616" spans="1:16" ht="13.5">
      <c r="A3616" s="240"/>
      <c r="B3616" s="240"/>
      <c r="C3616" s="240"/>
      <c r="D3616" s="240"/>
      <c r="E3616" s="240"/>
      <c r="F3616" s="240"/>
      <c r="G3616" s="240"/>
      <c r="H3616" s="240"/>
      <c r="I3616" s="240"/>
      <c r="J3616" s="240"/>
      <c r="K3616" s="240"/>
      <c r="L3616" s="240"/>
      <c r="M3616" s="240"/>
      <c r="N3616" s="240"/>
      <c r="O3616" s="240"/>
      <c r="P3616" s="240"/>
    </row>
    <row r="3617" spans="1:16" ht="13.5">
      <c r="A3617" s="240"/>
      <c r="B3617" s="240"/>
      <c r="C3617" s="240"/>
      <c r="D3617" s="240"/>
      <c r="E3617" s="240"/>
      <c r="F3617" s="240"/>
      <c r="G3617" s="240"/>
      <c r="H3617" s="240"/>
      <c r="I3617" s="240"/>
      <c r="J3617" s="240"/>
      <c r="K3617" s="240"/>
      <c r="L3617" s="240"/>
      <c r="M3617" s="240"/>
      <c r="N3617" s="240"/>
      <c r="O3617" s="240"/>
      <c r="P3617" s="240"/>
    </row>
    <row r="3618" spans="1:16" ht="13.5">
      <c r="A3618" s="240"/>
      <c r="B3618" s="240"/>
      <c r="C3618" s="240"/>
      <c r="D3618" s="240"/>
      <c r="E3618" s="240"/>
      <c r="F3618" s="240"/>
      <c r="G3618" s="240"/>
      <c r="H3618" s="240"/>
      <c r="I3618" s="240"/>
      <c r="J3618" s="240"/>
      <c r="K3618" s="240"/>
      <c r="L3618" s="240"/>
      <c r="M3618" s="240"/>
      <c r="N3618" s="240"/>
      <c r="O3618" s="240"/>
      <c r="P3618" s="240"/>
    </row>
    <row r="3619" spans="1:16" ht="13.5">
      <c r="A3619" s="240"/>
      <c r="B3619" s="240"/>
      <c r="C3619" s="240"/>
      <c r="D3619" s="240"/>
      <c r="E3619" s="240"/>
      <c r="F3619" s="240"/>
      <c r="G3619" s="240"/>
      <c r="H3619" s="240"/>
      <c r="I3619" s="240"/>
      <c r="J3619" s="240"/>
      <c r="K3619" s="240"/>
      <c r="L3619" s="240"/>
      <c r="M3619" s="240"/>
      <c r="N3619" s="240"/>
      <c r="O3619" s="240"/>
      <c r="P3619" s="240"/>
    </row>
    <row r="3620" spans="1:16" ht="13.5">
      <c r="A3620" s="240"/>
      <c r="B3620" s="240"/>
      <c r="C3620" s="240"/>
      <c r="D3620" s="240"/>
      <c r="E3620" s="240"/>
      <c r="F3620" s="240"/>
      <c r="G3620" s="240"/>
      <c r="H3620" s="240"/>
      <c r="I3620" s="240"/>
      <c r="J3620" s="240"/>
      <c r="K3620" s="240"/>
      <c r="L3620" s="240"/>
      <c r="M3620" s="240"/>
      <c r="N3620" s="240"/>
      <c r="O3620" s="240"/>
      <c r="P3620" s="240"/>
    </row>
    <row r="3621" spans="1:16" ht="13.5">
      <c r="A3621" s="240"/>
      <c r="B3621" s="240"/>
      <c r="C3621" s="240"/>
      <c r="D3621" s="240"/>
      <c r="E3621" s="240"/>
      <c r="F3621" s="240"/>
      <c r="G3621" s="240"/>
      <c r="H3621" s="240"/>
      <c r="I3621" s="240"/>
      <c r="J3621" s="240"/>
      <c r="K3621" s="240"/>
      <c r="L3621" s="240"/>
      <c r="M3621" s="240"/>
      <c r="N3621" s="240"/>
      <c r="O3621" s="240"/>
      <c r="P3621" s="240"/>
    </row>
    <row r="3622" spans="1:16" ht="13.5">
      <c r="A3622" s="240"/>
      <c r="B3622" s="240"/>
      <c r="C3622" s="240"/>
      <c r="D3622" s="240"/>
      <c r="E3622" s="240"/>
      <c r="F3622" s="240"/>
      <c r="G3622" s="240"/>
      <c r="H3622" s="240"/>
      <c r="I3622" s="240"/>
      <c r="J3622" s="240"/>
      <c r="K3622" s="240"/>
      <c r="L3622" s="240"/>
      <c r="M3622" s="240"/>
      <c r="N3622" s="240"/>
      <c r="O3622" s="240"/>
      <c r="P3622" s="240"/>
    </row>
    <row r="3623" spans="1:16" ht="13.5">
      <c r="A3623" s="240"/>
      <c r="B3623" s="240"/>
      <c r="C3623" s="240"/>
      <c r="D3623" s="240"/>
      <c r="E3623" s="240"/>
      <c r="F3623" s="240"/>
      <c r="G3623" s="240"/>
      <c r="H3623" s="240"/>
      <c r="I3623" s="240"/>
      <c r="J3623" s="240"/>
      <c r="K3623" s="240"/>
      <c r="L3623" s="240"/>
      <c r="M3623" s="240"/>
      <c r="N3623" s="240"/>
      <c r="O3623" s="240"/>
      <c r="P3623" s="240"/>
    </row>
    <row r="3624" spans="1:16" ht="13.5">
      <c r="A3624" s="240"/>
      <c r="B3624" s="240"/>
      <c r="C3624" s="240"/>
      <c r="D3624" s="240"/>
      <c r="E3624" s="240"/>
      <c r="F3624" s="240"/>
      <c r="G3624" s="240"/>
      <c r="H3624" s="240"/>
      <c r="I3624" s="240"/>
      <c r="J3624" s="240"/>
      <c r="K3624" s="240"/>
      <c r="L3624" s="240"/>
      <c r="M3624" s="240"/>
      <c r="N3624" s="240"/>
      <c r="O3624" s="240"/>
      <c r="P3624" s="240"/>
    </row>
    <row r="3625" spans="1:16" ht="13.5">
      <c r="A3625" s="240"/>
      <c r="B3625" s="240"/>
      <c r="C3625" s="240"/>
      <c r="D3625" s="240"/>
      <c r="E3625" s="240"/>
      <c r="F3625" s="240"/>
      <c r="G3625" s="240"/>
      <c r="H3625" s="240"/>
      <c r="I3625" s="240"/>
      <c r="J3625" s="240"/>
      <c r="K3625" s="240"/>
      <c r="L3625" s="240"/>
      <c r="M3625" s="240"/>
      <c r="N3625" s="240"/>
      <c r="O3625" s="240"/>
      <c r="P3625" s="240"/>
    </row>
    <row r="3626" spans="1:16" ht="13.5">
      <c r="A3626" s="240"/>
      <c r="B3626" s="240"/>
      <c r="C3626" s="240"/>
      <c r="D3626" s="240"/>
      <c r="E3626" s="240"/>
      <c r="F3626" s="240"/>
      <c r="G3626" s="240"/>
      <c r="H3626" s="240"/>
      <c r="I3626" s="240"/>
      <c r="J3626" s="240"/>
      <c r="K3626" s="240"/>
      <c r="L3626" s="240"/>
      <c r="M3626" s="240"/>
      <c r="N3626" s="240"/>
      <c r="O3626" s="240"/>
      <c r="P3626" s="240"/>
    </row>
    <row r="3627" spans="1:16" ht="13.5">
      <c r="A3627" s="240"/>
      <c r="B3627" s="240"/>
      <c r="C3627" s="240"/>
      <c r="D3627" s="240"/>
      <c r="E3627" s="240"/>
      <c r="F3627" s="240"/>
      <c r="G3627" s="240"/>
      <c r="H3627" s="240"/>
      <c r="I3627" s="240"/>
      <c r="J3627" s="240"/>
      <c r="K3627" s="240"/>
      <c r="L3627" s="240"/>
      <c r="M3627" s="240"/>
      <c r="N3627" s="240"/>
      <c r="O3627" s="240"/>
      <c r="P3627" s="240"/>
    </row>
    <row r="3628" spans="1:16" ht="13.5">
      <c r="A3628" s="240"/>
      <c r="B3628" s="240"/>
      <c r="C3628" s="240"/>
      <c r="D3628" s="240"/>
      <c r="E3628" s="240"/>
      <c r="F3628" s="240"/>
      <c r="G3628" s="240"/>
      <c r="H3628" s="240"/>
      <c r="I3628" s="240"/>
      <c r="J3628" s="240"/>
      <c r="K3628" s="240"/>
      <c r="L3628" s="240"/>
      <c r="M3628" s="240"/>
      <c r="N3628" s="240"/>
      <c r="O3628" s="240"/>
      <c r="P3628" s="240"/>
    </row>
    <row r="3629" spans="1:16" ht="13.5">
      <c r="A3629" s="240"/>
      <c r="B3629" s="240"/>
      <c r="C3629" s="240"/>
      <c r="D3629" s="240"/>
      <c r="E3629" s="240"/>
      <c r="F3629" s="240"/>
      <c r="G3629" s="240"/>
      <c r="H3629" s="240"/>
      <c r="I3629" s="240"/>
      <c r="J3629" s="240"/>
      <c r="K3629" s="240"/>
      <c r="L3629" s="240"/>
      <c r="M3629" s="240"/>
      <c r="N3629" s="240"/>
      <c r="O3629" s="240"/>
      <c r="P3629" s="240"/>
    </row>
    <row r="3630" spans="1:16" ht="13.5">
      <c r="A3630" s="240"/>
      <c r="B3630" s="240"/>
      <c r="C3630" s="240"/>
      <c r="D3630" s="240"/>
      <c r="E3630" s="240"/>
      <c r="F3630" s="240"/>
      <c r="G3630" s="240"/>
      <c r="H3630" s="240"/>
      <c r="I3630" s="240"/>
      <c r="J3630" s="240"/>
      <c r="K3630" s="240"/>
      <c r="L3630" s="240"/>
      <c r="M3630" s="240"/>
      <c r="N3630" s="240"/>
      <c r="O3630" s="240"/>
      <c r="P3630" s="240"/>
    </row>
    <row r="3631" spans="1:16" ht="13.5">
      <c r="A3631" s="240"/>
      <c r="B3631" s="240"/>
      <c r="C3631" s="240"/>
      <c r="D3631" s="240"/>
      <c r="E3631" s="240"/>
      <c r="F3631" s="240"/>
      <c r="G3631" s="240"/>
      <c r="H3631" s="240"/>
      <c r="I3631" s="240"/>
      <c r="J3631" s="240"/>
      <c r="K3631" s="240"/>
      <c r="L3631" s="240"/>
      <c r="M3631" s="240"/>
      <c r="N3631" s="240"/>
      <c r="O3631" s="240"/>
      <c r="P3631" s="240"/>
    </row>
    <row r="3632" spans="1:16" ht="13.5">
      <c r="A3632" s="240"/>
      <c r="B3632" s="240"/>
      <c r="C3632" s="240"/>
      <c r="D3632" s="240"/>
      <c r="E3632" s="240"/>
      <c r="F3632" s="240"/>
      <c r="G3632" s="240"/>
      <c r="H3632" s="240"/>
      <c r="I3632" s="240"/>
      <c r="J3632" s="240"/>
      <c r="K3632" s="240"/>
      <c r="L3632" s="240"/>
      <c r="M3632" s="240"/>
      <c r="N3632" s="240"/>
      <c r="O3632" s="240"/>
      <c r="P3632" s="240"/>
    </row>
    <row r="3633" spans="1:16" ht="13.5">
      <c r="A3633" s="240"/>
      <c r="B3633" s="240"/>
      <c r="C3633" s="240"/>
      <c r="D3633" s="240"/>
      <c r="E3633" s="240"/>
      <c r="F3633" s="240"/>
      <c r="G3633" s="240"/>
      <c r="H3633" s="240"/>
      <c r="I3633" s="240"/>
      <c r="J3633" s="240"/>
      <c r="K3633" s="240"/>
      <c r="L3633" s="240"/>
      <c r="M3633" s="240"/>
      <c r="N3633" s="240"/>
      <c r="O3633" s="240"/>
      <c r="P3633" s="240"/>
    </row>
    <row r="3634" spans="1:16" ht="13.5">
      <c r="A3634" s="240"/>
      <c r="B3634" s="240"/>
      <c r="C3634" s="240"/>
      <c r="D3634" s="240"/>
      <c r="E3634" s="240"/>
      <c r="F3634" s="240"/>
      <c r="G3634" s="240"/>
      <c r="H3634" s="240"/>
      <c r="I3634" s="240"/>
      <c r="J3634" s="240"/>
      <c r="K3634" s="240"/>
      <c r="L3634" s="240"/>
      <c r="M3634" s="240"/>
      <c r="N3634" s="240"/>
      <c r="O3634" s="240"/>
      <c r="P3634" s="240"/>
    </row>
    <row r="3635" spans="1:16" ht="13.5">
      <c r="A3635" s="240"/>
      <c r="B3635" s="240"/>
      <c r="C3635" s="240"/>
      <c r="D3635" s="240"/>
      <c r="E3635" s="240"/>
      <c r="F3635" s="240"/>
      <c r="G3635" s="240"/>
      <c r="H3635" s="240"/>
      <c r="I3635" s="240"/>
      <c r="J3635" s="240"/>
      <c r="K3635" s="240"/>
      <c r="L3635" s="240"/>
      <c r="M3635" s="240"/>
      <c r="N3635" s="240"/>
      <c r="O3635" s="240"/>
      <c r="P3635" s="240"/>
    </row>
    <row r="3636" spans="1:16" ht="13.5">
      <c r="A3636" s="240"/>
      <c r="B3636" s="240"/>
      <c r="C3636" s="240"/>
      <c r="D3636" s="240"/>
      <c r="E3636" s="240"/>
      <c r="F3636" s="240"/>
      <c r="G3636" s="240"/>
      <c r="H3636" s="240"/>
      <c r="I3636" s="240"/>
      <c r="J3636" s="240"/>
      <c r="K3636" s="240"/>
      <c r="L3636" s="240"/>
      <c r="M3636" s="240"/>
      <c r="N3636" s="240"/>
      <c r="O3636" s="240"/>
      <c r="P3636" s="240"/>
    </row>
    <row r="3637" spans="1:16" ht="13.5">
      <c r="A3637" s="240"/>
      <c r="B3637" s="240"/>
      <c r="C3637" s="240"/>
      <c r="D3637" s="240"/>
      <c r="E3637" s="240"/>
      <c r="F3637" s="240"/>
      <c r="G3637" s="240"/>
      <c r="H3637" s="240"/>
      <c r="I3637" s="240"/>
      <c r="J3637" s="240"/>
      <c r="K3637" s="240"/>
      <c r="L3637" s="240"/>
      <c r="M3637" s="240"/>
      <c r="N3637" s="240"/>
      <c r="O3637" s="240"/>
      <c r="P3637" s="240"/>
    </row>
    <row r="3638" spans="1:16" ht="13.5">
      <c r="A3638" s="240"/>
      <c r="B3638" s="240"/>
      <c r="C3638" s="240"/>
      <c r="D3638" s="240"/>
      <c r="E3638" s="240"/>
      <c r="F3638" s="240"/>
      <c r="G3638" s="240"/>
      <c r="H3638" s="240"/>
      <c r="I3638" s="240"/>
      <c r="J3638" s="240"/>
      <c r="K3638" s="240"/>
      <c r="L3638" s="240"/>
      <c r="M3638" s="240"/>
      <c r="N3638" s="240"/>
      <c r="O3638" s="240"/>
      <c r="P3638" s="240"/>
    </row>
    <row r="3639" spans="1:16" ht="13.5">
      <c r="A3639" s="240"/>
      <c r="B3639" s="240"/>
      <c r="C3639" s="240"/>
      <c r="D3639" s="240"/>
      <c r="E3639" s="240"/>
      <c r="F3639" s="240"/>
      <c r="G3639" s="240"/>
      <c r="H3639" s="240"/>
      <c r="I3639" s="240"/>
      <c r="J3639" s="240"/>
      <c r="K3639" s="240"/>
      <c r="L3639" s="240"/>
      <c r="M3639" s="240"/>
      <c r="N3639" s="240"/>
      <c r="O3639" s="240"/>
      <c r="P3639" s="240"/>
    </row>
    <row r="3640" spans="1:16" ht="13.5">
      <c r="A3640" s="240"/>
      <c r="B3640" s="240"/>
      <c r="C3640" s="240"/>
      <c r="D3640" s="240"/>
      <c r="E3640" s="240"/>
      <c r="F3640" s="240"/>
      <c r="G3640" s="240"/>
      <c r="H3640" s="240"/>
      <c r="I3640" s="240"/>
      <c r="J3640" s="240"/>
      <c r="K3640" s="240"/>
      <c r="L3640" s="240"/>
      <c r="M3640" s="240"/>
      <c r="N3640" s="240"/>
      <c r="O3640" s="240"/>
      <c r="P3640" s="240"/>
    </row>
    <row r="3641" spans="1:16" ht="13.5">
      <c r="A3641" s="240"/>
      <c r="B3641" s="240"/>
      <c r="C3641" s="240"/>
      <c r="D3641" s="240"/>
      <c r="E3641" s="240"/>
      <c r="F3641" s="240"/>
      <c r="G3641" s="240"/>
      <c r="H3641" s="240"/>
      <c r="I3641" s="240"/>
      <c r="J3641" s="240"/>
      <c r="K3641" s="240"/>
      <c r="L3641" s="240"/>
      <c r="M3641" s="240"/>
      <c r="N3641" s="240"/>
      <c r="O3641" s="240"/>
      <c r="P3641" s="240"/>
    </row>
    <row r="3642" spans="1:16" ht="13.5">
      <c r="A3642" s="240"/>
      <c r="B3642" s="240"/>
      <c r="C3642" s="240"/>
      <c r="D3642" s="240"/>
      <c r="E3642" s="240"/>
      <c r="F3642" s="240"/>
      <c r="G3642" s="240"/>
      <c r="H3642" s="240"/>
      <c r="I3642" s="240"/>
      <c r="J3642" s="240"/>
      <c r="K3642" s="240"/>
      <c r="L3642" s="240"/>
      <c r="M3642" s="240"/>
      <c r="N3642" s="240"/>
      <c r="O3642" s="240"/>
      <c r="P3642" s="240"/>
    </row>
    <row r="3643" spans="1:16" ht="13.5">
      <c r="A3643" s="240"/>
      <c r="B3643" s="240"/>
      <c r="C3643" s="240"/>
      <c r="D3643" s="240"/>
      <c r="E3643" s="240"/>
      <c r="F3643" s="240"/>
      <c r="G3643" s="240"/>
      <c r="H3643" s="240"/>
      <c r="I3643" s="240"/>
      <c r="J3643" s="240"/>
      <c r="K3643" s="240"/>
      <c r="L3643" s="240"/>
      <c r="M3643" s="240"/>
      <c r="N3643" s="240"/>
      <c r="O3643" s="240"/>
      <c r="P3643" s="240"/>
    </row>
    <row r="3644" spans="1:16" ht="13.5">
      <c r="A3644" s="240"/>
      <c r="B3644" s="240"/>
      <c r="C3644" s="240"/>
      <c r="D3644" s="240"/>
      <c r="E3644" s="240"/>
      <c r="F3644" s="240"/>
      <c r="G3644" s="240"/>
      <c r="H3644" s="240"/>
      <c r="I3644" s="240"/>
      <c r="J3644" s="240"/>
      <c r="K3644" s="240"/>
      <c r="L3644" s="240"/>
      <c r="M3644" s="240"/>
      <c r="N3644" s="240"/>
      <c r="O3644" s="240"/>
      <c r="P3644" s="240"/>
    </row>
    <row r="3645" spans="1:16" ht="13.5">
      <c r="A3645" s="240"/>
      <c r="B3645" s="240"/>
      <c r="C3645" s="240"/>
      <c r="D3645" s="240"/>
      <c r="E3645" s="240"/>
      <c r="F3645" s="240"/>
      <c r="G3645" s="240"/>
      <c r="H3645" s="240"/>
      <c r="I3645" s="240"/>
      <c r="J3645" s="240"/>
      <c r="K3645" s="240"/>
      <c r="L3645" s="240"/>
      <c r="M3645" s="240"/>
      <c r="N3645" s="240"/>
      <c r="O3645" s="240"/>
      <c r="P3645" s="240"/>
    </row>
    <row r="3646" spans="1:16" ht="13.5">
      <c r="A3646" s="240"/>
      <c r="B3646" s="240"/>
      <c r="C3646" s="240"/>
      <c r="D3646" s="240"/>
      <c r="E3646" s="240"/>
      <c r="F3646" s="240"/>
      <c r="G3646" s="240"/>
      <c r="H3646" s="240"/>
      <c r="I3646" s="240"/>
      <c r="J3646" s="240"/>
      <c r="K3646" s="240"/>
      <c r="L3646" s="240"/>
      <c r="M3646" s="240"/>
      <c r="N3646" s="240"/>
      <c r="O3646" s="240"/>
      <c r="P3646" s="240"/>
    </row>
    <row r="3647" spans="1:16" ht="13.5">
      <c r="A3647" s="240"/>
      <c r="B3647" s="240"/>
      <c r="C3647" s="240"/>
      <c r="D3647" s="240"/>
      <c r="E3647" s="240"/>
      <c r="F3647" s="240"/>
      <c r="G3647" s="240"/>
      <c r="H3647" s="240"/>
      <c r="I3647" s="240"/>
      <c r="J3647" s="240"/>
      <c r="K3647" s="240"/>
      <c r="L3647" s="240"/>
      <c r="M3647" s="240"/>
      <c r="N3647" s="240"/>
      <c r="O3647" s="240"/>
      <c r="P3647" s="240"/>
    </row>
    <row r="3648" spans="1:16" ht="13.5">
      <c r="A3648" s="240"/>
      <c r="B3648" s="240"/>
      <c r="C3648" s="240"/>
      <c r="D3648" s="240"/>
      <c r="E3648" s="240"/>
      <c r="F3648" s="240"/>
      <c r="G3648" s="240"/>
      <c r="H3648" s="240"/>
      <c r="I3648" s="240"/>
      <c r="J3648" s="240"/>
      <c r="K3648" s="240"/>
      <c r="L3648" s="240"/>
      <c r="M3648" s="240"/>
      <c r="N3648" s="240"/>
      <c r="O3648" s="240"/>
      <c r="P3648" s="240"/>
    </row>
    <row r="3649" spans="1:16" ht="13.5">
      <c r="A3649" s="240"/>
      <c r="B3649" s="240"/>
      <c r="C3649" s="240"/>
      <c r="D3649" s="240"/>
      <c r="E3649" s="240"/>
      <c r="F3649" s="240"/>
      <c r="G3649" s="240"/>
      <c r="H3649" s="240"/>
      <c r="I3649" s="240"/>
      <c r="J3649" s="240"/>
      <c r="K3649" s="240"/>
      <c r="L3649" s="240"/>
      <c r="M3649" s="240"/>
      <c r="N3649" s="240"/>
      <c r="O3649" s="240"/>
      <c r="P3649" s="240"/>
    </row>
    <row r="3650" spans="1:16" ht="13.5">
      <c r="A3650" s="240"/>
      <c r="B3650" s="240"/>
      <c r="C3650" s="240"/>
      <c r="D3650" s="240"/>
      <c r="E3650" s="240"/>
      <c r="F3650" s="240"/>
      <c r="G3650" s="240"/>
      <c r="H3650" s="240"/>
      <c r="I3650" s="240"/>
      <c r="J3650" s="240"/>
      <c r="K3650" s="240"/>
      <c r="L3650" s="240"/>
      <c r="M3650" s="240"/>
      <c r="N3650" s="240"/>
      <c r="O3650" s="240"/>
      <c r="P3650" s="240"/>
    </row>
    <row r="3651" spans="1:16" ht="13.5">
      <c r="A3651" s="240"/>
      <c r="B3651" s="240"/>
      <c r="C3651" s="240"/>
      <c r="D3651" s="240"/>
      <c r="E3651" s="240"/>
      <c r="F3651" s="240"/>
      <c r="G3651" s="240"/>
      <c r="H3651" s="240"/>
      <c r="I3651" s="240"/>
      <c r="J3651" s="240"/>
      <c r="K3651" s="240"/>
      <c r="L3651" s="240"/>
      <c r="M3651" s="240"/>
      <c r="N3651" s="240"/>
      <c r="O3651" s="240"/>
      <c r="P3651" s="240"/>
    </row>
    <row r="3652" spans="1:16" ht="13.5">
      <c r="A3652" s="240"/>
      <c r="B3652" s="240"/>
      <c r="C3652" s="240"/>
      <c r="D3652" s="240"/>
      <c r="E3652" s="240"/>
      <c r="F3652" s="240"/>
      <c r="G3652" s="240"/>
      <c r="H3652" s="240"/>
      <c r="I3652" s="240"/>
      <c r="J3652" s="240"/>
      <c r="K3652" s="240"/>
      <c r="L3652" s="240"/>
      <c r="M3652" s="240"/>
      <c r="N3652" s="240"/>
      <c r="O3652" s="240"/>
      <c r="P3652" s="240"/>
    </row>
    <row r="3653" spans="1:16" ht="13.5">
      <c r="A3653" s="240"/>
      <c r="B3653" s="240"/>
      <c r="C3653" s="240"/>
      <c r="D3653" s="240"/>
      <c r="E3653" s="240"/>
      <c r="F3653" s="240"/>
      <c r="G3653" s="240"/>
      <c r="H3653" s="240"/>
      <c r="I3653" s="240"/>
      <c r="J3653" s="240"/>
      <c r="K3653" s="240"/>
      <c r="L3653" s="240"/>
      <c r="M3653" s="240"/>
      <c r="N3653" s="240"/>
      <c r="O3653" s="240"/>
      <c r="P3653" s="240"/>
    </row>
    <row r="3654" spans="1:16" ht="13.5">
      <c r="A3654" s="240"/>
      <c r="B3654" s="240"/>
      <c r="C3654" s="240"/>
      <c r="D3654" s="240"/>
      <c r="E3654" s="240"/>
      <c r="F3654" s="240"/>
      <c r="G3654" s="240"/>
      <c r="H3654" s="240"/>
      <c r="I3654" s="240"/>
      <c r="J3654" s="240"/>
      <c r="K3654" s="240"/>
      <c r="L3654" s="240"/>
      <c r="M3654" s="240"/>
      <c r="N3654" s="240"/>
      <c r="O3654" s="240"/>
      <c r="P3654" s="240"/>
    </row>
    <row r="3655" spans="1:16" ht="13.5">
      <c r="A3655" s="240"/>
      <c r="B3655" s="240"/>
      <c r="C3655" s="240"/>
      <c r="D3655" s="240"/>
      <c r="E3655" s="240"/>
      <c r="F3655" s="240"/>
      <c r="G3655" s="240"/>
      <c r="H3655" s="240"/>
      <c r="I3655" s="240"/>
      <c r="J3655" s="240"/>
      <c r="K3655" s="240"/>
      <c r="L3655" s="240"/>
      <c r="M3655" s="240"/>
      <c r="N3655" s="240"/>
      <c r="O3655" s="240"/>
      <c r="P3655" s="240"/>
    </row>
    <row r="3656" spans="1:16" ht="13.5">
      <c r="A3656" s="240"/>
      <c r="B3656" s="240"/>
      <c r="C3656" s="240"/>
      <c r="D3656" s="240"/>
      <c r="E3656" s="240"/>
      <c r="F3656" s="240"/>
      <c r="G3656" s="240"/>
      <c r="H3656" s="240"/>
      <c r="I3656" s="240"/>
      <c r="J3656" s="240"/>
      <c r="K3656" s="240"/>
      <c r="L3656" s="240"/>
      <c r="M3656" s="240"/>
      <c r="N3656" s="240"/>
      <c r="O3656" s="240"/>
      <c r="P3656" s="240"/>
    </row>
    <row r="3657" spans="1:16" ht="13.5">
      <c r="A3657" s="240"/>
      <c r="B3657" s="240"/>
      <c r="C3657" s="240"/>
      <c r="D3657" s="240"/>
      <c r="E3657" s="240"/>
      <c r="F3657" s="240"/>
      <c r="G3657" s="240"/>
      <c r="H3657" s="240"/>
      <c r="I3657" s="240"/>
      <c r="J3657" s="240"/>
      <c r="K3657" s="240"/>
      <c r="L3657" s="240"/>
      <c r="M3657" s="240"/>
      <c r="N3657" s="240"/>
      <c r="O3657" s="240"/>
      <c r="P3657" s="240"/>
    </row>
    <row r="3658" spans="1:16" ht="13.5">
      <c r="A3658" s="240"/>
      <c r="B3658" s="240"/>
      <c r="C3658" s="240"/>
      <c r="D3658" s="240"/>
      <c r="E3658" s="240"/>
      <c r="F3658" s="240"/>
      <c r="G3658" s="240"/>
      <c r="H3658" s="240"/>
      <c r="I3658" s="240"/>
      <c r="J3658" s="240"/>
      <c r="K3658" s="240"/>
      <c r="L3658" s="240"/>
      <c r="M3658" s="240"/>
      <c r="N3658" s="240"/>
      <c r="O3658" s="240"/>
      <c r="P3658" s="240"/>
    </row>
    <row r="3659" spans="1:16" ht="13.5">
      <c r="A3659" s="240"/>
      <c r="B3659" s="240"/>
      <c r="C3659" s="240"/>
      <c r="D3659" s="240"/>
      <c r="E3659" s="240"/>
      <c r="F3659" s="240"/>
      <c r="G3659" s="240"/>
      <c r="H3659" s="240"/>
      <c r="I3659" s="240"/>
      <c r="J3659" s="240"/>
      <c r="K3659" s="240"/>
      <c r="L3659" s="240"/>
      <c r="M3659" s="240"/>
      <c r="N3659" s="240"/>
      <c r="O3659" s="240"/>
      <c r="P3659" s="240"/>
    </row>
    <row r="3660" spans="1:16" ht="13.5">
      <c r="A3660" s="240"/>
      <c r="B3660" s="240"/>
      <c r="C3660" s="240"/>
      <c r="D3660" s="240"/>
      <c r="E3660" s="240"/>
      <c r="F3660" s="240"/>
      <c r="G3660" s="240"/>
      <c r="H3660" s="240"/>
      <c r="I3660" s="240"/>
      <c r="J3660" s="240"/>
      <c r="K3660" s="240"/>
      <c r="L3660" s="240"/>
      <c r="M3660" s="240"/>
      <c r="N3660" s="240"/>
      <c r="O3660" s="240"/>
      <c r="P3660" s="240"/>
    </row>
    <row r="3661" spans="1:16" ht="13.5">
      <c r="A3661" s="240"/>
      <c r="B3661" s="240"/>
      <c r="C3661" s="240"/>
      <c r="D3661" s="240"/>
      <c r="E3661" s="240"/>
      <c r="F3661" s="240"/>
      <c r="G3661" s="240"/>
      <c r="H3661" s="240"/>
      <c r="I3661" s="240"/>
      <c r="J3661" s="240"/>
      <c r="K3661" s="240"/>
      <c r="L3661" s="240"/>
      <c r="M3661" s="240"/>
      <c r="N3661" s="240"/>
      <c r="O3661" s="240"/>
      <c r="P3661" s="240"/>
    </row>
    <row r="3662" spans="1:16" ht="13.5">
      <c r="A3662" s="240"/>
      <c r="B3662" s="240"/>
      <c r="C3662" s="240"/>
      <c r="D3662" s="240"/>
      <c r="E3662" s="240"/>
      <c r="F3662" s="240"/>
      <c r="G3662" s="240"/>
      <c r="H3662" s="240"/>
      <c r="I3662" s="240"/>
      <c r="J3662" s="240"/>
      <c r="K3662" s="240"/>
      <c r="L3662" s="240"/>
      <c r="M3662" s="240"/>
      <c r="N3662" s="240"/>
      <c r="O3662" s="240"/>
      <c r="P3662" s="240"/>
    </row>
    <row r="3663" spans="1:16" ht="13.5">
      <c r="A3663" s="240"/>
      <c r="B3663" s="240"/>
      <c r="C3663" s="240"/>
      <c r="D3663" s="240"/>
      <c r="E3663" s="240"/>
      <c r="F3663" s="240"/>
      <c r="G3663" s="240"/>
      <c r="H3663" s="240"/>
      <c r="I3663" s="240"/>
      <c r="J3663" s="240"/>
      <c r="K3663" s="240"/>
      <c r="L3663" s="240"/>
      <c r="M3663" s="240"/>
      <c r="N3663" s="240"/>
      <c r="O3663" s="240"/>
      <c r="P3663" s="240"/>
    </row>
    <row r="3664" spans="1:16" ht="13.5">
      <c r="A3664" s="240"/>
      <c r="B3664" s="240"/>
      <c r="C3664" s="240"/>
      <c r="D3664" s="240"/>
      <c r="E3664" s="240"/>
      <c r="F3664" s="240"/>
      <c r="G3664" s="240"/>
      <c r="H3664" s="240"/>
      <c r="I3664" s="240"/>
      <c r="J3664" s="240"/>
      <c r="K3664" s="240"/>
      <c r="L3664" s="240"/>
      <c r="M3664" s="240"/>
      <c r="N3664" s="240"/>
      <c r="O3664" s="240"/>
      <c r="P3664" s="240"/>
    </row>
    <row r="3665" spans="1:16" ht="13.5">
      <c r="A3665" s="240"/>
      <c r="B3665" s="240"/>
      <c r="C3665" s="240"/>
      <c r="D3665" s="240"/>
      <c r="E3665" s="240"/>
      <c r="F3665" s="240"/>
      <c r="G3665" s="240"/>
      <c r="H3665" s="240"/>
      <c r="I3665" s="240"/>
      <c r="J3665" s="240"/>
      <c r="K3665" s="240"/>
      <c r="L3665" s="240"/>
      <c r="M3665" s="240"/>
      <c r="N3665" s="240"/>
      <c r="O3665" s="240"/>
      <c r="P3665" s="240"/>
    </row>
    <row r="3666" spans="1:16" ht="13.5">
      <c r="A3666" s="240"/>
      <c r="B3666" s="240"/>
      <c r="C3666" s="240"/>
      <c r="D3666" s="240"/>
      <c r="E3666" s="240"/>
      <c r="F3666" s="240"/>
      <c r="G3666" s="240"/>
      <c r="H3666" s="240"/>
      <c r="I3666" s="240"/>
      <c r="J3666" s="240"/>
      <c r="K3666" s="240"/>
      <c r="L3666" s="240"/>
      <c r="M3666" s="240"/>
      <c r="N3666" s="240"/>
      <c r="O3666" s="240"/>
      <c r="P3666" s="240"/>
    </row>
    <row r="3667" spans="1:16" ht="13.5">
      <c r="A3667" s="240"/>
      <c r="B3667" s="240"/>
      <c r="C3667" s="240"/>
      <c r="D3667" s="240"/>
      <c r="E3667" s="240"/>
      <c r="F3667" s="240"/>
      <c r="G3667" s="240"/>
      <c r="H3667" s="240"/>
      <c r="I3667" s="240"/>
      <c r="J3667" s="240"/>
      <c r="K3667" s="240"/>
      <c r="L3667" s="240"/>
      <c r="M3667" s="240"/>
      <c r="N3667" s="240"/>
      <c r="O3667" s="240"/>
      <c r="P3667" s="240"/>
    </row>
    <row r="3668" spans="1:16" ht="13.5">
      <c r="A3668" s="240"/>
      <c r="B3668" s="240"/>
      <c r="C3668" s="240"/>
      <c r="D3668" s="240"/>
      <c r="E3668" s="240"/>
      <c r="F3668" s="240"/>
      <c r="G3668" s="240"/>
      <c r="H3668" s="240"/>
      <c r="I3668" s="240"/>
      <c r="J3668" s="240"/>
      <c r="K3668" s="240"/>
      <c r="L3668" s="240"/>
      <c r="M3668" s="240"/>
      <c r="N3668" s="240"/>
      <c r="O3668" s="240"/>
      <c r="P3668" s="240"/>
    </row>
    <row r="3669" spans="1:16" ht="13.5">
      <c r="A3669" s="240"/>
      <c r="B3669" s="240"/>
      <c r="C3669" s="240"/>
      <c r="D3669" s="240"/>
      <c r="E3669" s="240"/>
      <c r="F3669" s="240"/>
      <c r="G3669" s="240"/>
      <c r="H3669" s="240"/>
      <c r="I3669" s="240"/>
      <c r="J3669" s="240"/>
      <c r="K3669" s="240"/>
      <c r="L3669" s="240"/>
      <c r="M3669" s="240"/>
      <c r="N3669" s="240"/>
      <c r="O3669" s="240"/>
      <c r="P3669" s="240"/>
    </row>
    <row r="3670" spans="1:16" ht="13.5">
      <c r="A3670" s="240"/>
      <c r="B3670" s="240"/>
      <c r="C3670" s="240"/>
      <c r="D3670" s="240"/>
      <c r="E3670" s="240"/>
      <c r="F3670" s="240"/>
      <c r="G3670" s="240"/>
      <c r="H3670" s="240"/>
      <c r="I3670" s="240"/>
      <c r="J3670" s="240"/>
      <c r="K3670" s="240"/>
      <c r="L3670" s="240"/>
      <c r="M3670" s="240"/>
      <c r="N3670" s="240"/>
      <c r="O3670" s="240"/>
      <c r="P3670" s="240"/>
    </row>
    <row r="3671" spans="1:16" ht="13.5">
      <c r="A3671" s="240"/>
      <c r="B3671" s="240"/>
      <c r="C3671" s="240"/>
      <c r="D3671" s="240"/>
      <c r="E3671" s="240"/>
      <c r="F3671" s="240"/>
      <c r="G3671" s="240"/>
      <c r="H3671" s="240"/>
      <c r="I3671" s="240"/>
      <c r="J3671" s="240"/>
      <c r="K3671" s="240"/>
      <c r="L3671" s="240"/>
      <c r="M3671" s="240"/>
      <c r="N3671" s="240"/>
      <c r="O3671" s="240"/>
      <c r="P3671" s="240"/>
    </row>
    <row r="3672" spans="1:16" ht="13.5">
      <c r="A3672" s="240"/>
      <c r="B3672" s="240"/>
      <c r="C3672" s="240"/>
      <c r="D3672" s="240"/>
      <c r="E3672" s="240"/>
      <c r="F3672" s="240"/>
      <c r="G3672" s="240"/>
      <c r="H3672" s="240"/>
      <c r="I3672" s="240"/>
      <c r="J3672" s="240"/>
      <c r="K3672" s="240"/>
      <c r="L3672" s="240"/>
      <c r="M3672" s="240"/>
      <c r="N3672" s="240"/>
      <c r="O3672" s="240"/>
      <c r="P3672" s="240"/>
    </row>
    <row r="3673" spans="1:16" ht="13.5">
      <c r="A3673" s="240"/>
      <c r="B3673" s="240"/>
      <c r="C3673" s="240"/>
      <c r="D3673" s="240"/>
      <c r="E3673" s="240"/>
      <c r="F3673" s="240"/>
      <c r="G3673" s="240"/>
      <c r="H3673" s="240"/>
      <c r="I3673" s="240"/>
      <c r="J3673" s="240"/>
      <c r="K3673" s="240"/>
      <c r="L3673" s="240"/>
      <c r="M3673" s="240"/>
      <c r="N3673" s="240"/>
      <c r="O3673" s="240"/>
      <c r="P3673" s="240"/>
    </row>
    <row r="3674" spans="1:16" ht="13.5">
      <c r="A3674" s="240"/>
      <c r="B3674" s="240"/>
      <c r="C3674" s="240"/>
      <c r="D3674" s="240"/>
      <c r="E3674" s="240"/>
      <c r="F3674" s="240"/>
      <c r="G3674" s="240"/>
      <c r="H3674" s="240"/>
      <c r="I3674" s="240"/>
      <c r="J3674" s="240"/>
      <c r="K3674" s="240"/>
      <c r="L3674" s="240"/>
      <c r="M3674" s="240"/>
      <c r="N3674" s="240"/>
      <c r="O3674" s="240"/>
      <c r="P3674" s="240"/>
    </row>
    <row r="3675" spans="1:16" ht="13.5">
      <c r="A3675" s="240"/>
      <c r="B3675" s="240"/>
      <c r="C3675" s="240"/>
      <c r="D3675" s="240"/>
      <c r="E3675" s="240"/>
      <c r="F3675" s="240"/>
      <c r="G3675" s="240"/>
      <c r="H3675" s="240"/>
      <c r="I3675" s="240"/>
      <c r="J3675" s="240"/>
      <c r="K3675" s="240"/>
      <c r="L3675" s="240"/>
      <c r="M3675" s="240"/>
      <c r="N3675" s="240"/>
      <c r="O3675" s="240"/>
      <c r="P3675" s="240"/>
    </row>
    <row r="3676" spans="1:16" ht="13.5">
      <c r="A3676" s="240"/>
      <c r="B3676" s="240"/>
      <c r="C3676" s="240"/>
      <c r="D3676" s="240"/>
      <c r="E3676" s="240"/>
      <c r="F3676" s="240"/>
      <c r="G3676" s="240"/>
      <c r="H3676" s="240"/>
      <c r="I3676" s="240"/>
      <c r="J3676" s="240"/>
      <c r="K3676" s="240"/>
      <c r="L3676" s="240"/>
      <c r="M3676" s="240"/>
      <c r="N3676" s="240"/>
      <c r="O3676" s="240"/>
      <c r="P3676" s="240"/>
    </row>
    <row r="3677" spans="1:16" ht="13.5">
      <c r="A3677" s="240"/>
      <c r="B3677" s="240"/>
      <c r="C3677" s="240"/>
      <c r="D3677" s="240"/>
      <c r="E3677" s="240"/>
      <c r="F3677" s="240"/>
      <c r="G3677" s="240"/>
      <c r="H3677" s="240"/>
      <c r="I3677" s="240"/>
      <c r="J3677" s="240"/>
      <c r="K3677" s="240"/>
      <c r="L3677" s="240"/>
      <c r="M3677" s="240"/>
      <c r="N3677" s="240"/>
      <c r="O3677" s="240"/>
      <c r="P3677" s="240"/>
    </row>
    <row r="3678" spans="1:16" ht="13.5">
      <c r="A3678" s="240"/>
      <c r="B3678" s="240"/>
      <c r="C3678" s="240"/>
      <c r="D3678" s="240"/>
      <c r="E3678" s="240"/>
      <c r="F3678" s="240"/>
      <c r="G3678" s="240"/>
      <c r="H3678" s="240"/>
      <c r="I3678" s="240"/>
      <c r="J3678" s="240"/>
      <c r="K3678" s="240"/>
      <c r="L3678" s="240"/>
      <c r="M3678" s="240"/>
      <c r="N3678" s="240"/>
      <c r="O3678" s="240"/>
      <c r="P3678" s="240"/>
    </row>
    <row r="3679" spans="1:16" ht="13.5">
      <c r="A3679" s="240"/>
      <c r="B3679" s="240"/>
      <c r="C3679" s="240"/>
      <c r="D3679" s="240"/>
      <c r="E3679" s="240"/>
      <c r="F3679" s="240"/>
      <c r="G3679" s="240"/>
      <c r="H3679" s="240"/>
      <c r="I3679" s="240"/>
      <c r="J3679" s="240"/>
      <c r="K3679" s="240"/>
      <c r="L3679" s="240"/>
      <c r="M3679" s="240"/>
      <c r="N3679" s="240"/>
      <c r="O3679" s="240"/>
      <c r="P3679" s="240"/>
    </row>
    <row r="3680" spans="1:16" ht="13.5">
      <c r="A3680" s="240"/>
      <c r="B3680" s="240"/>
      <c r="C3680" s="240"/>
      <c r="D3680" s="240"/>
      <c r="E3680" s="240"/>
      <c r="F3680" s="240"/>
      <c r="G3680" s="240"/>
      <c r="H3680" s="240"/>
      <c r="I3680" s="240"/>
      <c r="J3680" s="240"/>
      <c r="K3680" s="240"/>
      <c r="L3680" s="240"/>
      <c r="M3680" s="240"/>
      <c r="N3680" s="240"/>
      <c r="O3680" s="240"/>
      <c r="P3680" s="240"/>
    </row>
    <row r="3681" spans="1:16" ht="13.5">
      <c r="A3681" s="240"/>
      <c r="B3681" s="240"/>
      <c r="C3681" s="240"/>
      <c r="D3681" s="240"/>
      <c r="E3681" s="240"/>
      <c r="F3681" s="240"/>
      <c r="G3681" s="240"/>
      <c r="H3681" s="240"/>
      <c r="I3681" s="240"/>
      <c r="J3681" s="240"/>
      <c r="K3681" s="240"/>
      <c r="L3681" s="240"/>
      <c r="M3681" s="240"/>
      <c r="N3681" s="240"/>
      <c r="O3681" s="240"/>
      <c r="P3681" s="240"/>
    </row>
    <row r="3682" spans="1:16" ht="13.5">
      <c r="A3682" s="240"/>
      <c r="B3682" s="240"/>
      <c r="C3682" s="240"/>
      <c r="D3682" s="240"/>
      <c r="E3682" s="240"/>
      <c r="F3682" s="240"/>
      <c r="G3682" s="240"/>
      <c r="H3682" s="240"/>
      <c r="I3682" s="240"/>
      <c r="J3682" s="240"/>
      <c r="K3682" s="240"/>
      <c r="L3682" s="240"/>
      <c r="M3682" s="240"/>
      <c r="N3682" s="240"/>
      <c r="O3682" s="240"/>
      <c r="P3682" s="240"/>
    </row>
    <row r="3683" spans="1:16" ht="13.5">
      <c r="A3683" s="240"/>
      <c r="B3683" s="240"/>
      <c r="C3683" s="240"/>
      <c r="D3683" s="240"/>
      <c r="E3683" s="240"/>
      <c r="F3683" s="240"/>
      <c r="G3683" s="240"/>
      <c r="H3683" s="240"/>
      <c r="I3683" s="240"/>
      <c r="J3683" s="240"/>
      <c r="K3683" s="240"/>
      <c r="L3683" s="240"/>
      <c r="M3683" s="240"/>
      <c r="N3683" s="240"/>
      <c r="O3683" s="240"/>
      <c r="P3683" s="240"/>
    </row>
    <row r="3684" spans="1:16" ht="13.5">
      <c r="A3684" s="240"/>
      <c r="B3684" s="240"/>
      <c r="C3684" s="240"/>
      <c r="D3684" s="240"/>
      <c r="E3684" s="240"/>
      <c r="F3684" s="240"/>
      <c r="G3684" s="240"/>
      <c r="H3684" s="240"/>
      <c r="I3684" s="240"/>
      <c r="J3684" s="240"/>
      <c r="K3684" s="240"/>
      <c r="L3684" s="240"/>
      <c r="M3684" s="240"/>
      <c r="N3684" s="240"/>
      <c r="O3684" s="240"/>
      <c r="P3684" s="240"/>
    </row>
    <row r="3685" spans="1:16" ht="13.5">
      <c r="A3685" s="240"/>
      <c r="B3685" s="240"/>
      <c r="C3685" s="240"/>
      <c r="D3685" s="240"/>
      <c r="E3685" s="240"/>
      <c r="F3685" s="240"/>
      <c r="G3685" s="240"/>
      <c r="H3685" s="240"/>
      <c r="I3685" s="240"/>
      <c r="J3685" s="240"/>
      <c r="K3685" s="240"/>
      <c r="L3685" s="240"/>
      <c r="M3685" s="240"/>
      <c r="N3685" s="240"/>
      <c r="O3685" s="240"/>
      <c r="P3685" s="240"/>
    </row>
    <row r="3686" spans="1:16" ht="13.5">
      <c r="A3686" s="240"/>
      <c r="B3686" s="240"/>
      <c r="C3686" s="240"/>
      <c r="D3686" s="240"/>
      <c r="E3686" s="240"/>
      <c r="F3686" s="240"/>
      <c r="G3686" s="240"/>
      <c r="H3686" s="240"/>
      <c r="I3686" s="240"/>
      <c r="J3686" s="240"/>
      <c r="K3686" s="240"/>
      <c r="L3686" s="240"/>
      <c r="M3686" s="240"/>
      <c r="N3686" s="240"/>
      <c r="O3686" s="240"/>
      <c r="P3686" s="240"/>
    </row>
    <row r="3687" spans="1:16" ht="13.5">
      <c r="A3687" s="240"/>
      <c r="B3687" s="240"/>
      <c r="C3687" s="240"/>
      <c r="D3687" s="240"/>
      <c r="E3687" s="240"/>
      <c r="F3687" s="240"/>
      <c r="G3687" s="240"/>
      <c r="H3687" s="240"/>
      <c r="I3687" s="240"/>
      <c r="J3687" s="240"/>
      <c r="K3687" s="240"/>
      <c r="L3687" s="240"/>
      <c r="M3687" s="240"/>
      <c r="N3687" s="240"/>
      <c r="O3687" s="240"/>
      <c r="P3687" s="240"/>
    </row>
    <row r="3688" spans="1:16" ht="13.5">
      <c r="A3688" s="240"/>
      <c r="B3688" s="240"/>
      <c r="C3688" s="240"/>
      <c r="D3688" s="240"/>
      <c r="E3688" s="240"/>
      <c r="F3688" s="240"/>
      <c r="G3688" s="240"/>
      <c r="H3688" s="240"/>
      <c r="I3688" s="240"/>
      <c r="J3688" s="240"/>
      <c r="K3688" s="240"/>
      <c r="L3688" s="240"/>
      <c r="M3688" s="240"/>
      <c r="N3688" s="240"/>
      <c r="O3688" s="240"/>
      <c r="P3688" s="240"/>
    </row>
    <row r="3689" spans="1:16" ht="13.5">
      <c r="A3689" s="240"/>
      <c r="B3689" s="240"/>
      <c r="C3689" s="240"/>
      <c r="D3689" s="240"/>
      <c r="E3689" s="240"/>
      <c r="F3689" s="240"/>
      <c r="G3689" s="240"/>
      <c r="H3689" s="240"/>
      <c r="I3689" s="240"/>
      <c r="J3689" s="240"/>
      <c r="K3689" s="240"/>
      <c r="L3689" s="240"/>
      <c r="M3689" s="240"/>
      <c r="N3689" s="240"/>
      <c r="O3689" s="240"/>
      <c r="P3689" s="240"/>
    </row>
    <row r="3690" spans="1:16" ht="13.5">
      <c r="A3690" s="240"/>
      <c r="B3690" s="240"/>
      <c r="C3690" s="240"/>
      <c r="D3690" s="240"/>
      <c r="E3690" s="240"/>
      <c r="F3690" s="240"/>
      <c r="G3690" s="240"/>
      <c r="H3690" s="240"/>
      <c r="I3690" s="240"/>
      <c r="J3690" s="240"/>
      <c r="K3690" s="240"/>
      <c r="L3690" s="240"/>
      <c r="M3690" s="240"/>
      <c r="N3690" s="240"/>
      <c r="O3690" s="240"/>
      <c r="P3690" s="240"/>
    </row>
    <row r="3691" spans="1:16" ht="13.5">
      <c r="A3691" s="240"/>
      <c r="B3691" s="240"/>
      <c r="C3691" s="240"/>
      <c r="D3691" s="240"/>
      <c r="E3691" s="240"/>
      <c r="F3691" s="240"/>
      <c r="G3691" s="240"/>
      <c r="H3691" s="240"/>
      <c r="I3691" s="240"/>
      <c r="J3691" s="240"/>
      <c r="K3691" s="240"/>
      <c r="L3691" s="240"/>
      <c r="M3691" s="240"/>
      <c r="N3691" s="240"/>
      <c r="O3691" s="240"/>
      <c r="P3691" s="240"/>
    </row>
    <row r="3692" spans="1:16" ht="13.5">
      <c r="A3692" s="240"/>
      <c r="B3692" s="240"/>
      <c r="C3692" s="240"/>
      <c r="D3692" s="240"/>
      <c r="E3692" s="240"/>
      <c r="F3692" s="240"/>
      <c r="G3692" s="240"/>
      <c r="H3692" s="240"/>
      <c r="I3692" s="240"/>
      <c r="J3692" s="240"/>
      <c r="K3692" s="240"/>
      <c r="L3692" s="240"/>
      <c r="M3692" s="240"/>
      <c r="N3692" s="240"/>
      <c r="O3692" s="240"/>
      <c r="P3692" s="240"/>
    </row>
    <row r="3693" spans="1:16" ht="13.5">
      <c r="A3693" s="240"/>
      <c r="B3693" s="240"/>
      <c r="C3693" s="240"/>
      <c r="D3693" s="240"/>
      <c r="E3693" s="240"/>
      <c r="F3693" s="240"/>
      <c r="G3693" s="240"/>
      <c r="H3693" s="240"/>
      <c r="I3693" s="240"/>
      <c r="J3693" s="240"/>
      <c r="K3693" s="240"/>
      <c r="L3693" s="240"/>
      <c r="M3693" s="240"/>
      <c r="N3693" s="240"/>
      <c r="O3693" s="240"/>
      <c r="P3693" s="240"/>
    </row>
    <row r="3694" spans="1:16" ht="13.5">
      <c r="A3694" s="240"/>
      <c r="B3694" s="240"/>
      <c r="C3694" s="240"/>
      <c r="D3694" s="240"/>
      <c r="E3694" s="240"/>
      <c r="F3694" s="240"/>
      <c r="G3694" s="240"/>
      <c r="H3694" s="240"/>
      <c r="I3694" s="240"/>
      <c r="J3694" s="240"/>
      <c r="K3694" s="240"/>
      <c r="L3694" s="240"/>
      <c r="M3694" s="240"/>
      <c r="N3694" s="240"/>
      <c r="O3694" s="240"/>
      <c r="P3694" s="240"/>
    </row>
    <row r="3695" spans="1:16" ht="13.5">
      <c r="A3695" s="240"/>
      <c r="B3695" s="240"/>
      <c r="C3695" s="240"/>
      <c r="D3695" s="240"/>
      <c r="E3695" s="240"/>
      <c r="F3695" s="240"/>
      <c r="G3695" s="240"/>
      <c r="H3695" s="240"/>
      <c r="I3695" s="240"/>
      <c r="J3695" s="240"/>
      <c r="K3695" s="240"/>
      <c r="L3695" s="240"/>
      <c r="M3695" s="240"/>
      <c r="N3695" s="240"/>
      <c r="O3695" s="240"/>
      <c r="P3695" s="240"/>
    </row>
    <row r="3696" spans="1:16" ht="13.5">
      <c r="A3696" s="240"/>
      <c r="B3696" s="240"/>
      <c r="C3696" s="240"/>
      <c r="D3696" s="240"/>
      <c r="E3696" s="240"/>
      <c r="F3696" s="240"/>
      <c r="G3696" s="240"/>
      <c r="H3696" s="240"/>
      <c r="I3696" s="240"/>
      <c r="J3696" s="240"/>
      <c r="K3696" s="240"/>
      <c r="L3696" s="240"/>
      <c r="M3696" s="240"/>
      <c r="N3696" s="240"/>
      <c r="O3696" s="240"/>
      <c r="P3696" s="240"/>
    </row>
    <row r="3697" spans="1:16" ht="13.5">
      <c r="A3697" s="240"/>
      <c r="B3697" s="240"/>
      <c r="C3697" s="240"/>
      <c r="D3697" s="240"/>
      <c r="E3697" s="240"/>
      <c r="F3697" s="240"/>
      <c r="G3697" s="240"/>
      <c r="H3697" s="240"/>
      <c r="I3697" s="240"/>
      <c r="J3697" s="240"/>
      <c r="K3697" s="240"/>
      <c r="L3697" s="240"/>
      <c r="M3697" s="240"/>
      <c r="N3697" s="240"/>
      <c r="O3697" s="240"/>
      <c r="P3697" s="240"/>
    </row>
    <row r="3698" spans="1:16" ht="13.5">
      <c r="A3698" s="240"/>
      <c r="B3698" s="240"/>
      <c r="C3698" s="240"/>
      <c r="D3698" s="240"/>
      <c r="E3698" s="240"/>
      <c r="F3698" s="240"/>
      <c r="G3698" s="240"/>
      <c r="H3698" s="240"/>
      <c r="I3698" s="240"/>
      <c r="J3698" s="240"/>
      <c r="K3698" s="240"/>
      <c r="L3698" s="240"/>
      <c r="M3698" s="240"/>
      <c r="N3698" s="240"/>
      <c r="O3698" s="240"/>
      <c r="P3698" s="240"/>
    </row>
    <row r="3699" spans="1:16" ht="13.5">
      <c r="A3699" s="240"/>
      <c r="B3699" s="240"/>
      <c r="C3699" s="240"/>
      <c r="D3699" s="240"/>
      <c r="E3699" s="240"/>
      <c r="F3699" s="240"/>
      <c r="G3699" s="240"/>
      <c r="H3699" s="240"/>
      <c r="I3699" s="240"/>
      <c r="J3699" s="240"/>
      <c r="K3699" s="240"/>
      <c r="L3699" s="240"/>
      <c r="M3699" s="240"/>
      <c r="N3699" s="240"/>
      <c r="O3699" s="240"/>
      <c r="P3699" s="240"/>
    </row>
    <row r="3700" spans="1:16" ht="13.5">
      <c r="A3700" s="240"/>
      <c r="B3700" s="240"/>
      <c r="C3700" s="240"/>
      <c r="D3700" s="240"/>
      <c r="E3700" s="240"/>
      <c r="F3700" s="240"/>
      <c r="G3700" s="240"/>
      <c r="H3700" s="240"/>
      <c r="I3700" s="240"/>
      <c r="J3700" s="240"/>
      <c r="K3700" s="240"/>
      <c r="L3700" s="240"/>
      <c r="M3700" s="240"/>
      <c r="N3700" s="240"/>
      <c r="O3700" s="240"/>
      <c r="P3700" s="240"/>
    </row>
    <row r="3701" spans="1:16" ht="13.5">
      <c r="A3701" s="240"/>
      <c r="B3701" s="240"/>
      <c r="C3701" s="240"/>
      <c r="D3701" s="240"/>
      <c r="E3701" s="240"/>
      <c r="F3701" s="240"/>
      <c r="G3701" s="240"/>
      <c r="H3701" s="240"/>
      <c r="I3701" s="240"/>
      <c r="J3701" s="240"/>
      <c r="K3701" s="240"/>
      <c r="L3701" s="240"/>
      <c r="M3701" s="240"/>
      <c r="N3701" s="240"/>
      <c r="O3701" s="240"/>
      <c r="P3701" s="240"/>
    </row>
    <row r="3702" spans="1:16" ht="13.5">
      <c r="A3702" s="240"/>
      <c r="B3702" s="240"/>
      <c r="C3702" s="240"/>
      <c r="D3702" s="240"/>
      <c r="E3702" s="240"/>
      <c r="F3702" s="240"/>
      <c r="G3702" s="240"/>
      <c r="H3702" s="240"/>
      <c r="I3702" s="240"/>
      <c r="J3702" s="240"/>
      <c r="K3702" s="240"/>
      <c r="L3702" s="240"/>
      <c r="M3702" s="240"/>
      <c r="N3702" s="240"/>
      <c r="O3702" s="240"/>
      <c r="P3702" s="240"/>
    </row>
    <row r="3703" spans="1:16" ht="13.5">
      <c r="A3703" s="240"/>
      <c r="B3703" s="240"/>
      <c r="C3703" s="240"/>
      <c r="D3703" s="240"/>
      <c r="E3703" s="240"/>
      <c r="F3703" s="240"/>
      <c r="G3703" s="240"/>
      <c r="H3703" s="240"/>
      <c r="I3703" s="240"/>
      <c r="J3703" s="240"/>
      <c r="K3703" s="240"/>
      <c r="L3703" s="240"/>
      <c r="M3703" s="240"/>
      <c r="N3703" s="240"/>
      <c r="O3703" s="240"/>
      <c r="P3703" s="240"/>
    </row>
    <row r="3704" spans="1:16" ht="13.5">
      <c r="A3704" s="240"/>
      <c r="B3704" s="240"/>
      <c r="C3704" s="240"/>
      <c r="D3704" s="240"/>
      <c r="E3704" s="240"/>
      <c r="F3704" s="240"/>
      <c r="G3704" s="240"/>
      <c r="H3704" s="240"/>
      <c r="I3704" s="240"/>
      <c r="J3704" s="240"/>
      <c r="K3704" s="240"/>
      <c r="L3704" s="240"/>
      <c r="M3704" s="240"/>
      <c r="N3704" s="240"/>
      <c r="O3704" s="240"/>
      <c r="P3704" s="240"/>
    </row>
    <row r="3705" spans="1:16" ht="13.5">
      <c r="A3705" s="240"/>
      <c r="B3705" s="240"/>
      <c r="C3705" s="240"/>
      <c r="D3705" s="240"/>
      <c r="E3705" s="240"/>
      <c r="F3705" s="240"/>
      <c r="G3705" s="240"/>
      <c r="H3705" s="240"/>
      <c r="I3705" s="240"/>
      <c r="J3705" s="240"/>
      <c r="K3705" s="240"/>
      <c r="L3705" s="240"/>
      <c r="M3705" s="240"/>
      <c r="N3705" s="240"/>
      <c r="O3705" s="240"/>
      <c r="P3705" s="240"/>
    </row>
    <row r="3706" spans="1:16" ht="13.5">
      <c r="A3706" s="240"/>
      <c r="B3706" s="240"/>
      <c r="C3706" s="240"/>
      <c r="D3706" s="240"/>
      <c r="E3706" s="240"/>
      <c r="F3706" s="240"/>
      <c r="G3706" s="240"/>
      <c r="H3706" s="240"/>
      <c r="I3706" s="240"/>
      <c r="J3706" s="240"/>
      <c r="K3706" s="240"/>
      <c r="L3706" s="240"/>
      <c r="M3706" s="240"/>
      <c r="N3706" s="240"/>
      <c r="O3706" s="240"/>
      <c r="P3706" s="240"/>
    </row>
    <row r="3707" spans="1:16" ht="13.5">
      <c r="A3707" s="240"/>
      <c r="B3707" s="240"/>
      <c r="C3707" s="240"/>
      <c r="D3707" s="240"/>
      <c r="E3707" s="240"/>
      <c r="F3707" s="240"/>
      <c r="G3707" s="240"/>
      <c r="H3707" s="240"/>
      <c r="I3707" s="240"/>
      <c r="J3707" s="240"/>
      <c r="K3707" s="240"/>
      <c r="L3707" s="240"/>
      <c r="M3707" s="240"/>
      <c r="N3707" s="240"/>
      <c r="O3707" s="240"/>
      <c r="P3707" s="240"/>
    </row>
    <row r="3708" spans="1:16" ht="13.5">
      <c r="A3708" s="240"/>
      <c r="B3708" s="240"/>
      <c r="C3708" s="240"/>
      <c r="D3708" s="240"/>
      <c r="E3708" s="240"/>
      <c r="F3708" s="240"/>
      <c r="G3708" s="240"/>
      <c r="H3708" s="240"/>
      <c r="I3708" s="240"/>
      <c r="J3708" s="240"/>
      <c r="K3708" s="240"/>
      <c r="L3708" s="240"/>
      <c r="M3708" s="240"/>
      <c r="N3708" s="240"/>
      <c r="O3708" s="240"/>
      <c r="P3708" s="240"/>
    </row>
    <row r="3709" spans="1:16" ht="13.5">
      <c r="A3709" s="240"/>
      <c r="B3709" s="240"/>
      <c r="C3709" s="240"/>
      <c r="D3709" s="240"/>
      <c r="E3709" s="240"/>
      <c r="F3709" s="240"/>
      <c r="G3709" s="240"/>
      <c r="H3709" s="240"/>
      <c r="I3709" s="240"/>
      <c r="J3709" s="240"/>
      <c r="K3709" s="240"/>
      <c r="L3709" s="240"/>
      <c r="M3709" s="240"/>
      <c r="N3709" s="240"/>
      <c r="O3709" s="240"/>
      <c r="P3709" s="240"/>
    </row>
    <row r="3710" spans="1:16" ht="13.5">
      <c r="A3710" s="240"/>
      <c r="B3710" s="240"/>
      <c r="C3710" s="240"/>
      <c r="D3710" s="240"/>
      <c r="E3710" s="240"/>
      <c r="F3710" s="240"/>
      <c r="G3710" s="240"/>
      <c r="H3710" s="240"/>
      <c r="I3710" s="240"/>
      <c r="J3710" s="240"/>
      <c r="K3710" s="240"/>
      <c r="L3710" s="240"/>
      <c r="M3710" s="240"/>
      <c r="N3710" s="240"/>
      <c r="O3710" s="240"/>
      <c r="P3710" s="240"/>
    </row>
    <row r="3711" spans="1:16" ht="13.5">
      <c r="A3711" s="240"/>
      <c r="B3711" s="240"/>
      <c r="C3711" s="240"/>
      <c r="D3711" s="240"/>
      <c r="E3711" s="240"/>
      <c r="F3711" s="240"/>
      <c r="G3711" s="240"/>
      <c r="H3711" s="240"/>
      <c r="I3711" s="240"/>
      <c r="J3711" s="240"/>
      <c r="K3711" s="240"/>
      <c r="L3711" s="240"/>
      <c r="M3711" s="240"/>
      <c r="N3711" s="240"/>
      <c r="O3711" s="240"/>
      <c r="P3711" s="240"/>
    </row>
    <row r="3712" spans="1:16" ht="13.5">
      <c r="A3712" s="240"/>
      <c r="B3712" s="240"/>
      <c r="C3712" s="240"/>
      <c r="D3712" s="240"/>
      <c r="E3712" s="240"/>
      <c r="F3712" s="240"/>
      <c r="G3712" s="240"/>
      <c r="H3712" s="240"/>
      <c r="I3712" s="240"/>
      <c r="J3712" s="240"/>
      <c r="K3712" s="240"/>
      <c r="L3712" s="240"/>
      <c r="M3712" s="240"/>
      <c r="N3712" s="240"/>
      <c r="O3712" s="240"/>
      <c r="P3712" s="240"/>
    </row>
    <row r="3713" spans="1:16" ht="13.5">
      <c r="A3713" s="240"/>
      <c r="B3713" s="240"/>
      <c r="C3713" s="240"/>
      <c r="D3713" s="240"/>
      <c r="E3713" s="240"/>
      <c r="F3713" s="240"/>
      <c r="G3713" s="240"/>
      <c r="H3713" s="240"/>
      <c r="I3713" s="240"/>
      <c r="J3713" s="240"/>
      <c r="K3713" s="240"/>
      <c r="L3713" s="240"/>
      <c r="M3713" s="240"/>
      <c r="N3713" s="240"/>
      <c r="O3713" s="240"/>
      <c r="P3713" s="240"/>
    </row>
    <row r="3714" spans="1:16" ht="13.5">
      <c r="A3714" s="240"/>
      <c r="B3714" s="240"/>
      <c r="C3714" s="240"/>
      <c r="D3714" s="240"/>
      <c r="E3714" s="240"/>
      <c r="F3714" s="240"/>
      <c r="G3714" s="240"/>
      <c r="H3714" s="240"/>
      <c r="I3714" s="240"/>
      <c r="J3714" s="240"/>
      <c r="K3714" s="240"/>
      <c r="L3714" s="240"/>
      <c r="M3714" s="240"/>
      <c r="N3714" s="240"/>
      <c r="O3714" s="240"/>
      <c r="P3714" s="240"/>
    </row>
    <row r="3715" spans="1:16" ht="13.5">
      <c r="A3715" s="240"/>
      <c r="B3715" s="240"/>
      <c r="C3715" s="240"/>
      <c r="D3715" s="240"/>
      <c r="E3715" s="240"/>
      <c r="F3715" s="240"/>
      <c r="G3715" s="240"/>
      <c r="H3715" s="240"/>
      <c r="I3715" s="240"/>
      <c r="J3715" s="240"/>
      <c r="K3715" s="240"/>
      <c r="L3715" s="240"/>
      <c r="M3715" s="240"/>
      <c r="N3715" s="240"/>
      <c r="O3715" s="240"/>
      <c r="P3715" s="240"/>
    </row>
    <row r="3716" spans="1:16" ht="13.5">
      <c r="A3716" s="240"/>
      <c r="B3716" s="240"/>
      <c r="C3716" s="240"/>
      <c r="D3716" s="240"/>
      <c r="E3716" s="240"/>
      <c r="F3716" s="240"/>
      <c r="G3716" s="240"/>
      <c r="H3716" s="240"/>
      <c r="I3716" s="240"/>
      <c r="J3716" s="240"/>
      <c r="K3716" s="240"/>
      <c r="L3716" s="240"/>
      <c r="M3716" s="240"/>
      <c r="N3716" s="240"/>
      <c r="O3716" s="240"/>
      <c r="P3716" s="240"/>
    </row>
    <row r="3717" spans="1:16" ht="13.5">
      <c r="A3717" s="240"/>
      <c r="B3717" s="240"/>
      <c r="C3717" s="240"/>
      <c r="D3717" s="240"/>
      <c r="E3717" s="240"/>
      <c r="F3717" s="240"/>
      <c r="G3717" s="240"/>
      <c r="H3717" s="240"/>
      <c r="I3717" s="240"/>
      <c r="J3717" s="240"/>
      <c r="K3717" s="240"/>
      <c r="L3717" s="240"/>
      <c r="M3717" s="240"/>
      <c r="N3717" s="240"/>
      <c r="O3717" s="240"/>
      <c r="P3717" s="240"/>
    </row>
    <row r="3718" spans="1:16" ht="13.5">
      <c r="A3718" s="240"/>
      <c r="B3718" s="240"/>
      <c r="C3718" s="240"/>
      <c r="D3718" s="240"/>
      <c r="E3718" s="240"/>
      <c r="F3718" s="240"/>
      <c r="G3718" s="240"/>
      <c r="H3718" s="240"/>
      <c r="I3718" s="240"/>
      <c r="J3718" s="240"/>
      <c r="K3718" s="240"/>
      <c r="L3718" s="240"/>
      <c r="M3718" s="240"/>
      <c r="N3718" s="240"/>
      <c r="O3718" s="240"/>
      <c r="P3718" s="240"/>
    </row>
    <row r="3719" spans="1:16" ht="13.5">
      <c r="A3719" s="240"/>
      <c r="B3719" s="240"/>
      <c r="C3719" s="240"/>
      <c r="D3719" s="240"/>
      <c r="E3719" s="240"/>
      <c r="F3719" s="240"/>
      <c r="G3719" s="240"/>
      <c r="H3719" s="240"/>
      <c r="I3719" s="240"/>
      <c r="J3719" s="240"/>
      <c r="K3719" s="240"/>
      <c r="L3719" s="240"/>
      <c r="M3719" s="240"/>
      <c r="N3719" s="240"/>
      <c r="O3719" s="240"/>
      <c r="P3719" s="240"/>
    </row>
    <row r="3720" spans="1:16" ht="13.5">
      <c r="A3720" s="240"/>
      <c r="B3720" s="240"/>
      <c r="C3720" s="240"/>
      <c r="D3720" s="240"/>
      <c r="E3720" s="240"/>
      <c r="F3720" s="240"/>
      <c r="G3720" s="240"/>
      <c r="H3720" s="240"/>
      <c r="I3720" s="240"/>
      <c r="J3720" s="240"/>
      <c r="K3720" s="240"/>
      <c r="L3720" s="240"/>
      <c r="M3720" s="240"/>
      <c r="N3720" s="240"/>
      <c r="O3720" s="240"/>
      <c r="P3720" s="240"/>
    </row>
    <row r="3721" spans="1:16" ht="13.5">
      <c r="A3721" s="240"/>
      <c r="B3721" s="240"/>
      <c r="C3721" s="240"/>
      <c r="D3721" s="240"/>
      <c r="E3721" s="240"/>
      <c r="F3721" s="240"/>
      <c r="G3721" s="240"/>
      <c r="H3721" s="240"/>
      <c r="I3721" s="240"/>
      <c r="J3721" s="240"/>
      <c r="K3721" s="240"/>
      <c r="L3721" s="240"/>
      <c r="M3721" s="240"/>
      <c r="N3721" s="240"/>
      <c r="O3721" s="240"/>
      <c r="P3721" s="240"/>
    </row>
    <row r="3722" spans="1:16" ht="13.5">
      <c r="A3722" s="240"/>
      <c r="B3722" s="240"/>
      <c r="C3722" s="240"/>
      <c r="D3722" s="240"/>
      <c r="E3722" s="240"/>
      <c r="F3722" s="240"/>
      <c r="G3722" s="240"/>
      <c r="H3722" s="240"/>
      <c r="I3722" s="240"/>
      <c r="J3722" s="240"/>
      <c r="K3722" s="240"/>
      <c r="L3722" s="240"/>
      <c r="M3722" s="240"/>
      <c r="N3722" s="240"/>
      <c r="O3722" s="240"/>
      <c r="P3722" s="240"/>
    </row>
    <row r="3723" spans="1:16" ht="13.5">
      <c r="A3723" s="240"/>
      <c r="B3723" s="240"/>
      <c r="C3723" s="240"/>
      <c r="D3723" s="240"/>
      <c r="E3723" s="240"/>
      <c r="F3723" s="240"/>
      <c r="G3723" s="240"/>
      <c r="H3723" s="240"/>
      <c r="I3723" s="240"/>
      <c r="J3723" s="240"/>
      <c r="K3723" s="240"/>
      <c r="L3723" s="240"/>
      <c r="M3723" s="240"/>
      <c r="N3723" s="240"/>
      <c r="O3723" s="240"/>
      <c r="P3723" s="240"/>
    </row>
    <row r="3724" spans="1:16" ht="13.5">
      <c r="A3724" s="240"/>
      <c r="B3724" s="240"/>
      <c r="C3724" s="240"/>
      <c r="D3724" s="240"/>
      <c r="E3724" s="240"/>
      <c r="F3724" s="240"/>
      <c r="G3724" s="240"/>
      <c r="H3724" s="240"/>
      <c r="I3724" s="240"/>
      <c r="J3724" s="240"/>
      <c r="K3724" s="240"/>
      <c r="L3724" s="240"/>
      <c r="M3724" s="240"/>
      <c r="N3724" s="240"/>
      <c r="O3724" s="240"/>
      <c r="P3724" s="240"/>
    </row>
    <row r="3725" spans="1:16" ht="13.5">
      <c r="A3725" s="240"/>
      <c r="B3725" s="240"/>
      <c r="C3725" s="240"/>
      <c r="D3725" s="240"/>
      <c r="E3725" s="240"/>
      <c r="F3725" s="240"/>
      <c r="G3725" s="240"/>
      <c r="H3725" s="240"/>
      <c r="I3725" s="240"/>
      <c r="J3725" s="240"/>
      <c r="K3725" s="240"/>
      <c r="L3725" s="240"/>
      <c r="M3725" s="240"/>
      <c r="N3725" s="240"/>
      <c r="O3725" s="240"/>
      <c r="P3725" s="240"/>
    </row>
    <row r="3726" spans="1:16" ht="13.5">
      <c r="A3726" s="240"/>
      <c r="B3726" s="240"/>
      <c r="C3726" s="240"/>
      <c r="D3726" s="240"/>
      <c r="E3726" s="240"/>
      <c r="F3726" s="240"/>
      <c r="G3726" s="240"/>
      <c r="H3726" s="240"/>
      <c r="I3726" s="240"/>
      <c r="J3726" s="240"/>
      <c r="K3726" s="240"/>
      <c r="L3726" s="240"/>
      <c r="M3726" s="240"/>
      <c r="N3726" s="240"/>
      <c r="O3726" s="240"/>
      <c r="P3726" s="240"/>
    </row>
    <row r="3727" spans="1:16" ht="13.5">
      <c r="A3727" s="240"/>
      <c r="B3727" s="240"/>
      <c r="C3727" s="240"/>
      <c r="D3727" s="240"/>
      <c r="E3727" s="240"/>
      <c r="F3727" s="240"/>
      <c r="G3727" s="240"/>
      <c r="H3727" s="240"/>
      <c r="I3727" s="240"/>
      <c r="J3727" s="240"/>
      <c r="K3727" s="240"/>
      <c r="L3727" s="240"/>
      <c r="M3727" s="240"/>
      <c r="N3727" s="240"/>
      <c r="O3727" s="240"/>
      <c r="P3727" s="240"/>
    </row>
    <row r="3728" spans="1:16" ht="13.5">
      <c r="A3728" s="240"/>
      <c r="B3728" s="240"/>
      <c r="C3728" s="240"/>
      <c r="D3728" s="240"/>
      <c r="E3728" s="240"/>
      <c r="F3728" s="240"/>
      <c r="G3728" s="240"/>
      <c r="H3728" s="240"/>
      <c r="I3728" s="240"/>
      <c r="J3728" s="240"/>
      <c r="K3728" s="240"/>
      <c r="L3728" s="240"/>
      <c r="M3728" s="240"/>
      <c r="N3728" s="240"/>
      <c r="O3728" s="240"/>
      <c r="P3728" s="240"/>
    </row>
    <row r="3729" spans="1:16" ht="13.5">
      <c r="A3729" s="240"/>
      <c r="B3729" s="240"/>
      <c r="C3729" s="240"/>
      <c r="D3729" s="240"/>
      <c r="E3729" s="240"/>
      <c r="F3729" s="240"/>
      <c r="G3729" s="240"/>
      <c r="H3729" s="240"/>
      <c r="I3729" s="240"/>
      <c r="J3729" s="240"/>
      <c r="K3729" s="240"/>
      <c r="L3729" s="240"/>
      <c r="M3729" s="240"/>
      <c r="N3729" s="240"/>
      <c r="O3729" s="240"/>
      <c r="P3729" s="240"/>
    </row>
    <row r="3730" spans="1:16" ht="13.5">
      <c r="A3730" s="240"/>
      <c r="B3730" s="240"/>
      <c r="C3730" s="240"/>
      <c r="D3730" s="240"/>
      <c r="E3730" s="240"/>
      <c r="F3730" s="240"/>
      <c r="G3730" s="240"/>
      <c r="H3730" s="240"/>
      <c r="I3730" s="240"/>
      <c r="J3730" s="240"/>
      <c r="K3730" s="240"/>
      <c r="L3730" s="240"/>
      <c r="M3730" s="240"/>
      <c r="N3730" s="240"/>
      <c r="O3730" s="240"/>
      <c r="P3730" s="240"/>
    </row>
    <row r="3731" spans="1:16" ht="13.5">
      <c r="A3731" s="240"/>
      <c r="B3731" s="240"/>
      <c r="C3731" s="240"/>
      <c r="D3731" s="240"/>
      <c r="E3731" s="240"/>
      <c r="F3731" s="240"/>
      <c r="G3731" s="240"/>
      <c r="H3731" s="240"/>
      <c r="I3731" s="240"/>
      <c r="J3731" s="240"/>
      <c r="K3731" s="240"/>
      <c r="L3731" s="240"/>
      <c r="M3731" s="240"/>
      <c r="N3731" s="240"/>
      <c r="O3731" s="240"/>
      <c r="P3731" s="240"/>
    </row>
    <row r="3732" spans="1:16" ht="13.5">
      <c r="A3732" s="240"/>
      <c r="B3732" s="240"/>
      <c r="C3732" s="240"/>
      <c r="D3732" s="240"/>
      <c r="E3732" s="240"/>
      <c r="F3732" s="240"/>
      <c r="G3732" s="240"/>
      <c r="H3732" s="240"/>
      <c r="I3732" s="240"/>
      <c r="J3732" s="240"/>
      <c r="K3732" s="240"/>
      <c r="L3732" s="240"/>
      <c r="M3732" s="240"/>
      <c r="N3732" s="240"/>
      <c r="O3732" s="240"/>
      <c r="P3732" s="240"/>
    </row>
    <row r="3733" spans="1:16" ht="13.5">
      <c r="A3733" s="240"/>
      <c r="B3733" s="240"/>
      <c r="C3733" s="240"/>
      <c r="D3733" s="240"/>
      <c r="E3733" s="240"/>
      <c r="F3733" s="240"/>
      <c r="G3733" s="240"/>
      <c r="H3733" s="240"/>
      <c r="I3733" s="240"/>
      <c r="J3733" s="240"/>
      <c r="K3733" s="240"/>
      <c r="L3733" s="240"/>
      <c r="M3733" s="240"/>
      <c r="N3733" s="240"/>
      <c r="O3733" s="240"/>
      <c r="P3733" s="240"/>
    </row>
    <row r="3734" spans="1:16" ht="13.5">
      <c r="A3734" s="240"/>
      <c r="B3734" s="240"/>
      <c r="C3734" s="240"/>
      <c r="D3734" s="240"/>
      <c r="E3734" s="240"/>
      <c r="F3734" s="240"/>
      <c r="G3734" s="240"/>
      <c r="H3734" s="240"/>
      <c r="I3734" s="240"/>
      <c r="J3734" s="240"/>
      <c r="K3734" s="240"/>
      <c r="L3734" s="240"/>
      <c r="M3734" s="240"/>
      <c r="N3734" s="240"/>
      <c r="O3734" s="240"/>
      <c r="P3734" s="240"/>
    </row>
    <row r="3735" spans="1:16" ht="13.5">
      <c r="A3735" s="240"/>
      <c r="B3735" s="240"/>
      <c r="C3735" s="240"/>
      <c r="D3735" s="240"/>
      <c r="E3735" s="240"/>
      <c r="F3735" s="240"/>
      <c r="G3735" s="240"/>
      <c r="H3735" s="240"/>
      <c r="I3735" s="240"/>
      <c r="J3735" s="240"/>
      <c r="K3735" s="240"/>
      <c r="L3735" s="240"/>
      <c r="M3735" s="240"/>
      <c r="N3735" s="240"/>
      <c r="O3735" s="240"/>
      <c r="P3735" s="240"/>
    </row>
    <row r="3736" spans="1:16" ht="13.5">
      <c r="A3736" s="240"/>
      <c r="B3736" s="240"/>
      <c r="C3736" s="240"/>
      <c r="D3736" s="240"/>
      <c r="E3736" s="240"/>
      <c r="F3736" s="240"/>
      <c r="G3736" s="240"/>
      <c r="H3736" s="240"/>
      <c r="I3736" s="240"/>
      <c r="J3736" s="240"/>
      <c r="K3736" s="240"/>
      <c r="L3736" s="240"/>
      <c r="M3736" s="240"/>
      <c r="N3736" s="240"/>
      <c r="O3736" s="240"/>
      <c r="P3736" s="240"/>
    </row>
    <row r="3737" spans="1:16" ht="13.5">
      <c r="A3737" s="240"/>
      <c r="B3737" s="240"/>
      <c r="C3737" s="240"/>
      <c r="D3737" s="240"/>
      <c r="E3737" s="240"/>
      <c r="F3737" s="240"/>
      <c r="G3737" s="240"/>
      <c r="H3737" s="240"/>
      <c r="I3737" s="240"/>
      <c r="J3737" s="240"/>
      <c r="K3737" s="240"/>
      <c r="L3737" s="240"/>
      <c r="M3737" s="240"/>
      <c r="N3737" s="240"/>
      <c r="O3737" s="240"/>
      <c r="P3737" s="240"/>
    </row>
    <row r="3738" spans="1:16" ht="13.5">
      <c r="A3738" s="240"/>
      <c r="B3738" s="240"/>
      <c r="C3738" s="240"/>
      <c r="D3738" s="240"/>
      <c r="E3738" s="240"/>
      <c r="F3738" s="240"/>
      <c r="G3738" s="240"/>
      <c r="H3738" s="240"/>
      <c r="I3738" s="240"/>
      <c r="J3738" s="240"/>
      <c r="K3738" s="240"/>
      <c r="L3738" s="240"/>
      <c r="M3738" s="240"/>
      <c r="N3738" s="240"/>
      <c r="O3738" s="240"/>
      <c r="P3738" s="240"/>
    </row>
    <row r="3739" spans="1:16" ht="13.5">
      <c r="A3739" s="240"/>
      <c r="B3739" s="240"/>
      <c r="C3739" s="240"/>
      <c r="D3739" s="240"/>
      <c r="E3739" s="240"/>
      <c r="F3739" s="240"/>
      <c r="G3739" s="240"/>
      <c r="H3739" s="240"/>
      <c r="I3739" s="240"/>
      <c r="J3739" s="240"/>
      <c r="K3739" s="240"/>
      <c r="L3739" s="240"/>
      <c r="M3739" s="240"/>
      <c r="N3739" s="240"/>
      <c r="O3739" s="240"/>
      <c r="P3739" s="240"/>
    </row>
    <row r="3740" spans="1:16" ht="13.5">
      <c r="A3740" s="240"/>
      <c r="B3740" s="240"/>
      <c r="C3740" s="240"/>
      <c r="D3740" s="240"/>
      <c r="E3740" s="240"/>
      <c r="F3740" s="240"/>
      <c r="G3740" s="240"/>
      <c r="H3740" s="240"/>
      <c r="I3740" s="240"/>
      <c r="J3740" s="240"/>
      <c r="K3740" s="240"/>
      <c r="L3740" s="240"/>
      <c r="M3740" s="240"/>
      <c r="N3740" s="240"/>
      <c r="O3740" s="240"/>
      <c r="P3740" s="240"/>
    </row>
    <row r="3741" spans="1:16" ht="13.5">
      <c r="A3741" s="240"/>
      <c r="B3741" s="240"/>
      <c r="C3741" s="240"/>
      <c r="D3741" s="240"/>
      <c r="E3741" s="240"/>
      <c r="F3741" s="240"/>
      <c r="G3741" s="240"/>
      <c r="H3741" s="240"/>
      <c r="I3741" s="240"/>
      <c r="J3741" s="240"/>
      <c r="K3741" s="240"/>
      <c r="L3741" s="240"/>
      <c r="M3741" s="240"/>
      <c r="N3741" s="240"/>
      <c r="O3741" s="240"/>
      <c r="P3741" s="240"/>
    </row>
    <row r="3742" spans="1:16" ht="13.5">
      <c r="A3742" s="240"/>
      <c r="B3742" s="240"/>
      <c r="C3742" s="240"/>
      <c r="D3742" s="240"/>
      <c r="E3742" s="240"/>
      <c r="F3742" s="240"/>
      <c r="G3742" s="240"/>
      <c r="H3742" s="240"/>
      <c r="I3742" s="240"/>
      <c r="J3742" s="240"/>
      <c r="K3742" s="240"/>
      <c r="L3742" s="240"/>
      <c r="M3742" s="240"/>
      <c r="N3742" s="240"/>
      <c r="O3742" s="240"/>
      <c r="P3742" s="240"/>
    </row>
    <row r="3743" spans="1:16" ht="13.5">
      <c r="A3743" s="240"/>
      <c r="B3743" s="240"/>
      <c r="C3743" s="240"/>
      <c r="D3743" s="240"/>
      <c r="E3743" s="240"/>
      <c r="F3743" s="240"/>
      <c r="G3743" s="240"/>
      <c r="H3743" s="240"/>
      <c r="I3743" s="240"/>
      <c r="J3743" s="240"/>
      <c r="K3743" s="240"/>
      <c r="L3743" s="240"/>
      <c r="M3743" s="240"/>
      <c r="N3743" s="240"/>
      <c r="O3743" s="240"/>
      <c r="P3743" s="240"/>
    </row>
    <row r="3744" spans="1:16" ht="13.5">
      <c r="A3744" s="240"/>
      <c r="B3744" s="240"/>
      <c r="C3744" s="240"/>
      <c r="D3744" s="240"/>
      <c r="E3744" s="240"/>
      <c r="F3744" s="240"/>
      <c r="G3744" s="240"/>
      <c r="H3744" s="240"/>
      <c r="I3744" s="240"/>
      <c r="J3744" s="240"/>
      <c r="K3744" s="240"/>
      <c r="L3744" s="240"/>
      <c r="M3744" s="240"/>
      <c r="N3744" s="240"/>
      <c r="O3744" s="240"/>
      <c r="P3744" s="240"/>
    </row>
    <row r="3745" spans="1:16" ht="13.5">
      <c r="A3745" s="240"/>
      <c r="B3745" s="240"/>
      <c r="C3745" s="240"/>
      <c r="D3745" s="240"/>
      <c r="E3745" s="240"/>
      <c r="F3745" s="240"/>
      <c r="G3745" s="240"/>
      <c r="H3745" s="240"/>
      <c r="I3745" s="240"/>
      <c r="J3745" s="240"/>
      <c r="K3745" s="240"/>
      <c r="L3745" s="240"/>
      <c r="M3745" s="240"/>
      <c r="N3745" s="240"/>
      <c r="O3745" s="240"/>
      <c r="P3745" s="240"/>
    </row>
    <row r="3746" spans="1:16" ht="13.5">
      <c r="A3746" s="240"/>
      <c r="B3746" s="240"/>
      <c r="C3746" s="240"/>
      <c r="D3746" s="240"/>
      <c r="E3746" s="240"/>
      <c r="F3746" s="240"/>
      <c r="G3746" s="240"/>
      <c r="H3746" s="240"/>
      <c r="I3746" s="240"/>
      <c r="J3746" s="240"/>
      <c r="K3746" s="240"/>
      <c r="L3746" s="240"/>
      <c r="M3746" s="240"/>
      <c r="N3746" s="240"/>
      <c r="O3746" s="240"/>
      <c r="P3746" s="240"/>
    </row>
    <row r="3747" spans="1:16" ht="13.5">
      <c r="A3747" s="240"/>
      <c r="B3747" s="240"/>
      <c r="C3747" s="240"/>
      <c r="D3747" s="240"/>
      <c r="E3747" s="240"/>
      <c r="F3747" s="240"/>
      <c r="G3747" s="240"/>
      <c r="H3747" s="240"/>
      <c r="I3747" s="240"/>
      <c r="J3747" s="240"/>
      <c r="K3747" s="240"/>
      <c r="L3747" s="240"/>
      <c r="M3747" s="240"/>
      <c r="N3747" s="240"/>
      <c r="O3747" s="240"/>
      <c r="P3747" s="240"/>
    </row>
    <row r="3748" spans="1:16" ht="13.5">
      <c r="A3748" s="240"/>
      <c r="B3748" s="240"/>
      <c r="C3748" s="240"/>
      <c r="D3748" s="240"/>
      <c r="E3748" s="240"/>
      <c r="F3748" s="240"/>
      <c r="G3748" s="240"/>
      <c r="H3748" s="240"/>
      <c r="I3748" s="240"/>
      <c r="J3748" s="240"/>
      <c r="K3748" s="240"/>
      <c r="L3748" s="240"/>
      <c r="M3748" s="240"/>
      <c r="N3748" s="240"/>
      <c r="O3748" s="240"/>
      <c r="P3748" s="240"/>
    </row>
    <row r="3749" spans="1:16" ht="13.5">
      <c r="A3749" s="240"/>
      <c r="B3749" s="240"/>
      <c r="C3749" s="240"/>
      <c r="D3749" s="240"/>
      <c r="E3749" s="240"/>
      <c r="F3749" s="240"/>
      <c r="G3749" s="240"/>
      <c r="H3749" s="240"/>
      <c r="I3749" s="240"/>
      <c r="J3749" s="240"/>
      <c r="K3749" s="240"/>
      <c r="L3749" s="240"/>
      <c r="M3749" s="240"/>
      <c r="N3749" s="240"/>
      <c r="O3749" s="240"/>
      <c r="P3749" s="240"/>
    </row>
    <row r="3750" spans="1:16" ht="13.5">
      <c r="A3750" s="240"/>
      <c r="B3750" s="240"/>
      <c r="C3750" s="240"/>
      <c r="D3750" s="240"/>
      <c r="E3750" s="240"/>
      <c r="F3750" s="240"/>
      <c r="G3750" s="240"/>
      <c r="H3750" s="240"/>
      <c r="I3750" s="240"/>
      <c r="J3750" s="240"/>
      <c r="K3750" s="240"/>
      <c r="L3750" s="240"/>
      <c r="M3750" s="240"/>
      <c r="N3750" s="240"/>
      <c r="O3750" s="240"/>
      <c r="P3750" s="240"/>
    </row>
    <row r="3751" spans="1:16" ht="13.5">
      <c r="A3751" s="240"/>
      <c r="B3751" s="240"/>
      <c r="C3751" s="240"/>
      <c r="D3751" s="240"/>
      <c r="E3751" s="240"/>
      <c r="F3751" s="240"/>
      <c r="G3751" s="240"/>
      <c r="H3751" s="240"/>
      <c r="I3751" s="240"/>
      <c r="J3751" s="240"/>
      <c r="K3751" s="240"/>
      <c r="L3751" s="240"/>
      <c r="M3751" s="240"/>
      <c r="N3751" s="240"/>
      <c r="O3751" s="240"/>
      <c r="P3751" s="240"/>
    </row>
    <row r="3752" spans="1:16" ht="13.5">
      <c r="A3752" s="240"/>
      <c r="B3752" s="240"/>
      <c r="C3752" s="240"/>
      <c r="D3752" s="240"/>
      <c r="E3752" s="240"/>
      <c r="F3752" s="240"/>
      <c r="G3752" s="240"/>
      <c r="H3752" s="240"/>
      <c r="I3752" s="240"/>
      <c r="J3752" s="240"/>
      <c r="K3752" s="240"/>
      <c r="L3752" s="240"/>
      <c r="M3752" s="240"/>
      <c r="N3752" s="240"/>
      <c r="O3752" s="240"/>
      <c r="P3752" s="240"/>
    </row>
    <row r="3753" spans="1:16" ht="13.5">
      <c r="A3753" s="240"/>
      <c r="B3753" s="240"/>
      <c r="C3753" s="240"/>
      <c r="D3753" s="240"/>
      <c r="E3753" s="240"/>
      <c r="F3753" s="240"/>
      <c r="G3753" s="240"/>
      <c r="H3753" s="240"/>
      <c r="I3753" s="240"/>
      <c r="J3753" s="240"/>
      <c r="K3753" s="240"/>
      <c r="L3753" s="240"/>
      <c r="M3753" s="240"/>
      <c r="N3753" s="240"/>
      <c r="O3753" s="240"/>
      <c r="P3753" s="240"/>
    </row>
    <row r="3754" spans="1:16" ht="13.5">
      <c r="A3754" s="240"/>
      <c r="B3754" s="240"/>
      <c r="C3754" s="240"/>
      <c r="D3754" s="240"/>
      <c r="E3754" s="240"/>
      <c r="F3754" s="240"/>
      <c r="G3754" s="240"/>
      <c r="H3754" s="240"/>
      <c r="I3754" s="240"/>
      <c r="J3754" s="240"/>
      <c r="K3754" s="240"/>
      <c r="L3754" s="240"/>
      <c r="M3754" s="240"/>
      <c r="N3754" s="240"/>
      <c r="O3754" s="240"/>
      <c r="P3754" s="240"/>
    </row>
    <row r="3755" spans="1:16" ht="13.5">
      <c r="A3755" s="240"/>
      <c r="B3755" s="240"/>
      <c r="C3755" s="240"/>
      <c r="D3755" s="240"/>
      <c r="E3755" s="240"/>
      <c r="F3755" s="240"/>
      <c r="G3755" s="240"/>
      <c r="H3755" s="240"/>
      <c r="I3755" s="240"/>
      <c r="J3755" s="240"/>
      <c r="K3755" s="240"/>
      <c r="L3755" s="240"/>
      <c r="M3755" s="240"/>
      <c r="N3755" s="240"/>
      <c r="O3755" s="240"/>
      <c r="P3755" s="240"/>
    </row>
    <row r="3756" spans="1:16" ht="13.5">
      <c r="A3756" s="240"/>
      <c r="B3756" s="240"/>
      <c r="C3756" s="240"/>
      <c r="D3756" s="240"/>
      <c r="E3756" s="240"/>
      <c r="F3756" s="240"/>
      <c r="G3756" s="240"/>
      <c r="H3756" s="240"/>
      <c r="I3756" s="240"/>
      <c r="J3756" s="240"/>
      <c r="K3756" s="240"/>
      <c r="L3756" s="240"/>
      <c r="M3756" s="240"/>
      <c r="N3756" s="240"/>
      <c r="O3756" s="240"/>
      <c r="P3756" s="240"/>
    </row>
    <row r="3757" spans="1:16" ht="13.5">
      <c r="A3757" s="240"/>
      <c r="B3757" s="240"/>
      <c r="C3757" s="240"/>
      <c r="D3757" s="240"/>
      <c r="E3757" s="240"/>
      <c r="F3757" s="240"/>
      <c r="G3757" s="240"/>
      <c r="H3757" s="240"/>
      <c r="I3757" s="240"/>
      <c r="J3757" s="240"/>
      <c r="K3757" s="240"/>
      <c r="L3757" s="240"/>
      <c r="M3757" s="240"/>
      <c r="N3757" s="240"/>
      <c r="O3757" s="240"/>
      <c r="P3757" s="240"/>
    </row>
    <row r="3758" spans="1:16" ht="13.5">
      <c r="A3758" s="240"/>
      <c r="B3758" s="240"/>
      <c r="C3758" s="240"/>
      <c r="D3758" s="240"/>
      <c r="E3758" s="240"/>
      <c r="F3758" s="240"/>
      <c r="G3758" s="240"/>
      <c r="H3758" s="240"/>
      <c r="I3758" s="240"/>
      <c r="J3758" s="240"/>
      <c r="K3758" s="240"/>
      <c r="L3758" s="240"/>
      <c r="M3758" s="240"/>
      <c r="N3758" s="240"/>
      <c r="O3758" s="240"/>
      <c r="P3758" s="240"/>
    </row>
    <row r="3759" spans="1:16" ht="13.5">
      <c r="A3759" s="240"/>
      <c r="B3759" s="240"/>
      <c r="C3759" s="240"/>
      <c r="D3759" s="240"/>
      <c r="E3759" s="240"/>
      <c r="F3759" s="240"/>
      <c r="G3759" s="240"/>
      <c r="H3759" s="240"/>
      <c r="I3759" s="240"/>
      <c r="J3759" s="240"/>
      <c r="K3759" s="240"/>
      <c r="L3759" s="240"/>
      <c r="M3759" s="240"/>
      <c r="N3759" s="240"/>
      <c r="O3759" s="240"/>
      <c r="P3759" s="240"/>
    </row>
    <row r="3760" spans="1:16" ht="13.5">
      <c r="A3760" s="240"/>
      <c r="B3760" s="240"/>
      <c r="C3760" s="240"/>
      <c r="D3760" s="240"/>
      <c r="E3760" s="240"/>
      <c r="F3760" s="240"/>
      <c r="G3760" s="240"/>
      <c r="H3760" s="240"/>
      <c r="I3760" s="240"/>
      <c r="J3760" s="240"/>
      <c r="K3760" s="240"/>
      <c r="L3760" s="240"/>
      <c r="M3760" s="240"/>
      <c r="N3760" s="240"/>
      <c r="O3760" s="240"/>
      <c r="P3760" s="240"/>
    </row>
    <row r="3761" spans="1:16" ht="13.5">
      <c r="A3761" s="240"/>
      <c r="B3761" s="240"/>
      <c r="C3761" s="240"/>
      <c r="D3761" s="240"/>
      <c r="E3761" s="240"/>
      <c r="F3761" s="240"/>
      <c r="G3761" s="240"/>
      <c r="H3761" s="240"/>
      <c r="I3761" s="240"/>
      <c r="J3761" s="240"/>
      <c r="K3761" s="240"/>
      <c r="L3761" s="240"/>
      <c r="M3761" s="240"/>
      <c r="N3761" s="240"/>
      <c r="O3761" s="240"/>
      <c r="P3761" s="240"/>
    </row>
    <row r="3762" spans="1:16" ht="13.5">
      <c r="A3762" s="240"/>
      <c r="B3762" s="240"/>
      <c r="C3762" s="240"/>
      <c r="D3762" s="240"/>
      <c r="E3762" s="240"/>
      <c r="F3762" s="240"/>
      <c r="G3762" s="240"/>
      <c r="H3762" s="240"/>
      <c r="I3762" s="240"/>
      <c r="J3762" s="240"/>
      <c r="K3762" s="240"/>
      <c r="L3762" s="240"/>
      <c r="M3762" s="240"/>
      <c r="N3762" s="240"/>
      <c r="O3762" s="240"/>
      <c r="P3762" s="240"/>
    </row>
    <row r="3763" spans="1:16" ht="13.5">
      <c r="A3763" s="240"/>
      <c r="B3763" s="240"/>
      <c r="C3763" s="240"/>
      <c r="D3763" s="240"/>
      <c r="E3763" s="240"/>
      <c r="F3763" s="240"/>
      <c r="G3763" s="240"/>
      <c r="H3763" s="240"/>
      <c r="I3763" s="240"/>
      <c r="J3763" s="240"/>
      <c r="K3763" s="240"/>
      <c r="L3763" s="240"/>
      <c r="M3763" s="240"/>
      <c r="N3763" s="240"/>
      <c r="O3763" s="240"/>
      <c r="P3763" s="240"/>
    </row>
    <row r="3764" spans="1:16" ht="13.5">
      <c r="A3764" s="240"/>
      <c r="B3764" s="240"/>
      <c r="C3764" s="240"/>
      <c r="D3764" s="240"/>
      <c r="E3764" s="240"/>
      <c r="F3764" s="240"/>
      <c r="G3764" s="240"/>
      <c r="H3764" s="240"/>
      <c r="I3764" s="240"/>
      <c r="J3764" s="240"/>
      <c r="K3764" s="240"/>
      <c r="L3764" s="240"/>
      <c r="M3764" s="240"/>
      <c r="N3764" s="240"/>
      <c r="O3764" s="240"/>
      <c r="P3764" s="240"/>
    </row>
    <row r="3765" spans="1:16" ht="13.5">
      <c r="A3765" s="240"/>
      <c r="B3765" s="240"/>
      <c r="C3765" s="240"/>
      <c r="D3765" s="240"/>
      <c r="E3765" s="240"/>
      <c r="F3765" s="240"/>
      <c r="G3765" s="240"/>
      <c r="H3765" s="240"/>
      <c r="I3765" s="240"/>
      <c r="J3765" s="240"/>
      <c r="K3765" s="240"/>
      <c r="L3765" s="240"/>
      <c r="M3765" s="240"/>
      <c r="N3765" s="240"/>
      <c r="O3765" s="240"/>
      <c r="P3765" s="240"/>
    </row>
    <row r="3766" spans="1:16" ht="13.5">
      <c r="A3766" s="240"/>
      <c r="B3766" s="240"/>
      <c r="C3766" s="240"/>
      <c r="D3766" s="240"/>
      <c r="E3766" s="240"/>
      <c r="F3766" s="240"/>
      <c r="G3766" s="240"/>
      <c r="H3766" s="240"/>
      <c r="I3766" s="240"/>
      <c r="J3766" s="240"/>
      <c r="K3766" s="240"/>
      <c r="L3766" s="240"/>
      <c r="M3766" s="240"/>
      <c r="N3766" s="240"/>
      <c r="O3766" s="240"/>
      <c r="P3766" s="240"/>
    </row>
    <row r="3767" spans="1:16" ht="13.5">
      <c r="A3767" s="240"/>
      <c r="B3767" s="240"/>
      <c r="C3767" s="240"/>
      <c r="D3767" s="240"/>
      <c r="E3767" s="240"/>
      <c r="F3767" s="240"/>
      <c r="G3767" s="240"/>
      <c r="H3767" s="240"/>
      <c r="I3767" s="240"/>
      <c r="J3767" s="240"/>
      <c r="K3767" s="240"/>
      <c r="L3767" s="240"/>
      <c r="M3767" s="240"/>
      <c r="N3767" s="240"/>
      <c r="O3767" s="240"/>
      <c r="P3767" s="240"/>
    </row>
    <row r="3768" spans="1:16" ht="13.5">
      <c r="A3768" s="240"/>
      <c r="B3768" s="240"/>
      <c r="C3768" s="240"/>
      <c r="D3768" s="240"/>
      <c r="E3768" s="240"/>
      <c r="F3768" s="240"/>
      <c r="G3768" s="240"/>
      <c r="H3768" s="240"/>
      <c r="I3768" s="240"/>
      <c r="J3768" s="240"/>
      <c r="K3768" s="240"/>
      <c r="L3768" s="240"/>
      <c r="M3768" s="240"/>
      <c r="N3768" s="240"/>
      <c r="O3768" s="240"/>
      <c r="P3768" s="240"/>
    </row>
    <row r="3769" spans="1:16" ht="13.5">
      <c r="A3769" s="240"/>
      <c r="B3769" s="240"/>
      <c r="C3769" s="240"/>
      <c r="D3769" s="240"/>
      <c r="E3769" s="240"/>
      <c r="F3769" s="240"/>
      <c r="G3769" s="240"/>
      <c r="H3769" s="240"/>
      <c r="I3769" s="240"/>
      <c r="J3769" s="240"/>
      <c r="K3769" s="240"/>
      <c r="L3769" s="240"/>
      <c r="M3769" s="240"/>
      <c r="N3769" s="240"/>
      <c r="O3769" s="240"/>
      <c r="P3769" s="240"/>
    </row>
    <row r="3770" spans="1:16" ht="13.5">
      <c r="A3770" s="240"/>
      <c r="B3770" s="240"/>
      <c r="C3770" s="240"/>
      <c r="D3770" s="240"/>
      <c r="E3770" s="240"/>
      <c r="F3770" s="240"/>
      <c r="G3770" s="240"/>
      <c r="H3770" s="240"/>
      <c r="I3770" s="240"/>
      <c r="J3770" s="240"/>
      <c r="K3770" s="240"/>
      <c r="L3770" s="240"/>
      <c r="M3770" s="240"/>
      <c r="N3770" s="240"/>
      <c r="O3770" s="240"/>
      <c r="P3770" s="240"/>
    </row>
    <row r="3771" spans="1:16" ht="13.5">
      <c r="A3771" s="240"/>
      <c r="B3771" s="240"/>
      <c r="C3771" s="240"/>
      <c r="D3771" s="240"/>
      <c r="E3771" s="240"/>
      <c r="F3771" s="240"/>
      <c r="G3771" s="240"/>
      <c r="H3771" s="240"/>
      <c r="I3771" s="240"/>
      <c r="J3771" s="240"/>
      <c r="K3771" s="240"/>
      <c r="L3771" s="240"/>
      <c r="M3771" s="240"/>
      <c r="N3771" s="240"/>
      <c r="O3771" s="240"/>
      <c r="P3771" s="240"/>
    </row>
    <row r="3772" spans="1:16" ht="13.5">
      <c r="A3772" s="240"/>
      <c r="B3772" s="240"/>
      <c r="C3772" s="240"/>
      <c r="D3772" s="240"/>
      <c r="E3772" s="240"/>
      <c r="F3772" s="240"/>
      <c r="G3772" s="240"/>
      <c r="H3772" s="240"/>
      <c r="I3772" s="240"/>
      <c r="J3772" s="240"/>
      <c r="K3772" s="240"/>
      <c r="L3772" s="240"/>
      <c r="M3772" s="240"/>
      <c r="N3772" s="240"/>
      <c r="O3772" s="240"/>
      <c r="P3772" s="240"/>
    </row>
    <row r="3773" spans="1:16" ht="13.5">
      <c r="A3773" s="240"/>
      <c r="B3773" s="240"/>
      <c r="C3773" s="240"/>
      <c r="D3773" s="240"/>
      <c r="E3773" s="240"/>
      <c r="F3773" s="240"/>
      <c r="G3773" s="240"/>
      <c r="H3773" s="240"/>
      <c r="I3773" s="240"/>
      <c r="J3773" s="240"/>
      <c r="K3773" s="240"/>
      <c r="L3773" s="240"/>
      <c r="M3773" s="240"/>
      <c r="N3773" s="240"/>
      <c r="O3773" s="240"/>
      <c r="P3773" s="240"/>
    </row>
    <row r="3774" spans="1:16" ht="13.5">
      <c r="A3774" s="240"/>
      <c r="B3774" s="240"/>
      <c r="C3774" s="240"/>
      <c r="D3774" s="240"/>
      <c r="E3774" s="240"/>
      <c r="F3774" s="240"/>
      <c r="G3774" s="240"/>
      <c r="H3774" s="240"/>
      <c r="I3774" s="240"/>
      <c r="J3774" s="240"/>
      <c r="K3774" s="240"/>
      <c r="L3774" s="240"/>
      <c r="M3774" s="240"/>
      <c r="N3774" s="240"/>
      <c r="O3774" s="240"/>
      <c r="P3774" s="240"/>
    </row>
    <row r="3775" spans="1:16" ht="13.5">
      <c r="A3775" s="240"/>
      <c r="B3775" s="240"/>
      <c r="C3775" s="240"/>
      <c r="D3775" s="240"/>
      <c r="E3775" s="240"/>
      <c r="F3775" s="240"/>
      <c r="G3775" s="240"/>
      <c r="H3775" s="240"/>
      <c r="I3775" s="240"/>
      <c r="J3775" s="240"/>
      <c r="K3775" s="240"/>
      <c r="L3775" s="240"/>
      <c r="M3775" s="240"/>
      <c r="N3775" s="240"/>
      <c r="O3775" s="240"/>
      <c r="P3775" s="240"/>
    </row>
    <row r="3776" spans="1:16" ht="13.5">
      <c r="A3776" s="240"/>
      <c r="B3776" s="240"/>
      <c r="C3776" s="240"/>
      <c r="D3776" s="240"/>
      <c r="E3776" s="240"/>
      <c r="F3776" s="240"/>
      <c r="G3776" s="240"/>
      <c r="H3776" s="240"/>
      <c r="I3776" s="240"/>
      <c r="J3776" s="240"/>
      <c r="K3776" s="240"/>
      <c r="L3776" s="240"/>
      <c r="M3776" s="240"/>
      <c r="N3776" s="240"/>
      <c r="O3776" s="240"/>
      <c r="P3776" s="240"/>
    </row>
    <row r="3777" spans="1:16" ht="13.5">
      <c r="A3777" s="240"/>
      <c r="B3777" s="240"/>
      <c r="C3777" s="240"/>
      <c r="D3777" s="240"/>
      <c r="E3777" s="240"/>
      <c r="F3777" s="240"/>
      <c r="G3777" s="240"/>
      <c r="H3777" s="240"/>
      <c r="I3777" s="240"/>
      <c r="J3777" s="240"/>
      <c r="K3777" s="240"/>
      <c r="L3777" s="240"/>
      <c r="M3777" s="240"/>
      <c r="N3777" s="240"/>
      <c r="O3777" s="240"/>
      <c r="P3777" s="240"/>
    </row>
    <row r="3778" spans="1:16" ht="13.5">
      <c r="A3778" s="240"/>
      <c r="B3778" s="240"/>
      <c r="C3778" s="240"/>
      <c r="D3778" s="240"/>
      <c r="E3778" s="240"/>
      <c r="F3778" s="240"/>
      <c r="G3778" s="240"/>
      <c r="H3778" s="240"/>
      <c r="I3778" s="240"/>
      <c r="J3778" s="240"/>
      <c r="K3778" s="240"/>
      <c r="L3778" s="240"/>
      <c r="M3778" s="240"/>
      <c r="N3778" s="240"/>
      <c r="O3778" s="240"/>
      <c r="P3778" s="240"/>
    </row>
    <row r="3779" spans="1:16" ht="13.5">
      <c r="A3779" s="240"/>
      <c r="B3779" s="240"/>
      <c r="C3779" s="240"/>
      <c r="D3779" s="240"/>
      <c r="E3779" s="240"/>
      <c r="F3779" s="240"/>
      <c r="G3779" s="240"/>
      <c r="H3779" s="240"/>
      <c r="I3779" s="240"/>
      <c r="J3779" s="240"/>
      <c r="K3779" s="240"/>
      <c r="L3779" s="240"/>
      <c r="M3779" s="240"/>
      <c r="N3779" s="240"/>
      <c r="O3779" s="240"/>
      <c r="P3779" s="240"/>
    </row>
    <row r="3780" spans="1:16" ht="13.5">
      <c r="A3780" s="240"/>
      <c r="B3780" s="240"/>
      <c r="C3780" s="240"/>
      <c r="D3780" s="240"/>
      <c r="E3780" s="240"/>
      <c r="F3780" s="240"/>
      <c r="G3780" s="240"/>
      <c r="H3780" s="240"/>
      <c r="I3780" s="240"/>
      <c r="J3780" s="240"/>
      <c r="K3780" s="240"/>
      <c r="L3780" s="240"/>
      <c r="M3780" s="240"/>
      <c r="N3780" s="240"/>
      <c r="O3780" s="240"/>
      <c r="P3780" s="240"/>
    </row>
    <row r="3781" spans="1:16" ht="13.5">
      <c r="A3781" s="240"/>
      <c r="B3781" s="240"/>
      <c r="C3781" s="240"/>
      <c r="D3781" s="240"/>
      <c r="E3781" s="240"/>
      <c r="F3781" s="240"/>
      <c r="G3781" s="240"/>
      <c r="H3781" s="240"/>
      <c r="I3781" s="240"/>
      <c r="J3781" s="240"/>
      <c r="K3781" s="240"/>
      <c r="L3781" s="240"/>
      <c r="M3781" s="240"/>
      <c r="N3781" s="240"/>
      <c r="O3781" s="240"/>
      <c r="P3781" s="240"/>
    </row>
    <row r="3782" spans="1:16" ht="13.5">
      <c r="A3782" s="240"/>
      <c r="B3782" s="240"/>
      <c r="C3782" s="240"/>
      <c r="D3782" s="240"/>
      <c r="E3782" s="240"/>
      <c r="F3782" s="240"/>
      <c r="G3782" s="240"/>
      <c r="H3782" s="240"/>
      <c r="I3782" s="240"/>
      <c r="J3782" s="240"/>
      <c r="K3782" s="240"/>
      <c r="L3782" s="240"/>
      <c r="M3782" s="240"/>
      <c r="N3782" s="240"/>
      <c r="O3782" s="240"/>
      <c r="P3782" s="240"/>
    </row>
    <row r="3783" spans="1:16" ht="13.5">
      <c r="A3783" s="240"/>
      <c r="B3783" s="240"/>
      <c r="C3783" s="240"/>
      <c r="D3783" s="240"/>
      <c r="E3783" s="240"/>
      <c r="F3783" s="240"/>
      <c r="G3783" s="240"/>
      <c r="H3783" s="240"/>
      <c r="I3783" s="240"/>
      <c r="J3783" s="240"/>
      <c r="K3783" s="240"/>
      <c r="L3783" s="240"/>
      <c r="M3783" s="240"/>
      <c r="N3783" s="240"/>
      <c r="O3783" s="240"/>
      <c r="P3783" s="240"/>
    </row>
    <row r="3784" spans="1:16" ht="13.5">
      <c r="A3784" s="240"/>
      <c r="B3784" s="240"/>
      <c r="C3784" s="240"/>
      <c r="D3784" s="240"/>
      <c r="E3784" s="240"/>
      <c r="F3784" s="240"/>
      <c r="G3784" s="240"/>
      <c r="H3784" s="240"/>
      <c r="I3784" s="240"/>
      <c r="J3784" s="240"/>
      <c r="K3784" s="240"/>
      <c r="L3784" s="240"/>
      <c r="M3784" s="240"/>
      <c r="N3784" s="240"/>
      <c r="O3784" s="240"/>
      <c r="P3784" s="240"/>
    </row>
    <row r="3785" spans="1:16" ht="13.5">
      <c r="A3785" s="240"/>
      <c r="B3785" s="240"/>
      <c r="C3785" s="240"/>
      <c r="D3785" s="240"/>
      <c r="E3785" s="240"/>
      <c r="F3785" s="240"/>
      <c r="G3785" s="240"/>
      <c r="H3785" s="240"/>
      <c r="I3785" s="240"/>
      <c r="J3785" s="240"/>
      <c r="K3785" s="240"/>
      <c r="L3785" s="240"/>
      <c r="M3785" s="240"/>
      <c r="N3785" s="240"/>
      <c r="O3785" s="240"/>
      <c r="P3785" s="240"/>
    </row>
    <row r="3786" spans="1:16" ht="13.5">
      <c r="A3786" s="240"/>
      <c r="B3786" s="240"/>
      <c r="C3786" s="240"/>
      <c r="D3786" s="240"/>
      <c r="E3786" s="240"/>
      <c r="F3786" s="240"/>
      <c r="G3786" s="240"/>
      <c r="H3786" s="240"/>
      <c r="I3786" s="240"/>
      <c r="J3786" s="240"/>
      <c r="K3786" s="240"/>
      <c r="L3786" s="240"/>
      <c r="M3786" s="240"/>
      <c r="N3786" s="240"/>
      <c r="O3786" s="240"/>
      <c r="P3786" s="240"/>
    </row>
    <row r="3787" spans="1:16" ht="13.5">
      <c r="A3787" s="240"/>
      <c r="B3787" s="240"/>
      <c r="C3787" s="240"/>
      <c r="D3787" s="240"/>
      <c r="E3787" s="240"/>
      <c r="F3787" s="240"/>
      <c r="G3787" s="240"/>
      <c r="H3787" s="240"/>
      <c r="I3787" s="240"/>
      <c r="J3787" s="240"/>
      <c r="K3787" s="240"/>
      <c r="L3787" s="240"/>
      <c r="M3787" s="240"/>
      <c r="N3787" s="240"/>
      <c r="O3787" s="240"/>
      <c r="P3787" s="240"/>
    </row>
    <row r="3788" spans="1:16" ht="13.5">
      <c r="A3788" s="240"/>
      <c r="B3788" s="240"/>
      <c r="C3788" s="240"/>
      <c r="D3788" s="240"/>
      <c r="E3788" s="240"/>
      <c r="F3788" s="240"/>
      <c r="G3788" s="240"/>
      <c r="H3788" s="240"/>
      <c r="I3788" s="240"/>
      <c r="J3788" s="240"/>
      <c r="K3788" s="240"/>
      <c r="L3788" s="240"/>
      <c r="M3788" s="240"/>
      <c r="N3788" s="240"/>
      <c r="O3788" s="240"/>
      <c r="P3788" s="240"/>
    </row>
    <row r="3789" spans="1:16" ht="13.5">
      <c r="A3789" s="240"/>
      <c r="B3789" s="240"/>
      <c r="C3789" s="240"/>
      <c r="D3789" s="240"/>
      <c r="E3789" s="240"/>
      <c r="F3789" s="240"/>
      <c r="G3789" s="240"/>
      <c r="H3789" s="240"/>
      <c r="I3789" s="240"/>
      <c r="J3789" s="240"/>
      <c r="K3789" s="240"/>
      <c r="L3789" s="240"/>
      <c r="M3789" s="240"/>
      <c r="N3789" s="240"/>
      <c r="O3789" s="240"/>
      <c r="P3789" s="240"/>
    </row>
    <row r="3790" spans="1:16" ht="13.5">
      <c r="A3790" s="240"/>
      <c r="B3790" s="240"/>
      <c r="C3790" s="240"/>
      <c r="D3790" s="240"/>
      <c r="E3790" s="240"/>
      <c r="F3790" s="240"/>
      <c r="G3790" s="240"/>
      <c r="H3790" s="240"/>
      <c r="I3790" s="240"/>
      <c r="J3790" s="240"/>
      <c r="K3790" s="240"/>
      <c r="L3790" s="240"/>
      <c r="M3790" s="240"/>
      <c r="N3790" s="240"/>
      <c r="O3790" s="240"/>
      <c r="P3790" s="240"/>
    </row>
    <row r="3791" spans="1:16" ht="13.5">
      <c r="A3791" s="240"/>
      <c r="B3791" s="240"/>
      <c r="C3791" s="240"/>
      <c r="D3791" s="240"/>
      <c r="E3791" s="240"/>
      <c r="F3791" s="240"/>
      <c r="G3791" s="240"/>
      <c r="H3791" s="240"/>
      <c r="I3791" s="240"/>
      <c r="J3791" s="240"/>
      <c r="K3791" s="240"/>
      <c r="L3791" s="240"/>
      <c r="M3791" s="240"/>
      <c r="N3791" s="240"/>
      <c r="O3791" s="240"/>
      <c r="P3791" s="240"/>
    </row>
    <row r="3792" spans="1:16" ht="13.5">
      <c r="A3792" s="240"/>
      <c r="B3792" s="240"/>
      <c r="C3792" s="240"/>
      <c r="D3792" s="240"/>
      <c r="E3792" s="240"/>
      <c r="F3792" s="240"/>
      <c r="G3792" s="240"/>
      <c r="H3792" s="240"/>
      <c r="I3792" s="240"/>
      <c r="J3792" s="240"/>
      <c r="K3792" s="240"/>
      <c r="L3792" s="240"/>
      <c r="M3792" s="240"/>
      <c r="N3792" s="240"/>
      <c r="O3792" s="240"/>
      <c r="P3792" s="240"/>
    </row>
    <row r="3793" spans="1:16" ht="13.5">
      <c r="A3793" s="240"/>
      <c r="B3793" s="240"/>
      <c r="C3793" s="240"/>
      <c r="D3793" s="240"/>
      <c r="E3793" s="240"/>
      <c r="F3793" s="240"/>
      <c r="G3793" s="240"/>
      <c r="H3793" s="240"/>
      <c r="I3793" s="240"/>
      <c r="J3793" s="240"/>
      <c r="K3793" s="240"/>
      <c r="L3793" s="240"/>
      <c r="M3793" s="240"/>
      <c r="N3793" s="240"/>
      <c r="O3793" s="240"/>
      <c r="P3793" s="240"/>
    </row>
    <row r="3794" spans="1:16" ht="13.5">
      <c r="A3794" s="240"/>
      <c r="B3794" s="240"/>
      <c r="C3794" s="240"/>
      <c r="D3794" s="240"/>
      <c r="E3794" s="240"/>
      <c r="F3794" s="240"/>
      <c r="G3794" s="240"/>
      <c r="H3794" s="240"/>
      <c r="I3794" s="240"/>
      <c r="J3794" s="240"/>
      <c r="K3794" s="240"/>
      <c r="L3794" s="240"/>
      <c r="M3794" s="240"/>
      <c r="N3794" s="240"/>
      <c r="O3794" s="240"/>
      <c r="P3794" s="240"/>
    </row>
    <row r="3795" spans="1:16" ht="13.5">
      <c r="A3795" s="240"/>
      <c r="B3795" s="240"/>
      <c r="C3795" s="240"/>
      <c r="D3795" s="240"/>
      <c r="E3795" s="240"/>
      <c r="F3795" s="240"/>
      <c r="G3795" s="240"/>
      <c r="H3795" s="240"/>
      <c r="I3795" s="240"/>
      <c r="J3795" s="240"/>
      <c r="K3795" s="240"/>
      <c r="L3795" s="240"/>
      <c r="M3795" s="240"/>
      <c r="N3795" s="240"/>
      <c r="O3795" s="240"/>
      <c r="P3795" s="240"/>
    </row>
    <row r="3796" spans="1:16" ht="13.5">
      <c r="A3796" s="240"/>
      <c r="B3796" s="240"/>
      <c r="C3796" s="240"/>
      <c r="D3796" s="240"/>
      <c r="E3796" s="240"/>
      <c r="F3796" s="240"/>
      <c r="G3796" s="240"/>
      <c r="H3796" s="240"/>
      <c r="I3796" s="240"/>
      <c r="J3796" s="240"/>
      <c r="K3796" s="240"/>
      <c r="L3796" s="240"/>
      <c r="M3796" s="240"/>
      <c r="N3796" s="240"/>
      <c r="O3796" s="240"/>
      <c r="P3796" s="240"/>
    </row>
    <row r="3797" spans="1:16" ht="13.5">
      <c r="A3797" s="240"/>
      <c r="B3797" s="240"/>
      <c r="C3797" s="240"/>
      <c r="D3797" s="240"/>
      <c r="E3797" s="240"/>
      <c r="F3797" s="240"/>
      <c r="G3797" s="240"/>
      <c r="H3797" s="240"/>
      <c r="I3797" s="240"/>
      <c r="J3797" s="240"/>
      <c r="K3797" s="240"/>
      <c r="L3797" s="240"/>
      <c r="M3797" s="240"/>
      <c r="N3797" s="240"/>
      <c r="O3797" s="240"/>
      <c r="P3797" s="240"/>
    </row>
    <row r="3798" spans="1:16" ht="13.5">
      <c r="A3798" s="240"/>
      <c r="B3798" s="240"/>
      <c r="C3798" s="240"/>
      <c r="D3798" s="240"/>
      <c r="E3798" s="240"/>
      <c r="F3798" s="240"/>
      <c r="G3798" s="240"/>
      <c r="H3798" s="240"/>
      <c r="I3798" s="240"/>
      <c r="J3798" s="240"/>
      <c r="K3798" s="240"/>
      <c r="L3798" s="240"/>
      <c r="M3798" s="240"/>
      <c r="N3798" s="240"/>
      <c r="O3798" s="240"/>
      <c r="P3798" s="240"/>
    </row>
    <row r="3799" spans="1:16" ht="13.5">
      <c r="A3799" s="240"/>
      <c r="B3799" s="240"/>
      <c r="C3799" s="240"/>
      <c r="D3799" s="240"/>
      <c r="E3799" s="240"/>
      <c r="F3799" s="240"/>
      <c r="G3799" s="240"/>
      <c r="H3799" s="240"/>
      <c r="I3799" s="240"/>
      <c r="J3799" s="240"/>
      <c r="K3799" s="240"/>
      <c r="L3799" s="240"/>
      <c r="M3799" s="240"/>
      <c r="N3799" s="240"/>
      <c r="O3799" s="240"/>
      <c r="P3799" s="240"/>
    </row>
    <row r="3800" spans="1:16" ht="13.5">
      <c r="A3800" s="240"/>
      <c r="B3800" s="240"/>
      <c r="C3800" s="240"/>
      <c r="D3800" s="240"/>
      <c r="E3800" s="240"/>
      <c r="F3800" s="240"/>
      <c r="G3800" s="240"/>
      <c r="H3800" s="240"/>
      <c r="I3800" s="240"/>
      <c r="J3800" s="240"/>
      <c r="K3800" s="240"/>
      <c r="L3800" s="240"/>
      <c r="M3800" s="240"/>
      <c r="N3800" s="240"/>
      <c r="O3800" s="240"/>
      <c r="P3800" s="240"/>
    </row>
    <row r="3801" spans="1:16" ht="13.5">
      <c r="A3801" s="240"/>
      <c r="B3801" s="240"/>
      <c r="C3801" s="240"/>
      <c r="D3801" s="240"/>
      <c r="E3801" s="240"/>
      <c r="F3801" s="240"/>
      <c r="G3801" s="240"/>
      <c r="H3801" s="240"/>
      <c r="I3801" s="240"/>
      <c r="J3801" s="240"/>
      <c r="K3801" s="240"/>
      <c r="L3801" s="240"/>
      <c r="M3801" s="240"/>
      <c r="N3801" s="240"/>
      <c r="O3801" s="240"/>
      <c r="P3801" s="240"/>
    </row>
    <row r="3802" spans="1:16" ht="13.5">
      <c r="A3802" s="240"/>
      <c r="B3802" s="240"/>
      <c r="C3802" s="240"/>
      <c r="D3802" s="240"/>
      <c r="E3802" s="240"/>
      <c r="F3802" s="240"/>
      <c r="G3802" s="240"/>
      <c r="H3802" s="240"/>
      <c r="I3802" s="240"/>
      <c r="J3802" s="240"/>
      <c r="K3802" s="240"/>
      <c r="L3802" s="240"/>
      <c r="M3802" s="240"/>
      <c r="N3802" s="240"/>
      <c r="O3802" s="240"/>
      <c r="P3802" s="240"/>
    </row>
    <row r="3803" spans="1:16" ht="13.5">
      <c r="A3803" s="240"/>
      <c r="B3803" s="240"/>
      <c r="C3803" s="240"/>
      <c r="D3803" s="240"/>
      <c r="E3803" s="240"/>
      <c r="F3803" s="240"/>
      <c r="G3803" s="240"/>
      <c r="H3803" s="240"/>
      <c r="I3803" s="240"/>
      <c r="J3803" s="240"/>
      <c r="K3803" s="240"/>
      <c r="L3803" s="240"/>
      <c r="M3803" s="240"/>
      <c r="N3803" s="240"/>
      <c r="O3803" s="240"/>
      <c r="P3803" s="240"/>
    </row>
    <row r="3804" spans="1:16" ht="13.5">
      <c r="A3804" s="240"/>
      <c r="B3804" s="240"/>
      <c r="C3804" s="240"/>
      <c r="D3804" s="240"/>
      <c r="E3804" s="240"/>
      <c r="F3804" s="240"/>
      <c r="G3804" s="240"/>
      <c r="H3804" s="240"/>
      <c r="I3804" s="240"/>
      <c r="J3804" s="240"/>
      <c r="K3804" s="240"/>
      <c r="L3804" s="240"/>
      <c r="M3804" s="240"/>
      <c r="N3804" s="240"/>
      <c r="O3804" s="240"/>
      <c r="P3804" s="240"/>
    </row>
    <row r="3805" spans="1:16" ht="13.5">
      <c r="A3805" s="240"/>
      <c r="B3805" s="240"/>
      <c r="C3805" s="240"/>
      <c r="D3805" s="240"/>
      <c r="E3805" s="240"/>
      <c r="F3805" s="240"/>
      <c r="G3805" s="240"/>
      <c r="H3805" s="240"/>
      <c r="I3805" s="240"/>
      <c r="J3805" s="240"/>
      <c r="K3805" s="240"/>
      <c r="L3805" s="240"/>
      <c r="M3805" s="240"/>
      <c r="N3805" s="240"/>
      <c r="O3805" s="240"/>
      <c r="P3805" s="240"/>
    </row>
    <row r="3806" spans="1:16" ht="13.5">
      <c r="A3806" s="240"/>
      <c r="B3806" s="240"/>
      <c r="C3806" s="240"/>
      <c r="D3806" s="240"/>
      <c r="E3806" s="240"/>
      <c r="F3806" s="240"/>
      <c r="G3806" s="240"/>
      <c r="H3806" s="240"/>
      <c r="I3806" s="240"/>
      <c r="J3806" s="240"/>
      <c r="K3806" s="240"/>
      <c r="L3806" s="240"/>
      <c r="M3806" s="240"/>
      <c r="N3806" s="240"/>
      <c r="O3806" s="240"/>
      <c r="P3806" s="240"/>
    </row>
    <row r="3807" spans="1:16" ht="13.5">
      <c r="A3807" s="240"/>
      <c r="B3807" s="240"/>
      <c r="C3807" s="240"/>
      <c r="D3807" s="240"/>
      <c r="E3807" s="240"/>
      <c r="F3807" s="240"/>
      <c r="G3807" s="240"/>
      <c r="H3807" s="240"/>
      <c r="I3807" s="240"/>
      <c r="J3807" s="240"/>
      <c r="K3807" s="240"/>
      <c r="L3807" s="240"/>
      <c r="M3807" s="240"/>
      <c r="N3807" s="240"/>
      <c r="O3807" s="240"/>
      <c r="P3807" s="240"/>
    </row>
    <row r="3808" spans="1:16" ht="13.5">
      <c r="A3808" s="240"/>
      <c r="B3808" s="240"/>
      <c r="C3808" s="240"/>
      <c r="D3808" s="240"/>
      <c r="E3808" s="240"/>
      <c r="F3808" s="240"/>
      <c r="G3808" s="240"/>
      <c r="H3808" s="240"/>
      <c r="I3808" s="240"/>
      <c r="J3808" s="240"/>
      <c r="K3808" s="240"/>
      <c r="L3808" s="240"/>
      <c r="M3808" s="240"/>
      <c r="N3808" s="240"/>
      <c r="O3808" s="240"/>
      <c r="P3808" s="240"/>
    </row>
    <row r="3809" spans="1:16" ht="13.5">
      <c r="A3809" s="240"/>
      <c r="B3809" s="240"/>
      <c r="C3809" s="240"/>
      <c r="D3809" s="240"/>
      <c r="E3809" s="240"/>
      <c r="F3809" s="240"/>
      <c r="G3809" s="240"/>
      <c r="H3809" s="240"/>
      <c r="I3809" s="240"/>
      <c r="J3809" s="240"/>
      <c r="K3809" s="240"/>
      <c r="L3809" s="240"/>
      <c r="M3809" s="240"/>
      <c r="N3809" s="240"/>
      <c r="O3809" s="240"/>
      <c r="P3809" s="240"/>
    </row>
    <row r="3810" spans="1:16" ht="13.5">
      <c r="A3810" s="240"/>
      <c r="B3810" s="240"/>
      <c r="C3810" s="240"/>
      <c r="D3810" s="240"/>
      <c r="E3810" s="240"/>
      <c r="F3810" s="240"/>
      <c r="G3810" s="240"/>
      <c r="H3810" s="240"/>
      <c r="I3810" s="240"/>
      <c r="J3810" s="240"/>
      <c r="K3810" s="240"/>
      <c r="L3810" s="240"/>
      <c r="M3810" s="240"/>
      <c r="N3810" s="240"/>
      <c r="O3810" s="240"/>
      <c r="P3810" s="240"/>
    </row>
    <row r="3811" spans="1:16" ht="13.5">
      <c r="A3811" s="240"/>
      <c r="B3811" s="240"/>
      <c r="C3811" s="240"/>
      <c r="D3811" s="240"/>
      <c r="E3811" s="240"/>
      <c r="F3811" s="240"/>
      <c r="G3811" s="240"/>
      <c r="H3811" s="240"/>
      <c r="I3811" s="240"/>
      <c r="J3811" s="240"/>
      <c r="K3811" s="240"/>
      <c r="L3811" s="240"/>
      <c r="M3811" s="240"/>
      <c r="N3811" s="240"/>
      <c r="O3811" s="240"/>
      <c r="P3811" s="240"/>
    </row>
    <row r="3812" spans="1:16" ht="13.5">
      <c r="A3812" s="240"/>
      <c r="B3812" s="240"/>
      <c r="C3812" s="240"/>
      <c r="D3812" s="240"/>
      <c r="E3812" s="240"/>
      <c r="F3812" s="240"/>
      <c r="G3812" s="240"/>
      <c r="H3812" s="240"/>
      <c r="I3812" s="240"/>
      <c r="J3812" s="240"/>
      <c r="K3812" s="240"/>
      <c r="L3812" s="240"/>
      <c r="M3812" s="240"/>
      <c r="N3812" s="240"/>
      <c r="O3812" s="240"/>
      <c r="P3812" s="240"/>
    </row>
    <row r="3813" spans="1:16" ht="13.5">
      <c r="A3813" s="240"/>
      <c r="B3813" s="240"/>
      <c r="C3813" s="240"/>
      <c r="D3813" s="240"/>
      <c r="E3813" s="240"/>
      <c r="F3813" s="240"/>
      <c r="G3813" s="240"/>
      <c r="H3813" s="240"/>
      <c r="I3813" s="240"/>
      <c r="J3813" s="240"/>
      <c r="K3813" s="240"/>
      <c r="L3813" s="240"/>
      <c r="M3813" s="240"/>
      <c r="N3813" s="240"/>
      <c r="O3813" s="240"/>
      <c r="P3813" s="240"/>
    </row>
    <row r="3814" spans="1:16" ht="13.5">
      <c r="A3814" s="240"/>
      <c r="B3814" s="240"/>
      <c r="C3814" s="240"/>
      <c r="D3814" s="240"/>
      <c r="E3814" s="240"/>
      <c r="F3814" s="240"/>
      <c r="G3814" s="240"/>
      <c r="H3814" s="240"/>
      <c r="I3814" s="240"/>
      <c r="J3814" s="240"/>
      <c r="K3814" s="240"/>
      <c r="L3814" s="240"/>
      <c r="M3814" s="240"/>
      <c r="N3814" s="240"/>
      <c r="O3814" s="240"/>
      <c r="P3814" s="240"/>
    </row>
    <row r="3815" spans="1:16" ht="13.5">
      <c r="A3815" s="240"/>
      <c r="B3815" s="240"/>
      <c r="C3815" s="240"/>
      <c r="D3815" s="240"/>
      <c r="E3815" s="240"/>
      <c r="F3815" s="240"/>
      <c r="G3815" s="240"/>
      <c r="H3815" s="240"/>
      <c r="I3815" s="240"/>
      <c r="J3815" s="240"/>
      <c r="K3815" s="240"/>
      <c r="L3815" s="240"/>
      <c r="M3815" s="240"/>
      <c r="N3815" s="240"/>
      <c r="O3815" s="240"/>
      <c r="P3815" s="240"/>
    </row>
    <row r="3816" spans="1:16" ht="13.5">
      <c r="A3816" s="240"/>
      <c r="B3816" s="240"/>
      <c r="C3816" s="240"/>
      <c r="D3816" s="240"/>
      <c r="E3816" s="240"/>
      <c r="F3816" s="240"/>
      <c r="G3816" s="240"/>
      <c r="H3816" s="240"/>
      <c r="I3816" s="240"/>
      <c r="J3816" s="240"/>
      <c r="K3816" s="240"/>
      <c r="L3816" s="240"/>
      <c r="M3816" s="240"/>
      <c r="N3816" s="240"/>
      <c r="O3816" s="240"/>
      <c r="P3816" s="240"/>
    </row>
    <row r="3817" spans="1:16" ht="13.5">
      <c r="A3817" s="240"/>
      <c r="B3817" s="240"/>
      <c r="C3817" s="240"/>
      <c r="D3817" s="240"/>
      <c r="E3817" s="240"/>
      <c r="F3817" s="240"/>
      <c r="G3817" s="240"/>
      <c r="H3817" s="240"/>
      <c r="I3817" s="240"/>
      <c r="J3817" s="240"/>
      <c r="K3817" s="240"/>
      <c r="L3817" s="240"/>
      <c r="M3817" s="240"/>
      <c r="N3817" s="240"/>
      <c r="O3817" s="240"/>
      <c r="P3817" s="240"/>
    </row>
    <row r="3818" spans="1:16" ht="13.5">
      <c r="A3818" s="240"/>
      <c r="B3818" s="240"/>
      <c r="C3818" s="240"/>
      <c r="D3818" s="240"/>
      <c r="E3818" s="240"/>
      <c r="F3818" s="240"/>
      <c r="G3818" s="240"/>
      <c r="H3818" s="240"/>
      <c r="I3818" s="240"/>
      <c r="J3818" s="240"/>
      <c r="K3818" s="240"/>
      <c r="L3818" s="240"/>
      <c r="M3818" s="240"/>
      <c r="N3818" s="240"/>
      <c r="O3818" s="240"/>
      <c r="P3818" s="240"/>
    </row>
    <row r="3819" spans="1:16" ht="13.5">
      <c r="A3819" s="240"/>
      <c r="B3819" s="240"/>
      <c r="C3819" s="240"/>
      <c r="D3819" s="240"/>
      <c r="E3819" s="240"/>
      <c r="F3819" s="240"/>
      <c r="G3819" s="240"/>
      <c r="H3819" s="240"/>
      <c r="I3819" s="240"/>
      <c r="J3819" s="240"/>
      <c r="K3819" s="240"/>
      <c r="L3819" s="240"/>
      <c r="M3819" s="240"/>
      <c r="N3819" s="240"/>
      <c r="O3819" s="240"/>
      <c r="P3819" s="240"/>
    </row>
    <row r="3820" spans="1:16" ht="13.5">
      <c r="A3820" s="240"/>
      <c r="B3820" s="240"/>
      <c r="C3820" s="240"/>
      <c r="D3820" s="240"/>
      <c r="E3820" s="240"/>
      <c r="F3820" s="240"/>
      <c r="G3820" s="240"/>
      <c r="H3820" s="240"/>
      <c r="I3820" s="240"/>
      <c r="J3820" s="240"/>
      <c r="K3820" s="240"/>
      <c r="L3820" s="240"/>
      <c r="M3820" s="240"/>
      <c r="N3820" s="240"/>
      <c r="O3820" s="240"/>
      <c r="P3820" s="240"/>
    </row>
    <row r="3821" spans="1:16" ht="13.5">
      <c r="A3821" s="240"/>
      <c r="B3821" s="240"/>
      <c r="C3821" s="240"/>
      <c r="D3821" s="240"/>
      <c r="E3821" s="240"/>
      <c r="F3821" s="240"/>
      <c r="G3821" s="240"/>
      <c r="H3821" s="240"/>
      <c r="I3821" s="240"/>
      <c r="J3821" s="240"/>
      <c r="K3821" s="240"/>
      <c r="L3821" s="240"/>
      <c r="M3821" s="240"/>
      <c r="N3821" s="240"/>
      <c r="O3821" s="240"/>
      <c r="P3821" s="240"/>
    </row>
    <row r="3822" spans="1:16" ht="13.5">
      <c r="A3822" s="240"/>
      <c r="B3822" s="240"/>
      <c r="C3822" s="240"/>
      <c r="D3822" s="240"/>
      <c r="E3822" s="240"/>
      <c r="F3822" s="240"/>
      <c r="G3822" s="240"/>
      <c r="H3822" s="240"/>
      <c r="I3822" s="240"/>
      <c r="J3822" s="240"/>
      <c r="K3822" s="240"/>
      <c r="L3822" s="240"/>
      <c r="M3822" s="240"/>
      <c r="N3822" s="240"/>
      <c r="O3822" s="240"/>
      <c r="P3822" s="240"/>
    </row>
    <row r="3823" spans="1:16" ht="13.5">
      <c r="A3823" s="240"/>
      <c r="B3823" s="240"/>
      <c r="C3823" s="240"/>
      <c r="D3823" s="240"/>
      <c r="E3823" s="240"/>
      <c r="F3823" s="240"/>
      <c r="G3823" s="240"/>
      <c r="H3823" s="240"/>
      <c r="I3823" s="240"/>
      <c r="J3823" s="240"/>
      <c r="K3823" s="240"/>
      <c r="L3823" s="240"/>
      <c r="M3823" s="240"/>
      <c r="N3823" s="240"/>
      <c r="O3823" s="240"/>
      <c r="P3823" s="240"/>
    </row>
    <row r="3824" spans="1:16" ht="13.5">
      <c r="A3824" s="240"/>
      <c r="B3824" s="240"/>
      <c r="C3824" s="240"/>
      <c r="D3824" s="240"/>
      <c r="E3824" s="240"/>
      <c r="F3824" s="240"/>
      <c r="G3824" s="240"/>
      <c r="H3824" s="240"/>
      <c r="I3824" s="240"/>
      <c r="J3824" s="240"/>
      <c r="K3824" s="240"/>
      <c r="L3824" s="240"/>
      <c r="M3824" s="240"/>
      <c r="N3824" s="240"/>
      <c r="O3824" s="240"/>
      <c r="P3824" s="240"/>
    </row>
    <row r="3825" spans="1:16" ht="13.5">
      <c r="A3825" s="240"/>
      <c r="B3825" s="240"/>
      <c r="C3825" s="240"/>
      <c r="D3825" s="240"/>
      <c r="E3825" s="240"/>
      <c r="F3825" s="240"/>
      <c r="G3825" s="240"/>
      <c r="H3825" s="240"/>
      <c r="I3825" s="240"/>
      <c r="J3825" s="240"/>
      <c r="K3825" s="240"/>
      <c r="L3825" s="240"/>
      <c r="M3825" s="240"/>
      <c r="N3825" s="240"/>
      <c r="O3825" s="240"/>
      <c r="P3825" s="240"/>
    </row>
    <row r="3826" spans="1:16" ht="13.5">
      <c r="A3826" s="240"/>
      <c r="B3826" s="240"/>
      <c r="C3826" s="240"/>
      <c r="D3826" s="240"/>
      <c r="E3826" s="240"/>
      <c r="F3826" s="240"/>
      <c r="G3826" s="240"/>
      <c r="H3826" s="240"/>
      <c r="I3826" s="240"/>
      <c r="J3826" s="240"/>
      <c r="K3826" s="240"/>
      <c r="L3826" s="240"/>
      <c r="M3826" s="240"/>
      <c r="N3826" s="240"/>
      <c r="O3826" s="240"/>
      <c r="P3826" s="240"/>
    </row>
    <row r="3827" spans="1:16" ht="13.5">
      <c r="A3827" s="240"/>
      <c r="B3827" s="240"/>
      <c r="C3827" s="240"/>
      <c r="D3827" s="240"/>
      <c r="E3827" s="240"/>
      <c r="F3827" s="240"/>
      <c r="G3827" s="240"/>
      <c r="H3827" s="240"/>
      <c r="I3827" s="240"/>
      <c r="J3827" s="240"/>
      <c r="K3827" s="240"/>
      <c r="L3827" s="240"/>
      <c r="M3827" s="240"/>
      <c r="N3827" s="240"/>
      <c r="O3827" s="240"/>
      <c r="P3827" s="240"/>
    </row>
    <row r="3828" spans="1:16" ht="13.5">
      <c r="A3828" s="240"/>
      <c r="B3828" s="240"/>
      <c r="C3828" s="240"/>
      <c r="D3828" s="240"/>
      <c r="E3828" s="240"/>
      <c r="F3828" s="240"/>
      <c r="G3828" s="240"/>
      <c r="H3828" s="240"/>
      <c r="I3828" s="240"/>
      <c r="J3828" s="240"/>
      <c r="K3828" s="240"/>
      <c r="L3828" s="240"/>
      <c r="M3828" s="240"/>
      <c r="N3828" s="240"/>
      <c r="O3828" s="240"/>
      <c r="P3828" s="240"/>
    </row>
    <row r="3829" spans="1:16" ht="13.5">
      <c r="A3829" s="240"/>
      <c r="B3829" s="240"/>
      <c r="C3829" s="240"/>
      <c r="D3829" s="240"/>
      <c r="E3829" s="240"/>
      <c r="F3829" s="240"/>
      <c r="G3829" s="240"/>
      <c r="H3829" s="240"/>
      <c r="I3829" s="240"/>
      <c r="J3829" s="240"/>
      <c r="K3829" s="240"/>
      <c r="L3829" s="240"/>
      <c r="M3829" s="240"/>
      <c r="N3829" s="240"/>
      <c r="O3829" s="240"/>
      <c r="P3829" s="240"/>
    </row>
    <row r="3830" spans="1:16" ht="13.5">
      <c r="A3830" s="240"/>
      <c r="B3830" s="240"/>
      <c r="C3830" s="240"/>
      <c r="D3830" s="240"/>
      <c r="E3830" s="240"/>
      <c r="F3830" s="240"/>
      <c r="G3830" s="240"/>
      <c r="H3830" s="240"/>
      <c r="I3830" s="240"/>
      <c r="J3830" s="240"/>
      <c r="K3830" s="240"/>
      <c r="L3830" s="240"/>
      <c r="M3830" s="240"/>
      <c r="N3830" s="240"/>
      <c r="O3830" s="240"/>
      <c r="P3830" s="240"/>
    </row>
    <row r="3831" spans="1:16" ht="13.5">
      <c r="A3831" s="240"/>
      <c r="B3831" s="240"/>
      <c r="C3831" s="240"/>
      <c r="D3831" s="240"/>
      <c r="E3831" s="240"/>
      <c r="F3831" s="240"/>
      <c r="G3831" s="240"/>
      <c r="H3831" s="240"/>
      <c r="I3831" s="240"/>
      <c r="J3831" s="240"/>
      <c r="K3831" s="240"/>
      <c r="L3831" s="240"/>
      <c r="M3831" s="240"/>
      <c r="N3831" s="240"/>
      <c r="O3831" s="240"/>
      <c r="P3831" s="240"/>
    </row>
    <row r="3832" spans="1:16" ht="13.5">
      <c r="A3832" s="240"/>
      <c r="B3832" s="240"/>
      <c r="C3832" s="240"/>
      <c r="D3832" s="240"/>
      <c r="E3832" s="240"/>
      <c r="F3832" s="240"/>
      <c r="G3832" s="240"/>
      <c r="H3832" s="240"/>
      <c r="I3832" s="240"/>
      <c r="J3832" s="240"/>
      <c r="K3832" s="240"/>
      <c r="L3832" s="240"/>
      <c r="M3832" s="240"/>
      <c r="N3832" s="240"/>
      <c r="O3832" s="240"/>
      <c r="P3832" s="240"/>
    </row>
    <row r="3833" spans="1:16" ht="13.5">
      <c r="A3833" s="240"/>
      <c r="B3833" s="240"/>
      <c r="C3833" s="240"/>
      <c r="D3833" s="240"/>
      <c r="E3833" s="240"/>
      <c r="F3833" s="240"/>
      <c r="G3833" s="240"/>
      <c r="H3833" s="240"/>
      <c r="I3833" s="240"/>
      <c r="J3833" s="240"/>
      <c r="K3833" s="240"/>
      <c r="L3833" s="240"/>
      <c r="M3833" s="240"/>
      <c r="N3833" s="240"/>
      <c r="O3833" s="240"/>
      <c r="P3833" s="240"/>
    </row>
    <row r="3834" spans="1:16" ht="13.5">
      <c r="A3834" s="240"/>
      <c r="B3834" s="240"/>
      <c r="C3834" s="240"/>
      <c r="D3834" s="240"/>
      <c r="E3834" s="240"/>
      <c r="F3834" s="240"/>
      <c r="G3834" s="240"/>
      <c r="H3834" s="240"/>
      <c r="I3834" s="240"/>
      <c r="J3834" s="240"/>
      <c r="K3834" s="240"/>
      <c r="L3834" s="240"/>
      <c r="M3834" s="240"/>
      <c r="N3834" s="240"/>
      <c r="O3834" s="240"/>
      <c r="P3834" s="240"/>
    </row>
    <row r="3835" spans="1:16" ht="13.5">
      <c r="A3835" s="240"/>
      <c r="B3835" s="240"/>
      <c r="C3835" s="240"/>
      <c r="D3835" s="240"/>
      <c r="E3835" s="240"/>
      <c r="F3835" s="240"/>
      <c r="G3835" s="240"/>
      <c r="H3835" s="240"/>
      <c r="I3835" s="240"/>
      <c r="J3835" s="240"/>
      <c r="K3835" s="240"/>
      <c r="L3835" s="240"/>
      <c r="M3835" s="240"/>
      <c r="N3835" s="240"/>
      <c r="O3835" s="240"/>
      <c r="P3835" s="240"/>
    </row>
    <row r="3836" spans="1:16" ht="13.5">
      <c r="A3836" s="240"/>
      <c r="B3836" s="240"/>
      <c r="C3836" s="240"/>
      <c r="D3836" s="240"/>
      <c r="E3836" s="240"/>
      <c r="F3836" s="240"/>
      <c r="G3836" s="240"/>
      <c r="H3836" s="240"/>
      <c r="I3836" s="240"/>
      <c r="J3836" s="240"/>
      <c r="K3836" s="240"/>
      <c r="L3836" s="240"/>
      <c r="M3836" s="240"/>
      <c r="N3836" s="240"/>
      <c r="O3836" s="240"/>
      <c r="P3836" s="240"/>
    </row>
    <row r="3837" spans="1:16" ht="13.5">
      <c r="A3837" s="240"/>
      <c r="B3837" s="240"/>
      <c r="C3837" s="240"/>
      <c r="D3837" s="240"/>
      <c r="E3837" s="240"/>
      <c r="F3837" s="240"/>
      <c r="G3837" s="240"/>
      <c r="H3837" s="240"/>
      <c r="I3837" s="240"/>
      <c r="J3837" s="240"/>
      <c r="K3837" s="240"/>
      <c r="L3837" s="240"/>
      <c r="M3837" s="240"/>
      <c r="N3837" s="240"/>
      <c r="O3837" s="240"/>
      <c r="P3837" s="240"/>
    </row>
    <row r="3838" spans="1:16" ht="13.5">
      <c r="A3838" s="240"/>
      <c r="B3838" s="240"/>
      <c r="C3838" s="240"/>
      <c r="D3838" s="240"/>
      <c r="E3838" s="240"/>
      <c r="F3838" s="240"/>
      <c r="G3838" s="240"/>
      <c r="H3838" s="240"/>
      <c r="I3838" s="240"/>
      <c r="J3838" s="240"/>
      <c r="K3838" s="240"/>
      <c r="L3838" s="240"/>
      <c r="M3838" s="240"/>
      <c r="N3838" s="240"/>
      <c r="O3838" s="240"/>
      <c r="P3838" s="240"/>
    </row>
    <row r="3839" spans="1:16" ht="13.5">
      <c r="A3839" s="240"/>
      <c r="B3839" s="240"/>
      <c r="C3839" s="240"/>
      <c r="D3839" s="240"/>
      <c r="E3839" s="240"/>
      <c r="F3839" s="240"/>
      <c r="G3839" s="240"/>
      <c r="H3839" s="240"/>
      <c r="I3839" s="240"/>
      <c r="J3839" s="240"/>
      <c r="K3839" s="240"/>
      <c r="L3839" s="240"/>
      <c r="M3839" s="240"/>
      <c r="N3839" s="240"/>
      <c r="O3839" s="240"/>
      <c r="P3839" s="240"/>
    </row>
    <row r="3840" spans="1:16" ht="13.5">
      <c r="A3840" s="240"/>
      <c r="B3840" s="240"/>
      <c r="C3840" s="240"/>
      <c r="D3840" s="240"/>
      <c r="E3840" s="240"/>
      <c r="F3840" s="240"/>
      <c r="G3840" s="240"/>
      <c r="H3840" s="240"/>
      <c r="I3840" s="240"/>
      <c r="J3840" s="240"/>
      <c r="K3840" s="240"/>
      <c r="L3840" s="240"/>
      <c r="M3840" s="240"/>
      <c r="N3840" s="240"/>
      <c r="O3840" s="240"/>
      <c r="P3840" s="240"/>
    </row>
    <row r="3841" spans="1:16" ht="13.5">
      <c r="A3841" s="240"/>
      <c r="B3841" s="240"/>
      <c r="C3841" s="240"/>
      <c r="D3841" s="240"/>
      <c r="E3841" s="240"/>
      <c r="F3841" s="240"/>
      <c r="G3841" s="240"/>
      <c r="H3841" s="240"/>
      <c r="I3841" s="240"/>
      <c r="J3841" s="240"/>
      <c r="K3841" s="240"/>
      <c r="L3841" s="240"/>
      <c r="M3841" s="240"/>
      <c r="N3841" s="240"/>
      <c r="O3841" s="240"/>
      <c r="P3841" s="240"/>
    </row>
    <row r="3842" spans="1:16" ht="13.5">
      <c r="A3842" s="240"/>
      <c r="B3842" s="240"/>
      <c r="C3842" s="240"/>
      <c r="D3842" s="240"/>
      <c r="E3842" s="240"/>
      <c r="F3842" s="240"/>
      <c r="G3842" s="240"/>
      <c r="H3842" s="240"/>
      <c r="I3842" s="240"/>
      <c r="J3842" s="240"/>
      <c r="K3842" s="240"/>
      <c r="L3842" s="240"/>
      <c r="M3842" s="240"/>
      <c r="N3842" s="240"/>
      <c r="O3842" s="240"/>
      <c r="P3842" s="240"/>
    </row>
    <row r="3843" spans="1:16" ht="13.5">
      <c r="A3843" s="240"/>
      <c r="B3843" s="240"/>
      <c r="C3843" s="240"/>
      <c r="D3843" s="240"/>
      <c r="E3843" s="240"/>
      <c r="F3843" s="240"/>
      <c r="G3843" s="240"/>
      <c r="H3843" s="240"/>
      <c r="I3843" s="240"/>
      <c r="J3843" s="240"/>
      <c r="K3843" s="240"/>
      <c r="L3843" s="240"/>
      <c r="M3843" s="240"/>
      <c r="N3843" s="240"/>
      <c r="O3843" s="240"/>
      <c r="P3843" s="240"/>
    </row>
    <row r="3844" spans="1:16" ht="13.5">
      <c r="A3844" s="240"/>
      <c r="B3844" s="240"/>
      <c r="C3844" s="240"/>
      <c r="D3844" s="240"/>
      <c r="E3844" s="240"/>
      <c r="F3844" s="240"/>
      <c r="G3844" s="240"/>
      <c r="H3844" s="240"/>
      <c r="I3844" s="240"/>
      <c r="J3844" s="240"/>
      <c r="K3844" s="240"/>
      <c r="L3844" s="240"/>
      <c r="M3844" s="240"/>
      <c r="N3844" s="240"/>
      <c r="O3844" s="240"/>
      <c r="P3844" s="240"/>
    </row>
    <row r="3845" spans="1:16" ht="13.5">
      <c r="A3845" s="240"/>
      <c r="B3845" s="240"/>
      <c r="C3845" s="240"/>
      <c r="D3845" s="240"/>
      <c r="E3845" s="240"/>
      <c r="F3845" s="240"/>
      <c r="G3845" s="240"/>
      <c r="H3845" s="240"/>
      <c r="I3845" s="240"/>
      <c r="J3845" s="240"/>
      <c r="K3845" s="240"/>
      <c r="L3845" s="240"/>
      <c r="M3845" s="240"/>
      <c r="N3845" s="240"/>
      <c r="O3845" s="240"/>
      <c r="P3845" s="240"/>
    </row>
    <row r="3846" spans="1:16" ht="13.5">
      <c r="A3846" s="240"/>
      <c r="B3846" s="240"/>
      <c r="C3846" s="240"/>
      <c r="D3846" s="240"/>
      <c r="E3846" s="240"/>
      <c r="F3846" s="240"/>
      <c r="G3846" s="240"/>
      <c r="H3846" s="240"/>
      <c r="I3846" s="240"/>
      <c r="J3846" s="240"/>
      <c r="K3846" s="240"/>
      <c r="L3846" s="240"/>
      <c r="M3846" s="240"/>
      <c r="N3846" s="240"/>
      <c r="O3846" s="240"/>
      <c r="P3846" s="240"/>
    </row>
    <row r="3847" spans="1:16" ht="13.5">
      <c r="A3847" s="240"/>
      <c r="B3847" s="240"/>
      <c r="C3847" s="240"/>
      <c r="D3847" s="240"/>
      <c r="E3847" s="240"/>
      <c r="F3847" s="240"/>
      <c r="G3847" s="240"/>
      <c r="H3847" s="240"/>
      <c r="I3847" s="240"/>
      <c r="J3847" s="240"/>
      <c r="K3847" s="240"/>
      <c r="L3847" s="240"/>
      <c r="M3847" s="240"/>
      <c r="N3847" s="240"/>
      <c r="O3847" s="240"/>
      <c r="P3847" s="240"/>
    </row>
    <row r="3848" spans="1:16" ht="13.5">
      <c r="A3848" s="240"/>
      <c r="B3848" s="240"/>
      <c r="C3848" s="240"/>
      <c r="D3848" s="240"/>
      <c r="E3848" s="240"/>
      <c r="F3848" s="240"/>
      <c r="G3848" s="240"/>
      <c r="H3848" s="240"/>
      <c r="I3848" s="240"/>
      <c r="J3848" s="240"/>
      <c r="K3848" s="240"/>
      <c r="L3848" s="240"/>
      <c r="M3848" s="240"/>
      <c r="N3848" s="240"/>
      <c r="O3848" s="240"/>
      <c r="P3848" s="240"/>
    </row>
    <row r="3849" spans="1:16" ht="13.5">
      <c r="A3849" s="240"/>
      <c r="B3849" s="240"/>
      <c r="C3849" s="240"/>
      <c r="D3849" s="240"/>
      <c r="E3849" s="240"/>
      <c r="F3849" s="240"/>
      <c r="G3849" s="240"/>
      <c r="H3849" s="240"/>
      <c r="I3849" s="240"/>
      <c r="J3849" s="240"/>
      <c r="K3849" s="240"/>
      <c r="L3849" s="240"/>
      <c r="M3849" s="240"/>
      <c r="N3849" s="240"/>
      <c r="O3849" s="240"/>
      <c r="P3849" s="240"/>
    </row>
    <row r="3850" spans="1:16" ht="13.5">
      <c r="A3850" s="240"/>
      <c r="B3850" s="240"/>
      <c r="C3850" s="240"/>
      <c r="D3850" s="240"/>
      <c r="E3850" s="240"/>
      <c r="F3850" s="240"/>
      <c r="G3850" s="240"/>
      <c r="H3850" s="240"/>
      <c r="I3850" s="240"/>
      <c r="J3850" s="240"/>
      <c r="K3850" s="240"/>
      <c r="L3850" s="240"/>
      <c r="M3850" s="240"/>
      <c r="N3850" s="240"/>
      <c r="O3850" s="240"/>
      <c r="P3850" s="240"/>
    </row>
    <row r="3851" spans="1:16" ht="13.5">
      <c r="A3851" s="240"/>
      <c r="B3851" s="240"/>
      <c r="C3851" s="240"/>
      <c r="D3851" s="240"/>
      <c r="E3851" s="240"/>
      <c r="F3851" s="240"/>
      <c r="G3851" s="240"/>
      <c r="H3851" s="240"/>
      <c r="I3851" s="240"/>
      <c r="J3851" s="240"/>
      <c r="K3851" s="240"/>
      <c r="L3851" s="240"/>
      <c r="M3851" s="240"/>
      <c r="N3851" s="240"/>
      <c r="O3851" s="240"/>
      <c r="P3851" s="240"/>
    </row>
    <row r="3852" spans="1:16" ht="13.5">
      <c r="A3852" s="240"/>
      <c r="B3852" s="240"/>
      <c r="C3852" s="240"/>
      <c r="D3852" s="240"/>
      <c r="E3852" s="240"/>
      <c r="F3852" s="240"/>
      <c r="G3852" s="240"/>
      <c r="H3852" s="240"/>
      <c r="I3852" s="240"/>
      <c r="J3852" s="240"/>
      <c r="K3852" s="240"/>
      <c r="L3852" s="240"/>
      <c r="M3852" s="240"/>
      <c r="N3852" s="240"/>
      <c r="O3852" s="240"/>
      <c r="P3852" s="240"/>
    </row>
    <row r="3853" spans="1:16" ht="13.5">
      <c r="A3853" s="240"/>
      <c r="B3853" s="240"/>
      <c r="C3853" s="240"/>
      <c r="D3853" s="240"/>
      <c r="E3853" s="240"/>
      <c r="F3853" s="240"/>
      <c r="G3853" s="240"/>
      <c r="H3853" s="240"/>
      <c r="I3853" s="240"/>
      <c r="J3853" s="240"/>
      <c r="K3853" s="240"/>
      <c r="L3853" s="240"/>
      <c r="M3853" s="240"/>
      <c r="N3853" s="240"/>
      <c r="O3853" s="240"/>
      <c r="P3853" s="240"/>
    </row>
    <row r="3854" spans="1:16" ht="13.5">
      <c r="A3854" s="240"/>
      <c r="B3854" s="240"/>
      <c r="C3854" s="240"/>
      <c r="D3854" s="240"/>
      <c r="E3854" s="240"/>
      <c r="F3854" s="240"/>
      <c r="G3854" s="240"/>
      <c r="H3854" s="240"/>
      <c r="I3854" s="240"/>
      <c r="J3854" s="240"/>
      <c r="K3854" s="240"/>
      <c r="L3854" s="240"/>
      <c r="M3854" s="240"/>
      <c r="N3854" s="240"/>
      <c r="O3854" s="240"/>
      <c r="P3854" s="240"/>
    </row>
    <row r="3855" spans="1:16" ht="13.5">
      <c r="A3855" s="240"/>
      <c r="B3855" s="240"/>
      <c r="C3855" s="240"/>
      <c r="D3855" s="240"/>
      <c r="E3855" s="240"/>
      <c r="F3855" s="240"/>
      <c r="G3855" s="240"/>
      <c r="H3855" s="240"/>
      <c r="I3855" s="240"/>
      <c r="J3855" s="240"/>
      <c r="K3855" s="240"/>
      <c r="L3855" s="240"/>
      <c r="M3855" s="240"/>
      <c r="N3855" s="240"/>
      <c r="O3855" s="240"/>
      <c r="P3855" s="240"/>
    </row>
    <row r="3856" spans="1:16" ht="13.5">
      <c r="A3856" s="240"/>
      <c r="B3856" s="240"/>
      <c r="C3856" s="240"/>
      <c r="D3856" s="240"/>
      <c r="E3856" s="240"/>
      <c r="F3856" s="240"/>
      <c r="G3856" s="240"/>
      <c r="H3856" s="240"/>
      <c r="I3856" s="240"/>
      <c r="J3856" s="240"/>
      <c r="K3856" s="240"/>
      <c r="L3856" s="240"/>
      <c r="M3856" s="240"/>
      <c r="N3856" s="240"/>
      <c r="O3856" s="240"/>
      <c r="P3856" s="240"/>
    </row>
    <row r="3857" spans="1:16" ht="13.5">
      <c r="A3857" s="240"/>
      <c r="B3857" s="240"/>
      <c r="C3857" s="240"/>
      <c r="D3857" s="240"/>
      <c r="E3857" s="240"/>
      <c r="F3857" s="240"/>
      <c r="G3857" s="240"/>
      <c r="H3857" s="240"/>
      <c r="I3857" s="240"/>
      <c r="J3857" s="240"/>
      <c r="K3857" s="240"/>
      <c r="L3857" s="240"/>
      <c r="M3857" s="240"/>
      <c r="N3857" s="240"/>
      <c r="O3857" s="240"/>
      <c r="P3857" s="240"/>
    </row>
    <row r="3858" spans="1:16" ht="13.5">
      <c r="A3858" s="240"/>
      <c r="B3858" s="240"/>
      <c r="C3858" s="240"/>
      <c r="D3858" s="240"/>
      <c r="E3858" s="240"/>
      <c r="F3858" s="240"/>
      <c r="G3858" s="240"/>
      <c r="H3858" s="240"/>
      <c r="I3858" s="240"/>
      <c r="J3858" s="240"/>
      <c r="K3858" s="240"/>
      <c r="L3858" s="240"/>
      <c r="M3858" s="240"/>
      <c r="N3858" s="240"/>
      <c r="O3858" s="240"/>
      <c r="P3858" s="240"/>
    </row>
    <row r="3859" spans="1:16" ht="13.5">
      <c r="A3859" s="240"/>
      <c r="B3859" s="240"/>
      <c r="C3859" s="240"/>
      <c r="D3859" s="240"/>
      <c r="E3859" s="240"/>
      <c r="F3859" s="240"/>
      <c r="G3859" s="240"/>
      <c r="H3859" s="240"/>
      <c r="I3859" s="240"/>
      <c r="J3859" s="240"/>
      <c r="K3859" s="240"/>
      <c r="L3859" s="240"/>
      <c r="M3859" s="240"/>
      <c r="N3859" s="240"/>
      <c r="O3859" s="240"/>
      <c r="P3859" s="240"/>
    </row>
    <row r="3860" spans="1:16" ht="13.5">
      <c r="A3860" s="240"/>
      <c r="B3860" s="240"/>
      <c r="C3860" s="240"/>
      <c r="D3860" s="240"/>
      <c r="E3860" s="240"/>
      <c r="F3860" s="240"/>
      <c r="G3860" s="240"/>
      <c r="H3860" s="240"/>
      <c r="I3860" s="240"/>
      <c r="J3860" s="240"/>
      <c r="K3860" s="240"/>
      <c r="L3860" s="240"/>
      <c r="M3860" s="240"/>
      <c r="N3860" s="240"/>
      <c r="O3860" s="240"/>
      <c r="P3860" s="240"/>
    </row>
    <row r="3861" spans="1:16" ht="13.5">
      <c r="A3861" s="240"/>
      <c r="B3861" s="240"/>
      <c r="C3861" s="240"/>
      <c r="D3861" s="240"/>
      <c r="E3861" s="240"/>
      <c r="F3861" s="240"/>
      <c r="G3861" s="240"/>
      <c r="H3861" s="240"/>
      <c r="I3861" s="240"/>
      <c r="J3861" s="240"/>
      <c r="K3861" s="240"/>
      <c r="L3861" s="240"/>
      <c r="M3861" s="240"/>
      <c r="N3861" s="240"/>
      <c r="O3861" s="240"/>
      <c r="P3861" s="240"/>
    </row>
    <row r="3862" spans="1:16" ht="13.5">
      <c r="A3862" s="240"/>
      <c r="B3862" s="240"/>
      <c r="C3862" s="240"/>
      <c r="D3862" s="240"/>
      <c r="E3862" s="240"/>
      <c r="F3862" s="240"/>
      <c r="G3862" s="240"/>
      <c r="H3862" s="240"/>
      <c r="I3862" s="240"/>
      <c r="J3862" s="240"/>
      <c r="K3862" s="240"/>
      <c r="L3862" s="240"/>
      <c r="M3862" s="240"/>
      <c r="N3862" s="240"/>
      <c r="O3862" s="240"/>
      <c r="P3862" s="240"/>
    </row>
    <row r="3863" spans="1:16" ht="13.5">
      <c r="A3863" s="240"/>
      <c r="B3863" s="240"/>
      <c r="C3863" s="240"/>
      <c r="D3863" s="240"/>
      <c r="E3863" s="240"/>
      <c r="F3863" s="240"/>
      <c r="G3863" s="240"/>
      <c r="H3863" s="240"/>
      <c r="I3863" s="240"/>
      <c r="J3863" s="240"/>
      <c r="K3863" s="240"/>
      <c r="L3863" s="240"/>
      <c r="M3863" s="240"/>
      <c r="N3863" s="240"/>
      <c r="O3863" s="240"/>
      <c r="P3863" s="240"/>
    </row>
    <row r="3864" spans="1:16" ht="13.5">
      <c r="A3864" s="240"/>
      <c r="B3864" s="240"/>
      <c r="C3864" s="240"/>
      <c r="D3864" s="240"/>
      <c r="E3864" s="240"/>
      <c r="F3864" s="240"/>
      <c r="G3864" s="240"/>
      <c r="H3864" s="240"/>
      <c r="I3864" s="240"/>
      <c r="J3864" s="240"/>
      <c r="K3864" s="240"/>
      <c r="L3864" s="240"/>
      <c r="M3864" s="240"/>
      <c r="N3864" s="240"/>
      <c r="O3864" s="240"/>
      <c r="P3864" s="240"/>
    </row>
    <row r="3865" spans="1:16" ht="13.5">
      <c r="A3865" s="240"/>
      <c r="B3865" s="240"/>
      <c r="C3865" s="240"/>
      <c r="D3865" s="240"/>
      <c r="E3865" s="240"/>
      <c r="F3865" s="240"/>
      <c r="G3865" s="240"/>
      <c r="H3865" s="240"/>
      <c r="I3865" s="240"/>
      <c r="J3865" s="240"/>
      <c r="K3865" s="240"/>
      <c r="L3865" s="240"/>
      <c r="M3865" s="240"/>
      <c r="N3865" s="240"/>
      <c r="O3865" s="240"/>
      <c r="P3865" s="240"/>
    </row>
    <row r="3866" spans="1:16" ht="13.5">
      <c r="A3866" s="240"/>
      <c r="B3866" s="240"/>
      <c r="C3866" s="240"/>
      <c r="D3866" s="240"/>
      <c r="E3866" s="240"/>
      <c r="F3866" s="240"/>
      <c r="G3866" s="240"/>
      <c r="H3866" s="240"/>
      <c r="I3866" s="240"/>
      <c r="J3866" s="240"/>
      <c r="K3866" s="240"/>
      <c r="L3866" s="240"/>
      <c r="M3866" s="240"/>
      <c r="N3866" s="240"/>
      <c r="O3866" s="240"/>
      <c r="P3866" s="240"/>
    </row>
    <row r="3867" spans="1:16" ht="13.5">
      <c r="A3867" s="240"/>
      <c r="B3867" s="240"/>
      <c r="C3867" s="240"/>
      <c r="D3867" s="240"/>
      <c r="E3867" s="240"/>
      <c r="F3867" s="240"/>
      <c r="G3867" s="240"/>
      <c r="H3867" s="240"/>
      <c r="I3867" s="240"/>
      <c r="J3867" s="240"/>
      <c r="K3867" s="240"/>
      <c r="L3867" s="240"/>
      <c r="M3867" s="240"/>
      <c r="N3867" s="240"/>
      <c r="O3867" s="240"/>
      <c r="P3867" s="240"/>
    </row>
    <row r="3868" spans="1:16" ht="13.5">
      <c r="A3868" s="240"/>
      <c r="B3868" s="240"/>
      <c r="C3868" s="240"/>
      <c r="D3868" s="240"/>
      <c r="E3868" s="240"/>
      <c r="F3868" s="240"/>
      <c r="G3868" s="240"/>
      <c r="H3868" s="240"/>
      <c r="I3868" s="240"/>
      <c r="J3868" s="240"/>
      <c r="K3868" s="240"/>
      <c r="L3868" s="240"/>
      <c r="M3868" s="240"/>
      <c r="N3868" s="240"/>
      <c r="O3868" s="240"/>
      <c r="P3868" s="240"/>
    </row>
    <row r="3869" spans="1:16" ht="13.5">
      <c r="A3869" s="240"/>
      <c r="B3869" s="240"/>
      <c r="C3869" s="240"/>
      <c r="D3869" s="240"/>
      <c r="E3869" s="240"/>
      <c r="F3869" s="240"/>
      <c r="G3869" s="240"/>
      <c r="H3869" s="240"/>
      <c r="I3869" s="240"/>
      <c r="J3869" s="240"/>
      <c r="K3869" s="240"/>
      <c r="L3869" s="240"/>
      <c r="M3869" s="240"/>
      <c r="N3869" s="240"/>
      <c r="O3869" s="240"/>
      <c r="P3869" s="240"/>
    </row>
    <row r="3870" spans="1:16" ht="13.5">
      <c r="A3870" s="240"/>
      <c r="B3870" s="240"/>
      <c r="C3870" s="240"/>
      <c r="D3870" s="240"/>
      <c r="E3870" s="240"/>
      <c r="F3870" s="240"/>
      <c r="G3870" s="240"/>
      <c r="H3870" s="240"/>
      <c r="I3870" s="240"/>
      <c r="J3870" s="240"/>
      <c r="K3870" s="240"/>
      <c r="L3870" s="240"/>
      <c r="M3870" s="240"/>
      <c r="N3870" s="240"/>
      <c r="O3870" s="240"/>
      <c r="P3870" s="240"/>
    </row>
    <row r="3871" spans="1:16" ht="13.5">
      <c r="A3871" s="240"/>
      <c r="B3871" s="240"/>
      <c r="C3871" s="240"/>
      <c r="D3871" s="240"/>
      <c r="E3871" s="240"/>
      <c r="F3871" s="240"/>
      <c r="G3871" s="240"/>
      <c r="H3871" s="240"/>
      <c r="I3871" s="240"/>
      <c r="J3871" s="240"/>
      <c r="K3871" s="240"/>
      <c r="L3871" s="240"/>
      <c r="M3871" s="240"/>
      <c r="N3871" s="240"/>
      <c r="O3871" s="240"/>
      <c r="P3871" s="240"/>
    </row>
    <row r="3872" spans="1:16" ht="13.5">
      <c r="A3872" s="240"/>
      <c r="B3872" s="240"/>
      <c r="C3872" s="240"/>
      <c r="D3872" s="240"/>
      <c r="E3872" s="240"/>
      <c r="F3872" s="240"/>
      <c r="G3872" s="240"/>
      <c r="H3872" s="240"/>
      <c r="I3872" s="240"/>
      <c r="J3872" s="240"/>
      <c r="K3872" s="240"/>
      <c r="L3872" s="240"/>
      <c r="M3872" s="240"/>
      <c r="N3872" s="240"/>
      <c r="O3872" s="240"/>
      <c r="P3872" s="240"/>
    </row>
    <row r="3873" spans="1:16" ht="13.5">
      <c r="A3873" s="240"/>
      <c r="B3873" s="240"/>
      <c r="C3873" s="240"/>
      <c r="D3873" s="240"/>
      <c r="E3873" s="240"/>
      <c r="F3873" s="240"/>
      <c r="G3873" s="240"/>
      <c r="H3873" s="240"/>
      <c r="I3873" s="240"/>
      <c r="J3873" s="240"/>
      <c r="K3873" s="240"/>
      <c r="L3873" s="240"/>
      <c r="M3873" s="240"/>
      <c r="N3873" s="240"/>
      <c r="O3873" s="240"/>
      <c r="P3873" s="240"/>
    </row>
    <row r="3874" spans="1:16" ht="13.5">
      <c r="A3874" s="240"/>
      <c r="B3874" s="240"/>
      <c r="C3874" s="240"/>
      <c r="D3874" s="240"/>
      <c r="E3874" s="240"/>
      <c r="F3874" s="240"/>
      <c r="G3874" s="240"/>
      <c r="H3874" s="240"/>
      <c r="I3874" s="240"/>
      <c r="J3874" s="240"/>
      <c r="K3874" s="240"/>
      <c r="L3874" s="240"/>
      <c r="M3874" s="240"/>
      <c r="N3874" s="240"/>
      <c r="O3874" s="240"/>
      <c r="P3874" s="240"/>
    </row>
    <row r="3875" spans="1:16" ht="13.5">
      <c r="A3875" s="240"/>
      <c r="B3875" s="240"/>
      <c r="C3875" s="240"/>
      <c r="D3875" s="240"/>
      <c r="E3875" s="240"/>
      <c r="F3875" s="240"/>
      <c r="G3875" s="240"/>
      <c r="H3875" s="240"/>
      <c r="I3875" s="240"/>
      <c r="J3875" s="240"/>
      <c r="K3875" s="240"/>
      <c r="L3875" s="240"/>
      <c r="M3875" s="240"/>
      <c r="N3875" s="240"/>
      <c r="O3875" s="240"/>
      <c r="P3875" s="240"/>
    </row>
    <row r="3876" spans="1:16" ht="13.5">
      <c r="A3876" s="240"/>
      <c r="B3876" s="240"/>
      <c r="C3876" s="240"/>
      <c r="D3876" s="240"/>
      <c r="E3876" s="240"/>
      <c r="F3876" s="240"/>
      <c r="G3876" s="240"/>
      <c r="H3876" s="240"/>
      <c r="I3876" s="240"/>
      <c r="J3876" s="240"/>
      <c r="K3876" s="240"/>
      <c r="L3876" s="240"/>
      <c r="M3876" s="240"/>
      <c r="N3876" s="240"/>
      <c r="O3876" s="240"/>
      <c r="P3876" s="240"/>
    </row>
    <row r="3877" spans="1:16" ht="13.5">
      <c r="A3877" s="240"/>
      <c r="B3877" s="240"/>
      <c r="C3877" s="240"/>
      <c r="D3877" s="240"/>
      <c r="E3877" s="240"/>
      <c r="F3877" s="240"/>
      <c r="G3877" s="240"/>
      <c r="H3877" s="240"/>
      <c r="I3877" s="240"/>
      <c r="J3877" s="240"/>
      <c r="K3877" s="240"/>
      <c r="L3877" s="240"/>
      <c r="M3877" s="240"/>
      <c r="N3877" s="240"/>
      <c r="O3877" s="240"/>
      <c r="P3877" s="240"/>
    </row>
    <row r="3878" spans="1:16" ht="13.5">
      <c r="A3878" s="240"/>
      <c r="B3878" s="240"/>
      <c r="C3878" s="240"/>
      <c r="D3878" s="240"/>
      <c r="E3878" s="240"/>
      <c r="F3878" s="240"/>
      <c r="G3878" s="240"/>
      <c r="H3878" s="240"/>
      <c r="I3878" s="240"/>
      <c r="J3878" s="240"/>
      <c r="K3878" s="240"/>
      <c r="L3878" s="240"/>
      <c r="M3878" s="240"/>
      <c r="N3878" s="240"/>
      <c r="O3878" s="240"/>
      <c r="P3878" s="240"/>
    </row>
    <row r="3879" spans="1:16" ht="13.5">
      <c r="A3879" s="240"/>
      <c r="B3879" s="240"/>
      <c r="C3879" s="240"/>
      <c r="D3879" s="240"/>
      <c r="E3879" s="240"/>
      <c r="F3879" s="240"/>
      <c r="G3879" s="240"/>
      <c r="H3879" s="240"/>
      <c r="I3879" s="240"/>
      <c r="J3879" s="240"/>
      <c r="K3879" s="240"/>
      <c r="L3879" s="240"/>
      <c r="M3879" s="240"/>
      <c r="N3879" s="240"/>
      <c r="O3879" s="240"/>
      <c r="P3879" s="240"/>
    </row>
    <row r="3880" spans="1:16" ht="13.5">
      <c r="A3880" s="240"/>
      <c r="B3880" s="240"/>
      <c r="C3880" s="240"/>
      <c r="D3880" s="240"/>
      <c r="E3880" s="240"/>
      <c r="F3880" s="240"/>
      <c r="G3880" s="240"/>
      <c r="H3880" s="240"/>
      <c r="I3880" s="240"/>
      <c r="J3880" s="240"/>
      <c r="K3880" s="240"/>
      <c r="L3880" s="240"/>
      <c r="M3880" s="240"/>
      <c r="N3880" s="240"/>
      <c r="O3880" s="240"/>
      <c r="P3880" s="240"/>
    </row>
    <row r="3881" spans="1:16" ht="13.5">
      <c r="A3881" s="240"/>
      <c r="B3881" s="240"/>
      <c r="C3881" s="240"/>
      <c r="D3881" s="240"/>
      <c r="E3881" s="240"/>
      <c r="F3881" s="240"/>
      <c r="G3881" s="240"/>
      <c r="H3881" s="240"/>
      <c r="I3881" s="240"/>
      <c r="J3881" s="240"/>
      <c r="K3881" s="240"/>
      <c r="L3881" s="240"/>
      <c r="M3881" s="240"/>
      <c r="N3881" s="240"/>
      <c r="O3881" s="240"/>
      <c r="P3881" s="240"/>
    </row>
    <row r="3882" spans="1:16" ht="13.5">
      <c r="A3882" s="240"/>
      <c r="B3882" s="240"/>
      <c r="C3882" s="240"/>
      <c r="D3882" s="240"/>
      <c r="E3882" s="240"/>
      <c r="F3882" s="240"/>
      <c r="G3882" s="240"/>
      <c r="H3882" s="240"/>
      <c r="I3882" s="240"/>
      <c r="J3882" s="240"/>
      <c r="K3882" s="240"/>
      <c r="L3882" s="240"/>
      <c r="M3882" s="240"/>
      <c r="N3882" s="240"/>
      <c r="O3882" s="240"/>
      <c r="P3882" s="240"/>
    </row>
    <row r="3883" spans="1:16" ht="13.5">
      <c r="A3883" s="240"/>
      <c r="B3883" s="240"/>
      <c r="C3883" s="240"/>
      <c r="D3883" s="240"/>
      <c r="E3883" s="240"/>
      <c r="F3883" s="240"/>
      <c r="G3883" s="240"/>
      <c r="H3883" s="240"/>
      <c r="I3883" s="240"/>
      <c r="J3883" s="240"/>
      <c r="K3883" s="240"/>
      <c r="L3883" s="240"/>
      <c r="M3883" s="240"/>
      <c r="N3883" s="240"/>
      <c r="O3883" s="240"/>
      <c r="P3883" s="240"/>
    </row>
    <row r="3884" spans="1:16" ht="13.5">
      <c r="A3884" s="240"/>
      <c r="B3884" s="240"/>
      <c r="C3884" s="240"/>
      <c r="D3884" s="240"/>
      <c r="E3884" s="240"/>
      <c r="F3884" s="240"/>
      <c r="G3884" s="240"/>
      <c r="H3884" s="240"/>
      <c r="I3884" s="240"/>
      <c r="J3884" s="240"/>
      <c r="K3884" s="240"/>
      <c r="L3884" s="240"/>
      <c r="M3884" s="240"/>
      <c r="N3884" s="240"/>
      <c r="O3884" s="240"/>
      <c r="P3884" s="240"/>
    </row>
    <row r="3885" spans="1:16" ht="13.5">
      <c r="A3885" s="240"/>
      <c r="B3885" s="240"/>
      <c r="C3885" s="240"/>
      <c r="D3885" s="240"/>
      <c r="E3885" s="240"/>
      <c r="F3885" s="240"/>
      <c r="G3885" s="240"/>
      <c r="H3885" s="240"/>
      <c r="I3885" s="240"/>
      <c r="J3885" s="240"/>
      <c r="K3885" s="240"/>
      <c r="L3885" s="240"/>
      <c r="M3885" s="240"/>
      <c r="N3885" s="240"/>
      <c r="O3885" s="240"/>
      <c r="P3885" s="240"/>
    </row>
    <row r="3886" spans="1:16" ht="13.5">
      <c r="A3886" s="240"/>
      <c r="B3886" s="240"/>
      <c r="C3886" s="240"/>
      <c r="D3886" s="240"/>
      <c r="E3886" s="240"/>
      <c r="F3886" s="240"/>
      <c r="G3886" s="240"/>
      <c r="H3886" s="240"/>
      <c r="I3886" s="240"/>
      <c r="J3886" s="240"/>
      <c r="K3886" s="240"/>
      <c r="L3886" s="240"/>
      <c r="M3886" s="240"/>
      <c r="N3886" s="240"/>
      <c r="O3886" s="240"/>
      <c r="P3886" s="240"/>
    </row>
    <row r="3887" spans="1:16" ht="13.5">
      <c r="A3887" s="240"/>
      <c r="B3887" s="240"/>
      <c r="C3887" s="240"/>
      <c r="D3887" s="240"/>
      <c r="E3887" s="240"/>
      <c r="F3887" s="240"/>
      <c r="G3887" s="240"/>
      <c r="H3887" s="240"/>
      <c r="I3887" s="240"/>
      <c r="J3887" s="240"/>
      <c r="K3887" s="240"/>
      <c r="L3887" s="240"/>
      <c r="M3887" s="240"/>
      <c r="N3887" s="240"/>
      <c r="O3887" s="240"/>
      <c r="P3887" s="240"/>
    </row>
    <row r="3888" spans="1:16" ht="13.5">
      <c r="A3888" s="240"/>
      <c r="B3888" s="240"/>
      <c r="C3888" s="240"/>
      <c r="D3888" s="240"/>
      <c r="E3888" s="240"/>
      <c r="F3888" s="240"/>
      <c r="G3888" s="240"/>
      <c r="H3888" s="240"/>
      <c r="I3888" s="240"/>
      <c r="J3888" s="240"/>
      <c r="K3888" s="240"/>
      <c r="L3888" s="240"/>
      <c r="M3888" s="240"/>
      <c r="N3888" s="240"/>
      <c r="O3888" s="240"/>
      <c r="P3888" s="240"/>
    </row>
    <row r="3889" spans="1:16" ht="13.5">
      <c r="A3889" s="240"/>
      <c r="B3889" s="240"/>
      <c r="C3889" s="240"/>
      <c r="D3889" s="240"/>
      <c r="E3889" s="240"/>
      <c r="F3889" s="240"/>
      <c r="G3889" s="240"/>
      <c r="H3889" s="240"/>
      <c r="I3889" s="240"/>
      <c r="J3889" s="240"/>
      <c r="K3889" s="240"/>
      <c r="L3889" s="240"/>
      <c r="M3889" s="240"/>
      <c r="N3889" s="240"/>
      <c r="O3889" s="240"/>
      <c r="P3889" s="240"/>
    </row>
    <row r="3890" spans="1:16" ht="13.5">
      <c r="A3890" s="240"/>
      <c r="B3890" s="240"/>
      <c r="C3890" s="240"/>
      <c r="D3890" s="240"/>
      <c r="E3890" s="240"/>
      <c r="F3890" s="240"/>
      <c r="G3890" s="240"/>
      <c r="H3890" s="240"/>
      <c r="I3890" s="240"/>
      <c r="J3890" s="240"/>
      <c r="K3890" s="240"/>
      <c r="L3890" s="240"/>
      <c r="M3890" s="240"/>
      <c r="N3890" s="240"/>
      <c r="O3890" s="240"/>
      <c r="P3890" s="240"/>
    </row>
    <row r="3891" spans="1:16" ht="13.5">
      <c r="A3891" s="240"/>
      <c r="B3891" s="240"/>
      <c r="C3891" s="240"/>
      <c r="D3891" s="240"/>
      <c r="E3891" s="240"/>
      <c r="F3891" s="240"/>
      <c r="G3891" s="240"/>
      <c r="H3891" s="240"/>
      <c r="I3891" s="240"/>
      <c r="J3891" s="240"/>
      <c r="K3891" s="240"/>
      <c r="L3891" s="240"/>
      <c r="M3891" s="240"/>
      <c r="N3891" s="240"/>
      <c r="O3891" s="240"/>
      <c r="P3891" s="240"/>
    </row>
    <row r="3892" spans="1:16" ht="13.5">
      <c r="A3892" s="240"/>
      <c r="B3892" s="240"/>
      <c r="C3892" s="240"/>
      <c r="D3892" s="240"/>
      <c r="E3892" s="240"/>
      <c r="F3892" s="240"/>
      <c r="G3892" s="240"/>
      <c r="H3892" s="240"/>
      <c r="I3892" s="240"/>
      <c r="J3892" s="240"/>
      <c r="K3892" s="240"/>
      <c r="L3892" s="240"/>
      <c r="M3892" s="240"/>
      <c r="N3892" s="240"/>
      <c r="O3892" s="240"/>
      <c r="P3892" s="240"/>
    </row>
    <row r="3893" spans="1:16" ht="13.5">
      <c r="A3893" s="240"/>
      <c r="B3893" s="240"/>
      <c r="C3893" s="240"/>
      <c r="D3893" s="240"/>
      <c r="E3893" s="240"/>
      <c r="F3893" s="240"/>
      <c r="G3893" s="240"/>
      <c r="H3893" s="240"/>
      <c r="I3893" s="240"/>
      <c r="J3893" s="240"/>
      <c r="K3893" s="240"/>
      <c r="L3893" s="240"/>
      <c r="M3893" s="240"/>
      <c r="N3893" s="240"/>
      <c r="O3893" s="240"/>
      <c r="P3893" s="240"/>
    </row>
    <row r="3894" spans="1:16" ht="13.5">
      <c r="A3894" s="240"/>
      <c r="B3894" s="240"/>
      <c r="C3894" s="240"/>
      <c r="D3894" s="240"/>
      <c r="E3894" s="240"/>
      <c r="F3894" s="240"/>
      <c r="G3894" s="240"/>
      <c r="H3894" s="240"/>
      <c r="I3894" s="240"/>
      <c r="J3894" s="240"/>
      <c r="K3894" s="240"/>
      <c r="L3894" s="240"/>
      <c r="M3894" s="240"/>
      <c r="N3894" s="240"/>
      <c r="O3894" s="240"/>
      <c r="P3894" s="240"/>
    </row>
    <row r="3895" spans="1:16" ht="13.5">
      <c r="A3895" s="240"/>
      <c r="B3895" s="240"/>
      <c r="C3895" s="240"/>
      <c r="D3895" s="240"/>
      <c r="E3895" s="240"/>
      <c r="F3895" s="240"/>
      <c r="G3895" s="240"/>
      <c r="H3895" s="240"/>
      <c r="I3895" s="240"/>
      <c r="J3895" s="240"/>
      <c r="K3895" s="240"/>
      <c r="L3895" s="240"/>
      <c r="M3895" s="240"/>
      <c r="N3895" s="240"/>
      <c r="O3895" s="240"/>
      <c r="P3895" s="240"/>
    </row>
    <row r="3896" spans="1:16" ht="13.5">
      <c r="A3896" s="240"/>
      <c r="B3896" s="240"/>
      <c r="C3896" s="240"/>
      <c r="D3896" s="240"/>
      <c r="E3896" s="240"/>
      <c r="F3896" s="240"/>
      <c r="G3896" s="240"/>
      <c r="H3896" s="240"/>
      <c r="I3896" s="240"/>
      <c r="J3896" s="240"/>
      <c r="K3896" s="240"/>
      <c r="L3896" s="240"/>
      <c r="M3896" s="240"/>
      <c r="N3896" s="240"/>
      <c r="O3896" s="240"/>
      <c r="P3896" s="240"/>
    </row>
    <row r="3897" spans="1:16" ht="13.5">
      <c r="A3897" s="240"/>
      <c r="B3897" s="240"/>
      <c r="C3897" s="240"/>
      <c r="D3897" s="240"/>
      <c r="E3897" s="240"/>
      <c r="F3897" s="240"/>
      <c r="G3897" s="240"/>
      <c r="H3897" s="240"/>
      <c r="I3897" s="240"/>
      <c r="J3897" s="240"/>
      <c r="K3897" s="240"/>
      <c r="L3897" s="240"/>
      <c r="M3897" s="240"/>
      <c r="N3897" s="240"/>
      <c r="O3897" s="240"/>
      <c r="P3897" s="240"/>
    </row>
    <row r="3898" spans="1:16" ht="13.5">
      <c r="A3898" s="240"/>
      <c r="B3898" s="240"/>
      <c r="C3898" s="240"/>
      <c r="D3898" s="240"/>
      <c r="E3898" s="240"/>
      <c r="F3898" s="240"/>
      <c r="G3898" s="240"/>
      <c r="H3898" s="240"/>
      <c r="I3898" s="240"/>
      <c r="J3898" s="240"/>
      <c r="K3898" s="240"/>
      <c r="L3898" s="240"/>
      <c r="M3898" s="240"/>
      <c r="N3898" s="240"/>
      <c r="O3898" s="240"/>
      <c r="P3898" s="240"/>
    </row>
    <row r="3899" spans="1:16" ht="13.5">
      <c r="A3899" s="240"/>
      <c r="B3899" s="240"/>
      <c r="C3899" s="240"/>
      <c r="D3899" s="240"/>
      <c r="E3899" s="240"/>
      <c r="F3899" s="240"/>
      <c r="G3899" s="240"/>
      <c r="H3899" s="240"/>
      <c r="I3899" s="240"/>
      <c r="J3899" s="240"/>
      <c r="K3899" s="240"/>
      <c r="L3899" s="240"/>
      <c r="M3899" s="240"/>
      <c r="N3899" s="240"/>
      <c r="O3899" s="240"/>
      <c r="P3899" s="240"/>
    </row>
    <row r="3900" spans="1:16" ht="13.5">
      <c r="A3900" s="240"/>
      <c r="B3900" s="240"/>
      <c r="C3900" s="240"/>
      <c r="D3900" s="240"/>
      <c r="E3900" s="240"/>
      <c r="F3900" s="240"/>
      <c r="G3900" s="240"/>
      <c r="H3900" s="240"/>
      <c r="I3900" s="240"/>
      <c r="J3900" s="240"/>
      <c r="K3900" s="240"/>
      <c r="L3900" s="240"/>
      <c r="M3900" s="240"/>
      <c r="N3900" s="240"/>
      <c r="O3900" s="240"/>
      <c r="P3900" s="240"/>
    </row>
    <row r="3901" spans="1:16" ht="13.5">
      <c r="A3901" s="240"/>
      <c r="B3901" s="240"/>
      <c r="C3901" s="240"/>
      <c r="D3901" s="240"/>
      <c r="E3901" s="240"/>
      <c r="F3901" s="240"/>
      <c r="G3901" s="240"/>
      <c r="H3901" s="240"/>
      <c r="I3901" s="240"/>
      <c r="J3901" s="240"/>
      <c r="K3901" s="240"/>
      <c r="L3901" s="240"/>
      <c r="M3901" s="240"/>
      <c r="N3901" s="240"/>
      <c r="O3901" s="240"/>
      <c r="P3901" s="240"/>
    </row>
    <row r="3902" spans="1:16" ht="13.5">
      <c r="A3902" s="240"/>
      <c r="B3902" s="240"/>
      <c r="C3902" s="240"/>
      <c r="D3902" s="240"/>
      <c r="E3902" s="240"/>
      <c r="F3902" s="240"/>
      <c r="G3902" s="240"/>
      <c r="H3902" s="240"/>
      <c r="I3902" s="240"/>
      <c r="J3902" s="240"/>
      <c r="K3902" s="240"/>
      <c r="L3902" s="240"/>
      <c r="M3902" s="240"/>
      <c r="N3902" s="240"/>
      <c r="O3902" s="240"/>
      <c r="P3902" s="240"/>
    </row>
    <row r="3903" spans="1:16" ht="13.5">
      <c r="A3903" s="240"/>
      <c r="B3903" s="240"/>
      <c r="C3903" s="240"/>
      <c r="D3903" s="240"/>
      <c r="E3903" s="240"/>
      <c r="F3903" s="240"/>
      <c r="G3903" s="240"/>
      <c r="H3903" s="240"/>
      <c r="I3903" s="240"/>
      <c r="J3903" s="240"/>
      <c r="K3903" s="240"/>
      <c r="L3903" s="240"/>
      <c r="M3903" s="240"/>
      <c r="N3903" s="240"/>
      <c r="O3903" s="240"/>
      <c r="P3903" s="240"/>
    </row>
    <row r="3904" spans="1:16" ht="13.5">
      <c r="A3904" s="240"/>
      <c r="B3904" s="240"/>
      <c r="C3904" s="240"/>
      <c r="D3904" s="240"/>
      <c r="E3904" s="240"/>
      <c r="F3904" s="240"/>
      <c r="G3904" s="240"/>
      <c r="H3904" s="240"/>
      <c r="I3904" s="240"/>
      <c r="J3904" s="240"/>
      <c r="K3904" s="240"/>
      <c r="L3904" s="240"/>
      <c r="M3904" s="240"/>
      <c r="N3904" s="240"/>
      <c r="O3904" s="240"/>
      <c r="P3904" s="240"/>
    </row>
    <row r="3905" spans="1:16" ht="13.5">
      <c r="A3905" s="240"/>
      <c r="B3905" s="240"/>
      <c r="C3905" s="240"/>
      <c r="D3905" s="240"/>
      <c r="E3905" s="240"/>
      <c r="F3905" s="240"/>
      <c r="G3905" s="240"/>
      <c r="H3905" s="240"/>
      <c r="I3905" s="240"/>
      <c r="J3905" s="240"/>
      <c r="K3905" s="240"/>
      <c r="L3905" s="240"/>
      <c r="M3905" s="240"/>
      <c r="N3905" s="240"/>
      <c r="O3905" s="240"/>
      <c r="P3905" s="240"/>
    </row>
    <row r="3906" spans="1:16" ht="13.5">
      <c r="A3906" s="240"/>
      <c r="B3906" s="240"/>
      <c r="C3906" s="240"/>
      <c r="D3906" s="240"/>
      <c r="E3906" s="240"/>
      <c r="F3906" s="240"/>
      <c r="G3906" s="240"/>
      <c r="H3906" s="240"/>
      <c r="I3906" s="240"/>
      <c r="J3906" s="240"/>
      <c r="K3906" s="240"/>
      <c r="L3906" s="240"/>
      <c r="M3906" s="240"/>
      <c r="N3906" s="240"/>
      <c r="O3906" s="240"/>
      <c r="P3906" s="240"/>
    </row>
    <row r="3907" spans="1:16" ht="13.5">
      <c r="A3907" s="240"/>
      <c r="B3907" s="240"/>
      <c r="C3907" s="240"/>
      <c r="D3907" s="240"/>
      <c r="E3907" s="240"/>
      <c r="F3907" s="240"/>
      <c r="G3907" s="240"/>
      <c r="H3907" s="240"/>
      <c r="I3907" s="240"/>
      <c r="J3907" s="240"/>
      <c r="K3907" s="240"/>
      <c r="L3907" s="240"/>
      <c r="M3907" s="240"/>
      <c r="N3907" s="240"/>
      <c r="O3907" s="240"/>
      <c r="P3907" s="240"/>
    </row>
    <row r="3908" spans="1:16" ht="13.5">
      <c r="A3908" s="240"/>
      <c r="B3908" s="240"/>
      <c r="C3908" s="240"/>
      <c r="D3908" s="240"/>
      <c r="E3908" s="240"/>
      <c r="F3908" s="240"/>
      <c r="G3908" s="240"/>
      <c r="H3908" s="240"/>
      <c r="I3908" s="240"/>
      <c r="J3908" s="240"/>
      <c r="K3908" s="240"/>
      <c r="L3908" s="240"/>
      <c r="M3908" s="240"/>
      <c r="N3908" s="240"/>
      <c r="O3908" s="240"/>
      <c r="P3908" s="240"/>
    </row>
    <row r="3909" spans="1:16" ht="13.5">
      <c r="A3909" s="240"/>
      <c r="B3909" s="240"/>
      <c r="C3909" s="240"/>
      <c r="D3909" s="240"/>
      <c r="E3909" s="240"/>
      <c r="F3909" s="240"/>
      <c r="G3909" s="240"/>
      <c r="H3909" s="240"/>
      <c r="I3909" s="240"/>
      <c r="J3909" s="240"/>
      <c r="K3909" s="240"/>
      <c r="L3909" s="240"/>
      <c r="M3909" s="240"/>
      <c r="N3909" s="240"/>
      <c r="O3909" s="240"/>
      <c r="P3909" s="240"/>
    </row>
    <row r="3910" spans="1:16" ht="13.5">
      <c r="A3910" s="240"/>
      <c r="B3910" s="240"/>
      <c r="C3910" s="240"/>
      <c r="D3910" s="240"/>
      <c r="E3910" s="240"/>
      <c r="F3910" s="240"/>
      <c r="G3910" s="240"/>
      <c r="H3910" s="240"/>
      <c r="I3910" s="240"/>
      <c r="J3910" s="240"/>
      <c r="K3910" s="240"/>
      <c r="L3910" s="240"/>
      <c r="M3910" s="240"/>
      <c r="N3910" s="240"/>
      <c r="O3910" s="240"/>
      <c r="P3910" s="240"/>
    </row>
    <row r="3911" spans="1:16" ht="13.5">
      <c r="A3911" s="240"/>
      <c r="B3911" s="240"/>
      <c r="C3911" s="240"/>
      <c r="D3911" s="240"/>
      <c r="E3911" s="240"/>
      <c r="F3911" s="240"/>
      <c r="G3911" s="240"/>
      <c r="H3911" s="240"/>
      <c r="I3911" s="240"/>
      <c r="J3911" s="240"/>
      <c r="K3911" s="240"/>
      <c r="L3911" s="240"/>
      <c r="M3911" s="240"/>
      <c r="N3911" s="240"/>
      <c r="O3911" s="240"/>
      <c r="P3911" s="240"/>
    </row>
    <row r="3912" spans="1:16" ht="13.5">
      <c r="A3912" s="240"/>
      <c r="B3912" s="240"/>
      <c r="C3912" s="240"/>
      <c r="D3912" s="240"/>
      <c r="E3912" s="240"/>
      <c r="F3912" s="240"/>
      <c r="G3912" s="240"/>
      <c r="H3912" s="240"/>
      <c r="I3912" s="240"/>
      <c r="J3912" s="240"/>
      <c r="K3912" s="240"/>
      <c r="L3912" s="240"/>
      <c r="M3912" s="240"/>
      <c r="N3912" s="240"/>
      <c r="O3912" s="240"/>
      <c r="P3912" s="240"/>
    </row>
    <row r="3913" spans="1:16" ht="13.5">
      <c r="A3913" s="240"/>
      <c r="B3913" s="240"/>
      <c r="C3913" s="240"/>
      <c r="D3913" s="240"/>
      <c r="E3913" s="240"/>
      <c r="F3913" s="240"/>
      <c r="G3913" s="240"/>
      <c r="H3913" s="240"/>
      <c r="I3913" s="240"/>
      <c r="J3913" s="240"/>
      <c r="K3913" s="240"/>
      <c r="L3913" s="240"/>
      <c r="M3913" s="240"/>
      <c r="N3913" s="240"/>
      <c r="O3913" s="240"/>
      <c r="P3913" s="240"/>
    </row>
    <row r="3914" spans="1:16" ht="13.5">
      <c r="A3914" s="240"/>
      <c r="B3914" s="240"/>
      <c r="C3914" s="240"/>
      <c r="D3914" s="240"/>
      <c r="E3914" s="240"/>
      <c r="F3914" s="240"/>
      <c r="G3914" s="240"/>
      <c r="H3914" s="240"/>
      <c r="I3914" s="240"/>
      <c r="J3914" s="240"/>
      <c r="K3914" s="240"/>
      <c r="L3914" s="240"/>
      <c r="M3914" s="240"/>
      <c r="N3914" s="240"/>
      <c r="O3914" s="240"/>
      <c r="P3914" s="240"/>
    </row>
    <row r="3915" spans="1:16" ht="13.5">
      <c r="A3915" s="240"/>
      <c r="B3915" s="240"/>
      <c r="C3915" s="240"/>
      <c r="D3915" s="240"/>
      <c r="E3915" s="240"/>
      <c r="F3915" s="240"/>
      <c r="G3915" s="240"/>
      <c r="H3915" s="240"/>
      <c r="I3915" s="240"/>
      <c r="J3915" s="240"/>
      <c r="K3915" s="240"/>
      <c r="L3915" s="240"/>
      <c r="M3915" s="240"/>
      <c r="N3915" s="240"/>
      <c r="O3915" s="240"/>
      <c r="P3915" s="240"/>
    </row>
    <row r="3916" spans="1:16" ht="13.5">
      <c r="A3916" s="240"/>
      <c r="B3916" s="240"/>
      <c r="C3916" s="240"/>
      <c r="D3916" s="240"/>
      <c r="E3916" s="240"/>
      <c r="F3916" s="240"/>
      <c r="G3916" s="240"/>
      <c r="H3916" s="240"/>
      <c r="I3916" s="240"/>
      <c r="J3916" s="240"/>
      <c r="K3916" s="240"/>
      <c r="L3916" s="240"/>
      <c r="M3916" s="240"/>
      <c r="N3916" s="240"/>
      <c r="O3916" s="240"/>
      <c r="P3916" s="240"/>
    </row>
    <row r="3917" spans="1:16" ht="13.5">
      <c r="A3917" s="240"/>
      <c r="B3917" s="240"/>
      <c r="C3917" s="240"/>
      <c r="D3917" s="240"/>
      <c r="E3917" s="240"/>
      <c r="F3917" s="240"/>
      <c r="G3917" s="240"/>
      <c r="H3917" s="240"/>
      <c r="I3917" s="240"/>
      <c r="J3917" s="240"/>
      <c r="K3917" s="240"/>
      <c r="L3917" s="240"/>
      <c r="M3917" s="240"/>
      <c r="N3917" s="240"/>
      <c r="O3917" s="240"/>
      <c r="P3917" s="240"/>
    </row>
    <row r="3918" spans="1:16" ht="13.5">
      <c r="A3918" s="240"/>
      <c r="B3918" s="240"/>
      <c r="C3918" s="240"/>
      <c r="D3918" s="240"/>
      <c r="E3918" s="240"/>
      <c r="F3918" s="240"/>
      <c r="G3918" s="240"/>
      <c r="H3918" s="240"/>
      <c r="I3918" s="240"/>
      <c r="J3918" s="240"/>
      <c r="K3918" s="240"/>
      <c r="L3918" s="240"/>
      <c r="M3918" s="240"/>
      <c r="N3918" s="240"/>
      <c r="O3918" s="240"/>
      <c r="P3918" s="240"/>
    </row>
    <row r="3919" spans="1:16" ht="13.5">
      <c r="A3919" s="240"/>
      <c r="B3919" s="240"/>
      <c r="C3919" s="240"/>
      <c r="D3919" s="240"/>
      <c r="E3919" s="240"/>
      <c r="F3919" s="240"/>
      <c r="G3919" s="240"/>
      <c r="H3919" s="240"/>
      <c r="I3919" s="240"/>
      <c r="J3919" s="240"/>
      <c r="K3919" s="240"/>
      <c r="L3919" s="240"/>
      <c r="M3919" s="240"/>
      <c r="N3919" s="240"/>
      <c r="O3919" s="240"/>
      <c r="P3919" s="240"/>
    </row>
    <row r="3920" spans="1:16" ht="13.5">
      <c r="A3920" s="240"/>
      <c r="B3920" s="240"/>
      <c r="C3920" s="240"/>
      <c r="D3920" s="240"/>
      <c r="E3920" s="240"/>
      <c r="F3920" s="240"/>
      <c r="G3920" s="240"/>
      <c r="H3920" s="240"/>
      <c r="I3920" s="240"/>
      <c r="J3920" s="240"/>
      <c r="K3920" s="240"/>
      <c r="L3920" s="240"/>
      <c r="M3920" s="240"/>
      <c r="N3920" s="240"/>
      <c r="O3920" s="240"/>
      <c r="P3920" s="240"/>
    </row>
    <row r="3921" spans="1:16" ht="13.5">
      <c r="A3921" s="240"/>
      <c r="B3921" s="240"/>
      <c r="C3921" s="240"/>
      <c r="D3921" s="240"/>
      <c r="E3921" s="240"/>
      <c r="F3921" s="240"/>
      <c r="G3921" s="240"/>
      <c r="H3921" s="240"/>
      <c r="I3921" s="240"/>
      <c r="J3921" s="240"/>
      <c r="K3921" s="240"/>
      <c r="L3921" s="240"/>
      <c r="M3921" s="240"/>
      <c r="N3921" s="240"/>
      <c r="O3921" s="240"/>
      <c r="P3921" s="240"/>
    </row>
    <row r="3922" spans="1:16" ht="13.5">
      <c r="A3922" s="240"/>
      <c r="B3922" s="240"/>
      <c r="C3922" s="240"/>
      <c r="D3922" s="240"/>
      <c r="E3922" s="240"/>
      <c r="F3922" s="240"/>
      <c r="G3922" s="240"/>
      <c r="H3922" s="240"/>
      <c r="I3922" s="240"/>
      <c r="J3922" s="240"/>
      <c r="K3922" s="240"/>
      <c r="L3922" s="240"/>
      <c r="M3922" s="240"/>
      <c r="N3922" s="240"/>
      <c r="O3922" s="240"/>
      <c r="P3922" s="240"/>
    </row>
    <row r="3923" spans="1:16" ht="13.5">
      <c r="A3923" s="240"/>
      <c r="B3923" s="240"/>
      <c r="C3923" s="240"/>
      <c r="D3923" s="240"/>
      <c r="E3923" s="240"/>
      <c r="F3923" s="240"/>
      <c r="G3923" s="240"/>
      <c r="H3923" s="240"/>
      <c r="I3923" s="240"/>
      <c r="J3923" s="240"/>
      <c r="K3923" s="240"/>
      <c r="L3923" s="240"/>
      <c r="M3923" s="240"/>
      <c r="N3923" s="240"/>
      <c r="O3923" s="240"/>
      <c r="P3923" s="240"/>
    </row>
    <row r="3924" spans="1:16" ht="13.5">
      <c r="A3924" s="240"/>
      <c r="B3924" s="240"/>
      <c r="C3924" s="240"/>
      <c r="D3924" s="240"/>
      <c r="E3924" s="240"/>
      <c r="F3924" s="240"/>
      <c r="G3924" s="240"/>
      <c r="H3924" s="240"/>
      <c r="I3924" s="240"/>
      <c r="J3924" s="240"/>
      <c r="K3924" s="240"/>
      <c r="L3924" s="240"/>
      <c r="M3924" s="240"/>
      <c r="N3924" s="240"/>
      <c r="O3924" s="240"/>
      <c r="P3924" s="240"/>
    </row>
    <row r="3925" spans="1:16" ht="13.5">
      <c r="A3925" s="240"/>
      <c r="B3925" s="240"/>
      <c r="C3925" s="240"/>
      <c r="D3925" s="240"/>
      <c r="E3925" s="240"/>
      <c r="F3925" s="240"/>
      <c r="G3925" s="240"/>
      <c r="H3925" s="240"/>
      <c r="I3925" s="240"/>
      <c r="J3925" s="240"/>
      <c r="K3925" s="240"/>
      <c r="L3925" s="240"/>
      <c r="M3925" s="240"/>
      <c r="N3925" s="240"/>
      <c r="O3925" s="240"/>
      <c r="P3925" s="240"/>
    </row>
    <row r="3926" spans="1:16" ht="13.5">
      <c r="A3926" s="240"/>
      <c r="B3926" s="240"/>
      <c r="C3926" s="240"/>
      <c r="D3926" s="240"/>
      <c r="E3926" s="240"/>
      <c r="F3926" s="240"/>
      <c r="G3926" s="240"/>
      <c r="H3926" s="240"/>
      <c r="I3926" s="240"/>
      <c r="J3926" s="240"/>
      <c r="K3926" s="240"/>
      <c r="L3926" s="240"/>
      <c r="M3926" s="240"/>
      <c r="N3926" s="240"/>
      <c r="O3926" s="240"/>
      <c r="P3926" s="240"/>
    </row>
    <row r="3927" spans="1:16" ht="13.5">
      <c r="A3927" s="240"/>
      <c r="B3927" s="240"/>
      <c r="C3927" s="240"/>
      <c r="D3927" s="240"/>
      <c r="E3927" s="240"/>
      <c r="F3927" s="240"/>
      <c r="G3927" s="240"/>
      <c r="H3927" s="240"/>
      <c r="I3927" s="240"/>
      <c r="J3927" s="240"/>
      <c r="K3927" s="240"/>
      <c r="L3927" s="240"/>
      <c r="M3927" s="240"/>
      <c r="N3927" s="240"/>
      <c r="O3927" s="240"/>
      <c r="P3927" s="240"/>
    </row>
    <row r="3928" spans="1:16" ht="13.5">
      <c r="A3928" s="240"/>
      <c r="B3928" s="240"/>
      <c r="C3928" s="240"/>
      <c r="D3928" s="240"/>
      <c r="E3928" s="240"/>
      <c r="F3928" s="240"/>
      <c r="G3928" s="240"/>
      <c r="H3928" s="240"/>
      <c r="I3928" s="240"/>
      <c r="J3928" s="240"/>
      <c r="K3928" s="240"/>
      <c r="L3928" s="240"/>
      <c r="M3928" s="240"/>
      <c r="N3928" s="240"/>
      <c r="O3928" s="240"/>
      <c r="P3928" s="240"/>
    </row>
    <row r="3929" spans="1:16" ht="13.5">
      <c r="A3929" s="240"/>
      <c r="B3929" s="240"/>
      <c r="C3929" s="240"/>
      <c r="D3929" s="240"/>
      <c r="E3929" s="240"/>
      <c r="F3929" s="240"/>
      <c r="G3929" s="240"/>
      <c r="H3929" s="240"/>
      <c r="I3929" s="240"/>
      <c r="J3929" s="240"/>
      <c r="K3929" s="240"/>
      <c r="L3929" s="240"/>
      <c r="M3929" s="240"/>
      <c r="N3929" s="240"/>
      <c r="O3929" s="240"/>
      <c r="P3929" s="240"/>
    </row>
    <row r="3930" spans="1:16" ht="13.5">
      <c r="A3930" s="240"/>
      <c r="B3930" s="240"/>
      <c r="C3930" s="240"/>
      <c r="D3930" s="240"/>
      <c r="E3930" s="240"/>
      <c r="F3930" s="240"/>
      <c r="G3930" s="240"/>
      <c r="H3930" s="240"/>
      <c r="I3930" s="240"/>
      <c r="J3930" s="240"/>
      <c r="K3930" s="240"/>
      <c r="L3930" s="240"/>
      <c r="M3930" s="240"/>
      <c r="N3930" s="240"/>
      <c r="O3930" s="240"/>
      <c r="P3930" s="240"/>
    </row>
    <row r="3931" spans="1:16" ht="13.5">
      <c r="A3931" s="240"/>
      <c r="B3931" s="240"/>
      <c r="C3931" s="240"/>
      <c r="D3931" s="240"/>
      <c r="E3931" s="240"/>
      <c r="F3931" s="240"/>
      <c r="G3931" s="240"/>
      <c r="H3931" s="240"/>
      <c r="I3931" s="240"/>
      <c r="J3931" s="240"/>
      <c r="K3931" s="240"/>
      <c r="L3931" s="240"/>
      <c r="M3931" s="240"/>
      <c r="N3931" s="240"/>
      <c r="O3931" s="240"/>
      <c r="P3931" s="240"/>
    </row>
    <row r="3932" spans="1:16" ht="13.5">
      <c r="A3932" s="240"/>
      <c r="B3932" s="240"/>
      <c r="C3932" s="240"/>
      <c r="D3932" s="240"/>
      <c r="E3932" s="240"/>
      <c r="F3932" s="240"/>
      <c r="G3932" s="240"/>
      <c r="H3932" s="240"/>
      <c r="I3932" s="240"/>
      <c r="J3932" s="240"/>
      <c r="K3932" s="240"/>
      <c r="L3932" s="240"/>
      <c r="M3932" s="240"/>
      <c r="N3932" s="240"/>
      <c r="O3932" s="240"/>
      <c r="P3932" s="240"/>
    </row>
    <row r="3933" spans="1:16" ht="13.5">
      <c r="A3933" s="240"/>
      <c r="B3933" s="240"/>
      <c r="C3933" s="240"/>
      <c r="D3933" s="240"/>
      <c r="E3933" s="240"/>
      <c r="F3933" s="240"/>
      <c r="G3933" s="240"/>
      <c r="H3933" s="240"/>
      <c r="I3933" s="240"/>
      <c r="J3933" s="240"/>
      <c r="K3933" s="240"/>
      <c r="L3933" s="240"/>
      <c r="M3933" s="240"/>
      <c r="N3933" s="240"/>
      <c r="O3933" s="240"/>
      <c r="P3933" s="240"/>
    </row>
    <row r="3934" spans="1:16" ht="13.5">
      <c r="A3934" s="240"/>
      <c r="B3934" s="240"/>
      <c r="C3934" s="240"/>
      <c r="D3934" s="240"/>
      <c r="E3934" s="240"/>
      <c r="F3934" s="240"/>
      <c r="G3934" s="240"/>
      <c r="H3934" s="240"/>
      <c r="I3934" s="240"/>
      <c r="J3934" s="240"/>
      <c r="K3934" s="240"/>
      <c r="L3934" s="240"/>
      <c r="M3934" s="240"/>
      <c r="N3934" s="240"/>
      <c r="O3934" s="240"/>
      <c r="P3934" s="240"/>
    </row>
    <row r="3935" spans="1:16" ht="13.5">
      <c r="A3935" s="240"/>
      <c r="B3935" s="240"/>
      <c r="C3935" s="240"/>
      <c r="D3935" s="240"/>
      <c r="E3935" s="240"/>
      <c r="F3935" s="240"/>
      <c r="G3935" s="240"/>
      <c r="H3935" s="240"/>
      <c r="I3935" s="240"/>
      <c r="J3935" s="240"/>
      <c r="K3935" s="240"/>
      <c r="L3935" s="240"/>
      <c r="M3935" s="240"/>
      <c r="N3935" s="240"/>
      <c r="O3935" s="240"/>
      <c r="P3935" s="240"/>
    </row>
    <row r="3936" spans="1:16" ht="13.5">
      <c r="A3936" s="240"/>
      <c r="B3936" s="240"/>
      <c r="C3936" s="240"/>
      <c r="D3936" s="240"/>
      <c r="E3936" s="240"/>
      <c r="F3936" s="240"/>
      <c r="G3936" s="240"/>
      <c r="H3936" s="240"/>
      <c r="I3936" s="240"/>
      <c r="J3936" s="240"/>
      <c r="K3936" s="240"/>
      <c r="L3936" s="240"/>
      <c r="M3936" s="240"/>
      <c r="N3936" s="240"/>
      <c r="O3936" s="240"/>
      <c r="P3936" s="240"/>
    </row>
    <row r="3937" spans="1:16" ht="13.5">
      <c r="A3937" s="240"/>
      <c r="B3937" s="240"/>
      <c r="C3937" s="240"/>
      <c r="D3937" s="240"/>
      <c r="E3937" s="240"/>
      <c r="F3937" s="240"/>
      <c r="G3937" s="240"/>
      <c r="H3937" s="240"/>
      <c r="I3937" s="240"/>
      <c r="J3937" s="240"/>
      <c r="K3937" s="240"/>
      <c r="L3937" s="240"/>
      <c r="M3937" s="240"/>
      <c r="N3937" s="240"/>
      <c r="O3937" s="240"/>
      <c r="P3937" s="240"/>
    </row>
    <row r="3938" spans="1:16" ht="13.5">
      <c r="A3938" s="240"/>
      <c r="B3938" s="240"/>
      <c r="C3938" s="240"/>
      <c r="D3938" s="240"/>
      <c r="E3938" s="240"/>
      <c r="F3938" s="240"/>
      <c r="G3938" s="240"/>
      <c r="H3938" s="240"/>
      <c r="I3938" s="240"/>
      <c r="J3938" s="240"/>
      <c r="K3938" s="240"/>
      <c r="L3938" s="240"/>
      <c r="M3938" s="240"/>
      <c r="N3938" s="240"/>
      <c r="O3938" s="240"/>
      <c r="P3938" s="240"/>
    </row>
    <row r="3939" spans="1:16" ht="13.5">
      <c r="A3939" s="240"/>
      <c r="B3939" s="240"/>
      <c r="C3939" s="240"/>
      <c r="D3939" s="240"/>
      <c r="E3939" s="240"/>
      <c r="F3939" s="240"/>
      <c r="G3939" s="240"/>
      <c r="H3939" s="240"/>
      <c r="I3939" s="240"/>
      <c r="J3939" s="240"/>
      <c r="K3939" s="240"/>
      <c r="L3939" s="240"/>
      <c r="M3939" s="240"/>
      <c r="N3939" s="240"/>
      <c r="O3939" s="240"/>
      <c r="P3939" s="240"/>
    </row>
    <row r="3940" spans="1:16" ht="13.5">
      <c r="A3940" s="240"/>
      <c r="B3940" s="240"/>
      <c r="C3940" s="240"/>
      <c r="D3940" s="240"/>
      <c r="E3940" s="240"/>
      <c r="F3940" s="240"/>
      <c r="G3940" s="240"/>
      <c r="H3940" s="240"/>
      <c r="I3940" s="240"/>
      <c r="J3940" s="240"/>
      <c r="K3940" s="240"/>
      <c r="L3940" s="240"/>
      <c r="M3940" s="240"/>
      <c r="N3940" s="240"/>
      <c r="O3940" s="240"/>
      <c r="P3940" s="240"/>
    </row>
    <row r="3941" spans="1:16" ht="13.5">
      <c r="A3941" s="240"/>
      <c r="B3941" s="240"/>
      <c r="C3941" s="240"/>
      <c r="D3941" s="240"/>
      <c r="E3941" s="240"/>
      <c r="F3941" s="240"/>
      <c r="G3941" s="240"/>
      <c r="H3941" s="240"/>
      <c r="I3941" s="240"/>
      <c r="J3941" s="240"/>
      <c r="K3941" s="240"/>
      <c r="L3941" s="240"/>
      <c r="M3941" s="240"/>
      <c r="N3941" s="240"/>
      <c r="O3941" s="240"/>
      <c r="P3941" s="240"/>
    </row>
    <row r="3942" spans="1:16" ht="13.5">
      <c r="A3942" s="240"/>
      <c r="B3942" s="240"/>
      <c r="C3942" s="240"/>
      <c r="D3942" s="240"/>
      <c r="E3942" s="240"/>
      <c r="F3942" s="240"/>
      <c r="G3942" s="240"/>
      <c r="H3942" s="240"/>
      <c r="I3942" s="240"/>
      <c r="J3942" s="240"/>
      <c r="K3942" s="240"/>
      <c r="L3942" s="240"/>
      <c r="M3942" s="240"/>
      <c r="N3942" s="240"/>
      <c r="O3942" s="240"/>
      <c r="P3942" s="240"/>
    </row>
    <row r="3943" spans="1:16" ht="13.5">
      <c r="A3943" s="240"/>
      <c r="B3943" s="240"/>
      <c r="C3943" s="240"/>
      <c r="D3943" s="240"/>
      <c r="E3943" s="240"/>
      <c r="F3943" s="240"/>
      <c r="G3943" s="240"/>
      <c r="H3943" s="240"/>
      <c r="I3943" s="240"/>
      <c r="J3943" s="240"/>
      <c r="K3943" s="240"/>
      <c r="L3943" s="240"/>
      <c r="M3943" s="240"/>
      <c r="N3943" s="240"/>
      <c r="O3943" s="240"/>
      <c r="P3943" s="240"/>
    </row>
    <row r="3944" spans="1:16" ht="13.5">
      <c r="A3944" s="240"/>
      <c r="B3944" s="240"/>
      <c r="C3944" s="240"/>
      <c r="D3944" s="240"/>
      <c r="E3944" s="240"/>
      <c r="F3944" s="240"/>
      <c r="G3944" s="240"/>
      <c r="H3944" s="240"/>
      <c r="I3944" s="240"/>
      <c r="J3944" s="240"/>
      <c r="K3944" s="240"/>
      <c r="L3944" s="240"/>
      <c r="M3944" s="240"/>
      <c r="N3944" s="240"/>
      <c r="O3944" s="240"/>
      <c r="P3944" s="240"/>
    </row>
    <row r="3945" spans="1:16" ht="13.5">
      <c r="A3945" s="240"/>
      <c r="B3945" s="240"/>
      <c r="C3945" s="240"/>
      <c r="D3945" s="240"/>
      <c r="E3945" s="240"/>
      <c r="F3945" s="240"/>
      <c r="G3945" s="240"/>
      <c r="H3945" s="240"/>
      <c r="I3945" s="240"/>
      <c r="J3945" s="240"/>
      <c r="K3945" s="240"/>
      <c r="L3945" s="240"/>
      <c r="M3945" s="240"/>
      <c r="N3945" s="240"/>
      <c r="O3945" s="240"/>
      <c r="P3945" s="240"/>
    </row>
    <row r="3946" spans="1:16" ht="13.5">
      <c r="A3946" s="240"/>
      <c r="B3946" s="240"/>
      <c r="C3946" s="240"/>
      <c r="D3946" s="240"/>
      <c r="E3946" s="240"/>
      <c r="F3946" s="240"/>
      <c r="G3946" s="240"/>
      <c r="H3946" s="240"/>
      <c r="I3946" s="240"/>
      <c r="J3946" s="240"/>
      <c r="K3946" s="240"/>
      <c r="L3946" s="240"/>
      <c r="M3946" s="240"/>
      <c r="N3946" s="240"/>
      <c r="O3946" s="240"/>
      <c r="P3946" s="240"/>
    </row>
    <row r="3947" spans="1:16" ht="13.5">
      <c r="A3947" s="240"/>
      <c r="B3947" s="240"/>
      <c r="C3947" s="240"/>
      <c r="D3947" s="240"/>
      <c r="E3947" s="240"/>
      <c r="F3947" s="240"/>
      <c r="G3947" s="240"/>
      <c r="H3947" s="240"/>
      <c r="I3947" s="240"/>
      <c r="J3947" s="240"/>
      <c r="K3947" s="240"/>
      <c r="L3947" s="240"/>
      <c r="M3947" s="240"/>
      <c r="N3947" s="240"/>
      <c r="O3947" s="240"/>
      <c r="P3947" s="240"/>
    </row>
    <row r="3948" spans="1:16" ht="13.5">
      <c r="A3948" s="240"/>
      <c r="B3948" s="240"/>
      <c r="C3948" s="240"/>
      <c r="D3948" s="240"/>
      <c r="E3948" s="240"/>
      <c r="F3948" s="240"/>
      <c r="G3948" s="240"/>
      <c r="H3948" s="240"/>
      <c r="I3948" s="240"/>
      <c r="J3948" s="240"/>
      <c r="K3948" s="240"/>
      <c r="L3948" s="240"/>
      <c r="M3948" s="240"/>
      <c r="N3948" s="240"/>
      <c r="O3948" s="240"/>
      <c r="P3948" s="240"/>
    </row>
    <row r="3949" spans="1:16" ht="13.5">
      <c r="A3949" s="240"/>
      <c r="B3949" s="240"/>
      <c r="C3949" s="240"/>
      <c r="D3949" s="240"/>
      <c r="E3949" s="240"/>
      <c r="F3949" s="240"/>
      <c r="G3949" s="240"/>
      <c r="H3949" s="240"/>
      <c r="I3949" s="240"/>
      <c r="J3949" s="240"/>
      <c r="K3949" s="240"/>
      <c r="L3949" s="240"/>
      <c r="M3949" s="240"/>
      <c r="N3949" s="240"/>
      <c r="O3949" s="240"/>
      <c r="P3949" s="240"/>
    </row>
    <row r="3950" spans="1:16" ht="13.5">
      <c r="A3950" s="240"/>
      <c r="B3950" s="240"/>
      <c r="C3950" s="240"/>
      <c r="D3950" s="240"/>
      <c r="E3950" s="240"/>
      <c r="F3950" s="240"/>
      <c r="G3950" s="240"/>
      <c r="H3950" s="240"/>
      <c r="I3950" s="240"/>
      <c r="J3950" s="240"/>
      <c r="K3950" s="240"/>
      <c r="L3950" s="240"/>
      <c r="M3950" s="240"/>
      <c r="N3950" s="240"/>
      <c r="O3950" s="240"/>
      <c r="P3950" s="240"/>
    </row>
    <row r="3951" spans="1:16" ht="13.5">
      <c r="A3951" s="240"/>
      <c r="B3951" s="240"/>
      <c r="C3951" s="240"/>
      <c r="D3951" s="240"/>
      <c r="E3951" s="240"/>
      <c r="F3951" s="240"/>
      <c r="G3951" s="240"/>
      <c r="H3951" s="240"/>
      <c r="I3951" s="240"/>
      <c r="J3951" s="240"/>
      <c r="K3951" s="240"/>
      <c r="L3951" s="240"/>
      <c r="M3951" s="240"/>
      <c r="N3951" s="240"/>
      <c r="O3951" s="240"/>
      <c r="P3951" s="240"/>
    </row>
    <row r="3952" spans="1:16" ht="13.5">
      <c r="A3952" s="240"/>
      <c r="B3952" s="240"/>
      <c r="C3952" s="240"/>
      <c r="D3952" s="240"/>
      <c r="E3952" s="240"/>
      <c r="F3952" s="240"/>
      <c r="G3952" s="240"/>
      <c r="H3952" s="240"/>
      <c r="I3952" s="240"/>
      <c r="J3952" s="240"/>
      <c r="K3952" s="240"/>
      <c r="L3952" s="240"/>
      <c r="M3952" s="240"/>
      <c r="N3952" s="240"/>
      <c r="O3952" s="240"/>
      <c r="P3952" s="240"/>
    </row>
    <row r="3953" spans="1:16" ht="13.5">
      <c r="A3953" s="240"/>
      <c r="B3953" s="240"/>
      <c r="C3953" s="240"/>
      <c r="D3953" s="240"/>
      <c r="E3953" s="240"/>
      <c r="F3953" s="240"/>
      <c r="G3953" s="240"/>
      <c r="H3953" s="240"/>
      <c r="I3953" s="240"/>
      <c r="J3953" s="240"/>
      <c r="K3953" s="240"/>
      <c r="L3953" s="240"/>
      <c r="M3953" s="240"/>
      <c r="N3953" s="240"/>
      <c r="O3953" s="240"/>
      <c r="P3953" s="240"/>
    </row>
    <row r="3954" spans="1:16" ht="13.5">
      <c r="A3954" s="240"/>
      <c r="B3954" s="240"/>
      <c r="C3954" s="240"/>
      <c r="D3954" s="240"/>
      <c r="E3954" s="240"/>
      <c r="F3954" s="240"/>
      <c r="G3954" s="240"/>
      <c r="H3954" s="240"/>
      <c r="I3954" s="240"/>
      <c r="J3954" s="240"/>
      <c r="K3954" s="240"/>
      <c r="L3954" s="240"/>
      <c r="M3954" s="240"/>
      <c r="N3954" s="240"/>
      <c r="O3954" s="240"/>
      <c r="P3954" s="240"/>
    </row>
    <row r="3955" spans="1:16" ht="13.5">
      <c r="A3955" s="240"/>
      <c r="B3955" s="240"/>
      <c r="C3955" s="240"/>
      <c r="D3955" s="240"/>
      <c r="E3955" s="240"/>
      <c r="F3955" s="240"/>
      <c r="G3955" s="240"/>
      <c r="H3955" s="240"/>
      <c r="I3955" s="240"/>
      <c r="J3955" s="240"/>
      <c r="K3955" s="240"/>
      <c r="L3955" s="240"/>
      <c r="M3955" s="240"/>
      <c r="N3955" s="240"/>
      <c r="O3955" s="240"/>
      <c r="P3955" s="240"/>
    </row>
    <row r="3956" spans="1:16" ht="13.5">
      <c r="A3956" s="240"/>
      <c r="B3956" s="240"/>
      <c r="C3956" s="240"/>
      <c r="D3956" s="240"/>
      <c r="E3956" s="240"/>
      <c r="F3956" s="240"/>
      <c r="G3956" s="240"/>
      <c r="H3956" s="240"/>
      <c r="I3956" s="240"/>
      <c r="J3956" s="240"/>
      <c r="K3956" s="240"/>
      <c r="L3956" s="240"/>
      <c r="M3956" s="240"/>
      <c r="N3956" s="240"/>
      <c r="O3956" s="240"/>
      <c r="P3956" s="240"/>
    </row>
    <row r="3957" spans="1:16" ht="13.5">
      <c r="A3957" s="240"/>
      <c r="B3957" s="240"/>
      <c r="C3957" s="240"/>
      <c r="D3957" s="240"/>
      <c r="E3957" s="240"/>
      <c r="F3957" s="240"/>
      <c r="G3957" s="240"/>
      <c r="H3957" s="240"/>
      <c r="I3957" s="240"/>
      <c r="J3957" s="240"/>
      <c r="K3957" s="240"/>
      <c r="L3957" s="240"/>
      <c r="M3957" s="240"/>
      <c r="N3957" s="240"/>
      <c r="O3957" s="240"/>
      <c r="P3957" s="240"/>
    </row>
    <row r="3958" spans="1:16" ht="13.5">
      <c r="A3958" s="240"/>
      <c r="B3958" s="240"/>
      <c r="C3958" s="240"/>
      <c r="D3958" s="240"/>
      <c r="E3958" s="240"/>
      <c r="F3958" s="240"/>
      <c r="G3958" s="240"/>
      <c r="H3958" s="240"/>
      <c r="I3958" s="240"/>
      <c r="J3958" s="240"/>
      <c r="K3958" s="240"/>
      <c r="L3958" s="240"/>
      <c r="M3958" s="240"/>
      <c r="N3958" s="240"/>
      <c r="O3958" s="240"/>
      <c r="P3958" s="240"/>
    </row>
    <row r="3959" spans="1:16" ht="13.5">
      <c r="A3959" s="240"/>
      <c r="B3959" s="240"/>
      <c r="C3959" s="240"/>
      <c r="D3959" s="240"/>
      <c r="E3959" s="240"/>
      <c r="F3959" s="240"/>
      <c r="G3959" s="240"/>
      <c r="H3959" s="240"/>
      <c r="I3959" s="240"/>
      <c r="J3959" s="240"/>
      <c r="K3959" s="240"/>
      <c r="L3959" s="240"/>
      <c r="M3959" s="240"/>
      <c r="N3959" s="240"/>
      <c r="O3959" s="240"/>
      <c r="P3959" s="240"/>
    </row>
    <row r="3960" spans="1:16" ht="13.5">
      <c r="A3960" s="240"/>
      <c r="B3960" s="240"/>
      <c r="C3960" s="240"/>
      <c r="D3960" s="240"/>
      <c r="E3960" s="240"/>
      <c r="F3960" s="240"/>
      <c r="G3960" s="240"/>
      <c r="H3960" s="240"/>
      <c r="I3960" s="240"/>
      <c r="J3960" s="240"/>
      <c r="K3960" s="240"/>
      <c r="L3960" s="240"/>
      <c r="M3960" s="240"/>
      <c r="N3960" s="240"/>
      <c r="O3960" s="240"/>
      <c r="P3960" s="240"/>
    </row>
    <row r="3961" spans="1:16" ht="13.5">
      <c r="A3961" s="240"/>
      <c r="B3961" s="240"/>
      <c r="C3961" s="240"/>
      <c r="D3961" s="240"/>
      <c r="E3961" s="240"/>
      <c r="F3961" s="240"/>
      <c r="G3961" s="240"/>
      <c r="H3961" s="240"/>
      <c r="I3961" s="240"/>
      <c r="J3961" s="240"/>
      <c r="K3961" s="240"/>
      <c r="L3961" s="240"/>
      <c r="M3961" s="240"/>
      <c r="N3961" s="240"/>
      <c r="O3961" s="240"/>
      <c r="P3961" s="240"/>
    </row>
    <row r="3962" spans="1:16" ht="13.5">
      <c r="A3962" s="240"/>
      <c r="B3962" s="240"/>
      <c r="C3962" s="240"/>
      <c r="D3962" s="240"/>
      <c r="E3962" s="240"/>
      <c r="F3962" s="240"/>
      <c r="G3962" s="240"/>
      <c r="H3962" s="240"/>
      <c r="I3962" s="240"/>
      <c r="J3962" s="240"/>
      <c r="K3962" s="240"/>
      <c r="L3962" s="240"/>
      <c r="M3962" s="240"/>
      <c r="N3962" s="240"/>
      <c r="O3962" s="240"/>
      <c r="P3962" s="240"/>
    </row>
    <row r="3963" spans="1:16" ht="13.5">
      <c r="A3963" s="240"/>
      <c r="B3963" s="240"/>
      <c r="C3963" s="240"/>
      <c r="D3963" s="240"/>
      <c r="E3963" s="240"/>
      <c r="F3963" s="240"/>
      <c r="G3963" s="240"/>
      <c r="H3963" s="240"/>
      <c r="I3963" s="240"/>
      <c r="J3963" s="240"/>
      <c r="K3963" s="240"/>
      <c r="L3963" s="240"/>
      <c r="M3963" s="240"/>
      <c r="N3963" s="240"/>
      <c r="O3963" s="240"/>
      <c r="P3963" s="240"/>
    </row>
    <row r="3964" spans="1:16" ht="13.5">
      <c r="A3964" s="240"/>
      <c r="B3964" s="240"/>
      <c r="C3964" s="240"/>
      <c r="D3964" s="240"/>
      <c r="E3964" s="240"/>
      <c r="F3964" s="240"/>
      <c r="G3964" s="240"/>
      <c r="H3964" s="240"/>
      <c r="I3964" s="240"/>
      <c r="J3964" s="240"/>
      <c r="K3964" s="240"/>
      <c r="L3964" s="240"/>
      <c r="M3964" s="240"/>
      <c r="N3964" s="240"/>
      <c r="O3964" s="240"/>
      <c r="P3964" s="240"/>
    </row>
    <row r="3965" spans="1:16" ht="13.5">
      <c r="A3965" s="240"/>
      <c r="B3965" s="240"/>
      <c r="C3965" s="240"/>
      <c r="D3965" s="240"/>
      <c r="E3965" s="240"/>
      <c r="F3965" s="240"/>
      <c r="G3965" s="240"/>
      <c r="H3965" s="240"/>
      <c r="I3965" s="240"/>
      <c r="J3965" s="240"/>
      <c r="K3965" s="240"/>
      <c r="L3965" s="240"/>
      <c r="M3965" s="240"/>
      <c r="N3965" s="240"/>
      <c r="O3965" s="240"/>
      <c r="P3965" s="240"/>
    </row>
    <row r="3966" spans="1:16" ht="13.5">
      <c r="A3966" s="240"/>
      <c r="B3966" s="240"/>
      <c r="C3966" s="240"/>
      <c r="D3966" s="240"/>
      <c r="E3966" s="240"/>
      <c r="F3966" s="240"/>
      <c r="G3966" s="240"/>
      <c r="H3966" s="240"/>
      <c r="I3966" s="240"/>
      <c r="J3966" s="240"/>
      <c r="K3966" s="240"/>
      <c r="L3966" s="240"/>
      <c r="M3966" s="240"/>
      <c r="N3966" s="240"/>
      <c r="O3966" s="240"/>
      <c r="P3966" s="240"/>
    </row>
    <row r="3967" spans="1:16" ht="13.5">
      <c r="A3967" s="240"/>
      <c r="B3967" s="240"/>
      <c r="C3967" s="240"/>
      <c r="D3967" s="240"/>
      <c r="E3967" s="240"/>
      <c r="F3967" s="240"/>
      <c r="G3967" s="240"/>
      <c r="H3967" s="240"/>
      <c r="I3967" s="240"/>
      <c r="J3967" s="240"/>
      <c r="K3967" s="240"/>
      <c r="L3967" s="240"/>
      <c r="M3967" s="240"/>
      <c r="N3967" s="240"/>
      <c r="O3967" s="240"/>
      <c r="P3967" s="240"/>
    </row>
    <row r="3968" spans="1:16" ht="13.5">
      <c r="A3968" s="240"/>
      <c r="B3968" s="240"/>
      <c r="C3968" s="240"/>
      <c r="D3968" s="240"/>
      <c r="E3968" s="240"/>
      <c r="F3968" s="240"/>
      <c r="G3968" s="240"/>
      <c r="H3968" s="240"/>
      <c r="I3968" s="240"/>
      <c r="J3968" s="240"/>
      <c r="K3968" s="240"/>
      <c r="L3968" s="240"/>
      <c r="M3968" s="240"/>
      <c r="N3968" s="240"/>
      <c r="O3968" s="240"/>
      <c r="P3968" s="240"/>
    </row>
    <row r="3969" spans="1:16" ht="13.5">
      <c r="A3969" s="240"/>
      <c r="B3969" s="240"/>
      <c r="C3969" s="240"/>
      <c r="D3969" s="240"/>
      <c r="E3969" s="240"/>
      <c r="F3969" s="240"/>
      <c r="G3969" s="240"/>
      <c r="H3969" s="240"/>
      <c r="I3969" s="240"/>
      <c r="J3969" s="240"/>
      <c r="K3969" s="240"/>
      <c r="L3969" s="240"/>
      <c r="M3969" s="240"/>
      <c r="N3969" s="240"/>
      <c r="O3969" s="240"/>
      <c r="P3969" s="240"/>
    </row>
    <row r="3970" spans="1:16" ht="13.5">
      <c r="A3970" s="240"/>
      <c r="B3970" s="240"/>
      <c r="C3970" s="240"/>
      <c r="D3970" s="240"/>
      <c r="E3970" s="240"/>
      <c r="F3970" s="240"/>
      <c r="G3970" s="240"/>
      <c r="H3970" s="240"/>
      <c r="I3970" s="240"/>
      <c r="J3970" s="240"/>
      <c r="K3970" s="240"/>
      <c r="L3970" s="240"/>
      <c r="M3970" s="240"/>
      <c r="N3970" s="240"/>
      <c r="O3970" s="240"/>
      <c r="P3970" s="240"/>
    </row>
    <row r="3971" spans="1:16" ht="13.5">
      <c r="A3971" s="240"/>
      <c r="B3971" s="240"/>
      <c r="C3971" s="240"/>
      <c r="D3971" s="240"/>
      <c r="E3971" s="240"/>
      <c r="F3971" s="240"/>
      <c r="G3971" s="240"/>
      <c r="H3971" s="240"/>
      <c r="I3971" s="240"/>
      <c r="J3971" s="240"/>
      <c r="K3971" s="240"/>
      <c r="L3971" s="240"/>
      <c r="M3971" s="240"/>
      <c r="N3971" s="240"/>
      <c r="O3971" s="240"/>
      <c r="P3971" s="240"/>
    </row>
    <row r="3972" spans="1:16" ht="13.5">
      <c r="A3972" s="240"/>
      <c r="B3972" s="240"/>
      <c r="C3972" s="240"/>
      <c r="D3972" s="240"/>
      <c r="E3972" s="240"/>
      <c r="F3972" s="240"/>
      <c r="G3972" s="240"/>
      <c r="H3972" s="240"/>
      <c r="I3972" s="240"/>
      <c r="J3972" s="240"/>
      <c r="K3972" s="240"/>
      <c r="L3972" s="240"/>
      <c r="M3972" s="240"/>
      <c r="N3972" s="240"/>
      <c r="O3972" s="240"/>
      <c r="P3972" s="240"/>
    </row>
    <row r="3973" spans="1:16" ht="13.5">
      <c r="A3973" s="240"/>
      <c r="B3973" s="240"/>
      <c r="C3973" s="240"/>
      <c r="D3973" s="240"/>
      <c r="E3973" s="240"/>
      <c r="F3973" s="240"/>
      <c r="G3973" s="240"/>
      <c r="H3973" s="240"/>
      <c r="I3973" s="240"/>
      <c r="J3973" s="240"/>
      <c r="K3973" s="240"/>
      <c r="L3973" s="240"/>
      <c r="M3973" s="240"/>
      <c r="N3973" s="240"/>
      <c r="O3973" s="240"/>
      <c r="P3973" s="240"/>
    </row>
    <row r="3974" spans="1:16" ht="13.5">
      <c r="A3974" s="240"/>
      <c r="B3974" s="240"/>
      <c r="C3974" s="240"/>
      <c r="D3974" s="240"/>
      <c r="E3974" s="240"/>
      <c r="F3974" s="240"/>
      <c r="G3974" s="240"/>
      <c r="H3974" s="240"/>
      <c r="I3974" s="240"/>
      <c r="J3974" s="240"/>
      <c r="K3974" s="240"/>
      <c r="L3974" s="240"/>
      <c r="M3974" s="240"/>
      <c r="N3974" s="240"/>
      <c r="O3974" s="240"/>
      <c r="P3974" s="240"/>
    </row>
    <row r="3975" spans="1:16" ht="13.5">
      <c r="A3975" s="240"/>
      <c r="B3975" s="240"/>
      <c r="C3975" s="240"/>
      <c r="D3975" s="240"/>
      <c r="E3975" s="240"/>
      <c r="F3975" s="240"/>
      <c r="G3975" s="240"/>
      <c r="H3975" s="240"/>
      <c r="I3975" s="240"/>
      <c r="J3975" s="240"/>
      <c r="K3975" s="240"/>
      <c r="L3975" s="240"/>
      <c r="M3975" s="240"/>
      <c r="N3975" s="240"/>
      <c r="O3975" s="240"/>
      <c r="P3975" s="240"/>
    </row>
    <row r="3976" spans="1:16" ht="13.5">
      <c r="A3976" s="240"/>
      <c r="B3976" s="240"/>
      <c r="C3976" s="240"/>
      <c r="D3976" s="240"/>
      <c r="E3976" s="240"/>
      <c r="F3976" s="240"/>
      <c r="G3976" s="240"/>
      <c r="H3976" s="240"/>
      <c r="I3976" s="240"/>
      <c r="J3976" s="240"/>
      <c r="K3976" s="240"/>
      <c r="L3976" s="240"/>
      <c r="M3976" s="240"/>
      <c r="N3976" s="240"/>
      <c r="O3976" s="240"/>
      <c r="P3976" s="240"/>
    </row>
    <row r="3977" spans="1:16" ht="13.5">
      <c r="A3977" s="240"/>
      <c r="B3977" s="240"/>
      <c r="C3977" s="240"/>
      <c r="D3977" s="240"/>
      <c r="E3977" s="240"/>
      <c r="F3977" s="240"/>
      <c r="G3977" s="240"/>
      <c r="H3977" s="240"/>
      <c r="I3977" s="240"/>
      <c r="J3977" s="240"/>
      <c r="K3977" s="240"/>
      <c r="L3977" s="240"/>
      <c r="M3977" s="240"/>
      <c r="N3977" s="240"/>
      <c r="O3977" s="240"/>
      <c r="P3977" s="240"/>
    </row>
    <row r="3978" spans="1:16" ht="13.5">
      <c r="A3978" s="240"/>
      <c r="B3978" s="240"/>
      <c r="C3978" s="240"/>
      <c r="D3978" s="240"/>
      <c r="E3978" s="240"/>
      <c r="F3978" s="240"/>
      <c r="G3978" s="240"/>
      <c r="H3978" s="240"/>
      <c r="I3978" s="240"/>
      <c r="J3978" s="240"/>
      <c r="K3978" s="240"/>
      <c r="L3978" s="240"/>
      <c r="M3978" s="240"/>
      <c r="N3978" s="240"/>
      <c r="O3978" s="240"/>
      <c r="P3978" s="240"/>
    </row>
    <row r="3979" spans="1:16" ht="13.5">
      <c r="A3979" s="240"/>
      <c r="B3979" s="240"/>
      <c r="C3979" s="240"/>
      <c r="D3979" s="240"/>
      <c r="E3979" s="240"/>
      <c r="F3979" s="240"/>
      <c r="G3979" s="240"/>
      <c r="H3979" s="240"/>
      <c r="I3979" s="240"/>
      <c r="J3979" s="240"/>
      <c r="K3979" s="240"/>
      <c r="L3979" s="240"/>
      <c r="M3979" s="240"/>
      <c r="N3979" s="240"/>
      <c r="O3979" s="240"/>
      <c r="P3979" s="240"/>
    </row>
    <row r="3980" spans="1:16" ht="13.5">
      <c r="A3980" s="240"/>
      <c r="B3980" s="240"/>
      <c r="C3980" s="240"/>
      <c r="D3980" s="240"/>
      <c r="E3980" s="240"/>
      <c r="F3980" s="240"/>
      <c r="G3980" s="240"/>
      <c r="H3980" s="240"/>
      <c r="I3980" s="240"/>
      <c r="J3980" s="240"/>
      <c r="K3980" s="240"/>
      <c r="L3980" s="240"/>
      <c r="M3980" s="240"/>
      <c r="N3980" s="240"/>
      <c r="O3980" s="240"/>
      <c r="P3980" s="240"/>
    </row>
    <row r="3981" spans="1:16" ht="13.5">
      <c r="A3981" s="240"/>
      <c r="B3981" s="240"/>
      <c r="C3981" s="240"/>
      <c r="D3981" s="240"/>
      <c r="E3981" s="240"/>
      <c r="F3981" s="240"/>
      <c r="G3981" s="240"/>
      <c r="H3981" s="240"/>
      <c r="I3981" s="240"/>
      <c r="J3981" s="240"/>
      <c r="K3981" s="240"/>
      <c r="L3981" s="240"/>
      <c r="M3981" s="240"/>
      <c r="N3981" s="240"/>
      <c r="O3981" s="240"/>
      <c r="P3981" s="240"/>
    </row>
    <row r="3982" spans="1:16" ht="13.5">
      <c r="A3982" s="240"/>
      <c r="B3982" s="240"/>
      <c r="C3982" s="240"/>
      <c r="D3982" s="240"/>
      <c r="E3982" s="240"/>
      <c r="F3982" s="240"/>
      <c r="G3982" s="240"/>
      <c r="H3982" s="240"/>
      <c r="I3982" s="240"/>
      <c r="J3982" s="240"/>
      <c r="K3982" s="240"/>
      <c r="L3982" s="240"/>
      <c r="M3982" s="240"/>
      <c r="N3982" s="240"/>
      <c r="O3982" s="240"/>
      <c r="P3982" s="240"/>
    </row>
    <row r="3983" spans="1:16" ht="13.5">
      <c r="A3983" s="240"/>
      <c r="B3983" s="240"/>
      <c r="C3983" s="240"/>
      <c r="D3983" s="240"/>
      <c r="E3983" s="240"/>
      <c r="F3983" s="240"/>
      <c r="G3983" s="240"/>
      <c r="H3983" s="240"/>
      <c r="I3983" s="240"/>
      <c r="J3983" s="240"/>
      <c r="K3983" s="240"/>
      <c r="L3983" s="240"/>
      <c r="M3983" s="240"/>
      <c r="N3983" s="240"/>
      <c r="O3983" s="240"/>
      <c r="P3983" s="240"/>
    </row>
    <row r="3984" spans="1:16" ht="13.5">
      <c r="A3984" s="240"/>
      <c r="B3984" s="240"/>
      <c r="C3984" s="240"/>
      <c r="D3984" s="240"/>
      <c r="E3984" s="240"/>
      <c r="F3984" s="240"/>
      <c r="G3984" s="240"/>
      <c r="H3984" s="240"/>
      <c r="I3984" s="240"/>
      <c r="J3984" s="240"/>
      <c r="K3984" s="240"/>
      <c r="L3984" s="240"/>
      <c r="M3984" s="240"/>
      <c r="N3984" s="240"/>
      <c r="O3984" s="240"/>
      <c r="P3984" s="240"/>
    </row>
    <row r="3985" spans="1:16" ht="13.5">
      <c r="A3985" s="240"/>
      <c r="B3985" s="240"/>
      <c r="C3985" s="240"/>
      <c r="D3985" s="240"/>
      <c r="E3985" s="240"/>
      <c r="F3985" s="240"/>
      <c r="G3985" s="240"/>
      <c r="H3985" s="240"/>
      <c r="I3985" s="240"/>
      <c r="J3985" s="240"/>
      <c r="K3985" s="240"/>
      <c r="L3985" s="240"/>
      <c r="M3985" s="240"/>
      <c r="N3985" s="240"/>
      <c r="O3985" s="240"/>
      <c r="P3985" s="240"/>
    </row>
    <row r="3986" spans="1:16" ht="13.5">
      <c r="A3986" s="240"/>
      <c r="B3986" s="240"/>
      <c r="C3986" s="240"/>
      <c r="D3986" s="240"/>
      <c r="E3986" s="240"/>
      <c r="F3986" s="240"/>
      <c r="G3986" s="240"/>
      <c r="H3986" s="240"/>
      <c r="I3986" s="240"/>
      <c r="J3986" s="240"/>
      <c r="K3986" s="240"/>
      <c r="L3986" s="240"/>
      <c r="M3986" s="240"/>
      <c r="N3986" s="240"/>
      <c r="O3986" s="240"/>
      <c r="P3986" s="240"/>
    </row>
    <row r="3987" spans="1:16" ht="13.5">
      <c r="A3987" s="240"/>
      <c r="B3987" s="240"/>
      <c r="C3987" s="240"/>
      <c r="D3987" s="240"/>
      <c r="E3987" s="240"/>
      <c r="F3987" s="240"/>
      <c r="G3987" s="240"/>
      <c r="H3987" s="240"/>
      <c r="I3987" s="240"/>
      <c r="J3987" s="240"/>
      <c r="K3987" s="240"/>
      <c r="L3987" s="240"/>
      <c r="M3987" s="240"/>
      <c r="N3987" s="240"/>
      <c r="O3987" s="240"/>
      <c r="P3987" s="240"/>
    </row>
    <row r="3988" spans="1:16" ht="13.5">
      <c r="A3988" s="240"/>
      <c r="B3988" s="240"/>
      <c r="C3988" s="240"/>
      <c r="D3988" s="240"/>
      <c r="E3988" s="240"/>
      <c r="F3988" s="240"/>
      <c r="G3988" s="240"/>
      <c r="H3988" s="240"/>
      <c r="I3988" s="240"/>
      <c r="J3988" s="240"/>
      <c r="K3988" s="240"/>
      <c r="L3988" s="240"/>
      <c r="M3988" s="240"/>
      <c r="N3988" s="240"/>
      <c r="O3988" s="240"/>
      <c r="P3988" s="240"/>
    </row>
    <row r="3989" spans="1:16" ht="13.5">
      <c r="A3989" s="240"/>
      <c r="B3989" s="240"/>
      <c r="C3989" s="240"/>
      <c r="D3989" s="240"/>
      <c r="E3989" s="240"/>
      <c r="F3989" s="240"/>
      <c r="G3989" s="240"/>
      <c r="H3989" s="240"/>
      <c r="I3989" s="240"/>
      <c r="J3989" s="240"/>
      <c r="K3989" s="240"/>
      <c r="L3989" s="240"/>
      <c r="M3989" s="240"/>
      <c r="N3989" s="240"/>
      <c r="O3989" s="240"/>
      <c r="P3989" s="240"/>
    </row>
    <row r="3990" spans="1:16" ht="13.5">
      <c r="A3990" s="240"/>
      <c r="B3990" s="240"/>
      <c r="C3990" s="240"/>
      <c r="D3990" s="240"/>
      <c r="E3990" s="240"/>
      <c r="F3990" s="240"/>
      <c r="G3990" s="240"/>
      <c r="H3990" s="240"/>
      <c r="I3990" s="240"/>
      <c r="J3990" s="240"/>
      <c r="K3990" s="240"/>
      <c r="L3990" s="240"/>
      <c r="M3990" s="240"/>
      <c r="N3990" s="240"/>
      <c r="O3990" s="240"/>
      <c r="P3990" s="240"/>
    </row>
    <row r="3991" spans="1:16" ht="13.5">
      <c r="A3991" s="240"/>
      <c r="B3991" s="240"/>
      <c r="C3991" s="240"/>
      <c r="D3991" s="240"/>
      <c r="E3991" s="240"/>
      <c r="F3991" s="240"/>
      <c r="G3991" s="240"/>
      <c r="H3991" s="240"/>
      <c r="I3991" s="240"/>
      <c r="J3991" s="240"/>
      <c r="K3991" s="240"/>
      <c r="L3991" s="240"/>
      <c r="M3991" s="240"/>
      <c r="N3991" s="240"/>
      <c r="O3991" s="240"/>
      <c r="P3991" s="240"/>
    </row>
    <row r="3992" spans="1:16" ht="13.5">
      <c r="A3992" s="240"/>
      <c r="B3992" s="240"/>
      <c r="C3992" s="240"/>
      <c r="D3992" s="240"/>
      <c r="E3992" s="240"/>
      <c r="F3992" s="240"/>
      <c r="G3992" s="240"/>
      <c r="H3992" s="240"/>
      <c r="I3992" s="240"/>
      <c r="J3992" s="240"/>
      <c r="K3992" s="240"/>
      <c r="L3992" s="240"/>
      <c r="M3992" s="240"/>
      <c r="N3992" s="240"/>
      <c r="O3992" s="240"/>
      <c r="P3992" s="240"/>
    </row>
    <row r="3993" spans="1:16" ht="13.5">
      <c r="A3993" s="240"/>
      <c r="B3993" s="240"/>
      <c r="C3993" s="240"/>
      <c r="D3993" s="240"/>
      <c r="E3993" s="240"/>
      <c r="F3993" s="240"/>
      <c r="G3993" s="240"/>
      <c r="H3993" s="240"/>
      <c r="I3993" s="240"/>
      <c r="J3993" s="240"/>
      <c r="K3993" s="240"/>
      <c r="L3993" s="240"/>
      <c r="M3993" s="240"/>
      <c r="N3993" s="240"/>
      <c r="O3993" s="240"/>
      <c r="P3993" s="240"/>
    </row>
    <row r="3994" spans="1:16" ht="13.5">
      <c r="A3994" s="240"/>
      <c r="B3994" s="240"/>
      <c r="C3994" s="240"/>
      <c r="D3994" s="240"/>
      <c r="E3994" s="240"/>
      <c r="F3994" s="240"/>
      <c r="G3994" s="240"/>
      <c r="H3994" s="240"/>
      <c r="I3994" s="240"/>
      <c r="J3994" s="240"/>
      <c r="K3994" s="240"/>
      <c r="L3994" s="240"/>
      <c r="M3994" s="240"/>
      <c r="N3994" s="240"/>
      <c r="O3994" s="240"/>
      <c r="P3994" s="240"/>
    </row>
    <row r="3995" spans="1:16" ht="13.5">
      <c r="A3995" s="240"/>
      <c r="B3995" s="240"/>
      <c r="C3995" s="240"/>
      <c r="D3995" s="240"/>
      <c r="E3995" s="240"/>
      <c r="F3995" s="240"/>
      <c r="G3995" s="240"/>
      <c r="H3995" s="240"/>
      <c r="I3995" s="240"/>
      <c r="J3995" s="240"/>
      <c r="K3995" s="240"/>
      <c r="L3995" s="240"/>
      <c r="M3995" s="240"/>
      <c r="N3995" s="240"/>
      <c r="O3995" s="240"/>
      <c r="P3995" s="240"/>
    </row>
    <row r="3996" spans="1:16" ht="13.5">
      <c r="A3996" s="240"/>
      <c r="B3996" s="240"/>
      <c r="C3996" s="240"/>
      <c r="D3996" s="240"/>
      <c r="E3996" s="240"/>
      <c r="F3996" s="240"/>
      <c r="G3996" s="240"/>
      <c r="H3996" s="240"/>
      <c r="I3996" s="240"/>
      <c r="J3996" s="240"/>
      <c r="K3996" s="240"/>
      <c r="L3996" s="240"/>
      <c r="M3996" s="240"/>
      <c r="N3996" s="240"/>
      <c r="O3996" s="240"/>
      <c r="P3996" s="240"/>
    </row>
    <row r="3997" spans="1:16" ht="13.5">
      <c r="A3997" s="240"/>
      <c r="B3997" s="240"/>
      <c r="C3997" s="240"/>
      <c r="D3997" s="240"/>
      <c r="E3997" s="240"/>
      <c r="F3997" s="240"/>
      <c r="G3997" s="240"/>
      <c r="H3997" s="240"/>
      <c r="I3997" s="240"/>
      <c r="J3997" s="240"/>
      <c r="K3997" s="240"/>
      <c r="L3997" s="240"/>
      <c r="M3997" s="240"/>
      <c r="N3997" s="240"/>
      <c r="O3997" s="240"/>
      <c r="P3997" s="240"/>
    </row>
    <row r="3998" spans="1:16" ht="13.5">
      <c r="A3998" s="240"/>
      <c r="B3998" s="240"/>
      <c r="C3998" s="240"/>
      <c r="D3998" s="240"/>
      <c r="E3998" s="240"/>
      <c r="F3998" s="240"/>
      <c r="G3998" s="240"/>
      <c r="H3998" s="240"/>
      <c r="I3998" s="240"/>
      <c r="J3998" s="240"/>
      <c r="K3998" s="240"/>
      <c r="L3998" s="240"/>
      <c r="M3998" s="240"/>
      <c r="N3998" s="240"/>
      <c r="O3998" s="240"/>
      <c r="P3998" s="240"/>
    </row>
    <row r="3999" spans="1:16" ht="13.5">
      <c r="A3999" s="240"/>
      <c r="B3999" s="240"/>
      <c r="C3999" s="240"/>
      <c r="D3999" s="240"/>
      <c r="E3999" s="240"/>
      <c r="F3999" s="240"/>
      <c r="G3999" s="240"/>
      <c r="H3999" s="240"/>
      <c r="I3999" s="240"/>
      <c r="J3999" s="240"/>
      <c r="K3999" s="240"/>
      <c r="L3999" s="240"/>
      <c r="M3999" s="240"/>
      <c r="N3999" s="240"/>
      <c r="O3999" s="240"/>
      <c r="P3999" s="240"/>
    </row>
    <row r="4000" spans="1:16" ht="13.5">
      <c r="A4000" s="240"/>
      <c r="B4000" s="240"/>
      <c r="C4000" s="240"/>
      <c r="D4000" s="240"/>
      <c r="E4000" s="240"/>
      <c r="F4000" s="240"/>
      <c r="G4000" s="240"/>
      <c r="H4000" s="240"/>
      <c r="I4000" s="240"/>
      <c r="J4000" s="240"/>
      <c r="K4000" s="240"/>
      <c r="L4000" s="240"/>
      <c r="M4000" s="240"/>
      <c r="N4000" s="240"/>
      <c r="O4000" s="240"/>
      <c r="P4000" s="240"/>
    </row>
    <row r="4001" spans="1:16" ht="13.5">
      <c r="A4001" s="240"/>
      <c r="B4001" s="240"/>
      <c r="C4001" s="240"/>
      <c r="D4001" s="240"/>
      <c r="E4001" s="240"/>
      <c r="F4001" s="240"/>
      <c r="G4001" s="240"/>
      <c r="H4001" s="240"/>
      <c r="I4001" s="240"/>
      <c r="J4001" s="240"/>
      <c r="K4001" s="240"/>
      <c r="L4001" s="240"/>
      <c r="M4001" s="240"/>
      <c r="N4001" s="240"/>
      <c r="O4001" s="240"/>
      <c r="P4001" s="240"/>
    </row>
    <row r="4002" spans="1:16" ht="13.5">
      <c r="A4002" s="240"/>
      <c r="B4002" s="240"/>
      <c r="C4002" s="240"/>
      <c r="D4002" s="240"/>
      <c r="E4002" s="240"/>
      <c r="F4002" s="240"/>
      <c r="G4002" s="240"/>
      <c r="H4002" s="240"/>
      <c r="I4002" s="240"/>
      <c r="J4002" s="240"/>
      <c r="K4002" s="240"/>
      <c r="L4002" s="240"/>
      <c r="M4002" s="240"/>
      <c r="N4002" s="240"/>
      <c r="O4002" s="240"/>
      <c r="P4002" s="240"/>
    </row>
    <row r="4003" spans="1:16" ht="13.5">
      <c r="A4003" s="240"/>
      <c r="B4003" s="240"/>
      <c r="C4003" s="240"/>
      <c r="D4003" s="240"/>
      <c r="E4003" s="240"/>
      <c r="F4003" s="240"/>
      <c r="G4003" s="240"/>
      <c r="H4003" s="240"/>
      <c r="I4003" s="240"/>
      <c r="J4003" s="240"/>
      <c r="K4003" s="240"/>
      <c r="L4003" s="240"/>
      <c r="M4003" s="240"/>
      <c r="N4003" s="240"/>
      <c r="O4003" s="240"/>
      <c r="P4003" s="240"/>
    </row>
    <row r="4004" spans="1:16" ht="13.5">
      <c r="A4004" s="240"/>
      <c r="B4004" s="240"/>
      <c r="C4004" s="240"/>
      <c r="D4004" s="240"/>
      <c r="E4004" s="240"/>
      <c r="F4004" s="240"/>
      <c r="G4004" s="240"/>
      <c r="H4004" s="240"/>
      <c r="I4004" s="240"/>
      <c r="J4004" s="240"/>
      <c r="K4004" s="240"/>
      <c r="L4004" s="240"/>
      <c r="M4004" s="240"/>
      <c r="N4004" s="240"/>
      <c r="O4004" s="240"/>
      <c r="P4004" s="240"/>
    </row>
    <row r="4005" spans="1:16" ht="13.5">
      <c r="A4005" s="240"/>
      <c r="B4005" s="240"/>
      <c r="C4005" s="240"/>
      <c r="D4005" s="240"/>
      <c r="E4005" s="240"/>
      <c r="F4005" s="240"/>
      <c r="G4005" s="240"/>
      <c r="H4005" s="240"/>
      <c r="I4005" s="240"/>
      <c r="J4005" s="240"/>
      <c r="K4005" s="240"/>
      <c r="L4005" s="240"/>
      <c r="M4005" s="240"/>
      <c r="N4005" s="240"/>
      <c r="O4005" s="240"/>
      <c r="P4005" s="240"/>
    </row>
    <row r="4006" spans="1:16" ht="13.5">
      <c r="A4006" s="240"/>
      <c r="B4006" s="240"/>
      <c r="C4006" s="240"/>
      <c r="D4006" s="240"/>
      <c r="E4006" s="240"/>
      <c r="F4006" s="240"/>
      <c r="G4006" s="240"/>
      <c r="H4006" s="240"/>
      <c r="I4006" s="240"/>
      <c r="J4006" s="240"/>
      <c r="K4006" s="240"/>
      <c r="L4006" s="240"/>
      <c r="M4006" s="240"/>
      <c r="N4006" s="240"/>
      <c r="O4006" s="240"/>
      <c r="P4006" s="240"/>
    </row>
    <row r="4007" spans="1:16" ht="13.5">
      <c r="A4007" s="240"/>
      <c r="B4007" s="240"/>
      <c r="C4007" s="240"/>
      <c r="D4007" s="240"/>
      <c r="E4007" s="240"/>
      <c r="F4007" s="240"/>
      <c r="G4007" s="240"/>
      <c r="H4007" s="240"/>
      <c r="I4007" s="240"/>
      <c r="J4007" s="240"/>
      <c r="K4007" s="240"/>
      <c r="L4007" s="240"/>
      <c r="M4007" s="240"/>
      <c r="N4007" s="240"/>
      <c r="O4007" s="240"/>
      <c r="P4007" s="240"/>
    </row>
    <row r="4008" spans="1:16" ht="13.5">
      <c r="A4008" s="240"/>
      <c r="B4008" s="240"/>
      <c r="C4008" s="240"/>
      <c r="D4008" s="240"/>
      <c r="E4008" s="240"/>
      <c r="F4008" s="240"/>
      <c r="G4008" s="240"/>
      <c r="H4008" s="240"/>
      <c r="I4008" s="240"/>
      <c r="J4008" s="240"/>
      <c r="K4008" s="240"/>
      <c r="L4008" s="240"/>
      <c r="M4008" s="240"/>
      <c r="N4008" s="240"/>
      <c r="O4008" s="240"/>
      <c r="P4008" s="240"/>
    </row>
    <row r="4009" spans="1:16" ht="13.5">
      <c r="A4009" s="240"/>
      <c r="B4009" s="240"/>
      <c r="C4009" s="240"/>
      <c r="D4009" s="240"/>
      <c r="E4009" s="240"/>
      <c r="F4009" s="240"/>
      <c r="G4009" s="240"/>
      <c r="H4009" s="240"/>
      <c r="I4009" s="240"/>
      <c r="J4009" s="240"/>
      <c r="K4009" s="240"/>
      <c r="L4009" s="240"/>
      <c r="M4009" s="240"/>
      <c r="N4009" s="240"/>
      <c r="O4009" s="240"/>
      <c r="P4009" s="240"/>
    </row>
    <row r="4010" spans="1:16" ht="13.5">
      <c r="A4010" s="240"/>
      <c r="B4010" s="240"/>
      <c r="C4010" s="240"/>
      <c r="D4010" s="240"/>
      <c r="E4010" s="240"/>
      <c r="F4010" s="240"/>
      <c r="G4010" s="240"/>
      <c r="H4010" s="240"/>
      <c r="I4010" s="240"/>
      <c r="J4010" s="240"/>
      <c r="K4010" s="240"/>
      <c r="L4010" s="240"/>
      <c r="M4010" s="240"/>
      <c r="N4010" s="240"/>
      <c r="O4010" s="240"/>
      <c r="P4010" s="240"/>
    </row>
    <row r="4011" spans="1:16" ht="13.5">
      <c r="A4011" s="240"/>
      <c r="B4011" s="240"/>
      <c r="C4011" s="240"/>
      <c r="D4011" s="240"/>
      <c r="E4011" s="240"/>
      <c r="F4011" s="240"/>
      <c r="G4011" s="240"/>
      <c r="H4011" s="240"/>
      <c r="I4011" s="240"/>
      <c r="J4011" s="240"/>
      <c r="K4011" s="240"/>
      <c r="L4011" s="240"/>
      <c r="M4011" s="240"/>
      <c r="N4011" s="240"/>
      <c r="O4011" s="240"/>
      <c r="P4011" s="240"/>
    </row>
    <row r="4012" spans="1:16" ht="13.5">
      <c r="A4012" s="240"/>
      <c r="B4012" s="240"/>
      <c r="C4012" s="240"/>
      <c r="D4012" s="240"/>
      <c r="E4012" s="240"/>
      <c r="F4012" s="240"/>
      <c r="G4012" s="240"/>
      <c r="H4012" s="240"/>
      <c r="I4012" s="240"/>
      <c r="J4012" s="240"/>
      <c r="K4012" s="240"/>
      <c r="L4012" s="240"/>
      <c r="M4012" s="240"/>
      <c r="N4012" s="240"/>
      <c r="O4012" s="240"/>
      <c r="P4012" s="240"/>
    </row>
    <row r="4013" spans="1:16" ht="13.5">
      <c r="A4013" s="240"/>
      <c r="B4013" s="240"/>
      <c r="C4013" s="240"/>
      <c r="D4013" s="240"/>
      <c r="E4013" s="240"/>
      <c r="F4013" s="240"/>
      <c r="G4013" s="240"/>
      <c r="H4013" s="240"/>
      <c r="I4013" s="240"/>
      <c r="J4013" s="240"/>
      <c r="K4013" s="240"/>
      <c r="L4013" s="240"/>
      <c r="M4013" s="240"/>
      <c r="N4013" s="240"/>
      <c r="O4013" s="240"/>
      <c r="P4013" s="240"/>
    </row>
    <row r="4014" spans="1:16" ht="13.5">
      <c r="A4014" s="240"/>
      <c r="B4014" s="240"/>
      <c r="C4014" s="240"/>
      <c r="D4014" s="240"/>
      <c r="E4014" s="240"/>
      <c r="F4014" s="240"/>
      <c r="G4014" s="240"/>
      <c r="H4014" s="240"/>
      <c r="I4014" s="240"/>
      <c r="J4014" s="240"/>
      <c r="K4014" s="240"/>
      <c r="L4014" s="240"/>
      <c r="M4014" s="240"/>
      <c r="N4014" s="240"/>
      <c r="O4014" s="240"/>
      <c r="P4014" s="240"/>
    </row>
    <row r="4015" spans="1:16" ht="13.5">
      <c r="A4015" s="240"/>
      <c r="B4015" s="240"/>
      <c r="C4015" s="240"/>
      <c r="D4015" s="240"/>
      <c r="E4015" s="240"/>
      <c r="F4015" s="240"/>
      <c r="G4015" s="240"/>
      <c r="H4015" s="240"/>
      <c r="I4015" s="240"/>
      <c r="J4015" s="240"/>
      <c r="K4015" s="240"/>
      <c r="L4015" s="240"/>
      <c r="M4015" s="240"/>
      <c r="N4015" s="240"/>
      <c r="O4015" s="240"/>
      <c r="P4015" s="240"/>
    </row>
    <row r="4016" spans="1:16" ht="13.5">
      <c r="A4016" s="240"/>
      <c r="B4016" s="240"/>
      <c r="C4016" s="240"/>
      <c r="D4016" s="240"/>
      <c r="E4016" s="240"/>
      <c r="F4016" s="240"/>
      <c r="G4016" s="240"/>
      <c r="H4016" s="240"/>
      <c r="I4016" s="240"/>
      <c r="J4016" s="240"/>
      <c r="K4016" s="240"/>
      <c r="L4016" s="240"/>
      <c r="M4016" s="240"/>
      <c r="N4016" s="240"/>
      <c r="O4016" s="240"/>
      <c r="P4016" s="240"/>
    </row>
    <row r="4017" spans="1:16" ht="13.5">
      <c r="A4017" s="240"/>
      <c r="B4017" s="240"/>
      <c r="C4017" s="240"/>
      <c r="D4017" s="240"/>
      <c r="E4017" s="240"/>
      <c r="F4017" s="240"/>
      <c r="G4017" s="240"/>
      <c r="H4017" s="240"/>
      <c r="I4017" s="240"/>
      <c r="J4017" s="240"/>
      <c r="K4017" s="240"/>
      <c r="L4017" s="240"/>
      <c r="M4017" s="240"/>
      <c r="N4017" s="240"/>
      <c r="O4017" s="240"/>
      <c r="P4017" s="240"/>
    </row>
    <row r="4018" spans="1:16" ht="13.5">
      <c r="A4018" s="240"/>
      <c r="B4018" s="240"/>
      <c r="C4018" s="240"/>
      <c r="D4018" s="240"/>
      <c r="E4018" s="240"/>
      <c r="F4018" s="240"/>
      <c r="G4018" s="240"/>
      <c r="H4018" s="240"/>
      <c r="I4018" s="240"/>
      <c r="J4018" s="240"/>
      <c r="K4018" s="240"/>
      <c r="L4018" s="240"/>
      <c r="M4018" s="240"/>
      <c r="N4018" s="240"/>
      <c r="O4018" s="240"/>
      <c r="P4018" s="240"/>
    </row>
    <row r="4019" spans="1:16" ht="13.5">
      <c r="A4019" s="240"/>
      <c r="B4019" s="240"/>
      <c r="C4019" s="240"/>
      <c r="D4019" s="240"/>
      <c r="E4019" s="240"/>
      <c r="F4019" s="240"/>
      <c r="G4019" s="240"/>
      <c r="H4019" s="240"/>
      <c r="I4019" s="240"/>
      <c r="J4019" s="240"/>
      <c r="K4019" s="240"/>
      <c r="L4019" s="240"/>
      <c r="M4019" s="240"/>
      <c r="N4019" s="240"/>
      <c r="O4019" s="240"/>
      <c r="P4019" s="240"/>
    </row>
    <row r="4020" spans="1:16" ht="13.5">
      <c r="A4020" s="240"/>
      <c r="B4020" s="240"/>
      <c r="C4020" s="240"/>
      <c r="D4020" s="240"/>
      <c r="E4020" s="240"/>
      <c r="F4020" s="240"/>
      <c r="G4020" s="240"/>
      <c r="H4020" s="240"/>
      <c r="I4020" s="240"/>
      <c r="J4020" s="240"/>
      <c r="K4020" s="240"/>
      <c r="L4020" s="240"/>
      <c r="M4020" s="240"/>
      <c r="N4020" s="240"/>
      <c r="O4020" s="240"/>
      <c r="P4020" s="240"/>
    </row>
    <row r="4021" spans="1:16" ht="13.5">
      <c r="A4021" s="240"/>
      <c r="B4021" s="240"/>
      <c r="C4021" s="240"/>
      <c r="D4021" s="240"/>
      <c r="E4021" s="240"/>
      <c r="F4021" s="240"/>
      <c r="G4021" s="240"/>
      <c r="H4021" s="240"/>
      <c r="I4021" s="240"/>
      <c r="J4021" s="240"/>
      <c r="K4021" s="240"/>
      <c r="L4021" s="240"/>
      <c r="M4021" s="240"/>
      <c r="N4021" s="240"/>
      <c r="O4021" s="240"/>
      <c r="P4021" s="240"/>
    </row>
    <row r="4022" spans="1:16" ht="13.5">
      <c r="A4022" s="240"/>
      <c r="B4022" s="240"/>
      <c r="C4022" s="240"/>
      <c r="D4022" s="240"/>
      <c r="E4022" s="240"/>
      <c r="F4022" s="240"/>
      <c r="G4022" s="240"/>
      <c r="H4022" s="240"/>
      <c r="I4022" s="240"/>
      <c r="J4022" s="240"/>
      <c r="K4022" s="240"/>
      <c r="L4022" s="240"/>
      <c r="M4022" s="240"/>
      <c r="N4022" s="240"/>
      <c r="O4022" s="240"/>
      <c r="P4022" s="240"/>
    </row>
    <row r="4023" spans="1:16" ht="13.5">
      <c r="A4023" s="240"/>
      <c r="B4023" s="240"/>
      <c r="C4023" s="240"/>
      <c r="D4023" s="240"/>
      <c r="E4023" s="240"/>
      <c r="F4023" s="240"/>
      <c r="G4023" s="240"/>
      <c r="H4023" s="240"/>
      <c r="I4023" s="240"/>
      <c r="J4023" s="240"/>
      <c r="K4023" s="240"/>
      <c r="L4023" s="240"/>
      <c r="M4023" s="240"/>
      <c r="N4023" s="240"/>
      <c r="O4023" s="240"/>
      <c r="P4023" s="240"/>
    </row>
    <row r="4024" spans="1:16" ht="13.5">
      <c r="A4024" s="240"/>
      <c r="B4024" s="240"/>
      <c r="C4024" s="240"/>
      <c r="D4024" s="240"/>
      <c r="E4024" s="240"/>
      <c r="F4024" s="240"/>
      <c r="G4024" s="240"/>
      <c r="H4024" s="240"/>
      <c r="I4024" s="240"/>
      <c r="J4024" s="240"/>
      <c r="K4024" s="240"/>
      <c r="L4024" s="240"/>
      <c r="M4024" s="240"/>
      <c r="N4024" s="240"/>
      <c r="O4024" s="240"/>
      <c r="P4024" s="240"/>
    </row>
    <row r="4025" spans="1:16" ht="13.5">
      <c r="A4025" s="240"/>
      <c r="B4025" s="240"/>
      <c r="C4025" s="240"/>
      <c r="D4025" s="240"/>
      <c r="E4025" s="240"/>
      <c r="F4025" s="240"/>
      <c r="G4025" s="240"/>
      <c r="H4025" s="240"/>
      <c r="I4025" s="240"/>
      <c r="J4025" s="240"/>
      <c r="K4025" s="240"/>
      <c r="L4025" s="240"/>
      <c r="M4025" s="240"/>
      <c r="N4025" s="240"/>
      <c r="O4025" s="240"/>
      <c r="P4025" s="240"/>
    </row>
    <row r="4026" spans="1:16" ht="13.5">
      <c r="A4026" s="240"/>
      <c r="B4026" s="240"/>
      <c r="C4026" s="240"/>
      <c r="D4026" s="240"/>
      <c r="E4026" s="240"/>
      <c r="F4026" s="240"/>
      <c r="G4026" s="240"/>
      <c r="H4026" s="240"/>
      <c r="I4026" s="240"/>
      <c r="J4026" s="240"/>
      <c r="K4026" s="240"/>
      <c r="L4026" s="240"/>
      <c r="M4026" s="240"/>
      <c r="N4026" s="240"/>
      <c r="O4026" s="240"/>
      <c r="P4026" s="240"/>
    </row>
    <row r="4027" spans="1:16" ht="13.5">
      <c r="A4027" s="240"/>
      <c r="B4027" s="240"/>
      <c r="C4027" s="240"/>
      <c r="D4027" s="240"/>
      <c r="E4027" s="240"/>
      <c r="F4027" s="240"/>
      <c r="G4027" s="240"/>
      <c r="H4027" s="240"/>
      <c r="I4027" s="240"/>
      <c r="J4027" s="240"/>
      <c r="K4027" s="240"/>
      <c r="L4027" s="240"/>
      <c r="M4027" s="240"/>
      <c r="N4027" s="240"/>
      <c r="O4027" s="240"/>
      <c r="P4027" s="240"/>
    </row>
    <row r="4028" spans="1:16" ht="13.5">
      <c r="A4028" s="240"/>
      <c r="B4028" s="240"/>
      <c r="C4028" s="240"/>
      <c r="D4028" s="240"/>
      <c r="E4028" s="240"/>
      <c r="F4028" s="240"/>
      <c r="G4028" s="240"/>
      <c r="H4028" s="240"/>
      <c r="I4028" s="240"/>
      <c r="J4028" s="240"/>
      <c r="K4028" s="240"/>
      <c r="L4028" s="240"/>
      <c r="M4028" s="240"/>
      <c r="N4028" s="240"/>
      <c r="O4028" s="240"/>
      <c r="P4028" s="240"/>
    </row>
    <row r="4029" spans="1:16" ht="13.5">
      <c r="A4029" s="240"/>
      <c r="B4029" s="240"/>
      <c r="C4029" s="240"/>
      <c r="D4029" s="240"/>
      <c r="E4029" s="240"/>
      <c r="F4029" s="240"/>
      <c r="G4029" s="240"/>
      <c r="H4029" s="240"/>
      <c r="I4029" s="240"/>
      <c r="J4029" s="240"/>
      <c r="K4029" s="240"/>
      <c r="L4029" s="240"/>
      <c r="M4029" s="240"/>
      <c r="N4029" s="240"/>
      <c r="O4029" s="240"/>
      <c r="P4029" s="240"/>
    </row>
    <row r="4030" spans="1:16" ht="13.5">
      <c r="A4030" s="240"/>
      <c r="B4030" s="240"/>
      <c r="C4030" s="240"/>
      <c r="D4030" s="240"/>
      <c r="E4030" s="240"/>
      <c r="F4030" s="240"/>
      <c r="G4030" s="240"/>
      <c r="H4030" s="240"/>
      <c r="I4030" s="240"/>
      <c r="J4030" s="240"/>
      <c r="K4030" s="240"/>
      <c r="L4030" s="240"/>
      <c r="M4030" s="240"/>
      <c r="N4030" s="240"/>
      <c r="O4030" s="240"/>
      <c r="P4030" s="240"/>
    </row>
    <row r="4031" spans="1:16" ht="13.5">
      <c r="A4031" s="240"/>
      <c r="B4031" s="240"/>
      <c r="C4031" s="240"/>
      <c r="D4031" s="240"/>
      <c r="E4031" s="240"/>
      <c r="F4031" s="240"/>
      <c r="G4031" s="240"/>
      <c r="H4031" s="240"/>
      <c r="I4031" s="240"/>
      <c r="J4031" s="240"/>
      <c r="K4031" s="240"/>
      <c r="L4031" s="240"/>
      <c r="M4031" s="240"/>
      <c r="N4031" s="240"/>
      <c r="O4031" s="240"/>
      <c r="P4031" s="240"/>
    </row>
    <row r="4032" spans="1:16" ht="13.5">
      <c r="A4032" s="240"/>
      <c r="B4032" s="240"/>
      <c r="C4032" s="240"/>
      <c r="D4032" s="240"/>
      <c r="E4032" s="240"/>
      <c r="F4032" s="240"/>
      <c r="G4032" s="240"/>
      <c r="H4032" s="240"/>
      <c r="I4032" s="240"/>
      <c r="J4032" s="240"/>
      <c r="K4032" s="240"/>
      <c r="L4032" s="240"/>
      <c r="M4032" s="240"/>
      <c r="N4032" s="240"/>
      <c r="O4032" s="240"/>
      <c r="P4032" s="240"/>
    </row>
    <row r="4033" spans="1:16" ht="13.5">
      <c r="A4033" s="240"/>
      <c r="B4033" s="240"/>
      <c r="C4033" s="240"/>
      <c r="D4033" s="240"/>
      <c r="E4033" s="240"/>
      <c r="F4033" s="240"/>
      <c r="G4033" s="240"/>
      <c r="H4033" s="240"/>
      <c r="I4033" s="240"/>
      <c r="J4033" s="240"/>
      <c r="K4033" s="240"/>
      <c r="L4033" s="240"/>
      <c r="M4033" s="240"/>
      <c r="N4033" s="240"/>
      <c r="O4033" s="240"/>
      <c r="P4033" s="240"/>
    </row>
    <row r="4034" spans="1:16" ht="13.5">
      <c r="A4034" s="240"/>
      <c r="B4034" s="240"/>
      <c r="C4034" s="240"/>
      <c r="D4034" s="240"/>
      <c r="E4034" s="240"/>
      <c r="F4034" s="240"/>
      <c r="G4034" s="240"/>
      <c r="H4034" s="240"/>
      <c r="I4034" s="240"/>
      <c r="J4034" s="240"/>
      <c r="K4034" s="240"/>
      <c r="L4034" s="240"/>
      <c r="M4034" s="240"/>
      <c r="N4034" s="240"/>
      <c r="O4034" s="240"/>
      <c r="P4034" s="240"/>
    </row>
    <row r="4035" spans="1:16" ht="13.5">
      <c r="A4035" s="240"/>
      <c r="B4035" s="240"/>
      <c r="C4035" s="240"/>
      <c r="D4035" s="240"/>
      <c r="E4035" s="240"/>
      <c r="F4035" s="240"/>
      <c r="G4035" s="240"/>
      <c r="H4035" s="240"/>
      <c r="I4035" s="240"/>
      <c r="J4035" s="240"/>
      <c r="K4035" s="240"/>
      <c r="L4035" s="240"/>
      <c r="M4035" s="240"/>
      <c r="N4035" s="240"/>
      <c r="O4035" s="240"/>
      <c r="P4035" s="240"/>
    </row>
    <row r="4036" spans="1:16" ht="13.5">
      <c r="A4036" s="240"/>
      <c r="B4036" s="240"/>
      <c r="C4036" s="240"/>
      <c r="D4036" s="240"/>
      <c r="E4036" s="240"/>
      <c r="F4036" s="240"/>
      <c r="G4036" s="240"/>
      <c r="H4036" s="240"/>
      <c r="I4036" s="240"/>
      <c r="J4036" s="240"/>
      <c r="K4036" s="240"/>
      <c r="L4036" s="240"/>
      <c r="M4036" s="240"/>
      <c r="N4036" s="240"/>
      <c r="O4036" s="240"/>
      <c r="P4036" s="240"/>
    </row>
    <row r="4037" spans="1:16" ht="13.5">
      <c r="A4037" s="240"/>
      <c r="B4037" s="240"/>
      <c r="C4037" s="240"/>
      <c r="D4037" s="240"/>
      <c r="E4037" s="240"/>
      <c r="F4037" s="240"/>
      <c r="G4037" s="240"/>
      <c r="H4037" s="240"/>
      <c r="I4037" s="240"/>
      <c r="J4037" s="240"/>
      <c r="K4037" s="240"/>
      <c r="L4037" s="240"/>
      <c r="M4037" s="240"/>
      <c r="N4037" s="240"/>
      <c r="O4037" s="240"/>
      <c r="P4037" s="240"/>
    </row>
    <row r="4038" spans="1:16" ht="13.5">
      <c r="A4038" s="240"/>
      <c r="B4038" s="240"/>
      <c r="C4038" s="240"/>
      <c r="D4038" s="240"/>
      <c r="E4038" s="240"/>
      <c r="F4038" s="240"/>
      <c r="G4038" s="240"/>
      <c r="H4038" s="240"/>
      <c r="I4038" s="240"/>
      <c r="J4038" s="240"/>
      <c r="K4038" s="240"/>
      <c r="L4038" s="240"/>
      <c r="M4038" s="240"/>
      <c r="N4038" s="240"/>
      <c r="O4038" s="240"/>
      <c r="P4038" s="240"/>
    </row>
    <row r="4039" spans="1:16" ht="13.5">
      <c r="A4039" s="240"/>
      <c r="B4039" s="240"/>
      <c r="C4039" s="240"/>
      <c r="D4039" s="240"/>
      <c r="E4039" s="240"/>
      <c r="F4039" s="240"/>
      <c r="G4039" s="240"/>
      <c r="H4039" s="240"/>
      <c r="I4039" s="240"/>
      <c r="J4039" s="240"/>
      <c r="K4039" s="240"/>
      <c r="L4039" s="240"/>
      <c r="M4039" s="240"/>
      <c r="N4039" s="240"/>
      <c r="O4039" s="240"/>
      <c r="P4039" s="240"/>
    </row>
    <row r="4040" spans="1:16" ht="13.5">
      <c r="A4040" s="240"/>
      <c r="B4040" s="240"/>
      <c r="C4040" s="240"/>
      <c r="D4040" s="240"/>
      <c r="E4040" s="240"/>
      <c r="F4040" s="240"/>
      <c r="G4040" s="240"/>
      <c r="H4040" s="240"/>
      <c r="I4040" s="240"/>
      <c r="J4040" s="240"/>
      <c r="K4040" s="240"/>
      <c r="L4040" s="240"/>
      <c r="M4040" s="240"/>
      <c r="N4040" s="240"/>
      <c r="O4040" s="240"/>
      <c r="P4040" s="240"/>
    </row>
    <row r="4041" spans="1:16" ht="13.5">
      <c r="A4041" s="240"/>
      <c r="B4041" s="240"/>
      <c r="C4041" s="240"/>
      <c r="D4041" s="240"/>
      <c r="E4041" s="240"/>
      <c r="F4041" s="240"/>
      <c r="G4041" s="240"/>
      <c r="H4041" s="240"/>
      <c r="I4041" s="240"/>
      <c r="J4041" s="240"/>
      <c r="K4041" s="240"/>
      <c r="L4041" s="240"/>
      <c r="M4041" s="240"/>
      <c r="N4041" s="240"/>
      <c r="O4041" s="240"/>
      <c r="P4041" s="240"/>
    </row>
    <row r="4042" spans="1:16" ht="13.5">
      <c r="A4042" s="240"/>
      <c r="B4042" s="240"/>
      <c r="C4042" s="240"/>
      <c r="D4042" s="240"/>
      <c r="E4042" s="240"/>
      <c r="F4042" s="240"/>
      <c r="G4042" s="240"/>
      <c r="H4042" s="240"/>
      <c r="I4042" s="240"/>
      <c r="J4042" s="240"/>
      <c r="K4042" s="240"/>
      <c r="L4042" s="240"/>
      <c r="M4042" s="240"/>
      <c r="N4042" s="240"/>
      <c r="O4042" s="240"/>
      <c r="P4042" s="240"/>
    </row>
    <row r="4043" spans="1:16" ht="13.5">
      <c r="A4043" s="240"/>
      <c r="B4043" s="240"/>
      <c r="C4043" s="240"/>
      <c r="D4043" s="240"/>
      <c r="E4043" s="240"/>
      <c r="F4043" s="240"/>
      <c r="G4043" s="240"/>
      <c r="H4043" s="240"/>
      <c r="I4043" s="240"/>
      <c r="J4043" s="240"/>
      <c r="K4043" s="240"/>
      <c r="L4043" s="240"/>
      <c r="M4043" s="240"/>
      <c r="N4043" s="240"/>
      <c r="O4043" s="240"/>
      <c r="P4043" s="240"/>
    </row>
    <row r="4044" spans="1:16" ht="13.5">
      <c r="A4044" s="240"/>
      <c r="B4044" s="240"/>
      <c r="C4044" s="240"/>
      <c r="D4044" s="240"/>
      <c r="E4044" s="240"/>
      <c r="F4044" s="240"/>
      <c r="G4044" s="240"/>
      <c r="H4044" s="240"/>
      <c r="I4044" s="240"/>
      <c r="J4044" s="240"/>
      <c r="K4044" s="240"/>
      <c r="L4044" s="240"/>
      <c r="M4044" s="240"/>
      <c r="N4044" s="240"/>
      <c r="O4044" s="240"/>
      <c r="P4044" s="240"/>
    </row>
    <row r="4045" spans="1:16" ht="13.5">
      <c r="A4045" s="240"/>
      <c r="B4045" s="240"/>
      <c r="C4045" s="240"/>
      <c r="D4045" s="240"/>
      <c r="E4045" s="240"/>
      <c r="F4045" s="240"/>
      <c r="G4045" s="240"/>
      <c r="H4045" s="240"/>
      <c r="I4045" s="240"/>
      <c r="J4045" s="240"/>
      <c r="K4045" s="240"/>
      <c r="L4045" s="240"/>
      <c r="M4045" s="240"/>
      <c r="N4045" s="240"/>
      <c r="O4045" s="240"/>
      <c r="P4045" s="240"/>
    </row>
    <row r="4046" spans="1:16" ht="13.5">
      <c r="A4046" s="240"/>
      <c r="B4046" s="240"/>
      <c r="C4046" s="240"/>
      <c r="D4046" s="240"/>
      <c r="E4046" s="240"/>
      <c r="F4046" s="240"/>
      <c r="G4046" s="240"/>
      <c r="H4046" s="240"/>
      <c r="I4046" s="240"/>
      <c r="J4046" s="240"/>
      <c r="K4046" s="240"/>
      <c r="L4046" s="240"/>
      <c r="M4046" s="240"/>
      <c r="N4046" s="240"/>
      <c r="O4046" s="240"/>
      <c r="P4046" s="240"/>
    </row>
    <row r="4047" spans="1:16" ht="13.5">
      <c r="A4047" s="240"/>
      <c r="B4047" s="240"/>
      <c r="C4047" s="240"/>
      <c r="D4047" s="240"/>
      <c r="E4047" s="240"/>
      <c r="F4047" s="240"/>
      <c r="G4047" s="240"/>
      <c r="H4047" s="240"/>
      <c r="I4047" s="240"/>
      <c r="J4047" s="240"/>
      <c r="K4047" s="240"/>
      <c r="L4047" s="240"/>
      <c r="M4047" s="240"/>
      <c r="N4047" s="240"/>
      <c r="O4047" s="240"/>
      <c r="P4047" s="240"/>
    </row>
    <row r="4048" spans="1:16" ht="13.5">
      <c r="A4048" s="240"/>
      <c r="B4048" s="240"/>
      <c r="C4048" s="240"/>
      <c r="D4048" s="240"/>
      <c r="E4048" s="240"/>
      <c r="F4048" s="240"/>
      <c r="G4048" s="240"/>
      <c r="H4048" s="240"/>
      <c r="I4048" s="240"/>
      <c r="J4048" s="240"/>
      <c r="K4048" s="240"/>
      <c r="L4048" s="240"/>
      <c r="M4048" s="240"/>
      <c r="N4048" s="240"/>
      <c r="O4048" s="240"/>
      <c r="P4048" s="240"/>
    </row>
    <row r="4049" spans="1:16" ht="13.5">
      <c r="A4049" s="240"/>
      <c r="B4049" s="240"/>
      <c r="C4049" s="240"/>
      <c r="D4049" s="240"/>
      <c r="E4049" s="240"/>
      <c r="F4049" s="240"/>
      <c r="G4049" s="240"/>
      <c r="H4049" s="240"/>
      <c r="I4049" s="240"/>
      <c r="J4049" s="240"/>
      <c r="K4049" s="240"/>
      <c r="L4049" s="240"/>
      <c r="M4049" s="240"/>
      <c r="N4049" s="240"/>
      <c r="O4049" s="240"/>
      <c r="P4049" s="240"/>
    </row>
    <row r="4050" spans="1:16" ht="13.5">
      <c r="A4050" s="240"/>
      <c r="B4050" s="240"/>
      <c r="C4050" s="240"/>
      <c r="D4050" s="240"/>
      <c r="E4050" s="240"/>
      <c r="F4050" s="240"/>
      <c r="G4050" s="240"/>
      <c r="H4050" s="240"/>
      <c r="I4050" s="240"/>
      <c r="J4050" s="240"/>
      <c r="K4050" s="240"/>
      <c r="L4050" s="240"/>
      <c r="M4050" s="240"/>
      <c r="N4050" s="240"/>
      <c r="O4050" s="240"/>
      <c r="P4050" s="240"/>
    </row>
    <row r="4051" spans="1:16" ht="13.5">
      <c r="A4051" s="240"/>
      <c r="B4051" s="240"/>
      <c r="C4051" s="240"/>
      <c r="D4051" s="240"/>
      <c r="E4051" s="240"/>
      <c r="F4051" s="240"/>
      <c r="G4051" s="240"/>
      <c r="H4051" s="240"/>
      <c r="I4051" s="240"/>
      <c r="J4051" s="240"/>
      <c r="K4051" s="240"/>
      <c r="L4051" s="240"/>
      <c r="M4051" s="240"/>
      <c r="N4051" s="240"/>
      <c r="O4051" s="240"/>
      <c r="P4051" s="240"/>
    </row>
    <row r="4052" spans="1:16" ht="13.5">
      <c r="A4052" s="240"/>
      <c r="B4052" s="240"/>
      <c r="C4052" s="240"/>
      <c r="D4052" s="240"/>
      <c r="E4052" s="240"/>
      <c r="F4052" s="240"/>
      <c r="G4052" s="240"/>
      <c r="H4052" s="240"/>
      <c r="I4052" s="240"/>
      <c r="J4052" s="240"/>
      <c r="K4052" s="240"/>
      <c r="L4052" s="240"/>
      <c r="M4052" s="240"/>
      <c r="N4052" s="240"/>
      <c r="O4052" s="240"/>
      <c r="P4052" s="240"/>
    </row>
    <row r="4053" spans="1:16" ht="13.5">
      <c r="A4053" s="240"/>
      <c r="B4053" s="240"/>
      <c r="C4053" s="240"/>
      <c r="D4053" s="240"/>
      <c r="E4053" s="240"/>
      <c r="F4053" s="240"/>
      <c r="G4053" s="240"/>
      <c r="H4053" s="240"/>
      <c r="I4053" s="240"/>
      <c r="J4053" s="240"/>
      <c r="K4053" s="240"/>
      <c r="L4053" s="240"/>
      <c r="M4053" s="240"/>
      <c r="N4053" s="240"/>
      <c r="O4053" s="240"/>
      <c r="P4053" s="240"/>
    </row>
    <row r="4054" spans="1:16" ht="13.5">
      <c r="A4054" s="240"/>
      <c r="B4054" s="240"/>
      <c r="C4054" s="240"/>
      <c r="D4054" s="240"/>
      <c r="E4054" s="240"/>
      <c r="F4054" s="240"/>
      <c r="G4054" s="240"/>
      <c r="H4054" s="240"/>
      <c r="I4054" s="240"/>
      <c r="J4054" s="240"/>
      <c r="K4054" s="240"/>
      <c r="L4054" s="240"/>
      <c r="M4054" s="240"/>
      <c r="N4054" s="240"/>
      <c r="O4054" s="240"/>
      <c r="P4054" s="240"/>
    </row>
    <row r="4055" spans="1:16" ht="13.5">
      <c r="A4055" s="240"/>
      <c r="B4055" s="240"/>
      <c r="C4055" s="240"/>
      <c r="D4055" s="240"/>
      <c r="E4055" s="240"/>
      <c r="F4055" s="240"/>
      <c r="G4055" s="240"/>
      <c r="H4055" s="240"/>
      <c r="I4055" s="240"/>
      <c r="J4055" s="240"/>
      <c r="K4055" s="240"/>
      <c r="L4055" s="240"/>
      <c r="M4055" s="240"/>
      <c r="N4055" s="240"/>
      <c r="O4055" s="240"/>
      <c r="P4055" s="240"/>
    </row>
    <row r="4056" spans="1:16" ht="13.5">
      <c r="A4056" s="240"/>
      <c r="B4056" s="240"/>
      <c r="C4056" s="240"/>
      <c r="D4056" s="240"/>
      <c r="E4056" s="240"/>
      <c r="F4056" s="240"/>
      <c r="G4056" s="240"/>
      <c r="H4056" s="240"/>
      <c r="I4056" s="240"/>
      <c r="J4056" s="240"/>
      <c r="K4056" s="240"/>
      <c r="L4056" s="240"/>
      <c r="M4056" s="240"/>
      <c r="N4056" s="240"/>
      <c r="O4056" s="240"/>
      <c r="P4056" s="240"/>
    </row>
    <row r="4057" spans="1:16" ht="13.5">
      <c r="A4057" s="240"/>
      <c r="B4057" s="240"/>
      <c r="C4057" s="240"/>
      <c r="D4057" s="240"/>
      <c r="E4057" s="240"/>
      <c r="F4057" s="240"/>
      <c r="G4057" s="240"/>
      <c r="H4057" s="240"/>
      <c r="I4057" s="240"/>
      <c r="J4057" s="240"/>
      <c r="K4057" s="240"/>
      <c r="L4057" s="240"/>
      <c r="M4057" s="240"/>
      <c r="N4057" s="240"/>
      <c r="O4057" s="240"/>
      <c r="P4057" s="240"/>
    </row>
    <row r="4058" spans="1:16" ht="13.5">
      <c r="A4058" s="240"/>
      <c r="B4058" s="240"/>
      <c r="C4058" s="240"/>
      <c r="D4058" s="240"/>
      <c r="E4058" s="240"/>
      <c r="F4058" s="240"/>
      <c r="G4058" s="240"/>
      <c r="H4058" s="240"/>
      <c r="I4058" s="240"/>
      <c r="J4058" s="240"/>
      <c r="K4058" s="240"/>
      <c r="L4058" s="240"/>
      <c r="M4058" s="240"/>
      <c r="N4058" s="240"/>
      <c r="O4058" s="240"/>
      <c r="P4058" s="240"/>
    </row>
    <row r="4059" spans="1:16" ht="13.5">
      <c r="A4059" s="240"/>
      <c r="B4059" s="240"/>
      <c r="C4059" s="240"/>
      <c r="D4059" s="240"/>
      <c r="E4059" s="240"/>
      <c r="F4059" s="240"/>
      <c r="G4059" s="240"/>
      <c r="H4059" s="240"/>
      <c r="I4059" s="240"/>
      <c r="J4059" s="240"/>
      <c r="K4059" s="240"/>
      <c r="L4059" s="240"/>
      <c r="M4059" s="240"/>
      <c r="N4059" s="240"/>
      <c r="O4059" s="240"/>
      <c r="P4059" s="240"/>
    </row>
    <row r="4060" spans="1:16" ht="13.5">
      <c r="A4060" s="240"/>
      <c r="B4060" s="240"/>
      <c r="C4060" s="240"/>
      <c r="D4060" s="240"/>
      <c r="E4060" s="240"/>
      <c r="F4060" s="240"/>
      <c r="G4060" s="240"/>
      <c r="H4060" s="240"/>
      <c r="I4060" s="240"/>
      <c r="J4060" s="240"/>
      <c r="K4060" s="240"/>
      <c r="L4060" s="240"/>
      <c r="M4060" s="240"/>
      <c r="N4060" s="240"/>
      <c r="O4060" s="240"/>
      <c r="P4060" s="240"/>
    </row>
    <row r="4061" spans="1:16" ht="13.5">
      <c r="A4061" s="240"/>
      <c r="B4061" s="240"/>
      <c r="C4061" s="240"/>
      <c r="D4061" s="240"/>
      <c r="E4061" s="240"/>
      <c r="F4061" s="240"/>
      <c r="G4061" s="240"/>
      <c r="H4061" s="240"/>
      <c r="I4061" s="240"/>
      <c r="J4061" s="240"/>
      <c r="K4061" s="240"/>
      <c r="L4061" s="240"/>
      <c r="M4061" s="240"/>
      <c r="N4061" s="240"/>
      <c r="O4061" s="240"/>
      <c r="P4061" s="240"/>
    </row>
    <row r="4062" spans="1:16" ht="13.5">
      <c r="A4062" s="240"/>
      <c r="B4062" s="240"/>
      <c r="C4062" s="240"/>
      <c r="D4062" s="240"/>
      <c r="E4062" s="240"/>
      <c r="F4062" s="240"/>
      <c r="G4062" s="240"/>
      <c r="H4062" s="240"/>
      <c r="I4062" s="240"/>
      <c r="J4062" s="240"/>
      <c r="K4062" s="240"/>
      <c r="L4062" s="240"/>
      <c r="M4062" s="240"/>
      <c r="N4062" s="240"/>
      <c r="O4062" s="240"/>
      <c r="P4062" s="240"/>
    </row>
    <row r="4063" spans="1:16" ht="13.5">
      <c r="A4063" s="240"/>
      <c r="B4063" s="240"/>
      <c r="C4063" s="240"/>
      <c r="D4063" s="240"/>
      <c r="E4063" s="240"/>
      <c r="F4063" s="240"/>
      <c r="G4063" s="240"/>
      <c r="H4063" s="240"/>
      <c r="I4063" s="240"/>
      <c r="J4063" s="240"/>
      <c r="K4063" s="240"/>
      <c r="L4063" s="240"/>
      <c r="M4063" s="240"/>
      <c r="N4063" s="240"/>
      <c r="O4063" s="240"/>
      <c r="P4063" s="240"/>
    </row>
    <row r="4064" spans="1:16" ht="13.5">
      <c r="A4064" s="240"/>
      <c r="B4064" s="240"/>
      <c r="C4064" s="240"/>
      <c r="D4064" s="240"/>
      <c r="E4064" s="240"/>
      <c r="F4064" s="240"/>
      <c r="G4064" s="240"/>
      <c r="H4064" s="240"/>
      <c r="I4064" s="240"/>
      <c r="J4064" s="240"/>
      <c r="K4064" s="240"/>
      <c r="L4064" s="240"/>
      <c r="M4064" s="240"/>
      <c r="N4064" s="240"/>
      <c r="O4064" s="240"/>
      <c r="P4064" s="240"/>
    </row>
    <row r="4065" spans="1:16" ht="13.5">
      <c r="A4065" s="240"/>
      <c r="B4065" s="240"/>
      <c r="C4065" s="240"/>
      <c r="D4065" s="240"/>
      <c r="E4065" s="240"/>
      <c r="F4065" s="240"/>
      <c r="G4065" s="240"/>
      <c r="H4065" s="240"/>
      <c r="I4065" s="240"/>
      <c r="J4065" s="240"/>
      <c r="K4065" s="240"/>
      <c r="L4065" s="240"/>
      <c r="M4065" s="240"/>
      <c r="N4065" s="240"/>
      <c r="O4065" s="240"/>
      <c r="P4065" s="240"/>
    </row>
    <row r="4066" spans="1:16" ht="13.5">
      <c r="A4066" s="240"/>
      <c r="B4066" s="240"/>
      <c r="C4066" s="240"/>
      <c r="D4066" s="240"/>
      <c r="E4066" s="240"/>
      <c r="F4066" s="240"/>
      <c r="G4066" s="240"/>
      <c r="H4066" s="240"/>
      <c r="I4066" s="240"/>
      <c r="J4066" s="240"/>
      <c r="K4066" s="240"/>
      <c r="L4066" s="240"/>
      <c r="M4066" s="240"/>
      <c r="N4066" s="240"/>
      <c r="O4066" s="240"/>
      <c r="P4066" s="240"/>
    </row>
    <row r="4067" spans="1:16" ht="13.5">
      <c r="A4067" s="240"/>
      <c r="B4067" s="240"/>
      <c r="C4067" s="240"/>
      <c r="D4067" s="240"/>
      <c r="E4067" s="240"/>
      <c r="F4067" s="240"/>
      <c r="G4067" s="240"/>
      <c r="H4067" s="240"/>
      <c r="I4067" s="240"/>
      <c r="J4067" s="240"/>
      <c r="K4067" s="240"/>
      <c r="L4067" s="240"/>
      <c r="M4067" s="240"/>
      <c r="N4067" s="240"/>
      <c r="O4067" s="240"/>
      <c r="P4067" s="240"/>
    </row>
    <row r="4068" spans="1:16" ht="13.5">
      <c r="A4068" s="240"/>
      <c r="B4068" s="240"/>
      <c r="C4068" s="240"/>
      <c r="D4068" s="240"/>
      <c r="E4068" s="240"/>
      <c r="F4068" s="240"/>
      <c r="G4068" s="240"/>
      <c r="H4068" s="240"/>
      <c r="I4068" s="240"/>
      <c r="J4068" s="240"/>
      <c r="K4068" s="240"/>
      <c r="L4068" s="240"/>
      <c r="M4068" s="240"/>
      <c r="N4068" s="240"/>
      <c r="O4068" s="240"/>
      <c r="P4068" s="240"/>
    </row>
    <row r="4069" spans="1:16" ht="13.5">
      <c r="A4069" s="240"/>
      <c r="B4069" s="240"/>
      <c r="C4069" s="240"/>
      <c r="D4069" s="240"/>
      <c r="E4069" s="240"/>
      <c r="F4069" s="240"/>
      <c r="G4069" s="240"/>
      <c r="H4069" s="240"/>
      <c r="I4069" s="240"/>
      <c r="J4069" s="240"/>
      <c r="K4069" s="240"/>
      <c r="L4069" s="240"/>
      <c r="M4069" s="240"/>
      <c r="N4069" s="240"/>
      <c r="O4069" s="240"/>
      <c r="P4069" s="240"/>
    </row>
    <row r="4070" spans="1:16" ht="13.5">
      <c r="A4070" s="240"/>
      <c r="B4070" s="240"/>
      <c r="C4070" s="240"/>
      <c r="D4070" s="240"/>
      <c r="E4070" s="240"/>
      <c r="F4070" s="240"/>
      <c r="G4070" s="240"/>
      <c r="H4070" s="240"/>
      <c r="I4070" s="240"/>
      <c r="J4070" s="240"/>
      <c r="K4070" s="240"/>
      <c r="L4070" s="240"/>
      <c r="M4070" s="240"/>
      <c r="N4070" s="240"/>
      <c r="O4070" s="240"/>
      <c r="P4070" s="240"/>
    </row>
    <row r="4071" spans="1:16" ht="13.5">
      <c r="A4071" s="240"/>
      <c r="B4071" s="240"/>
      <c r="C4071" s="240"/>
      <c r="D4071" s="240"/>
      <c r="E4071" s="240"/>
      <c r="F4071" s="240"/>
      <c r="G4071" s="240"/>
      <c r="H4071" s="240"/>
      <c r="I4071" s="240"/>
      <c r="J4071" s="240"/>
      <c r="K4071" s="240"/>
      <c r="L4071" s="240"/>
      <c r="M4071" s="240"/>
      <c r="N4071" s="240"/>
      <c r="O4071" s="240"/>
      <c r="P4071" s="240"/>
    </row>
    <row r="4072" spans="1:16" ht="13.5">
      <c r="A4072" s="240"/>
      <c r="B4072" s="240"/>
      <c r="C4072" s="240"/>
      <c r="D4072" s="240"/>
      <c r="E4072" s="240"/>
      <c r="F4072" s="240"/>
      <c r="G4072" s="240"/>
      <c r="H4072" s="240"/>
      <c r="I4072" s="240"/>
      <c r="J4072" s="240"/>
      <c r="K4072" s="240"/>
      <c r="L4072" s="240"/>
      <c r="M4072" s="240"/>
      <c r="N4072" s="240"/>
      <c r="O4072" s="240"/>
      <c r="P4072" s="240"/>
    </row>
    <row r="4073" spans="1:16" ht="13.5">
      <c r="A4073" s="240"/>
      <c r="B4073" s="240"/>
      <c r="C4073" s="240"/>
      <c r="D4073" s="240"/>
      <c r="E4073" s="240"/>
      <c r="F4073" s="240"/>
      <c r="G4073" s="240"/>
      <c r="H4073" s="240"/>
      <c r="I4073" s="240"/>
      <c r="J4073" s="240"/>
      <c r="K4073" s="240"/>
      <c r="L4073" s="240"/>
      <c r="M4073" s="240"/>
      <c r="N4073" s="240"/>
      <c r="O4073" s="240"/>
      <c r="P4073" s="240"/>
    </row>
    <row r="4074" spans="1:16" ht="13.5">
      <c r="A4074" s="240"/>
      <c r="B4074" s="240"/>
      <c r="C4074" s="240"/>
      <c r="D4074" s="240"/>
      <c r="E4074" s="240"/>
      <c r="F4074" s="240"/>
      <c r="G4074" s="240"/>
      <c r="H4074" s="240"/>
      <c r="I4074" s="240"/>
      <c r="J4074" s="240"/>
      <c r="K4074" s="240"/>
      <c r="L4074" s="240"/>
      <c r="M4074" s="240"/>
      <c r="N4074" s="240"/>
      <c r="O4074" s="240"/>
      <c r="P4074" s="240"/>
    </row>
    <row r="4075" spans="1:16" ht="13.5">
      <c r="A4075" s="240"/>
      <c r="B4075" s="240"/>
      <c r="C4075" s="240"/>
      <c r="D4075" s="240"/>
      <c r="E4075" s="240"/>
      <c r="F4075" s="240"/>
      <c r="G4075" s="240"/>
      <c r="H4075" s="240"/>
      <c r="I4075" s="240"/>
      <c r="J4075" s="240"/>
      <c r="K4075" s="240"/>
      <c r="L4075" s="240"/>
      <c r="M4075" s="240"/>
      <c r="N4075" s="240"/>
      <c r="O4075" s="240"/>
      <c r="P4075" s="240"/>
    </row>
    <row r="4076" spans="1:16" ht="13.5">
      <c r="A4076" s="240"/>
      <c r="B4076" s="240"/>
      <c r="C4076" s="240"/>
      <c r="D4076" s="240"/>
      <c r="E4076" s="240"/>
      <c r="F4076" s="240"/>
      <c r="G4076" s="240"/>
      <c r="H4076" s="240"/>
      <c r="I4076" s="240"/>
      <c r="J4076" s="240"/>
      <c r="K4076" s="240"/>
      <c r="L4076" s="240"/>
      <c r="M4076" s="240"/>
      <c r="N4076" s="240"/>
      <c r="O4076" s="240"/>
      <c r="P4076" s="240"/>
    </row>
    <row r="4077" spans="1:16" ht="13.5">
      <c r="A4077" s="240"/>
      <c r="B4077" s="240"/>
      <c r="C4077" s="240"/>
      <c r="D4077" s="240"/>
      <c r="E4077" s="240"/>
      <c r="F4077" s="240"/>
      <c r="G4077" s="240"/>
      <c r="H4077" s="240"/>
      <c r="I4077" s="240"/>
      <c r="J4077" s="240"/>
      <c r="K4077" s="240"/>
      <c r="L4077" s="240"/>
      <c r="M4077" s="240"/>
      <c r="N4077" s="240"/>
      <c r="O4077" s="240"/>
      <c r="P4077" s="240"/>
    </row>
    <row r="4078" spans="1:16" ht="13.5">
      <c r="A4078" s="240"/>
      <c r="B4078" s="240"/>
      <c r="C4078" s="240"/>
      <c r="D4078" s="240"/>
      <c r="E4078" s="240"/>
      <c r="F4078" s="240"/>
      <c r="G4078" s="240"/>
      <c r="H4078" s="240"/>
      <c r="I4078" s="240"/>
      <c r="J4078" s="240"/>
      <c r="K4078" s="240"/>
      <c r="L4078" s="240"/>
      <c r="M4078" s="240"/>
      <c r="N4078" s="240"/>
      <c r="O4078" s="240"/>
      <c r="P4078" s="240"/>
    </row>
    <row r="4079" spans="1:16" ht="13.5">
      <c r="A4079" s="240"/>
      <c r="B4079" s="240"/>
      <c r="C4079" s="240"/>
      <c r="D4079" s="240"/>
      <c r="E4079" s="240"/>
      <c r="F4079" s="240"/>
      <c r="G4079" s="240"/>
      <c r="H4079" s="240"/>
      <c r="I4079" s="240"/>
      <c r="J4079" s="240"/>
      <c r="K4079" s="240"/>
      <c r="L4079" s="240"/>
      <c r="M4079" s="240"/>
      <c r="N4079" s="240"/>
      <c r="O4079" s="240"/>
      <c r="P4079" s="240"/>
    </row>
    <row r="4080" spans="1:16" ht="13.5">
      <c r="A4080" s="240"/>
      <c r="B4080" s="240"/>
      <c r="C4080" s="240"/>
      <c r="D4080" s="240"/>
      <c r="E4080" s="240"/>
      <c r="F4080" s="240"/>
      <c r="G4080" s="240"/>
      <c r="H4080" s="240"/>
      <c r="I4080" s="240"/>
      <c r="J4080" s="240"/>
      <c r="K4080" s="240"/>
      <c r="L4080" s="240"/>
      <c r="M4080" s="240"/>
      <c r="N4080" s="240"/>
      <c r="O4080" s="240"/>
      <c r="P4080" s="240"/>
    </row>
    <row r="4081" spans="1:16" ht="13.5">
      <c r="A4081" s="240"/>
      <c r="B4081" s="240"/>
      <c r="C4081" s="240"/>
      <c r="D4081" s="240"/>
      <c r="E4081" s="240"/>
      <c r="F4081" s="240"/>
      <c r="G4081" s="240"/>
      <c r="H4081" s="240"/>
      <c r="I4081" s="240"/>
      <c r="J4081" s="240"/>
      <c r="K4081" s="240"/>
      <c r="L4081" s="240"/>
      <c r="M4081" s="240"/>
      <c r="N4081" s="240"/>
      <c r="O4081" s="240"/>
      <c r="P4081" s="240"/>
    </row>
    <row r="4082" spans="1:16" ht="13.5">
      <c r="A4082" s="240"/>
      <c r="B4082" s="240"/>
      <c r="C4082" s="240"/>
      <c r="D4082" s="240"/>
      <c r="E4082" s="240"/>
      <c r="F4082" s="240"/>
      <c r="G4082" s="240"/>
      <c r="H4082" s="240"/>
      <c r="I4082" s="240"/>
      <c r="J4082" s="240"/>
      <c r="K4082" s="240"/>
      <c r="L4082" s="240"/>
      <c r="M4082" s="240"/>
      <c r="N4082" s="240"/>
      <c r="O4082" s="240"/>
      <c r="P4082" s="240"/>
    </row>
    <row r="4083" spans="1:16" ht="13.5">
      <c r="A4083" s="240"/>
      <c r="B4083" s="240"/>
      <c r="C4083" s="240"/>
      <c r="D4083" s="240"/>
      <c r="E4083" s="240"/>
      <c r="F4083" s="240"/>
      <c r="G4083" s="240"/>
      <c r="H4083" s="240"/>
      <c r="I4083" s="240"/>
      <c r="J4083" s="240"/>
      <c r="K4083" s="240"/>
      <c r="L4083" s="240"/>
      <c r="M4083" s="240"/>
      <c r="N4083" s="240"/>
      <c r="O4083" s="240"/>
      <c r="P4083" s="240"/>
    </row>
    <row r="4084" spans="1:16" ht="13.5">
      <c r="A4084" s="240"/>
      <c r="B4084" s="240"/>
      <c r="C4084" s="240"/>
      <c r="D4084" s="240"/>
      <c r="E4084" s="240"/>
      <c r="F4084" s="240"/>
      <c r="G4084" s="240"/>
      <c r="H4084" s="240"/>
      <c r="I4084" s="240"/>
      <c r="J4084" s="240"/>
      <c r="K4084" s="240"/>
      <c r="L4084" s="240"/>
      <c r="M4084" s="240"/>
      <c r="N4084" s="240"/>
      <c r="O4084" s="240"/>
      <c r="P4084" s="240"/>
    </row>
    <row r="4085" spans="1:16" ht="13.5">
      <c r="A4085" s="240"/>
      <c r="B4085" s="240"/>
      <c r="C4085" s="240"/>
      <c r="D4085" s="240"/>
      <c r="E4085" s="240"/>
      <c r="F4085" s="240"/>
      <c r="G4085" s="240"/>
      <c r="H4085" s="240"/>
      <c r="I4085" s="240"/>
      <c r="J4085" s="240"/>
      <c r="K4085" s="240"/>
      <c r="L4085" s="240"/>
      <c r="M4085" s="240"/>
      <c r="N4085" s="240"/>
      <c r="O4085" s="240"/>
      <c r="P4085" s="240"/>
    </row>
    <row r="4086" spans="1:16" ht="13.5">
      <c r="A4086" s="240"/>
      <c r="B4086" s="240"/>
      <c r="C4086" s="240"/>
      <c r="D4086" s="240"/>
      <c r="E4086" s="240"/>
      <c r="F4086" s="240"/>
      <c r="G4086" s="240"/>
      <c r="H4086" s="240"/>
      <c r="I4086" s="240"/>
      <c r="J4086" s="240"/>
      <c r="K4086" s="240"/>
      <c r="L4086" s="240"/>
      <c r="M4086" s="240"/>
      <c r="N4086" s="240"/>
      <c r="O4086" s="240"/>
      <c r="P4086" s="240"/>
    </row>
    <row r="4087" spans="1:16" ht="13.5">
      <c r="A4087" s="240"/>
      <c r="B4087" s="240"/>
      <c r="C4087" s="240"/>
      <c r="D4087" s="240"/>
      <c r="E4087" s="240"/>
      <c r="F4087" s="240"/>
      <c r="G4087" s="240"/>
      <c r="H4087" s="240"/>
      <c r="I4087" s="240"/>
      <c r="J4087" s="240"/>
      <c r="K4087" s="240"/>
      <c r="L4087" s="240"/>
      <c r="M4087" s="240"/>
      <c r="N4087" s="240"/>
      <c r="O4087" s="240"/>
      <c r="P4087" s="240"/>
    </row>
    <row r="4088" spans="1:16" ht="13.5">
      <c r="A4088" s="240"/>
      <c r="B4088" s="240"/>
      <c r="C4088" s="240"/>
      <c r="D4088" s="240"/>
      <c r="E4088" s="240"/>
      <c r="F4088" s="240"/>
      <c r="G4088" s="240"/>
      <c r="H4088" s="240"/>
      <c r="I4088" s="240"/>
      <c r="J4088" s="240"/>
      <c r="K4088" s="240"/>
      <c r="L4088" s="240"/>
      <c r="M4088" s="240"/>
      <c r="N4088" s="240"/>
      <c r="O4088" s="240"/>
      <c r="P4088" s="240"/>
    </row>
    <row r="4089" spans="1:16" ht="13.5">
      <c r="A4089" s="240"/>
      <c r="B4089" s="240"/>
      <c r="C4089" s="240"/>
      <c r="D4089" s="240"/>
      <c r="E4089" s="240"/>
      <c r="F4089" s="240"/>
      <c r="G4089" s="240"/>
      <c r="H4089" s="240"/>
      <c r="I4089" s="240"/>
      <c r="J4089" s="240"/>
      <c r="K4089" s="240"/>
      <c r="L4089" s="240"/>
      <c r="M4089" s="240"/>
      <c r="N4089" s="240"/>
      <c r="O4089" s="240"/>
      <c r="P4089" s="240"/>
    </row>
    <row r="4090" spans="1:16" ht="13.5">
      <c r="A4090" s="240"/>
      <c r="B4090" s="240"/>
      <c r="C4090" s="240"/>
      <c r="D4090" s="240"/>
      <c r="E4090" s="240"/>
      <c r="F4090" s="240"/>
      <c r="G4090" s="240"/>
      <c r="H4090" s="240"/>
      <c r="I4090" s="240"/>
      <c r="J4090" s="240"/>
      <c r="K4090" s="240"/>
      <c r="L4090" s="240"/>
      <c r="M4090" s="240"/>
      <c r="N4090" s="240"/>
      <c r="O4090" s="240"/>
      <c r="P4090" s="240"/>
    </row>
    <row r="4091" spans="1:16" ht="13.5">
      <c r="A4091" s="240"/>
      <c r="B4091" s="240"/>
      <c r="C4091" s="240"/>
      <c r="D4091" s="240"/>
      <c r="E4091" s="240"/>
      <c r="F4091" s="240"/>
      <c r="G4091" s="240"/>
      <c r="H4091" s="240"/>
      <c r="I4091" s="240"/>
      <c r="J4091" s="240"/>
      <c r="K4091" s="240"/>
      <c r="L4091" s="240"/>
      <c r="M4091" s="240"/>
      <c r="N4091" s="240"/>
      <c r="O4091" s="240"/>
      <c r="P4091" s="240"/>
    </row>
    <row r="4092" spans="1:16" ht="13.5">
      <c r="A4092" s="240"/>
      <c r="B4092" s="240"/>
      <c r="C4092" s="240"/>
      <c r="D4092" s="240"/>
      <c r="E4092" s="240"/>
      <c r="F4092" s="240"/>
      <c r="G4092" s="240"/>
      <c r="H4092" s="240"/>
      <c r="I4092" s="240"/>
      <c r="J4092" s="240"/>
      <c r="K4092" s="240"/>
      <c r="L4092" s="240"/>
      <c r="M4092" s="240"/>
      <c r="N4092" s="240"/>
      <c r="O4092" s="240"/>
      <c r="P4092" s="240"/>
    </row>
    <row r="4093" spans="1:16" ht="13.5">
      <c r="A4093" s="240"/>
      <c r="B4093" s="240"/>
      <c r="C4093" s="240"/>
      <c r="D4093" s="240"/>
      <c r="E4093" s="240"/>
      <c r="F4093" s="240"/>
      <c r="G4093" s="240"/>
      <c r="H4093" s="240"/>
      <c r="I4093" s="240"/>
      <c r="J4093" s="240"/>
      <c r="K4093" s="240"/>
      <c r="L4093" s="240"/>
      <c r="M4093" s="240"/>
      <c r="N4093" s="240"/>
      <c r="O4093" s="240"/>
      <c r="P4093" s="240"/>
    </row>
    <row r="4094" spans="1:16" ht="13.5">
      <c r="A4094" s="240"/>
      <c r="B4094" s="240"/>
      <c r="C4094" s="240"/>
      <c r="D4094" s="240"/>
      <c r="E4094" s="240"/>
      <c r="F4094" s="240"/>
      <c r="G4094" s="240"/>
      <c r="H4094" s="240"/>
      <c r="I4094" s="240"/>
      <c r="J4094" s="240"/>
      <c r="K4094" s="240"/>
      <c r="L4094" s="240"/>
      <c r="M4094" s="240"/>
      <c r="N4094" s="240"/>
      <c r="O4094" s="240"/>
      <c r="P4094" s="240"/>
    </row>
    <row r="4095" spans="1:16" ht="13.5">
      <c r="A4095" s="240"/>
      <c r="B4095" s="240"/>
      <c r="C4095" s="240"/>
      <c r="D4095" s="240"/>
      <c r="E4095" s="240"/>
      <c r="F4095" s="240"/>
      <c r="G4095" s="240"/>
      <c r="H4095" s="240"/>
      <c r="I4095" s="240"/>
      <c r="J4095" s="240"/>
      <c r="K4095" s="240"/>
      <c r="L4095" s="240"/>
      <c r="M4095" s="240"/>
      <c r="N4095" s="240"/>
      <c r="O4095" s="240"/>
      <c r="P4095" s="240"/>
    </row>
    <row r="4096" spans="1:16" ht="13.5">
      <c r="A4096" s="240"/>
      <c r="B4096" s="240"/>
      <c r="C4096" s="240"/>
      <c r="D4096" s="240"/>
      <c r="E4096" s="240"/>
      <c r="F4096" s="240"/>
      <c r="G4096" s="240"/>
      <c r="H4096" s="240"/>
      <c r="I4096" s="240"/>
      <c r="J4096" s="240"/>
      <c r="K4096" s="240"/>
      <c r="L4096" s="240"/>
      <c r="M4096" s="240"/>
      <c r="N4096" s="240"/>
      <c r="O4096" s="240"/>
      <c r="P4096" s="240"/>
    </row>
    <row r="4097" spans="1:16" ht="13.5">
      <c r="A4097" s="240"/>
      <c r="B4097" s="240"/>
      <c r="C4097" s="240"/>
      <c r="D4097" s="240"/>
      <c r="E4097" s="240"/>
      <c r="F4097" s="240"/>
      <c r="G4097" s="240"/>
      <c r="H4097" s="240"/>
      <c r="I4097" s="240"/>
      <c r="J4097" s="240"/>
      <c r="K4097" s="240"/>
      <c r="L4097" s="240"/>
      <c r="M4097" s="240"/>
      <c r="N4097" s="240"/>
      <c r="O4097" s="240"/>
      <c r="P4097" s="240"/>
    </row>
    <row r="4098" spans="1:16" ht="13.5">
      <c r="A4098" s="240"/>
      <c r="B4098" s="240"/>
      <c r="C4098" s="240"/>
      <c r="D4098" s="240"/>
      <c r="E4098" s="240"/>
      <c r="F4098" s="240"/>
      <c r="G4098" s="240"/>
      <c r="H4098" s="240"/>
      <c r="I4098" s="240"/>
      <c r="J4098" s="240"/>
      <c r="K4098" s="240"/>
      <c r="L4098" s="240"/>
      <c r="M4098" s="240"/>
      <c r="N4098" s="240"/>
      <c r="O4098" s="240"/>
      <c r="P4098" s="240"/>
    </row>
    <row r="4099" spans="1:16" ht="13.5">
      <c r="A4099" s="240"/>
      <c r="B4099" s="240"/>
      <c r="C4099" s="240"/>
      <c r="D4099" s="240"/>
      <c r="E4099" s="240"/>
      <c r="F4099" s="240"/>
      <c r="G4099" s="240"/>
      <c r="H4099" s="240"/>
      <c r="I4099" s="240"/>
      <c r="J4099" s="240"/>
      <c r="K4099" s="240"/>
      <c r="L4099" s="240"/>
      <c r="M4099" s="240"/>
      <c r="N4099" s="240"/>
      <c r="O4099" s="240"/>
      <c r="P4099" s="240"/>
    </row>
    <row r="4100" spans="1:16" ht="13.5">
      <c r="A4100" s="240"/>
      <c r="B4100" s="240"/>
      <c r="C4100" s="240"/>
      <c r="D4100" s="240"/>
      <c r="E4100" s="240"/>
      <c r="F4100" s="240"/>
      <c r="G4100" s="240"/>
      <c r="H4100" s="240"/>
      <c r="I4100" s="240"/>
      <c r="J4100" s="240"/>
      <c r="K4100" s="240"/>
      <c r="L4100" s="240"/>
      <c r="M4100" s="240"/>
      <c r="N4100" s="240"/>
      <c r="O4100" s="240"/>
      <c r="P4100" s="240"/>
    </row>
    <row r="4101" spans="1:16" ht="13.5">
      <c r="A4101" s="240"/>
      <c r="B4101" s="240"/>
      <c r="C4101" s="240"/>
      <c r="D4101" s="240"/>
      <c r="E4101" s="240"/>
      <c r="F4101" s="240"/>
      <c r="G4101" s="240"/>
      <c r="H4101" s="240"/>
      <c r="I4101" s="240"/>
      <c r="J4101" s="240"/>
      <c r="K4101" s="240"/>
      <c r="L4101" s="240"/>
      <c r="M4101" s="240"/>
      <c r="N4101" s="240"/>
      <c r="O4101" s="240"/>
      <c r="P4101" s="240"/>
    </row>
    <row r="4102" spans="1:16" ht="13.5">
      <c r="A4102" s="240"/>
      <c r="B4102" s="240"/>
      <c r="C4102" s="240"/>
      <c r="D4102" s="240"/>
      <c r="E4102" s="240"/>
      <c r="F4102" s="240"/>
      <c r="G4102" s="240"/>
      <c r="H4102" s="240"/>
      <c r="I4102" s="240"/>
      <c r="J4102" s="240"/>
      <c r="K4102" s="240"/>
      <c r="L4102" s="240"/>
      <c r="M4102" s="240"/>
      <c r="N4102" s="240"/>
      <c r="O4102" s="240"/>
      <c r="P4102" s="240"/>
    </row>
    <row r="4103" spans="1:16" ht="13.5">
      <c r="A4103" s="240"/>
      <c r="B4103" s="240"/>
      <c r="C4103" s="240"/>
      <c r="D4103" s="240"/>
      <c r="E4103" s="240"/>
      <c r="F4103" s="240"/>
      <c r="G4103" s="240"/>
      <c r="H4103" s="240"/>
      <c r="I4103" s="240"/>
      <c r="J4103" s="240"/>
      <c r="K4103" s="240"/>
      <c r="L4103" s="240"/>
      <c r="M4103" s="240"/>
      <c r="N4103" s="240"/>
      <c r="O4103" s="240"/>
      <c r="P4103" s="240"/>
    </row>
    <row r="4104" spans="1:16" ht="13.5">
      <c r="A4104" s="240"/>
      <c r="B4104" s="240"/>
      <c r="C4104" s="240"/>
      <c r="D4104" s="240"/>
      <c r="E4104" s="240"/>
      <c r="F4104" s="240"/>
      <c r="G4104" s="240"/>
      <c r="H4104" s="240"/>
      <c r="I4104" s="240"/>
      <c r="J4104" s="240"/>
      <c r="K4104" s="240"/>
      <c r="L4104" s="240"/>
      <c r="M4104" s="240"/>
      <c r="N4104" s="240"/>
      <c r="O4104" s="240"/>
      <c r="P4104" s="240"/>
    </row>
    <row r="4105" spans="1:16" ht="13.5">
      <c r="A4105" s="240"/>
      <c r="B4105" s="240"/>
      <c r="C4105" s="240"/>
      <c r="D4105" s="240"/>
      <c r="E4105" s="240"/>
      <c r="F4105" s="240"/>
      <c r="G4105" s="240"/>
      <c r="H4105" s="240"/>
      <c r="I4105" s="240"/>
      <c r="J4105" s="240"/>
      <c r="K4105" s="240"/>
      <c r="L4105" s="240"/>
      <c r="M4105" s="240"/>
      <c r="N4105" s="240"/>
      <c r="O4105" s="240"/>
      <c r="P4105" s="240"/>
    </row>
    <row r="4106" spans="1:16" ht="13.5">
      <c r="A4106" s="240"/>
      <c r="B4106" s="240"/>
      <c r="C4106" s="240"/>
      <c r="D4106" s="240"/>
      <c r="E4106" s="240"/>
      <c r="F4106" s="240"/>
      <c r="G4106" s="240"/>
      <c r="H4106" s="240"/>
      <c r="I4106" s="240"/>
      <c r="J4106" s="240"/>
      <c r="K4106" s="240"/>
      <c r="L4106" s="240"/>
      <c r="M4106" s="240"/>
      <c r="N4106" s="240"/>
      <c r="O4106" s="240"/>
      <c r="P4106" s="240"/>
    </row>
    <row r="4107" spans="1:16" ht="13.5">
      <c r="A4107" s="240"/>
      <c r="B4107" s="240"/>
      <c r="C4107" s="240"/>
      <c r="D4107" s="240"/>
      <c r="E4107" s="240"/>
      <c r="F4107" s="240"/>
      <c r="G4107" s="240"/>
      <c r="H4107" s="240"/>
      <c r="I4107" s="240"/>
      <c r="J4107" s="240"/>
      <c r="K4107" s="240"/>
      <c r="L4107" s="240"/>
      <c r="M4107" s="240"/>
      <c r="N4107" s="240"/>
      <c r="O4107" s="240"/>
      <c r="P4107" s="240"/>
    </row>
    <row r="4108" spans="1:16" ht="13.5">
      <c r="A4108" s="240"/>
      <c r="B4108" s="240"/>
      <c r="C4108" s="240"/>
      <c r="D4108" s="240"/>
      <c r="E4108" s="240"/>
      <c r="F4108" s="240"/>
      <c r="G4108" s="240"/>
      <c r="H4108" s="240"/>
      <c r="I4108" s="240"/>
      <c r="J4108" s="240"/>
      <c r="K4108" s="240"/>
      <c r="L4108" s="240"/>
      <c r="M4108" s="240"/>
      <c r="N4108" s="240"/>
      <c r="O4108" s="240"/>
      <c r="P4108" s="240"/>
    </row>
    <row r="4109" spans="1:16" ht="13.5">
      <c r="A4109" s="240"/>
      <c r="B4109" s="240"/>
      <c r="C4109" s="240"/>
      <c r="D4109" s="240"/>
      <c r="E4109" s="240"/>
      <c r="F4109" s="240"/>
      <c r="G4109" s="240"/>
      <c r="H4109" s="240"/>
      <c r="I4109" s="240"/>
      <c r="J4109" s="240"/>
      <c r="K4109" s="240"/>
      <c r="L4109" s="240"/>
      <c r="M4109" s="240"/>
      <c r="N4109" s="240"/>
      <c r="O4109" s="240"/>
      <c r="P4109" s="240"/>
    </row>
    <row r="4110" spans="1:16" ht="13.5">
      <c r="A4110" s="240"/>
      <c r="B4110" s="240"/>
      <c r="C4110" s="240"/>
      <c r="D4110" s="240"/>
      <c r="E4110" s="240"/>
      <c r="F4110" s="240"/>
      <c r="G4110" s="240"/>
      <c r="H4110" s="240"/>
      <c r="I4110" s="240"/>
      <c r="J4110" s="240"/>
      <c r="K4110" s="240"/>
      <c r="L4110" s="240"/>
      <c r="M4110" s="240"/>
      <c r="N4110" s="240"/>
      <c r="O4110" s="240"/>
      <c r="P4110" s="240"/>
    </row>
    <row r="4111" spans="1:16" ht="13.5">
      <c r="A4111" s="240"/>
      <c r="B4111" s="240"/>
      <c r="C4111" s="240"/>
      <c r="D4111" s="240"/>
      <c r="E4111" s="240"/>
      <c r="F4111" s="240"/>
      <c r="G4111" s="240"/>
      <c r="H4111" s="240"/>
      <c r="I4111" s="240"/>
      <c r="J4111" s="240"/>
      <c r="K4111" s="240"/>
      <c r="L4111" s="240"/>
      <c r="M4111" s="240"/>
      <c r="N4111" s="240"/>
      <c r="O4111" s="240"/>
      <c r="P4111" s="240"/>
    </row>
    <row r="4112" spans="1:16" ht="13.5">
      <c r="A4112" s="240"/>
      <c r="B4112" s="240"/>
      <c r="C4112" s="240"/>
      <c r="D4112" s="240"/>
      <c r="E4112" s="240"/>
      <c r="F4112" s="240"/>
      <c r="G4112" s="240"/>
      <c r="H4112" s="240"/>
      <c r="I4112" s="240"/>
      <c r="J4112" s="240"/>
      <c r="K4112" s="240"/>
      <c r="L4112" s="240"/>
      <c r="M4112" s="240"/>
      <c r="N4112" s="240"/>
      <c r="O4112" s="240"/>
      <c r="P4112" s="240"/>
    </row>
    <row r="4113" spans="1:16" ht="13.5">
      <c r="A4113" s="240"/>
      <c r="B4113" s="240"/>
      <c r="C4113" s="240"/>
      <c r="D4113" s="240"/>
      <c r="E4113" s="240"/>
      <c r="F4113" s="240"/>
      <c r="G4113" s="240"/>
      <c r="H4113" s="240"/>
      <c r="I4113" s="240"/>
      <c r="J4113" s="240"/>
      <c r="K4113" s="240"/>
      <c r="L4113" s="240"/>
      <c r="M4113" s="240"/>
      <c r="N4113" s="240"/>
      <c r="O4113" s="240"/>
      <c r="P4113" s="240"/>
    </row>
    <row r="4114" spans="1:16" ht="13.5">
      <c r="A4114" s="240"/>
      <c r="B4114" s="240"/>
      <c r="C4114" s="240"/>
      <c r="D4114" s="240"/>
      <c r="E4114" s="240"/>
      <c r="F4114" s="240"/>
      <c r="G4114" s="240"/>
      <c r="H4114" s="240"/>
      <c r="I4114" s="240"/>
      <c r="J4114" s="240"/>
      <c r="K4114" s="240"/>
      <c r="L4114" s="240"/>
      <c r="M4114" s="240"/>
      <c r="N4114" s="240"/>
      <c r="O4114" s="240"/>
      <c r="P4114" s="240"/>
    </row>
    <row r="4115" spans="1:16" ht="13.5">
      <c r="A4115" s="240"/>
      <c r="B4115" s="240"/>
      <c r="C4115" s="240"/>
      <c r="D4115" s="240"/>
      <c r="E4115" s="240"/>
      <c r="F4115" s="240"/>
      <c r="G4115" s="240"/>
      <c r="H4115" s="240"/>
      <c r="I4115" s="240"/>
      <c r="J4115" s="240"/>
      <c r="K4115" s="240"/>
      <c r="L4115" s="240"/>
      <c r="M4115" s="240"/>
      <c r="N4115" s="240"/>
      <c r="O4115" s="240"/>
      <c r="P4115" s="240"/>
    </row>
    <row r="4116" spans="1:16" ht="13.5">
      <c r="A4116" s="240"/>
      <c r="B4116" s="240"/>
      <c r="C4116" s="240"/>
      <c r="D4116" s="240"/>
      <c r="E4116" s="240"/>
      <c r="F4116" s="240"/>
      <c r="G4116" s="240"/>
      <c r="H4116" s="240"/>
      <c r="I4116" s="240"/>
      <c r="J4116" s="240"/>
      <c r="K4116" s="240"/>
      <c r="L4116" s="240"/>
      <c r="M4116" s="240"/>
      <c r="N4116" s="240"/>
      <c r="O4116" s="240"/>
      <c r="P4116" s="240"/>
    </row>
    <row r="4117" spans="1:16" ht="13.5">
      <c r="A4117" s="240"/>
      <c r="B4117" s="240"/>
      <c r="C4117" s="240"/>
      <c r="D4117" s="240"/>
      <c r="E4117" s="240"/>
      <c r="F4117" s="240"/>
      <c r="G4117" s="240"/>
      <c r="H4117" s="240"/>
      <c r="I4117" s="240"/>
      <c r="J4117" s="240"/>
      <c r="K4117" s="240"/>
      <c r="L4117" s="240"/>
      <c r="M4117" s="240"/>
      <c r="N4117" s="240"/>
      <c r="O4117" s="240"/>
      <c r="P4117" s="240"/>
    </row>
    <row r="4118" spans="1:16" ht="13.5">
      <c r="A4118" s="240"/>
      <c r="B4118" s="240"/>
      <c r="C4118" s="240"/>
      <c r="D4118" s="240"/>
      <c r="E4118" s="240"/>
      <c r="F4118" s="240"/>
      <c r="G4118" s="240"/>
      <c r="H4118" s="240"/>
      <c r="I4118" s="240"/>
      <c r="J4118" s="240"/>
      <c r="K4118" s="240"/>
      <c r="L4118" s="240"/>
      <c r="M4118" s="240"/>
      <c r="N4118" s="240"/>
      <c r="O4118" s="240"/>
      <c r="P4118" s="240"/>
    </row>
    <row r="4119" spans="1:16" ht="13.5">
      <c r="A4119" s="240"/>
      <c r="B4119" s="240"/>
      <c r="C4119" s="240"/>
      <c r="D4119" s="240"/>
      <c r="E4119" s="240"/>
      <c r="F4119" s="240"/>
      <c r="G4119" s="240"/>
      <c r="H4119" s="240"/>
      <c r="I4119" s="240"/>
      <c r="J4119" s="240"/>
      <c r="K4119" s="240"/>
      <c r="L4119" s="240"/>
      <c r="M4119" s="240"/>
      <c r="N4119" s="240"/>
      <c r="O4119" s="240"/>
      <c r="P4119" s="240"/>
    </row>
    <row r="4120" spans="1:16" ht="13.5">
      <c r="A4120" s="240"/>
      <c r="B4120" s="240"/>
      <c r="C4120" s="240"/>
      <c r="D4120" s="240"/>
      <c r="E4120" s="240"/>
      <c r="F4120" s="240"/>
      <c r="G4120" s="240"/>
      <c r="H4120" s="240"/>
      <c r="I4120" s="240"/>
      <c r="J4120" s="240"/>
      <c r="K4120" s="240"/>
      <c r="L4120" s="240"/>
      <c r="M4120" s="240"/>
      <c r="N4120" s="240"/>
      <c r="O4120" s="240"/>
      <c r="P4120" s="240"/>
    </row>
    <row r="4121" spans="1:16" ht="13.5">
      <c r="A4121" s="240"/>
      <c r="B4121" s="240"/>
      <c r="C4121" s="240"/>
      <c r="D4121" s="240"/>
      <c r="E4121" s="240"/>
      <c r="F4121" s="240"/>
      <c r="G4121" s="240"/>
      <c r="H4121" s="240"/>
      <c r="I4121" s="240"/>
      <c r="J4121" s="240"/>
      <c r="K4121" s="240"/>
      <c r="L4121" s="240"/>
      <c r="M4121" s="240"/>
      <c r="N4121" s="240"/>
      <c r="O4121" s="240"/>
      <c r="P4121" s="240"/>
    </row>
    <row r="4122" spans="1:16" ht="13.5">
      <c r="A4122" s="240"/>
      <c r="B4122" s="240"/>
      <c r="C4122" s="240"/>
      <c r="D4122" s="240"/>
      <c r="E4122" s="240"/>
      <c r="F4122" s="240"/>
      <c r="G4122" s="240"/>
      <c r="H4122" s="240"/>
      <c r="I4122" s="240"/>
      <c r="J4122" s="240"/>
      <c r="K4122" s="240"/>
      <c r="L4122" s="240"/>
      <c r="M4122" s="240"/>
      <c r="N4122" s="240"/>
      <c r="O4122" s="240"/>
      <c r="P4122" s="240"/>
    </row>
    <row r="4123" spans="1:16" ht="13.5">
      <c r="A4123" s="240"/>
      <c r="B4123" s="240"/>
      <c r="C4123" s="240"/>
      <c r="D4123" s="240"/>
      <c r="E4123" s="240"/>
      <c r="F4123" s="240"/>
      <c r="G4123" s="240"/>
      <c r="H4123" s="240"/>
      <c r="I4123" s="240"/>
      <c r="J4123" s="240"/>
      <c r="K4123" s="240"/>
      <c r="L4123" s="240"/>
      <c r="M4123" s="240"/>
      <c r="N4123" s="240"/>
      <c r="O4123" s="240"/>
      <c r="P4123" s="240"/>
    </row>
    <row r="4124" spans="1:16" ht="13.5">
      <c r="A4124" s="240"/>
      <c r="B4124" s="240"/>
      <c r="C4124" s="240"/>
      <c r="D4124" s="240"/>
      <c r="E4124" s="240"/>
      <c r="F4124" s="240"/>
      <c r="G4124" s="240"/>
      <c r="H4124" s="240"/>
      <c r="I4124" s="240"/>
      <c r="J4124" s="240"/>
      <c r="K4124" s="240"/>
      <c r="L4124" s="240"/>
      <c r="M4124" s="240"/>
      <c r="N4124" s="240"/>
      <c r="O4124" s="240"/>
      <c r="P4124" s="240"/>
    </row>
    <row r="4125" spans="1:16" ht="13.5">
      <c r="A4125" s="240"/>
      <c r="B4125" s="240"/>
      <c r="C4125" s="240"/>
      <c r="D4125" s="240"/>
      <c r="E4125" s="240"/>
      <c r="F4125" s="240"/>
      <c r="G4125" s="240"/>
      <c r="H4125" s="240"/>
      <c r="I4125" s="240"/>
      <c r="J4125" s="240"/>
      <c r="K4125" s="240"/>
      <c r="L4125" s="240"/>
      <c r="M4125" s="240"/>
      <c r="N4125" s="240"/>
      <c r="O4125" s="240"/>
      <c r="P4125" s="240"/>
    </row>
    <row r="4126" spans="1:16" ht="13.5">
      <c r="A4126" s="240"/>
      <c r="B4126" s="240"/>
      <c r="C4126" s="240"/>
      <c r="D4126" s="240"/>
      <c r="E4126" s="240"/>
      <c r="F4126" s="240"/>
      <c r="G4126" s="240"/>
      <c r="H4126" s="240"/>
      <c r="I4126" s="240"/>
      <c r="J4126" s="240"/>
      <c r="K4126" s="240"/>
      <c r="L4126" s="240"/>
      <c r="M4126" s="240"/>
      <c r="N4126" s="240"/>
      <c r="O4126" s="240"/>
      <c r="P4126" s="240"/>
    </row>
    <row r="4127" spans="1:16" ht="13.5">
      <c r="A4127" s="240"/>
      <c r="B4127" s="240"/>
      <c r="C4127" s="240"/>
      <c r="D4127" s="240"/>
      <c r="E4127" s="240"/>
      <c r="F4127" s="240"/>
      <c r="G4127" s="240"/>
      <c r="H4127" s="240"/>
      <c r="I4127" s="240"/>
      <c r="J4127" s="240"/>
      <c r="K4127" s="240"/>
      <c r="L4127" s="240"/>
      <c r="M4127" s="240"/>
      <c r="N4127" s="240"/>
      <c r="O4127" s="240"/>
      <c r="P4127" s="240"/>
    </row>
    <row r="4128" spans="1:16" ht="13.5">
      <c r="A4128" s="240"/>
      <c r="B4128" s="240"/>
      <c r="C4128" s="240"/>
      <c r="D4128" s="240"/>
      <c r="E4128" s="240"/>
      <c r="F4128" s="240"/>
      <c r="G4128" s="240"/>
      <c r="H4128" s="240"/>
      <c r="I4128" s="240"/>
      <c r="J4128" s="240"/>
      <c r="K4128" s="240"/>
      <c r="L4128" s="240"/>
      <c r="M4128" s="240"/>
      <c r="N4128" s="240"/>
      <c r="O4128" s="240"/>
      <c r="P4128" s="240"/>
    </row>
    <row r="4129" spans="1:16" ht="13.5">
      <c r="A4129" s="240"/>
      <c r="B4129" s="240"/>
      <c r="C4129" s="240"/>
      <c r="D4129" s="240"/>
      <c r="E4129" s="240"/>
      <c r="F4129" s="240"/>
      <c r="G4129" s="240"/>
      <c r="H4129" s="240"/>
      <c r="I4129" s="240"/>
      <c r="J4129" s="240"/>
      <c r="K4129" s="240"/>
      <c r="L4129" s="240"/>
      <c r="M4129" s="240"/>
      <c r="N4129" s="240"/>
      <c r="O4129" s="240"/>
      <c r="P4129" s="240"/>
    </row>
    <row r="4130" spans="1:16" ht="13.5">
      <c r="A4130" s="240"/>
      <c r="B4130" s="240"/>
      <c r="C4130" s="240"/>
      <c r="D4130" s="240"/>
      <c r="E4130" s="240"/>
      <c r="F4130" s="240"/>
      <c r="G4130" s="240"/>
      <c r="H4130" s="240"/>
      <c r="I4130" s="240"/>
      <c r="J4130" s="240"/>
      <c r="K4130" s="240"/>
      <c r="L4130" s="240"/>
      <c r="M4130" s="240"/>
      <c r="N4130" s="240"/>
      <c r="O4130" s="240"/>
      <c r="P4130" s="240"/>
    </row>
    <row r="4131" spans="1:16" ht="13.5">
      <c r="A4131" s="240"/>
      <c r="B4131" s="240"/>
      <c r="C4131" s="240"/>
      <c r="D4131" s="240"/>
      <c r="E4131" s="240"/>
      <c r="F4131" s="240"/>
      <c r="G4131" s="240"/>
      <c r="H4131" s="240"/>
      <c r="I4131" s="240"/>
      <c r="J4131" s="240"/>
      <c r="K4131" s="240"/>
      <c r="L4131" s="240"/>
      <c r="M4131" s="240"/>
      <c r="N4131" s="240"/>
      <c r="O4131" s="240"/>
      <c r="P4131" s="240"/>
    </row>
    <row r="4132" spans="1:16" ht="13.5">
      <c r="A4132" s="240"/>
      <c r="B4132" s="240"/>
      <c r="C4132" s="240"/>
      <c r="D4132" s="240"/>
      <c r="E4132" s="240"/>
      <c r="F4132" s="240"/>
      <c r="G4132" s="240"/>
      <c r="H4132" s="240"/>
      <c r="I4132" s="240"/>
      <c r="J4132" s="240"/>
      <c r="K4132" s="240"/>
      <c r="L4132" s="240"/>
      <c r="M4132" s="240"/>
      <c r="N4132" s="240"/>
      <c r="O4132" s="240"/>
      <c r="P4132" s="240"/>
    </row>
    <row r="4133" spans="1:16" ht="13.5">
      <c r="A4133" s="240"/>
      <c r="B4133" s="240"/>
      <c r="C4133" s="240"/>
      <c r="D4133" s="240"/>
      <c r="E4133" s="240"/>
      <c r="F4133" s="240"/>
      <c r="G4133" s="240"/>
      <c r="H4133" s="240"/>
      <c r="I4133" s="240"/>
      <c r="J4133" s="240"/>
      <c r="K4133" s="240"/>
      <c r="L4133" s="240"/>
      <c r="M4133" s="240"/>
      <c r="N4133" s="240"/>
      <c r="O4133" s="240"/>
      <c r="P4133" s="240"/>
    </row>
    <row r="4134" spans="1:16" ht="13.5">
      <c r="A4134" s="240"/>
      <c r="B4134" s="240"/>
      <c r="C4134" s="240"/>
      <c r="D4134" s="240"/>
      <c r="E4134" s="240"/>
      <c r="F4134" s="240"/>
      <c r="G4134" s="240"/>
      <c r="H4134" s="240"/>
      <c r="I4134" s="240"/>
      <c r="J4134" s="240"/>
      <c r="K4134" s="240"/>
      <c r="L4134" s="240"/>
      <c r="M4134" s="240"/>
      <c r="N4134" s="240"/>
      <c r="O4134" s="240"/>
      <c r="P4134" s="240"/>
    </row>
    <row r="4135" spans="1:16" ht="13.5">
      <c r="A4135" s="240"/>
      <c r="B4135" s="240"/>
      <c r="C4135" s="240"/>
      <c r="D4135" s="240"/>
      <c r="E4135" s="240"/>
      <c r="F4135" s="240"/>
      <c r="G4135" s="240"/>
      <c r="H4135" s="240"/>
      <c r="I4135" s="240"/>
      <c r="J4135" s="240"/>
      <c r="K4135" s="240"/>
      <c r="L4135" s="240"/>
      <c r="M4135" s="240"/>
      <c r="N4135" s="240"/>
      <c r="O4135" s="240"/>
      <c r="P4135" s="240"/>
    </row>
    <row r="4136" spans="1:16" ht="13.5">
      <c r="A4136" s="240"/>
      <c r="B4136" s="240"/>
      <c r="C4136" s="240"/>
      <c r="D4136" s="240"/>
      <c r="E4136" s="240"/>
      <c r="F4136" s="240"/>
      <c r="G4136" s="240"/>
      <c r="H4136" s="240"/>
      <c r="I4136" s="240"/>
      <c r="J4136" s="240"/>
      <c r="K4136" s="240"/>
      <c r="L4136" s="240"/>
      <c r="M4136" s="240"/>
      <c r="N4136" s="240"/>
      <c r="O4136" s="240"/>
      <c r="P4136" s="240"/>
    </row>
    <row r="4137" spans="1:16" ht="13.5">
      <c r="A4137" s="240"/>
      <c r="B4137" s="240"/>
      <c r="C4137" s="240"/>
      <c r="D4137" s="240"/>
      <c r="E4137" s="240"/>
      <c r="F4137" s="240"/>
      <c r="G4137" s="240"/>
      <c r="H4137" s="240"/>
      <c r="I4137" s="240"/>
      <c r="J4137" s="240"/>
      <c r="K4137" s="240"/>
      <c r="L4137" s="240"/>
      <c r="M4137" s="240"/>
      <c r="N4137" s="240"/>
      <c r="O4137" s="240"/>
      <c r="P4137" s="240"/>
    </row>
    <row r="4138" spans="1:16" ht="13.5">
      <c r="A4138" s="240"/>
      <c r="B4138" s="240"/>
      <c r="C4138" s="240"/>
      <c r="D4138" s="240"/>
      <c r="E4138" s="240"/>
      <c r="F4138" s="240"/>
      <c r="G4138" s="240"/>
      <c r="H4138" s="240"/>
      <c r="I4138" s="240"/>
      <c r="J4138" s="240"/>
      <c r="K4138" s="240"/>
      <c r="L4138" s="240"/>
      <c r="M4138" s="240"/>
      <c r="N4138" s="240"/>
      <c r="O4138" s="240"/>
      <c r="P4138" s="240"/>
    </row>
    <row r="4139" spans="1:16" ht="13.5">
      <c r="A4139" s="240"/>
      <c r="B4139" s="240"/>
      <c r="C4139" s="240"/>
      <c r="D4139" s="240"/>
      <c r="E4139" s="240"/>
      <c r="F4139" s="240"/>
      <c r="G4139" s="240"/>
      <c r="H4139" s="240"/>
      <c r="I4139" s="240"/>
      <c r="J4139" s="240"/>
      <c r="K4139" s="240"/>
      <c r="L4139" s="240"/>
      <c r="M4139" s="240"/>
      <c r="N4139" s="240"/>
      <c r="O4139" s="240"/>
      <c r="P4139" s="240"/>
    </row>
    <row r="4140" spans="1:16" ht="13.5">
      <c r="A4140" s="240"/>
      <c r="B4140" s="240"/>
      <c r="C4140" s="240"/>
      <c r="D4140" s="240"/>
      <c r="E4140" s="240"/>
      <c r="F4140" s="240"/>
      <c r="G4140" s="240"/>
      <c r="H4140" s="240"/>
      <c r="I4140" s="240"/>
      <c r="J4140" s="240"/>
      <c r="K4140" s="240"/>
      <c r="L4140" s="240"/>
      <c r="M4140" s="240"/>
      <c r="N4140" s="240"/>
      <c r="O4140" s="240"/>
      <c r="P4140" s="240"/>
    </row>
    <row r="4141" spans="1:16" ht="13.5">
      <c r="A4141" s="240"/>
      <c r="B4141" s="240"/>
      <c r="C4141" s="240"/>
      <c r="D4141" s="240"/>
      <c r="E4141" s="240"/>
      <c r="F4141" s="240"/>
      <c r="G4141" s="240"/>
      <c r="H4141" s="240"/>
      <c r="I4141" s="240"/>
      <c r="J4141" s="240"/>
      <c r="K4141" s="240"/>
      <c r="L4141" s="240"/>
      <c r="M4141" s="240"/>
      <c r="N4141" s="240"/>
      <c r="O4141" s="240"/>
      <c r="P4141" s="240"/>
    </row>
    <row r="4142" spans="1:16" ht="13.5">
      <c r="A4142" s="240"/>
      <c r="B4142" s="240"/>
      <c r="C4142" s="240"/>
      <c r="D4142" s="240"/>
      <c r="E4142" s="240"/>
      <c r="F4142" s="240"/>
      <c r="G4142" s="240"/>
      <c r="H4142" s="240"/>
      <c r="I4142" s="240"/>
      <c r="J4142" s="240"/>
      <c r="K4142" s="240"/>
      <c r="L4142" s="240"/>
      <c r="M4142" s="240"/>
      <c r="N4142" s="240"/>
      <c r="O4142" s="240"/>
      <c r="P4142" s="240"/>
    </row>
    <row r="4143" spans="1:16" ht="13.5">
      <c r="A4143" s="240"/>
      <c r="B4143" s="240"/>
      <c r="C4143" s="240"/>
      <c r="D4143" s="240"/>
      <c r="E4143" s="240"/>
      <c r="F4143" s="240"/>
      <c r="G4143" s="240"/>
      <c r="H4143" s="240"/>
      <c r="I4143" s="240"/>
      <c r="J4143" s="240"/>
      <c r="K4143" s="240"/>
      <c r="L4143" s="240"/>
      <c r="M4143" s="240"/>
      <c r="N4143" s="240"/>
      <c r="O4143" s="240"/>
      <c r="P4143" s="240"/>
    </row>
    <row r="4144" spans="1:16" ht="13.5">
      <c r="A4144" s="240"/>
      <c r="B4144" s="240"/>
      <c r="C4144" s="240"/>
      <c r="D4144" s="240"/>
      <c r="E4144" s="240"/>
      <c r="F4144" s="240"/>
      <c r="G4144" s="240"/>
      <c r="H4144" s="240"/>
      <c r="I4144" s="240"/>
      <c r="J4144" s="240"/>
      <c r="K4144" s="240"/>
      <c r="L4144" s="240"/>
      <c r="M4144" s="240"/>
      <c r="N4144" s="240"/>
      <c r="O4144" s="240"/>
      <c r="P4144" s="240"/>
    </row>
    <row r="4145" spans="1:16" ht="13.5">
      <c r="A4145" s="240"/>
      <c r="B4145" s="240"/>
      <c r="C4145" s="240"/>
      <c r="D4145" s="240"/>
      <c r="E4145" s="240"/>
      <c r="F4145" s="240"/>
      <c r="G4145" s="240"/>
      <c r="H4145" s="240"/>
      <c r="I4145" s="240"/>
      <c r="J4145" s="240"/>
      <c r="K4145" s="240"/>
      <c r="L4145" s="240"/>
      <c r="M4145" s="240"/>
      <c r="N4145" s="240"/>
      <c r="O4145" s="240"/>
      <c r="P4145" s="240"/>
    </row>
    <row r="4146" spans="1:16" ht="13.5">
      <c r="A4146" s="240"/>
      <c r="B4146" s="240"/>
      <c r="C4146" s="240"/>
      <c r="D4146" s="240"/>
      <c r="E4146" s="240"/>
      <c r="F4146" s="240"/>
      <c r="G4146" s="240"/>
      <c r="H4146" s="240"/>
      <c r="I4146" s="240"/>
      <c r="J4146" s="240"/>
      <c r="K4146" s="240"/>
      <c r="L4146" s="240"/>
      <c r="M4146" s="240"/>
      <c r="N4146" s="240"/>
      <c r="O4146" s="240"/>
      <c r="P4146" s="240"/>
    </row>
    <row r="4147" spans="1:16" ht="13.5">
      <c r="A4147" s="240"/>
      <c r="B4147" s="240"/>
      <c r="C4147" s="240"/>
      <c r="D4147" s="240"/>
      <c r="E4147" s="240"/>
      <c r="F4147" s="240"/>
      <c r="G4147" s="240"/>
      <c r="H4147" s="240"/>
      <c r="I4147" s="240"/>
      <c r="J4147" s="240"/>
      <c r="K4147" s="240"/>
      <c r="L4147" s="240"/>
      <c r="M4147" s="240"/>
      <c r="N4147" s="240"/>
      <c r="O4147" s="240"/>
      <c r="P4147" s="240"/>
    </row>
    <row r="4148" spans="1:16" ht="13.5">
      <c r="A4148" s="240"/>
      <c r="B4148" s="240"/>
      <c r="C4148" s="240"/>
      <c r="D4148" s="240"/>
      <c r="E4148" s="240"/>
      <c r="F4148" s="240"/>
      <c r="G4148" s="240"/>
      <c r="H4148" s="240"/>
      <c r="I4148" s="240"/>
      <c r="J4148" s="240"/>
      <c r="K4148" s="240"/>
      <c r="L4148" s="240"/>
      <c r="M4148" s="240"/>
      <c r="N4148" s="240"/>
      <c r="O4148" s="240"/>
      <c r="P4148" s="240"/>
    </row>
    <row r="4149" spans="1:16" ht="13.5">
      <c r="A4149" s="240"/>
      <c r="B4149" s="240"/>
      <c r="C4149" s="240"/>
      <c r="D4149" s="240"/>
      <c r="E4149" s="240"/>
      <c r="F4149" s="240"/>
      <c r="G4149" s="240"/>
      <c r="H4149" s="240"/>
      <c r="I4149" s="240"/>
      <c r="J4149" s="240"/>
      <c r="K4149" s="240"/>
      <c r="L4149" s="240"/>
      <c r="M4149" s="240"/>
      <c r="N4149" s="240"/>
      <c r="O4149" s="240"/>
      <c r="P4149" s="240"/>
    </row>
    <row r="4150" spans="1:16" ht="13.5">
      <c r="A4150" s="240"/>
      <c r="B4150" s="240"/>
      <c r="C4150" s="240"/>
      <c r="D4150" s="240"/>
      <c r="E4150" s="240"/>
      <c r="F4150" s="240"/>
      <c r="G4150" s="240"/>
      <c r="H4150" s="240"/>
      <c r="I4150" s="240"/>
      <c r="J4150" s="240"/>
      <c r="K4150" s="240"/>
      <c r="L4150" s="240"/>
      <c r="M4150" s="240"/>
      <c r="N4150" s="240"/>
      <c r="O4150" s="240"/>
      <c r="P4150" s="240"/>
    </row>
    <row r="4151" spans="1:16" ht="13.5">
      <c r="A4151" s="240"/>
      <c r="B4151" s="240"/>
      <c r="C4151" s="240"/>
      <c r="D4151" s="240"/>
      <c r="E4151" s="240"/>
      <c r="F4151" s="240"/>
      <c r="G4151" s="240"/>
      <c r="H4151" s="240"/>
      <c r="I4151" s="240"/>
      <c r="J4151" s="240"/>
      <c r="K4151" s="240"/>
      <c r="L4151" s="240"/>
      <c r="M4151" s="240"/>
      <c r="N4151" s="240"/>
      <c r="O4151" s="240"/>
      <c r="P4151" s="240"/>
    </row>
    <row r="4152" spans="1:16" ht="13.5">
      <c r="A4152" s="240"/>
      <c r="B4152" s="240"/>
      <c r="C4152" s="240"/>
      <c r="D4152" s="240"/>
      <c r="E4152" s="240"/>
      <c r="F4152" s="240"/>
      <c r="G4152" s="240"/>
      <c r="H4152" s="240"/>
      <c r="I4152" s="240"/>
      <c r="J4152" s="240"/>
      <c r="K4152" s="240"/>
      <c r="L4152" s="240"/>
      <c r="M4152" s="240"/>
      <c r="N4152" s="240"/>
      <c r="O4152" s="240"/>
      <c r="P4152" s="240"/>
    </row>
    <row r="4153" spans="1:16" ht="13.5">
      <c r="A4153" s="240"/>
      <c r="B4153" s="240"/>
      <c r="C4153" s="240"/>
      <c r="D4153" s="240"/>
      <c r="E4153" s="240"/>
      <c r="F4153" s="240"/>
      <c r="G4153" s="240"/>
      <c r="H4153" s="240"/>
      <c r="I4153" s="240"/>
      <c r="J4153" s="240"/>
      <c r="K4153" s="240"/>
      <c r="L4153" s="240"/>
      <c r="M4153" s="240"/>
      <c r="N4153" s="240"/>
      <c r="O4153" s="240"/>
      <c r="P4153" s="240"/>
    </row>
    <row r="4154" spans="1:16" ht="13.5">
      <c r="A4154" s="240"/>
      <c r="B4154" s="240"/>
      <c r="C4154" s="240"/>
      <c r="D4154" s="240"/>
      <c r="E4154" s="240"/>
      <c r="F4154" s="240"/>
      <c r="G4154" s="240"/>
      <c r="H4154" s="240"/>
      <c r="I4154" s="240"/>
      <c r="J4154" s="240"/>
      <c r="K4154" s="240"/>
      <c r="L4154" s="240"/>
      <c r="M4154" s="240"/>
      <c r="N4154" s="240"/>
      <c r="O4154" s="240"/>
      <c r="P4154" s="240"/>
    </row>
    <row r="4155" spans="1:16" ht="13.5">
      <c r="A4155" s="240"/>
      <c r="B4155" s="240"/>
      <c r="C4155" s="240"/>
      <c r="D4155" s="240"/>
      <c r="E4155" s="240"/>
      <c r="F4155" s="240"/>
      <c r="G4155" s="240"/>
      <c r="H4155" s="240"/>
      <c r="I4155" s="240"/>
      <c r="J4155" s="240"/>
      <c r="K4155" s="240"/>
      <c r="L4155" s="240"/>
      <c r="M4155" s="240"/>
      <c r="N4155" s="240"/>
      <c r="O4155" s="240"/>
      <c r="P4155" s="240"/>
    </row>
    <row r="4156" spans="1:16" ht="13.5">
      <c r="A4156" s="240"/>
      <c r="B4156" s="240"/>
      <c r="C4156" s="240"/>
      <c r="D4156" s="240"/>
      <c r="E4156" s="240"/>
      <c r="F4156" s="240"/>
      <c r="G4156" s="240"/>
      <c r="H4156" s="240"/>
      <c r="I4156" s="240"/>
      <c r="J4156" s="240"/>
      <c r="K4156" s="240"/>
      <c r="L4156" s="240"/>
      <c r="M4156" s="240"/>
      <c r="N4156" s="240"/>
      <c r="O4156" s="240"/>
      <c r="P4156" s="240"/>
    </row>
    <row r="4157" spans="1:16" ht="13.5">
      <c r="A4157" s="240"/>
      <c r="B4157" s="240"/>
      <c r="C4157" s="240"/>
      <c r="D4157" s="240"/>
      <c r="E4157" s="240"/>
      <c r="F4157" s="240"/>
      <c r="G4157" s="240"/>
      <c r="H4157" s="240"/>
      <c r="I4157" s="240"/>
      <c r="J4157" s="240"/>
      <c r="K4157" s="240"/>
      <c r="L4157" s="240"/>
      <c r="M4157" s="240"/>
      <c r="N4157" s="240"/>
      <c r="O4157" s="240"/>
      <c r="P4157" s="240"/>
    </row>
    <row r="4158" spans="1:16" ht="13.5">
      <c r="A4158" s="240"/>
      <c r="B4158" s="240"/>
      <c r="C4158" s="240"/>
      <c r="D4158" s="240"/>
      <c r="E4158" s="240"/>
      <c r="F4158" s="240"/>
      <c r="G4158" s="240"/>
      <c r="H4158" s="240"/>
      <c r="I4158" s="240"/>
      <c r="J4158" s="240"/>
      <c r="K4158" s="240"/>
      <c r="L4158" s="240"/>
      <c r="M4158" s="240"/>
      <c r="N4158" s="240"/>
      <c r="O4158" s="240"/>
      <c r="P4158" s="240"/>
    </row>
    <row r="4159" spans="1:16" ht="13.5">
      <c r="A4159" s="240"/>
      <c r="B4159" s="240"/>
      <c r="C4159" s="240"/>
      <c r="D4159" s="240"/>
      <c r="E4159" s="240"/>
      <c r="F4159" s="240"/>
      <c r="G4159" s="240"/>
      <c r="H4159" s="240"/>
      <c r="I4159" s="240"/>
      <c r="J4159" s="240"/>
      <c r="K4159" s="240"/>
      <c r="L4159" s="240"/>
      <c r="M4159" s="240"/>
      <c r="N4159" s="240"/>
      <c r="O4159" s="240"/>
      <c r="P4159" s="240"/>
    </row>
    <row r="4160" spans="1:16" ht="13.5">
      <c r="A4160" s="240"/>
      <c r="B4160" s="240"/>
      <c r="C4160" s="240"/>
      <c r="D4160" s="240"/>
      <c r="E4160" s="240"/>
      <c r="F4160" s="240"/>
      <c r="G4160" s="240"/>
      <c r="H4160" s="240"/>
      <c r="I4160" s="240"/>
      <c r="J4160" s="240"/>
      <c r="K4160" s="240"/>
      <c r="L4160" s="240"/>
      <c r="M4160" s="240"/>
      <c r="N4160" s="240"/>
      <c r="O4160" s="240"/>
      <c r="P4160" s="240"/>
    </row>
    <row r="4161" spans="1:16" ht="13.5">
      <c r="A4161" s="240"/>
      <c r="B4161" s="240"/>
      <c r="C4161" s="240"/>
      <c r="D4161" s="240"/>
      <c r="E4161" s="240"/>
      <c r="F4161" s="240"/>
      <c r="G4161" s="240"/>
      <c r="H4161" s="240"/>
      <c r="I4161" s="240"/>
      <c r="J4161" s="240"/>
      <c r="K4161" s="240"/>
      <c r="L4161" s="240"/>
      <c r="M4161" s="240"/>
      <c r="N4161" s="240"/>
      <c r="O4161" s="240"/>
      <c r="P4161" s="240"/>
    </row>
    <row r="4162" spans="1:16" ht="13.5">
      <c r="A4162" s="240"/>
      <c r="B4162" s="240"/>
      <c r="C4162" s="240"/>
      <c r="D4162" s="240"/>
      <c r="E4162" s="240"/>
      <c r="F4162" s="240"/>
      <c r="G4162" s="240"/>
      <c r="H4162" s="240"/>
      <c r="I4162" s="240"/>
      <c r="J4162" s="240"/>
      <c r="K4162" s="240"/>
      <c r="L4162" s="240"/>
      <c r="M4162" s="240"/>
      <c r="N4162" s="240"/>
      <c r="O4162" s="240"/>
      <c r="P4162" s="240"/>
    </row>
    <row r="4163" spans="1:16" ht="13.5">
      <c r="A4163" s="240"/>
      <c r="B4163" s="240"/>
      <c r="C4163" s="240"/>
      <c r="D4163" s="240"/>
      <c r="E4163" s="240"/>
      <c r="F4163" s="240"/>
      <c r="G4163" s="240"/>
      <c r="H4163" s="240"/>
      <c r="I4163" s="240"/>
      <c r="J4163" s="240"/>
      <c r="K4163" s="240"/>
      <c r="L4163" s="240"/>
      <c r="M4163" s="240"/>
      <c r="N4163" s="240"/>
      <c r="O4163" s="240"/>
      <c r="P4163" s="240"/>
    </row>
    <row r="4164" spans="1:16" ht="13.5">
      <c r="A4164" s="240"/>
      <c r="B4164" s="240"/>
      <c r="C4164" s="240"/>
      <c r="D4164" s="240"/>
      <c r="E4164" s="240"/>
      <c r="F4164" s="240"/>
      <c r="G4164" s="240"/>
      <c r="H4164" s="240"/>
      <c r="I4164" s="240"/>
      <c r="J4164" s="240"/>
      <c r="K4164" s="240"/>
      <c r="L4164" s="240"/>
      <c r="M4164" s="240"/>
      <c r="N4164" s="240"/>
      <c r="O4164" s="240"/>
      <c r="P4164" s="240"/>
    </row>
    <row r="4165" spans="1:16" ht="13.5">
      <c r="A4165" s="240"/>
      <c r="B4165" s="240"/>
      <c r="C4165" s="240"/>
      <c r="D4165" s="240"/>
      <c r="E4165" s="240"/>
      <c r="F4165" s="240"/>
      <c r="G4165" s="240"/>
      <c r="H4165" s="240"/>
      <c r="I4165" s="240"/>
      <c r="J4165" s="240"/>
      <c r="K4165" s="240"/>
      <c r="L4165" s="240"/>
      <c r="M4165" s="240"/>
      <c r="N4165" s="240"/>
      <c r="O4165" s="240"/>
      <c r="P4165" s="240"/>
    </row>
    <row r="4166" spans="1:16" ht="13.5">
      <c r="A4166" s="240"/>
      <c r="B4166" s="240"/>
      <c r="C4166" s="240"/>
      <c r="D4166" s="240"/>
      <c r="E4166" s="240"/>
      <c r="F4166" s="240"/>
      <c r="G4166" s="240"/>
      <c r="H4166" s="240"/>
      <c r="I4166" s="240"/>
      <c r="J4166" s="240"/>
      <c r="K4166" s="240"/>
      <c r="L4166" s="240"/>
      <c r="M4166" s="240"/>
      <c r="N4166" s="240"/>
      <c r="O4166" s="240"/>
      <c r="P4166" s="240"/>
    </row>
    <row r="4167" spans="1:16" ht="13.5">
      <c r="A4167" s="240"/>
      <c r="B4167" s="240"/>
      <c r="C4167" s="240"/>
      <c r="D4167" s="240"/>
      <c r="E4167" s="240"/>
      <c r="F4167" s="240"/>
      <c r="G4167" s="240"/>
      <c r="H4167" s="240"/>
      <c r="I4167" s="240"/>
      <c r="J4167" s="240"/>
      <c r="K4167" s="240"/>
      <c r="L4167" s="240"/>
      <c r="M4167" s="240"/>
      <c r="N4167" s="240"/>
      <c r="O4167" s="240"/>
      <c r="P4167" s="240"/>
    </row>
    <row r="4168" spans="1:16" ht="13.5">
      <c r="A4168" s="240"/>
      <c r="B4168" s="240"/>
      <c r="C4168" s="240"/>
      <c r="D4168" s="240"/>
      <c r="E4168" s="240"/>
      <c r="F4168" s="240"/>
      <c r="G4168" s="240"/>
      <c r="H4168" s="240"/>
      <c r="I4168" s="240"/>
      <c r="J4168" s="240"/>
      <c r="K4168" s="240"/>
      <c r="L4168" s="240"/>
      <c r="M4168" s="240"/>
      <c r="N4168" s="240"/>
      <c r="O4168" s="240"/>
      <c r="P4168" s="240"/>
    </row>
    <row r="4169" spans="1:16" ht="13.5">
      <c r="A4169" s="240"/>
      <c r="B4169" s="240"/>
      <c r="C4169" s="240"/>
      <c r="D4169" s="240"/>
      <c r="E4169" s="240"/>
      <c r="F4169" s="240"/>
      <c r="G4169" s="240"/>
      <c r="H4169" s="240"/>
      <c r="I4169" s="240"/>
      <c r="J4169" s="240"/>
      <c r="K4169" s="240"/>
      <c r="L4169" s="240"/>
      <c r="M4169" s="240"/>
      <c r="N4169" s="240"/>
      <c r="O4169" s="240"/>
      <c r="P4169" s="240"/>
    </row>
    <row r="4170" spans="1:16" ht="13.5">
      <c r="A4170" s="240"/>
      <c r="B4170" s="240"/>
      <c r="C4170" s="240"/>
      <c r="D4170" s="240"/>
      <c r="E4170" s="240"/>
      <c r="F4170" s="240"/>
      <c r="G4170" s="240"/>
      <c r="H4170" s="240"/>
      <c r="I4170" s="240"/>
      <c r="J4170" s="240"/>
      <c r="K4170" s="240"/>
      <c r="L4170" s="240"/>
      <c r="M4170" s="240"/>
      <c r="N4170" s="240"/>
      <c r="O4170" s="240"/>
      <c r="P4170" s="240"/>
    </row>
    <row r="4171" spans="1:16" ht="13.5">
      <c r="A4171" s="240"/>
      <c r="B4171" s="240"/>
      <c r="C4171" s="240"/>
      <c r="D4171" s="240"/>
      <c r="E4171" s="240"/>
      <c r="F4171" s="240"/>
      <c r="G4171" s="240"/>
      <c r="H4171" s="240"/>
      <c r="I4171" s="240"/>
      <c r="J4171" s="240"/>
      <c r="K4171" s="240"/>
      <c r="L4171" s="240"/>
      <c r="M4171" s="240"/>
      <c r="N4171" s="240"/>
      <c r="O4171" s="240"/>
      <c r="P4171" s="240"/>
    </row>
    <row r="4172" spans="1:16" ht="13.5">
      <c r="A4172" s="240"/>
      <c r="B4172" s="240"/>
      <c r="C4172" s="240"/>
      <c r="D4172" s="240"/>
      <c r="E4172" s="240"/>
      <c r="F4172" s="240"/>
      <c r="G4172" s="240"/>
      <c r="H4172" s="240"/>
      <c r="I4172" s="240"/>
      <c r="J4172" s="240"/>
      <c r="K4172" s="240"/>
      <c r="L4172" s="240"/>
      <c r="M4172" s="240"/>
      <c r="N4172" s="240"/>
      <c r="O4172" s="240"/>
      <c r="P4172" s="240"/>
    </row>
    <row r="4173" spans="1:16" ht="13.5">
      <c r="A4173" s="240"/>
      <c r="B4173" s="240"/>
      <c r="C4173" s="240"/>
      <c r="D4173" s="240"/>
      <c r="E4173" s="240"/>
      <c r="F4173" s="240"/>
      <c r="G4173" s="240"/>
      <c r="H4173" s="240"/>
      <c r="I4173" s="240"/>
      <c r="J4173" s="240"/>
      <c r="K4173" s="240"/>
      <c r="L4173" s="240"/>
      <c r="M4173" s="240"/>
      <c r="N4173" s="240"/>
      <c r="O4173" s="240"/>
      <c r="P4173" s="240"/>
    </row>
    <row r="4174" spans="1:16" ht="13.5">
      <c r="A4174" s="240"/>
      <c r="B4174" s="240"/>
      <c r="C4174" s="240"/>
      <c r="D4174" s="240"/>
      <c r="E4174" s="240"/>
      <c r="F4174" s="240"/>
      <c r="G4174" s="240"/>
      <c r="H4174" s="240"/>
      <c r="I4174" s="240"/>
      <c r="J4174" s="240"/>
      <c r="K4174" s="240"/>
      <c r="L4174" s="240"/>
      <c r="M4174" s="240"/>
      <c r="N4174" s="240"/>
      <c r="O4174" s="240"/>
      <c r="P4174" s="240"/>
    </row>
    <row r="4175" spans="1:16" ht="13.5">
      <c r="A4175" s="240"/>
      <c r="B4175" s="240"/>
      <c r="C4175" s="240"/>
      <c r="D4175" s="240"/>
      <c r="E4175" s="240"/>
      <c r="F4175" s="240"/>
      <c r="G4175" s="240"/>
      <c r="H4175" s="240"/>
      <c r="I4175" s="240"/>
      <c r="J4175" s="240"/>
      <c r="K4175" s="240"/>
      <c r="L4175" s="240"/>
      <c r="M4175" s="240"/>
      <c r="N4175" s="240"/>
      <c r="O4175" s="240"/>
      <c r="P4175" s="240"/>
    </row>
    <row r="4176" spans="1:16" ht="13.5">
      <c r="A4176" s="240"/>
      <c r="B4176" s="240"/>
      <c r="C4176" s="240"/>
      <c r="D4176" s="240"/>
      <c r="E4176" s="240"/>
      <c r="F4176" s="240"/>
      <c r="G4176" s="240"/>
      <c r="H4176" s="240"/>
      <c r="I4176" s="240"/>
      <c r="J4176" s="240"/>
      <c r="K4176" s="240"/>
      <c r="L4176" s="240"/>
      <c r="M4176" s="240"/>
      <c r="N4176" s="240"/>
      <c r="O4176" s="240"/>
      <c r="P4176" s="240"/>
    </row>
    <row r="4177" spans="1:16" ht="13.5">
      <c r="A4177" s="240"/>
      <c r="B4177" s="240"/>
      <c r="C4177" s="240"/>
      <c r="D4177" s="240"/>
      <c r="E4177" s="240"/>
      <c r="F4177" s="240"/>
      <c r="G4177" s="240"/>
      <c r="H4177" s="240"/>
      <c r="I4177" s="240"/>
      <c r="J4177" s="240"/>
      <c r="K4177" s="240"/>
      <c r="L4177" s="240"/>
      <c r="M4177" s="240"/>
      <c r="N4177" s="240"/>
      <c r="O4177" s="240"/>
      <c r="P4177" s="240"/>
    </row>
    <row r="4178" spans="1:16" ht="13.5">
      <c r="A4178" s="240"/>
      <c r="B4178" s="240"/>
      <c r="C4178" s="240"/>
      <c r="D4178" s="240"/>
      <c r="E4178" s="240"/>
      <c r="F4178" s="240"/>
      <c r="G4178" s="240"/>
      <c r="H4178" s="240"/>
      <c r="I4178" s="240"/>
      <c r="J4178" s="240"/>
      <c r="K4178" s="240"/>
      <c r="L4178" s="240"/>
      <c r="M4178" s="240"/>
      <c r="N4178" s="240"/>
      <c r="O4178" s="240"/>
      <c r="P4178" s="240"/>
    </row>
    <row r="4179" spans="1:16" ht="13.5">
      <c r="A4179" s="240"/>
      <c r="B4179" s="240"/>
      <c r="C4179" s="240"/>
      <c r="D4179" s="240"/>
      <c r="E4179" s="240"/>
      <c r="F4179" s="240"/>
      <c r="G4179" s="240"/>
      <c r="H4179" s="240"/>
      <c r="I4179" s="240"/>
      <c r="J4179" s="240"/>
      <c r="K4179" s="240"/>
      <c r="L4179" s="240"/>
      <c r="M4179" s="240"/>
      <c r="N4179" s="240"/>
      <c r="O4179" s="240"/>
      <c r="P4179" s="240"/>
    </row>
    <row r="4180" spans="1:16" ht="13.5">
      <c r="A4180" s="240"/>
      <c r="B4180" s="240"/>
      <c r="C4180" s="240"/>
      <c r="D4180" s="240"/>
      <c r="E4180" s="240"/>
      <c r="F4180" s="240"/>
      <c r="G4180" s="240"/>
      <c r="H4180" s="240"/>
      <c r="I4180" s="240"/>
      <c r="J4180" s="240"/>
      <c r="K4180" s="240"/>
      <c r="L4180" s="240"/>
      <c r="M4180" s="240"/>
      <c r="N4180" s="240"/>
      <c r="O4180" s="240"/>
      <c r="P4180" s="240"/>
    </row>
    <row r="4181" spans="1:16" ht="13.5">
      <c r="A4181" s="240"/>
      <c r="B4181" s="240"/>
      <c r="C4181" s="240"/>
      <c r="D4181" s="240"/>
      <c r="E4181" s="240"/>
      <c r="F4181" s="240"/>
      <c r="G4181" s="240"/>
      <c r="H4181" s="240"/>
      <c r="I4181" s="240"/>
      <c r="J4181" s="240"/>
      <c r="K4181" s="240"/>
      <c r="L4181" s="240"/>
      <c r="M4181" s="240"/>
      <c r="N4181" s="240"/>
      <c r="O4181" s="240"/>
      <c r="P4181" s="240"/>
    </row>
    <row r="4182" spans="1:16" ht="13.5">
      <c r="A4182" s="240"/>
      <c r="B4182" s="240"/>
      <c r="C4182" s="240"/>
      <c r="D4182" s="240"/>
      <c r="E4182" s="240"/>
      <c r="F4182" s="240"/>
      <c r="G4182" s="240"/>
      <c r="H4182" s="240"/>
      <c r="I4182" s="240"/>
      <c r="J4182" s="240"/>
      <c r="K4182" s="240"/>
      <c r="L4182" s="240"/>
      <c r="M4182" s="240"/>
      <c r="N4182" s="240"/>
      <c r="O4182" s="240"/>
      <c r="P4182" s="240"/>
    </row>
    <row r="4183" spans="1:16" ht="13.5">
      <c r="A4183" s="240"/>
      <c r="B4183" s="240"/>
      <c r="C4183" s="240"/>
      <c r="D4183" s="240"/>
      <c r="E4183" s="240"/>
      <c r="F4183" s="240"/>
      <c r="G4183" s="240"/>
      <c r="H4183" s="240"/>
      <c r="I4183" s="240"/>
      <c r="J4183" s="240"/>
      <c r="K4183" s="240"/>
      <c r="L4183" s="240"/>
      <c r="M4183" s="240"/>
      <c r="N4183" s="240"/>
      <c r="O4183" s="240"/>
      <c r="P4183" s="240"/>
    </row>
    <row r="4184" spans="1:16" ht="13.5">
      <c r="A4184" s="240"/>
      <c r="B4184" s="240"/>
      <c r="C4184" s="240"/>
      <c r="D4184" s="240"/>
      <c r="E4184" s="240"/>
      <c r="F4184" s="240"/>
      <c r="G4184" s="240"/>
      <c r="H4184" s="240"/>
      <c r="I4184" s="240"/>
      <c r="J4184" s="240"/>
      <c r="K4184" s="240"/>
      <c r="L4184" s="240"/>
      <c r="M4184" s="240"/>
      <c r="N4184" s="240"/>
      <c r="O4184" s="240"/>
      <c r="P4184" s="240"/>
    </row>
    <row r="4185" spans="1:16" ht="13.5">
      <c r="A4185" s="240"/>
      <c r="B4185" s="240"/>
      <c r="C4185" s="240"/>
      <c r="D4185" s="240"/>
      <c r="E4185" s="240"/>
      <c r="F4185" s="240"/>
      <c r="G4185" s="240"/>
      <c r="H4185" s="240"/>
      <c r="I4185" s="240"/>
      <c r="J4185" s="240"/>
      <c r="K4185" s="240"/>
      <c r="L4185" s="240"/>
      <c r="M4185" s="240"/>
      <c r="N4185" s="240"/>
      <c r="O4185" s="240"/>
      <c r="P4185" s="240"/>
    </row>
    <row r="4186" spans="1:16" ht="13.5">
      <c r="A4186" s="240"/>
      <c r="B4186" s="240"/>
      <c r="C4186" s="240"/>
      <c r="D4186" s="240"/>
      <c r="E4186" s="240"/>
      <c r="F4186" s="240"/>
      <c r="G4186" s="240"/>
      <c r="H4186" s="240"/>
      <c r="I4186" s="240"/>
      <c r="J4186" s="240"/>
      <c r="K4186" s="240"/>
      <c r="L4186" s="240"/>
      <c r="M4186" s="240"/>
      <c r="N4186" s="240"/>
      <c r="O4186" s="240"/>
      <c r="P4186" s="240"/>
    </row>
    <row r="4187" spans="1:16" ht="13.5">
      <c r="A4187" s="240"/>
      <c r="B4187" s="240"/>
      <c r="C4187" s="240"/>
      <c r="D4187" s="240"/>
      <c r="E4187" s="240"/>
      <c r="F4187" s="240"/>
      <c r="G4187" s="240"/>
      <c r="H4187" s="240"/>
      <c r="I4187" s="240"/>
      <c r="J4187" s="240"/>
      <c r="K4187" s="240"/>
      <c r="L4187" s="240"/>
      <c r="M4187" s="240"/>
      <c r="N4187" s="240"/>
      <c r="O4187" s="240"/>
      <c r="P4187" s="240"/>
    </row>
    <row r="4188" spans="1:16" ht="13.5">
      <c r="A4188" s="240"/>
      <c r="B4188" s="240"/>
      <c r="C4188" s="240"/>
      <c r="D4188" s="240"/>
      <c r="E4188" s="240"/>
      <c r="F4188" s="240"/>
      <c r="G4188" s="240"/>
      <c r="H4188" s="240"/>
      <c r="I4188" s="240"/>
      <c r="J4188" s="240"/>
      <c r="K4188" s="240"/>
      <c r="L4188" s="240"/>
      <c r="M4188" s="240"/>
      <c r="N4188" s="240"/>
      <c r="O4188" s="240"/>
      <c r="P4188" s="240"/>
    </row>
    <row r="4189" spans="1:16" ht="13.5">
      <c r="A4189" s="240"/>
      <c r="B4189" s="240"/>
      <c r="C4189" s="240"/>
      <c r="D4189" s="240"/>
      <c r="E4189" s="240"/>
      <c r="F4189" s="240"/>
      <c r="G4189" s="240"/>
      <c r="H4189" s="240"/>
      <c r="I4189" s="240"/>
      <c r="J4189" s="240"/>
      <c r="K4189" s="240"/>
      <c r="L4189" s="240"/>
      <c r="M4189" s="240"/>
      <c r="N4189" s="240"/>
      <c r="O4189" s="240"/>
      <c r="P4189" s="240"/>
    </row>
    <row r="4190" spans="1:16" ht="13.5">
      <c r="A4190" s="240"/>
      <c r="B4190" s="240"/>
      <c r="C4190" s="240"/>
      <c r="D4190" s="240"/>
      <c r="E4190" s="240"/>
      <c r="F4190" s="240"/>
      <c r="G4190" s="240"/>
      <c r="H4190" s="240"/>
      <c r="I4190" s="240"/>
      <c r="J4190" s="240"/>
      <c r="K4190" s="240"/>
      <c r="L4190" s="240"/>
      <c r="M4190" s="240"/>
      <c r="N4190" s="240"/>
      <c r="O4190" s="240"/>
      <c r="P4190" s="240"/>
    </row>
    <row r="4191" spans="1:16" ht="13.5">
      <c r="A4191" s="240"/>
      <c r="B4191" s="240"/>
      <c r="C4191" s="240"/>
      <c r="D4191" s="240"/>
      <c r="E4191" s="240"/>
      <c r="F4191" s="240"/>
      <c r="G4191" s="240"/>
      <c r="H4191" s="240"/>
      <c r="I4191" s="240"/>
      <c r="J4191" s="240"/>
      <c r="K4191" s="240"/>
      <c r="L4191" s="240"/>
      <c r="M4191" s="240"/>
      <c r="N4191" s="240"/>
      <c r="O4191" s="240"/>
      <c r="P4191" s="240"/>
    </row>
    <row r="4192" spans="1:16" ht="13.5">
      <c r="A4192" s="240"/>
      <c r="B4192" s="240"/>
      <c r="C4192" s="240"/>
      <c r="D4192" s="240"/>
      <c r="E4192" s="240"/>
      <c r="F4192" s="240"/>
      <c r="G4192" s="240"/>
      <c r="H4192" s="240"/>
      <c r="I4192" s="240"/>
      <c r="J4192" s="240"/>
      <c r="K4192" s="240"/>
      <c r="L4192" s="240"/>
      <c r="M4192" s="240"/>
      <c r="N4192" s="240"/>
      <c r="O4192" s="240"/>
      <c r="P4192" s="240"/>
    </row>
    <row r="4193" spans="1:16" ht="13.5">
      <c r="A4193" s="240"/>
      <c r="B4193" s="240"/>
      <c r="C4193" s="240"/>
      <c r="D4193" s="240"/>
      <c r="E4193" s="240"/>
      <c r="F4193" s="240"/>
      <c r="G4193" s="240"/>
      <c r="H4193" s="240"/>
      <c r="I4193" s="240"/>
      <c r="J4193" s="240"/>
      <c r="K4193" s="240"/>
      <c r="L4193" s="240"/>
      <c r="M4193" s="240"/>
      <c r="N4193" s="240"/>
      <c r="O4193" s="240"/>
      <c r="P4193" s="240"/>
    </row>
    <row r="4194" spans="1:16" ht="13.5">
      <c r="A4194" s="240"/>
      <c r="B4194" s="240"/>
      <c r="C4194" s="240"/>
      <c r="D4194" s="240"/>
      <c r="E4194" s="240"/>
      <c r="F4194" s="240"/>
      <c r="G4194" s="240"/>
      <c r="H4194" s="240"/>
      <c r="I4194" s="240"/>
      <c r="J4194" s="240"/>
      <c r="K4194" s="240"/>
      <c r="L4194" s="240"/>
      <c r="M4194" s="240"/>
      <c r="N4194" s="240"/>
      <c r="O4194" s="240"/>
      <c r="P4194" s="240"/>
    </row>
    <row r="4195" spans="1:16" ht="13.5">
      <c r="A4195" s="240"/>
      <c r="B4195" s="240"/>
      <c r="C4195" s="240"/>
      <c r="D4195" s="240"/>
      <c r="E4195" s="240"/>
      <c r="F4195" s="240"/>
      <c r="G4195" s="240"/>
      <c r="H4195" s="240"/>
      <c r="I4195" s="240"/>
      <c r="J4195" s="240"/>
      <c r="K4195" s="240"/>
      <c r="L4195" s="240"/>
      <c r="M4195" s="240"/>
      <c r="N4195" s="240"/>
      <c r="O4195" s="240"/>
      <c r="P4195" s="240"/>
    </row>
    <row r="4196" spans="1:16" ht="13.5">
      <c r="A4196" s="240"/>
      <c r="B4196" s="240"/>
      <c r="C4196" s="240"/>
      <c r="D4196" s="240"/>
      <c r="E4196" s="240"/>
      <c r="F4196" s="240"/>
      <c r="G4196" s="240"/>
      <c r="H4196" s="240"/>
      <c r="I4196" s="240"/>
      <c r="J4196" s="240"/>
      <c r="K4196" s="240"/>
      <c r="L4196" s="240"/>
      <c r="M4196" s="240"/>
      <c r="N4196" s="240"/>
      <c r="O4196" s="240"/>
      <c r="P4196" s="240"/>
    </row>
    <row r="4197" spans="1:16" ht="13.5">
      <c r="A4197" s="240"/>
      <c r="B4197" s="240"/>
      <c r="C4197" s="240"/>
      <c r="D4197" s="240"/>
      <c r="E4197" s="240"/>
      <c r="F4197" s="240"/>
      <c r="G4197" s="240"/>
      <c r="H4197" s="240"/>
      <c r="I4197" s="240"/>
      <c r="J4197" s="240"/>
      <c r="K4197" s="240"/>
      <c r="L4197" s="240"/>
      <c r="M4197" s="240"/>
      <c r="N4197" s="240"/>
      <c r="O4197" s="240"/>
      <c r="P4197" s="240"/>
    </row>
    <row r="4198" spans="1:16" ht="13.5">
      <c r="A4198" s="240"/>
      <c r="B4198" s="240"/>
      <c r="C4198" s="240"/>
      <c r="D4198" s="240"/>
      <c r="E4198" s="240"/>
      <c r="F4198" s="240"/>
      <c r="G4198" s="240"/>
      <c r="H4198" s="240"/>
      <c r="I4198" s="240"/>
      <c r="J4198" s="240"/>
      <c r="K4198" s="240"/>
      <c r="L4198" s="240"/>
      <c r="M4198" s="240"/>
      <c r="N4198" s="240"/>
      <c r="O4198" s="240"/>
      <c r="P4198" s="240"/>
    </row>
    <row r="4199" spans="1:16" ht="13.5">
      <c r="A4199" s="240"/>
      <c r="B4199" s="240"/>
      <c r="C4199" s="240"/>
      <c r="D4199" s="240"/>
      <c r="E4199" s="240"/>
      <c r="F4199" s="240"/>
      <c r="G4199" s="240"/>
      <c r="H4199" s="240"/>
      <c r="I4199" s="240"/>
      <c r="J4199" s="240"/>
      <c r="K4199" s="240"/>
      <c r="L4199" s="240"/>
      <c r="M4199" s="240"/>
      <c r="N4199" s="240"/>
      <c r="O4199" s="240"/>
      <c r="P4199" s="240"/>
    </row>
    <row r="4200" spans="1:16" ht="13.5">
      <c r="A4200" s="240"/>
      <c r="B4200" s="240"/>
      <c r="C4200" s="240"/>
      <c r="D4200" s="240"/>
      <c r="E4200" s="240"/>
      <c r="F4200" s="240"/>
      <c r="G4200" s="240"/>
      <c r="H4200" s="240"/>
      <c r="I4200" s="240"/>
      <c r="J4200" s="240"/>
      <c r="K4200" s="240"/>
      <c r="L4200" s="240"/>
      <c r="M4200" s="240"/>
      <c r="N4200" s="240"/>
      <c r="O4200" s="240"/>
      <c r="P4200" s="240"/>
    </row>
    <row r="4201" spans="1:16" ht="13.5">
      <c r="A4201" s="240"/>
      <c r="B4201" s="240"/>
      <c r="C4201" s="240"/>
      <c r="D4201" s="240"/>
      <c r="E4201" s="240"/>
      <c r="F4201" s="240"/>
      <c r="G4201" s="240"/>
      <c r="H4201" s="240"/>
      <c r="I4201" s="240"/>
      <c r="J4201" s="240"/>
      <c r="K4201" s="240"/>
      <c r="L4201" s="240"/>
      <c r="M4201" s="240"/>
      <c r="N4201" s="240"/>
      <c r="O4201" s="240"/>
      <c r="P4201" s="240"/>
    </row>
    <row r="4202" spans="1:16" ht="13.5">
      <c r="A4202" s="240"/>
      <c r="B4202" s="240"/>
      <c r="C4202" s="240"/>
      <c r="D4202" s="240"/>
      <c r="E4202" s="240"/>
      <c r="F4202" s="240"/>
      <c r="G4202" s="240"/>
      <c r="H4202" s="240"/>
      <c r="I4202" s="240"/>
      <c r="J4202" s="240"/>
      <c r="K4202" s="240"/>
      <c r="L4202" s="240"/>
      <c r="M4202" s="240"/>
      <c r="N4202" s="240"/>
      <c r="O4202" s="240"/>
      <c r="P4202" s="240"/>
    </row>
    <row r="4203" spans="1:16" ht="13.5">
      <c r="A4203" s="240"/>
      <c r="B4203" s="240"/>
      <c r="C4203" s="240"/>
      <c r="D4203" s="240"/>
      <c r="E4203" s="240"/>
      <c r="F4203" s="240"/>
      <c r="G4203" s="240"/>
      <c r="H4203" s="240"/>
      <c r="I4203" s="240"/>
      <c r="J4203" s="240"/>
      <c r="K4203" s="240"/>
      <c r="L4203" s="240"/>
      <c r="M4203" s="240"/>
      <c r="N4203" s="240"/>
      <c r="O4203" s="240"/>
      <c r="P4203" s="240"/>
    </row>
    <row r="4204" spans="1:16" ht="13.5">
      <c r="A4204" s="240"/>
      <c r="B4204" s="240"/>
      <c r="C4204" s="240"/>
      <c r="D4204" s="240"/>
      <c r="E4204" s="240"/>
      <c r="F4204" s="240"/>
      <c r="G4204" s="240"/>
      <c r="H4204" s="240"/>
      <c r="I4204" s="240"/>
      <c r="J4204" s="240"/>
      <c r="K4204" s="240"/>
      <c r="L4204" s="240"/>
      <c r="M4204" s="240"/>
      <c r="N4204" s="240"/>
      <c r="O4204" s="240"/>
      <c r="P4204" s="240"/>
    </row>
    <row r="4205" spans="1:16" ht="13.5">
      <c r="A4205" s="240"/>
      <c r="B4205" s="240"/>
      <c r="C4205" s="240"/>
      <c r="D4205" s="240"/>
      <c r="E4205" s="240"/>
      <c r="F4205" s="240"/>
      <c r="G4205" s="240"/>
      <c r="H4205" s="240"/>
      <c r="I4205" s="240"/>
      <c r="J4205" s="240"/>
      <c r="K4205" s="240"/>
      <c r="L4205" s="240"/>
      <c r="M4205" s="240"/>
      <c r="N4205" s="240"/>
      <c r="O4205" s="240"/>
      <c r="P4205" s="240"/>
    </row>
    <row r="4206" spans="1:16" ht="13.5">
      <c r="A4206" s="240"/>
      <c r="B4206" s="240"/>
      <c r="C4206" s="240"/>
      <c r="D4206" s="240"/>
      <c r="E4206" s="240"/>
      <c r="F4206" s="240"/>
      <c r="G4206" s="240"/>
      <c r="H4206" s="240"/>
      <c r="I4206" s="240"/>
      <c r="J4206" s="240"/>
      <c r="K4206" s="240"/>
      <c r="L4206" s="240"/>
      <c r="M4206" s="240"/>
      <c r="N4206" s="240"/>
      <c r="O4206" s="240"/>
      <c r="P4206" s="240"/>
    </row>
    <row r="4207" spans="1:16" ht="13.5">
      <c r="A4207" s="240"/>
      <c r="B4207" s="240"/>
      <c r="C4207" s="240"/>
      <c r="D4207" s="240"/>
      <c r="E4207" s="240"/>
      <c r="F4207" s="240"/>
      <c r="G4207" s="240"/>
      <c r="H4207" s="240"/>
      <c r="I4207" s="240"/>
      <c r="J4207" s="240"/>
      <c r="K4207" s="240"/>
      <c r="L4207" s="240"/>
      <c r="M4207" s="240"/>
      <c r="N4207" s="240"/>
      <c r="O4207" s="240"/>
      <c r="P4207" s="240"/>
    </row>
    <row r="4208" spans="1:16" ht="13.5">
      <c r="A4208" s="240"/>
      <c r="B4208" s="240"/>
      <c r="C4208" s="240"/>
      <c r="D4208" s="240"/>
      <c r="E4208" s="240"/>
      <c r="F4208" s="240"/>
      <c r="G4208" s="240"/>
      <c r="H4208" s="240"/>
      <c r="I4208" s="240"/>
      <c r="J4208" s="240"/>
      <c r="K4208" s="240"/>
      <c r="L4208" s="240"/>
      <c r="M4208" s="240"/>
      <c r="N4208" s="240"/>
      <c r="O4208" s="240"/>
      <c r="P4208" s="240"/>
    </row>
    <row r="4209" spans="1:16" ht="13.5">
      <c r="A4209" s="240"/>
      <c r="B4209" s="240"/>
      <c r="C4209" s="240"/>
      <c r="D4209" s="240"/>
      <c r="E4209" s="240"/>
      <c r="F4209" s="240"/>
      <c r="G4209" s="240"/>
      <c r="H4209" s="240"/>
      <c r="I4209" s="240"/>
      <c r="J4209" s="240"/>
      <c r="K4209" s="240"/>
      <c r="L4209" s="240"/>
      <c r="M4209" s="240"/>
      <c r="N4209" s="240"/>
      <c r="O4209" s="240"/>
      <c r="P4209" s="240"/>
    </row>
    <row r="4210" spans="1:16" ht="13.5">
      <c r="A4210" s="240"/>
      <c r="B4210" s="240"/>
      <c r="C4210" s="240"/>
      <c r="D4210" s="240"/>
      <c r="E4210" s="240"/>
      <c r="F4210" s="240"/>
      <c r="G4210" s="240"/>
      <c r="H4210" s="240"/>
      <c r="I4210" s="240"/>
      <c r="J4210" s="240"/>
      <c r="K4210" s="240"/>
      <c r="L4210" s="240"/>
      <c r="M4210" s="240"/>
      <c r="N4210" s="240"/>
      <c r="O4210" s="240"/>
      <c r="P4210" s="240"/>
    </row>
    <row r="4211" spans="1:16" ht="13.5">
      <c r="A4211" s="240"/>
      <c r="B4211" s="240"/>
      <c r="C4211" s="240"/>
      <c r="D4211" s="240"/>
      <c r="E4211" s="240"/>
      <c r="F4211" s="240"/>
      <c r="G4211" s="240"/>
      <c r="H4211" s="240"/>
      <c r="I4211" s="240"/>
      <c r="J4211" s="240"/>
      <c r="K4211" s="240"/>
      <c r="L4211" s="240"/>
      <c r="M4211" s="240"/>
      <c r="N4211" s="240"/>
      <c r="O4211" s="240"/>
      <c r="P4211" s="240"/>
    </row>
    <row r="4212" spans="1:16" ht="13.5">
      <c r="A4212" s="240"/>
      <c r="B4212" s="240"/>
      <c r="C4212" s="240"/>
      <c r="D4212" s="240"/>
      <c r="E4212" s="240"/>
      <c r="F4212" s="240"/>
      <c r="G4212" s="240"/>
      <c r="H4212" s="240"/>
      <c r="I4212" s="240"/>
      <c r="J4212" s="240"/>
      <c r="K4212" s="240"/>
      <c r="L4212" s="240"/>
      <c r="M4212" s="240"/>
      <c r="N4212" s="240"/>
      <c r="O4212" s="240"/>
      <c r="P4212" s="240"/>
    </row>
    <row r="4213" spans="1:16" ht="13.5">
      <c r="A4213" s="240"/>
      <c r="B4213" s="240"/>
      <c r="C4213" s="240"/>
      <c r="D4213" s="240"/>
      <c r="E4213" s="240"/>
      <c r="F4213" s="240"/>
      <c r="G4213" s="240"/>
      <c r="H4213" s="240"/>
      <c r="I4213" s="240"/>
      <c r="J4213" s="240"/>
      <c r="K4213" s="240"/>
      <c r="L4213" s="240"/>
      <c r="M4213" s="240"/>
      <c r="N4213" s="240"/>
      <c r="O4213" s="240"/>
      <c r="P4213" s="240"/>
    </row>
    <row r="4214" spans="1:16" ht="13.5">
      <c r="A4214" s="240"/>
      <c r="B4214" s="240"/>
      <c r="C4214" s="240"/>
      <c r="D4214" s="240"/>
      <c r="E4214" s="240"/>
      <c r="F4214" s="240"/>
      <c r="G4214" s="240"/>
      <c r="H4214" s="240"/>
      <c r="I4214" s="240"/>
      <c r="J4214" s="240"/>
      <c r="K4214" s="240"/>
      <c r="L4214" s="240"/>
      <c r="M4214" s="240"/>
      <c r="N4214" s="240"/>
      <c r="O4214" s="240"/>
      <c r="P4214" s="240"/>
    </row>
    <row r="4215" spans="1:16" ht="13.5">
      <c r="A4215" s="240"/>
      <c r="B4215" s="240"/>
      <c r="C4215" s="240"/>
      <c r="D4215" s="240"/>
      <c r="E4215" s="240"/>
      <c r="F4215" s="240"/>
      <c r="G4215" s="240"/>
      <c r="H4215" s="240"/>
      <c r="I4215" s="240"/>
      <c r="J4215" s="240"/>
      <c r="K4215" s="240"/>
      <c r="L4215" s="240"/>
      <c r="M4215" s="240"/>
      <c r="N4215" s="240"/>
      <c r="O4215" s="240"/>
      <c r="P4215" s="240"/>
    </row>
    <row r="4216" spans="1:16" ht="13.5">
      <c r="A4216" s="240"/>
      <c r="B4216" s="240"/>
      <c r="C4216" s="240"/>
      <c r="D4216" s="240"/>
      <c r="E4216" s="240"/>
      <c r="F4216" s="240"/>
      <c r="G4216" s="240"/>
      <c r="H4216" s="240"/>
      <c r="I4216" s="240"/>
      <c r="J4216" s="240"/>
      <c r="K4216" s="240"/>
      <c r="L4216" s="240"/>
      <c r="M4216" s="240"/>
      <c r="N4216" s="240"/>
      <c r="O4216" s="240"/>
      <c r="P4216" s="240"/>
    </row>
    <row r="4217" spans="1:16" ht="13.5">
      <c r="A4217" s="240"/>
      <c r="B4217" s="240"/>
      <c r="C4217" s="240"/>
      <c r="D4217" s="240"/>
      <c r="E4217" s="240"/>
      <c r="F4217" s="240"/>
      <c r="G4217" s="240"/>
      <c r="H4217" s="240"/>
      <c r="I4217" s="240"/>
      <c r="J4217" s="240"/>
      <c r="K4217" s="240"/>
      <c r="L4217" s="240"/>
      <c r="M4217" s="240"/>
      <c r="N4217" s="240"/>
      <c r="O4217" s="240"/>
      <c r="P4217" s="240"/>
    </row>
    <row r="4218" spans="1:16" ht="13.5">
      <c r="A4218" s="240"/>
      <c r="B4218" s="240"/>
      <c r="C4218" s="240"/>
      <c r="D4218" s="240"/>
      <c r="E4218" s="240"/>
      <c r="F4218" s="240"/>
      <c r="G4218" s="240"/>
      <c r="H4218" s="240"/>
      <c r="I4218" s="240"/>
      <c r="J4218" s="240"/>
      <c r="K4218" s="240"/>
      <c r="L4218" s="240"/>
      <c r="M4218" s="240"/>
      <c r="N4218" s="240"/>
      <c r="O4218" s="240"/>
      <c r="P4218" s="240"/>
    </row>
    <row r="4219" spans="1:16" ht="13.5">
      <c r="A4219" s="240"/>
      <c r="B4219" s="240"/>
      <c r="C4219" s="240"/>
      <c r="D4219" s="240"/>
      <c r="E4219" s="240"/>
      <c r="F4219" s="240"/>
      <c r="G4219" s="240"/>
      <c r="H4219" s="240"/>
      <c r="I4219" s="240"/>
      <c r="J4219" s="240"/>
      <c r="K4219" s="240"/>
      <c r="L4219" s="240"/>
      <c r="M4219" s="240"/>
      <c r="N4219" s="240"/>
      <c r="O4219" s="240"/>
      <c r="P4219" s="240"/>
    </row>
    <row r="4220" spans="1:16" ht="13.5">
      <c r="A4220" s="240"/>
      <c r="B4220" s="240"/>
      <c r="C4220" s="240"/>
      <c r="D4220" s="240"/>
      <c r="E4220" s="240"/>
      <c r="F4220" s="240"/>
      <c r="G4220" s="240"/>
      <c r="H4220" s="240"/>
      <c r="I4220" s="240"/>
      <c r="J4220" s="240"/>
      <c r="K4220" s="240"/>
      <c r="L4220" s="240"/>
      <c r="M4220" s="240"/>
      <c r="N4220" s="240"/>
      <c r="O4220" s="240"/>
      <c r="P4220" s="240"/>
    </row>
    <row r="4221" spans="1:16" ht="13.5">
      <c r="A4221" s="240"/>
      <c r="B4221" s="240"/>
      <c r="C4221" s="240"/>
      <c r="D4221" s="240"/>
      <c r="E4221" s="240"/>
      <c r="F4221" s="240"/>
      <c r="G4221" s="240"/>
      <c r="H4221" s="240"/>
      <c r="I4221" s="240"/>
      <c r="J4221" s="240"/>
      <c r="K4221" s="240"/>
      <c r="L4221" s="240"/>
      <c r="M4221" s="240"/>
      <c r="N4221" s="240"/>
      <c r="O4221" s="240"/>
      <c r="P4221" s="240"/>
    </row>
    <row r="4222" spans="1:16" ht="13.5">
      <c r="A4222" s="240"/>
      <c r="B4222" s="240"/>
      <c r="C4222" s="240"/>
      <c r="D4222" s="240"/>
      <c r="E4222" s="240"/>
      <c r="F4222" s="240"/>
      <c r="G4222" s="240"/>
      <c r="H4222" s="240"/>
      <c r="I4222" s="240"/>
      <c r="J4222" s="240"/>
      <c r="K4222" s="240"/>
      <c r="L4222" s="240"/>
      <c r="M4222" s="240"/>
      <c r="N4222" s="240"/>
      <c r="O4222" s="240"/>
      <c r="P4222" s="240"/>
    </row>
    <row r="4223" spans="1:16" ht="13.5">
      <c r="A4223" s="240"/>
      <c r="B4223" s="240"/>
      <c r="C4223" s="240"/>
      <c r="D4223" s="240"/>
      <c r="E4223" s="240"/>
      <c r="F4223" s="240"/>
      <c r="G4223" s="240"/>
      <c r="H4223" s="240"/>
      <c r="I4223" s="240"/>
      <c r="J4223" s="240"/>
      <c r="K4223" s="240"/>
      <c r="L4223" s="240"/>
      <c r="M4223" s="240"/>
      <c r="N4223" s="240"/>
      <c r="O4223" s="240"/>
      <c r="P4223" s="240"/>
    </row>
    <row r="4224" spans="1:16" ht="13.5">
      <c r="A4224" s="240"/>
      <c r="B4224" s="240"/>
      <c r="C4224" s="240"/>
      <c r="D4224" s="240"/>
      <c r="E4224" s="240"/>
      <c r="F4224" s="240"/>
      <c r="G4224" s="240"/>
      <c r="H4224" s="240"/>
      <c r="I4224" s="240"/>
      <c r="J4224" s="240"/>
      <c r="K4224" s="240"/>
      <c r="L4224" s="240"/>
      <c r="M4224" s="240"/>
      <c r="N4224" s="240"/>
      <c r="O4224" s="240"/>
      <c r="P4224" s="240"/>
    </row>
    <row r="4225" spans="1:16" ht="13.5">
      <c r="A4225" s="240"/>
      <c r="B4225" s="240"/>
      <c r="C4225" s="240"/>
      <c r="D4225" s="240"/>
      <c r="E4225" s="240"/>
      <c r="F4225" s="240"/>
      <c r="G4225" s="240"/>
      <c r="H4225" s="240"/>
      <c r="I4225" s="240"/>
      <c r="J4225" s="240"/>
      <c r="K4225" s="240"/>
      <c r="L4225" s="240"/>
      <c r="M4225" s="240"/>
      <c r="N4225" s="240"/>
      <c r="O4225" s="240"/>
      <c r="P4225" s="240"/>
    </row>
    <row r="4226" spans="1:16" ht="13.5">
      <c r="A4226" s="240"/>
      <c r="B4226" s="240"/>
      <c r="C4226" s="240"/>
      <c r="D4226" s="240"/>
      <c r="E4226" s="240"/>
      <c r="F4226" s="240"/>
      <c r="G4226" s="240"/>
      <c r="H4226" s="240"/>
      <c r="I4226" s="240"/>
      <c r="J4226" s="240"/>
      <c r="K4226" s="240"/>
      <c r="L4226" s="240"/>
      <c r="M4226" s="240"/>
      <c r="N4226" s="240"/>
      <c r="O4226" s="240"/>
      <c r="P4226" s="240"/>
    </row>
    <row r="4227" spans="1:16" ht="13.5">
      <c r="A4227" s="240"/>
      <c r="B4227" s="240"/>
      <c r="C4227" s="240"/>
      <c r="D4227" s="240"/>
      <c r="E4227" s="240"/>
      <c r="F4227" s="240"/>
      <c r="G4227" s="240"/>
      <c r="H4227" s="240"/>
      <c r="I4227" s="240"/>
      <c r="J4227" s="240"/>
      <c r="K4227" s="240"/>
      <c r="L4227" s="240"/>
      <c r="M4227" s="240"/>
      <c r="N4227" s="240"/>
      <c r="O4227" s="240"/>
      <c r="P4227" s="240"/>
    </row>
    <row r="4228" spans="1:16" ht="13.5">
      <c r="A4228" s="240"/>
      <c r="B4228" s="240"/>
      <c r="C4228" s="240"/>
      <c r="D4228" s="240"/>
      <c r="E4228" s="240"/>
      <c r="F4228" s="240"/>
      <c r="G4228" s="240"/>
      <c r="H4228" s="240"/>
      <c r="I4228" s="240"/>
      <c r="J4228" s="240"/>
      <c r="K4228" s="240"/>
      <c r="L4228" s="240"/>
      <c r="M4228" s="240"/>
      <c r="N4228" s="240"/>
      <c r="O4228" s="240"/>
      <c r="P4228" s="240"/>
    </row>
    <row r="4229" spans="1:16" ht="13.5">
      <c r="A4229" s="240"/>
      <c r="B4229" s="240"/>
      <c r="C4229" s="240"/>
      <c r="D4229" s="240"/>
      <c r="E4229" s="240"/>
      <c r="F4229" s="240"/>
      <c r="G4229" s="240"/>
      <c r="H4229" s="240"/>
      <c r="I4229" s="240"/>
      <c r="J4229" s="240"/>
      <c r="K4229" s="240"/>
      <c r="L4229" s="240"/>
      <c r="M4229" s="240"/>
      <c r="N4229" s="240"/>
      <c r="O4229" s="240"/>
      <c r="P4229" s="240"/>
    </row>
    <row r="4230" spans="1:16" ht="13.5">
      <c r="A4230" s="240"/>
      <c r="B4230" s="240"/>
      <c r="C4230" s="240"/>
      <c r="D4230" s="240"/>
      <c r="E4230" s="240"/>
      <c r="F4230" s="240"/>
      <c r="G4230" s="240"/>
      <c r="H4230" s="240"/>
      <c r="I4230" s="240"/>
      <c r="J4230" s="240"/>
      <c r="K4230" s="240"/>
      <c r="L4230" s="240"/>
      <c r="M4230" s="240"/>
      <c r="N4230" s="240"/>
      <c r="O4230" s="240"/>
      <c r="P4230" s="240"/>
    </row>
    <row r="4231" spans="1:16" ht="13.5">
      <c r="A4231" s="240"/>
      <c r="B4231" s="240"/>
      <c r="C4231" s="240"/>
      <c r="D4231" s="240"/>
      <c r="E4231" s="240"/>
      <c r="F4231" s="240"/>
      <c r="G4231" s="240"/>
      <c r="H4231" s="240"/>
      <c r="I4231" s="240"/>
      <c r="J4231" s="240"/>
      <c r="K4231" s="240"/>
      <c r="L4231" s="240"/>
      <c r="M4231" s="240"/>
      <c r="N4231" s="240"/>
      <c r="O4231" s="240"/>
      <c r="P4231" s="240"/>
    </row>
    <row r="4232" spans="1:16" ht="13.5">
      <c r="A4232" s="240"/>
      <c r="B4232" s="240"/>
      <c r="C4232" s="240"/>
      <c r="D4232" s="240"/>
      <c r="E4232" s="240"/>
      <c r="F4232" s="240"/>
      <c r="G4232" s="240"/>
      <c r="H4232" s="240"/>
      <c r="I4232" s="240"/>
      <c r="J4232" s="240"/>
      <c r="K4232" s="240"/>
      <c r="L4232" s="240"/>
      <c r="M4232" s="240"/>
      <c r="N4232" s="240"/>
      <c r="O4232" s="240"/>
      <c r="P4232" s="240"/>
    </row>
    <row r="4233" spans="1:16" ht="13.5">
      <c r="A4233" s="240"/>
      <c r="B4233" s="240"/>
      <c r="C4233" s="240"/>
      <c r="D4233" s="240"/>
      <c r="E4233" s="240"/>
      <c r="F4233" s="240"/>
      <c r="G4233" s="240"/>
      <c r="H4233" s="240"/>
      <c r="I4233" s="240"/>
      <c r="J4233" s="240"/>
      <c r="K4233" s="240"/>
      <c r="L4233" s="240"/>
      <c r="M4233" s="240"/>
      <c r="N4233" s="240"/>
      <c r="O4233" s="240"/>
      <c r="P4233" s="240"/>
    </row>
    <row r="4234" spans="1:16" ht="13.5">
      <c r="A4234" s="240"/>
      <c r="B4234" s="240"/>
      <c r="C4234" s="240"/>
      <c r="D4234" s="240"/>
      <c r="E4234" s="240"/>
      <c r="F4234" s="240"/>
      <c r="G4234" s="240"/>
      <c r="H4234" s="240"/>
      <c r="I4234" s="240"/>
      <c r="J4234" s="240"/>
      <c r="K4234" s="240"/>
      <c r="L4234" s="240"/>
      <c r="M4234" s="240"/>
      <c r="N4234" s="240"/>
      <c r="O4234" s="240"/>
      <c r="P4234" s="240"/>
    </row>
    <row r="4235" spans="1:16" ht="13.5">
      <c r="A4235" s="240"/>
      <c r="B4235" s="240"/>
      <c r="C4235" s="240"/>
      <c r="D4235" s="240"/>
      <c r="E4235" s="240"/>
      <c r="F4235" s="240"/>
      <c r="G4235" s="240"/>
      <c r="H4235" s="240"/>
      <c r="I4235" s="240"/>
      <c r="J4235" s="240"/>
      <c r="K4235" s="240"/>
      <c r="L4235" s="240"/>
      <c r="M4235" s="240"/>
      <c r="N4235" s="240"/>
      <c r="O4235" s="240"/>
      <c r="P4235" s="240"/>
    </row>
    <row r="4236" spans="1:16" ht="13.5">
      <c r="A4236" s="240"/>
      <c r="B4236" s="240"/>
      <c r="C4236" s="240"/>
      <c r="D4236" s="240"/>
      <c r="E4236" s="240"/>
      <c r="F4236" s="240"/>
      <c r="G4236" s="240"/>
      <c r="H4236" s="240"/>
      <c r="I4236" s="240"/>
      <c r="J4236" s="240"/>
      <c r="K4236" s="240"/>
      <c r="L4236" s="240"/>
      <c r="M4236" s="240"/>
      <c r="N4236" s="240"/>
      <c r="O4236" s="240"/>
      <c r="P4236" s="240"/>
    </row>
    <row r="4237" spans="1:16" ht="13.5">
      <c r="A4237" s="240"/>
      <c r="B4237" s="240"/>
      <c r="C4237" s="240"/>
      <c r="D4237" s="240"/>
      <c r="E4237" s="240"/>
      <c r="F4237" s="240"/>
      <c r="G4237" s="240"/>
      <c r="H4237" s="240"/>
      <c r="I4237" s="240"/>
      <c r="J4237" s="240"/>
      <c r="K4237" s="240"/>
      <c r="L4237" s="240"/>
      <c r="M4237" s="240"/>
      <c r="N4237" s="240"/>
      <c r="O4237" s="240"/>
      <c r="P4237" s="240"/>
    </row>
    <row r="4238" spans="1:16" ht="13.5">
      <c r="A4238" s="240"/>
      <c r="B4238" s="240"/>
      <c r="C4238" s="240"/>
      <c r="D4238" s="240"/>
      <c r="E4238" s="240"/>
      <c r="F4238" s="240"/>
      <c r="G4238" s="240"/>
      <c r="H4238" s="240"/>
      <c r="I4238" s="240"/>
      <c r="J4238" s="240"/>
      <c r="K4238" s="240"/>
      <c r="L4238" s="240"/>
      <c r="M4238" s="240"/>
      <c r="N4238" s="240"/>
      <c r="O4238" s="240"/>
      <c r="P4238" s="240"/>
    </row>
    <row r="4239" spans="1:16" ht="13.5">
      <c r="A4239" s="240"/>
      <c r="B4239" s="240"/>
      <c r="C4239" s="240"/>
      <c r="D4239" s="240"/>
      <c r="E4239" s="240"/>
      <c r="F4239" s="240"/>
      <c r="G4239" s="240"/>
      <c r="H4239" s="240"/>
      <c r="I4239" s="240"/>
      <c r="J4239" s="240"/>
      <c r="K4239" s="240"/>
      <c r="L4239" s="240"/>
      <c r="M4239" s="240"/>
      <c r="N4239" s="240"/>
      <c r="O4239" s="240"/>
      <c r="P4239" s="240"/>
    </row>
    <row r="4240" spans="1:16" ht="13.5">
      <c r="A4240" s="240"/>
      <c r="B4240" s="240"/>
      <c r="C4240" s="240"/>
      <c r="D4240" s="240"/>
      <c r="E4240" s="240"/>
      <c r="F4240" s="240"/>
      <c r="G4240" s="240"/>
      <c r="H4240" s="240"/>
      <c r="I4240" s="240"/>
      <c r="J4240" s="240"/>
      <c r="K4240" s="240"/>
      <c r="L4240" s="240"/>
      <c r="M4240" s="240"/>
      <c r="N4240" s="240"/>
      <c r="O4240" s="240"/>
      <c r="P4240" s="240"/>
    </row>
    <row r="4241" spans="1:16" ht="13.5">
      <c r="A4241" s="240"/>
      <c r="B4241" s="240"/>
      <c r="C4241" s="240"/>
      <c r="D4241" s="240"/>
      <c r="E4241" s="240"/>
      <c r="F4241" s="240"/>
      <c r="G4241" s="240"/>
      <c r="H4241" s="240"/>
      <c r="I4241" s="240"/>
      <c r="J4241" s="240"/>
      <c r="K4241" s="240"/>
      <c r="L4241" s="240"/>
      <c r="M4241" s="240"/>
      <c r="N4241" s="240"/>
      <c r="O4241" s="240"/>
      <c r="P4241" s="240"/>
    </row>
    <row r="4242" spans="1:16" ht="13.5">
      <c r="A4242" s="240"/>
      <c r="B4242" s="240"/>
      <c r="C4242" s="240"/>
      <c r="D4242" s="240"/>
      <c r="E4242" s="240"/>
      <c r="F4242" s="240"/>
      <c r="G4242" s="240"/>
      <c r="H4242" s="240"/>
      <c r="I4242" s="240"/>
      <c r="J4242" s="240"/>
      <c r="K4242" s="240"/>
      <c r="L4242" s="240"/>
      <c r="M4242" s="240"/>
      <c r="N4242" s="240"/>
      <c r="O4242" s="240"/>
      <c r="P4242" s="240"/>
    </row>
    <row r="4243" spans="1:16" ht="13.5">
      <c r="A4243" s="240"/>
      <c r="B4243" s="240"/>
      <c r="C4243" s="240"/>
      <c r="D4243" s="240"/>
      <c r="E4243" s="240"/>
      <c r="F4243" s="240"/>
      <c r="G4243" s="240"/>
      <c r="H4243" s="240"/>
      <c r="I4243" s="240"/>
      <c r="J4243" s="240"/>
      <c r="K4243" s="240"/>
      <c r="L4243" s="240"/>
      <c r="M4243" s="240"/>
      <c r="N4243" s="240"/>
      <c r="O4243" s="240"/>
      <c r="P4243" s="240"/>
    </row>
    <row r="4244" spans="1:16" ht="13.5">
      <c r="A4244" s="240"/>
      <c r="B4244" s="240"/>
      <c r="C4244" s="240"/>
      <c r="D4244" s="240"/>
      <c r="E4244" s="240"/>
      <c r="F4244" s="240"/>
      <c r="G4244" s="240"/>
      <c r="H4244" s="240"/>
      <c r="I4244" s="240"/>
      <c r="J4244" s="240"/>
      <c r="K4244" s="240"/>
      <c r="L4244" s="240"/>
      <c r="M4244" s="240"/>
      <c r="N4244" s="240"/>
      <c r="O4244" s="240"/>
      <c r="P4244" s="240"/>
    </row>
    <row r="4245" spans="1:16" ht="13.5">
      <c r="A4245" s="240"/>
      <c r="B4245" s="240"/>
      <c r="C4245" s="240"/>
      <c r="D4245" s="240"/>
      <c r="E4245" s="240"/>
      <c r="F4245" s="240"/>
      <c r="G4245" s="240"/>
      <c r="H4245" s="240"/>
      <c r="I4245" s="240"/>
      <c r="J4245" s="240"/>
      <c r="K4245" s="240"/>
      <c r="L4245" s="240"/>
      <c r="M4245" s="240"/>
      <c r="N4245" s="240"/>
      <c r="O4245" s="240"/>
      <c r="P4245" s="240"/>
    </row>
    <row r="4246" spans="1:16" ht="13.5">
      <c r="A4246" s="240"/>
      <c r="B4246" s="240"/>
      <c r="C4246" s="240"/>
      <c r="D4246" s="240"/>
      <c r="E4246" s="240"/>
      <c r="F4246" s="240"/>
      <c r="G4246" s="240"/>
      <c r="H4246" s="240"/>
      <c r="I4246" s="240"/>
      <c r="J4246" s="240"/>
      <c r="K4246" s="240"/>
      <c r="L4246" s="240"/>
      <c r="M4246" s="240"/>
      <c r="N4246" s="240"/>
      <c r="O4246" s="240"/>
      <c r="P4246" s="240"/>
    </row>
    <row r="4247" spans="1:16" ht="13.5">
      <c r="A4247" s="240"/>
      <c r="B4247" s="240"/>
      <c r="C4247" s="240"/>
      <c r="D4247" s="240"/>
      <c r="E4247" s="240"/>
      <c r="F4247" s="240"/>
      <c r="G4247" s="240"/>
      <c r="H4247" s="240"/>
      <c r="I4247" s="240"/>
      <c r="J4247" s="240"/>
      <c r="K4247" s="240"/>
      <c r="L4247" s="240"/>
      <c r="M4247" s="240"/>
      <c r="N4247" s="240"/>
      <c r="O4247" s="240"/>
      <c r="P4247" s="240"/>
    </row>
    <row r="4248" spans="1:16" ht="13.5">
      <c r="A4248" s="240"/>
      <c r="B4248" s="240"/>
      <c r="C4248" s="240"/>
      <c r="D4248" s="240"/>
      <c r="E4248" s="240"/>
      <c r="F4248" s="240"/>
      <c r="G4248" s="240"/>
      <c r="H4248" s="240"/>
      <c r="I4248" s="240"/>
      <c r="J4248" s="240"/>
      <c r="K4248" s="240"/>
      <c r="L4248" s="240"/>
      <c r="M4248" s="240"/>
      <c r="N4248" s="240"/>
      <c r="O4248" s="240"/>
      <c r="P4248" s="240"/>
    </row>
    <row r="4249" spans="1:16" ht="13.5">
      <c r="A4249" s="240"/>
      <c r="B4249" s="240"/>
      <c r="C4249" s="240"/>
      <c r="D4249" s="240"/>
      <c r="E4249" s="240"/>
      <c r="F4249" s="240"/>
      <c r="G4249" s="240"/>
      <c r="H4249" s="240"/>
      <c r="I4249" s="240"/>
      <c r="J4249" s="240"/>
      <c r="K4249" s="240"/>
      <c r="L4249" s="240"/>
      <c r="M4249" s="240"/>
      <c r="N4249" s="240"/>
      <c r="O4249" s="240"/>
      <c r="P4249" s="240"/>
    </row>
    <row r="4250" spans="1:16" ht="13.5">
      <c r="A4250" s="240"/>
      <c r="B4250" s="240"/>
      <c r="C4250" s="240"/>
      <c r="D4250" s="240"/>
      <c r="E4250" s="240"/>
      <c r="F4250" s="240"/>
      <c r="G4250" s="240"/>
      <c r="H4250" s="240"/>
      <c r="I4250" s="240"/>
      <c r="J4250" s="240"/>
      <c r="K4250" s="240"/>
      <c r="L4250" s="240"/>
      <c r="M4250" s="240"/>
      <c r="N4250" s="240"/>
      <c r="O4250" s="240"/>
      <c r="P4250" s="240"/>
    </row>
    <row r="4251" spans="1:16" ht="13.5">
      <c r="A4251" s="240"/>
      <c r="B4251" s="240"/>
      <c r="C4251" s="240"/>
      <c r="D4251" s="240"/>
      <c r="E4251" s="240"/>
      <c r="F4251" s="240"/>
      <c r="G4251" s="240"/>
      <c r="H4251" s="240"/>
      <c r="I4251" s="240"/>
      <c r="J4251" s="240"/>
      <c r="K4251" s="240"/>
      <c r="L4251" s="240"/>
      <c r="M4251" s="240"/>
      <c r="N4251" s="240"/>
      <c r="O4251" s="240"/>
      <c r="P4251" s="240"/>
    </row>
    <row r="4252" spans="1:16" ht="13.5">
      <c r="A4252" s="240"/>
      <c r="B4252" s="240"/>
      <c r="C4252" s="240"/>
      <c r="D4252" s="240"/>
      <c r="E4252" s="240"/>
      <c r="F4252" s="240"/>
      <c r="G4252" s="240"/>
      <c r="H4252" s="240"/>
      <c r="I4252" s="240"/>
      <c r="J4252" s="240"/>
      <c r="K4252" s="240"/>
      <c r="L4252" s="240"/>
      <c r="M4252" s="240"/>
      <c r="N4252" s="240"/>
      <c r="O4252" s="240"/>
      <c r="P4252" s="240"/>
    </row>
    <row r="4253" spans="1:16" ht="13.5">
      <c r="A4253" s="240"/>
      <c r="B4253" s="240"/>
      <c r="C4253" s="240"/>
      <c r="D4253" s="240"/>
      <c r="E4253" s="240"/>
      <c r="F4253" s="240"/>
      <c r="G4253" s="240"/>
      <c r="H4253" s="240"/>
      <c r="I4253" s="240"/>
      <c r="J4253" s="240"/>
      <c r="K4253" s="240"/>
      <c r="L4253" s="240"/>
      <c r="M4253" s="240"/>
      <c r="N4253" s="240"/>
      <c r="O4253" s="240"/>
      <c r="P4253" s="240"/>
    </row>
    <row r="4254" spans="1:16" ht="13.5">
      <c r="A4254" s="240"/>
      <c r="B4254" s="240"/>
      <c r="C4254" s="240"/>
      <c r="D4254" s="240"/>
      <c r="E4254" s="240"/>
      <c r="F4254" s="240"/>
      <c r="G4254" s="240"/>
      <c r="H4254" s="240"/>
      <c r="I4254" s="240"/>
      <c r="J4254" s="240"/>
      <c r="K4254" s="240"/>
      <c r="L4254" s="240"/>
      <c r="M4254" s="240"/>
      <c r="N4254" s="240"/>
      <c r="O4254" s="240"/>
      <c r="P4254" s="240"/>
    </row>
    <row r="4255" spans="1:16" ht="13.5">
      <c r="A4255" s="240"/>
      <c r="B4255" s="240"/>
      <c r="C4255" s="240"/>
      <c r="D4255" s="240"/>
      <c r="E4255" s="240"/>
      <c r="F4255" s="240"/>
      <c r="G4255" s="240"/>
      <c r="H4255" s="240"/>
      <c r="I4255" s="240"/>
      <c r="J4255" s="240"/>
      <c r="K4255" s="240"/>
      <c r="L4255" s="240"/>
      <c r="M4255" s="240"/>
      <c r="N4255" s="240"/>
      <c r="O4255" s="240"/>
      <c r="P4255" s="240"/>
    </row>
    <row r="4256" spans="1:16" ht="13.5">
      <c r="A4256" s="240"/>
      <c r="B4256" s="240"/>
      <c r="C4256" s="240"/>
      <c r="D4256" s="240"/>
      <c r="E4256" s="240"/>
      <c r="F4256" s="240"/>
      <c r="G4256" s="240"/>
      <c r="H4256" s="240"/>
      <c r="I4256" s="240"/>
      <c r="J4256" s="240"/>
      <c r="K4256" s="240"/>
      <c r="L4256" s="240"/>
      <c r="M4256" s="240"/>
      <c r="N4256" s="240"/>
      <c r="O4256" s="240"/>
      <c r="P4256" s="240"/>
    </row>
    <row r="4257" spans="1:16" ht="13.5">
      <c r="A4257" s="240"/>
      <c r="B4257" s="240"/>
      <c r="C4257" s="240"/>
      <c r="D4257" s="240"/>
      <c r="E4257" s="240"/>
      <c r="F4257" s="240"/>
      <c r="G4257" s="240"/>
      <c r="H4257" s="240"/>
      <c r="I4257" s="240"/>
      <c r="J4257" s="240"/>
      <c r="K4257" s="240"/>
      <c r="L4257" s="240"/>
      <c r="M4257" s="240"/>
      <c r="N4257" s="240"/>
      <c r="O4257" s="240"/>
      <c r="P4257" s="240"/>
    </row>
    <row r="4258" spans="1:16" ht="13.5">
      <c r="A4258" s="240"/>
      <c r="B4258" s="240"/>
      <c r="C4258" s="240"/>
      <c r="D4258" s="240"/>
      <c r="E4258" s="240"/>
      <c r="F4258" s="240"/>
      <c r="G4258" s="240"/>
      <c r="H4258" s="240"/>
      <c r="I4258" s="240"/>
      <c r="J4258" s="240"/>
      <c r="K4258" s="240"/>
      <c r="L4258" s="240"/>
      <c r="M4258" s="240"/>
      <c r="N4258" s="240"/>
      <c r="O4258" s="240"/>
      <c r="P4258" s="240"/>
    </row>
    <row r="4259" spans="1:16" ht="13.5">
      <c r="A4259" s="240"/>
      <c r="B4259" s="240"/>
      <c r="C4259" s="240"/>
      <c r="D4259" s="240"/>
      <c r="E4259" s="240"/>
      <c r="F4259" s="240"/>
      <c r="G4259" s="240"/>
      <c r="H4259" s="240"/>
      <c r="I4259" s="240"/>
      <c r="J4259" s="240"/>
      <c r="K4259" s="240"/>
      <c r="L4259" s="240"/>
      <c r="M4259" s="240"/>
      <c r="N4259" s="240"/>
      <c r="O4259" s="240"/>
      <c r="P4259" s="240"/>
    </row>
    <row r="4260" spans="1:16" ht="13.5">
      <c r="A4260" s="240"/>
      <c r="B4260" s="240"/>
      <c r="C4260" s="240"/>
      <c r="D4260" s="240"/>
      <c r="E4260" s="240"/>
      <c r="F4260" s="240"/>
      <c r="G4260" s="240"/>
      <c r="H4260" s="240"/>
      <c r="I4260" s="240"/>
      <c r="J4260" s="240"/>
      <c r="K4260" s="240"/>
      <c r="L4260" s="240"/>
      <c r="M4260" s="240"/>
      <c r="N4260" s="240"/>
      <c r="O4260" s="240"/>
      <c r="P4260" s="240"/>
    </row>
    <row r="4261" spans="1:16" ht="13.5">
      <c r="A4261" s="240"/>
      <c r="B4261" s="240"/>
      <c r="C4261" s="240"/>
      <c r="D4261" s="240"/>
      <c r="E4261" s="240"/>
      <c r="F4261" s="240"/>
      <c r="G4261" s="240"/>
      <c r="H4261" s="240"/>
      <c r="I4261" s="240"/>
      <c r="J4261" s="240"/>
      <c r="K4261" s="240"/>
      <c r="L4261" s="240"/>
      <c r="M4261" s="240"/>
      <c r="N4261" s="240"/>
      <c r="O4261" s="240"/>
      <c r="P4261" s="240"/>
    </row>
    <row r="4262" spans="1:16" ht="13.5">
      <c r="A4262" s="240"/>
      <c r="B4262" s="240"/>
      <c r="C4262" s="240"/>
      <c r="D4262" s="240"/>
      <c r="E4262" s="240"/>
      <c r="F4262" s="240"/>
      <c r="G4262" s="240"/>
      <c r="H4262" s="240"/>
      <c r="I4262" s="240"/>
      <c r="J4262" s="240"/>
      <c r="K4262" s="240"/>
      <c r="L4262" s="240"/>
      <c r="M4262" s="240"/>
      <c r="N4262" s="240"/>
      <c r="O4262" s="240"/>
      <c r="P4262" s="240"/>
    </row>
    <row r="4263" spans="1:16" ht="13.5">
      <c r="A4263" s="240"/>
      <c r="B4263" s="240"/>
      <c r="C4263" s="240"/>
      <c r="D4263" s="240"/>
      <c r="E4263" s="240"/>
      <c r="F4263" s="240"/>
      <c r="G4263" s="240"/>
      <c r="H4263" s="240"/>
      <c r="I4263" s="240"/>
      <c r="J4263" s="240"/>
      <c r="K4263" s="240"/>
      <c r="L4263" s="240"/>
      <c r="M4263" s="240"/>
      <c r="N4263" s="240"/>
      <c r="O4263" s="240"/>
      <c r="P4263" s="240"/>
    </row>
    <row r="4264" spans="1:16" ht="13.5">
      <c r="A4264" s="240"/>
      <c r="B4264" s="240"/>
      <c r="C4264" s="240"/>
      <c r="D4264" s="240"/>
      <c r="E4264" s="240"/>
      <c r="F4264" s="240"/>
      <c r="G4264" s="240"/>
      <c r="H4264" s="240"/>
      <c r="I4264" s="240"/>
      <c r="J4264" s="240"/>
      <c r="K4264" s="240"/>
      <c r="L4264" s="240"/>
      <c r="M4264" s="240"/>
      <c r="N4264" s="240"/>
      <c r="O4264" s="240"/>
      <c r="P4264" s="240"/>
    </row>
    <row r="4265" spans="1:16" ht="13.5">
      <c r="A4265" s="240"/>
      <c r="B4265" s="240"/>
      <c r="C4265" s="240"/>
      <c r="D4265" s="240"/>
      <c r="E4265" s="240"/>
      <c r="F4265" s="240"/>
      <c r="G4265" s="240"/>
      <c r="H4265" s="240"/>
      <c r="I4265" s="240"/>
      <c r="J4265" s="240"/>
      <c r="K4265" s="240"/>
      <c r="L4265" s="240"/>
      <c r="M4265" s="240"/>
      <c r="N4265" s="240"/>
      <c r="O4265" s="240"/>
      <c r="P4265" s="240"/>
    </row>
    <row r="4266" spans="1:16" ht="13.5">
      <c r="A4266" s="240"/>
      <c r="B4266" s="240"/>
      <c r="C4266" s="240"/>
      <c r="D4266" s="240"/>
      <c r="E4266" s="240"/>
      <c r="F4266" s="240"/>
      <c r="G4266" s="240"/>
      <c r="H4266" s="240"/>
      <c r="I4266" s="240"/>
      <c r="J4266" s="240"/>
      <c r="K4266" s="240"/>
      <c r="L4266" s="240"/>
      <c r="M4266" s="240"/>
      <c r="N4266" s="240"/>
      <c r="O4266" s="240"/>
      <c r="P4266" s="240"/>
    </row>
    <row r="4267" spans="1:16" ht="13.5">
      <c r="A4267" s="240"/>
      <c r="B4267" s="240"/>
      <c r="C4267" s="240"/>
      <c r="D4267" s="240"/>
      <c r="E4267" s="240"/>
      <c r="F4267" s="240"/>
      <c r="G4267" s="240"/>
      <c r="H4267" s="240"/>
      <c r="I4267" s="240"/>
      <c r="J4267" s="240"/>
      <c r="K4267" s="240"/>
      <c r="L4267" s="240"/>
      <c r="M4267" s="240"/>
      <c r="N4267" s="240"/>
      <c r="O4267" s="240"/>
      <c r="P4267" s="240"/>
    </row>
    <row r="4268" spans="1:16" ht="13.5">
      <c r="A4268" s="240"/>
      <c r="B4268" s="240"/>
      <c r="C4268" s="240"/>
      <c r="D4268" s="240"/>
      <c r="E4268" s="240"/>
      <c r="F4268" s="240"/>
      <c r="G4268" s="240"/>
      <c r="H4268" s="240"/>
      <c r="I4268" s="240"/>
      <c r="J4268" s="240"/>
      <c r="K4268" s="240"/>
      <c r="L4268" s="240"/>
      <c r="M4268" s="240"/>
      <c r="N4268" s="240"/>
      <c r="O4268" s="240"/>
      <c r="P4268" s="240"/>
    </row>
    <row r="4269" spans="1:16" ht="13.5">
      <c r="A4269" s="240"/>
      <c r="B4269" s="240"/>
      <c r="C4269" s="240"/>
      <c r="D4269" s="240"/>
      <c r="E4269" s="240"/>
      <c r="F4269" s="240"/>
      <c r="G4269" s="240"/>
      <c r="H4269" s="240"/>
      <c r="I4269" s="240"/>
      <c r="J4269" s="240"/>
      <c r="K4269" s="240"/>
      <c r="L4269" s="240"/>
      <c r="M4269" s="240"/>
      <c r="N4269" s="240"/>
      <c r="O4269" s="240"/>
      <c r="P4269" s="240"/>
    </row>
    <row r="4270" spans="1:16" ht="13.5">
      <c r="A4270" s="240"/>
      <c r="B4270" s="240"/>
      <c r="C4270" s="240"/>
      <c r="D4270" s="240"/>
      <c r="E4270" s="240"/>
      <c r="F4270" s="240"/>
      <c r="G4270" s="240"/>
      <c r="H4270" s="240"/>
      <c r="I4270" s="240"/>
      <c r="J4270" s="240"/>
      <c r="K4270" s="240"/>
      <c r="L4270" s="240"/>
      <c r="M4270" s="240"/>
      <c r="N4270" s="240"/>
      <c r="O4270" s="240"/>
      <c r="P4270" s="240"/>
    </row>
    <row r="4271" spans="1:16" ht="13.5">
      <c r="A4271" s="240"/>
      <c r="B4271" s="240"/>
      <c r="C4271" s="240"/>
      <c r="D4271" s="240"/>
      <c r="E4271" s="240"/>
      <c r="F4271" s="240"/>
      <c r="G4271" s="240"/>
      <c r="H4271" s="240"/>
      <c r="I4271" s="240"/>
      <c r="J4271" s="240"/>
      <c r="K4271" s="240"/>
      <c r="L4271" s="240"/>
      <c r="M4271" s="240"/>
      <c r="N4271" s="240"/>
      <c r="O4271" s="240"/>
      <c r="P4271" s="240"/>
    </row>
    <row r="4272" spans="1:16" ht="13.5">
      <c r="A4272" s="240"/>
      <c r="B4272" s="240"/>
      <c r="C4272" s="240"/>
      <c r="D4272" s="240"/>
      <c r="E4272" s="240"/>
      <c r="F4272" s="240"/>
      <c r="G4272" s="240"/>
      <c r="H4272" s="240"/>
      <c r="I4272" s="240"/>
      <c r="J4272" s="240"/>
      <c r="K4272" s="240"/>
      <c r="L4272" s="240"/>
      <c r="M4272" s="240"/>
      <c r="N4272" s="240"/>
      <c r="O4272" s="240"/>
      <c r="P4272" s="240"/>
    </row>
    <row r="4273" spans="1:16" ht="13.5">
      <c r="A4273" s="240"/>
      <c r="B4273" s="240"/>
      <c r="C4273" s="240"/>
      <c r="D4273" s="240"/>
      <c r="E4273" s="240"/>
      <c r="F4273" s="240"/>
      <c r="G4273" s="240"/>
      <c r="H4273" s="240"/>
      <c r="I4273" s="240"/>
      <c r="J4273" s="240"/>
      <c r="K4273" s="240"/>
      <c r="L4273" s="240"/>
      <c r="M4273" s="240"/>
      <c r="N4273" s="240"/>
      <c r="O4273" s="240"/>
      <c r="P4273" s="240"/>
    </row>
    <row r="4274" spans="1:16" ht="13.5">
      <c r="A4274" s="240"/>
      <c r="B4274" s="240"/>
      <c r="C4274" s="240"/>
      <c r="D4274" s="240"/>
      <c r="E4274" s="240"/>
      <c r="F4274" s="240"/>
      <c r="G4274" s="240"/>
      <c r="H4274" s="240"/>
      <c r="I4274" s="240"/>
      <c r="J4274" s="240"/>
      <c r="K4274" s="240"/>
      <c r="L4274" s="240"/>
      <c r="M4274" s="240"/>
      <c r="N4274" s="240"/>
      <c r="O4274" s="240"/>
      <c r="P4274" s="240"/>
    </row>
    <row r="4275" spans="1:16" ht="13.5">
      <c r="A4275" s="240"/>
      <c r="B4275" s="240"/>
      <c r="C4275" s="240"/>
      <c r="D4275" s="240"/>
      <c r="E4275" s="240"/>
      <c r="F4275" s="240"/>
      <c r="G4275" s="240"/>
      <c r="H4275" s="240"/>
      <c r="I4275" s="240"/>
      <c r="J4275" s="240"/>
      <c r="K4275" s="240"/>
      <c r="L4275" s="240"/>
      <c r="M4275" s="240"/>
      <c r="N4275" s="240"/>
      <c r="O4275" s="240"/>
      <c r="P4275" s="240"/>
    </row>
    <row r="4276" spans="1:16" ht="13.5">
      <c r="A4276" s="240"/>
      <c r="B4276" s="240"/>
      <c r="C4276" s="240"/>
      <c r="D4276" s="240"/>
      <c r="E4276" s="240"/>
      <c r="F4276" s="240"/>
      <c r="G4276" s="240"/>
      <c r="H4276" s="240"/>
      <c r="I4276" s="240"/>
      <c r="J4276" s="240"/>
      <c r="K4276" s="240"/>
      <c r="L4276" s="240"/>
      <c r="M4276" s="240"/>
      <c r="N4276" s="240"/>
      <c r="O4276" s="240"/>
      <c r="P4276" s="240"/>
    </row>
    <row r="4277" spans="1:16" ht="13.5">
      <c r="A4277" s="240"/>
      <c r="B4277" s="240"/>
      <c r="C4277" s="240"/>
      <c r="D4277" s="240"/>
      <c r="E4277" s="240"/>
      <c r="F4277" s="240"/>
      <c r="G4277" s="240"/>
      <c r="H4277" s="240"/>
      <c r="I4277" s="240"/>
      <c r="J4277" s="240"/>
      <c r="K4277" s="240"/>
      <c r="L4277" s="240"/>
      <c r="M4277" s="240"/>
      <c r="N4277" s="240"/>
      <c r="O4277" s="240"/>
      <c r="P4277" s="240"/>
    </row>
    <row r="4278" spans="1:16" ht="13.5">
      <c r="A4278" s="240"/>
      <c r="B4278" s="240"/>
      <c r="C4278" s="240"/>
      <c r="D4278" s="240"/>
      <c r="E4278" s="240"/>
      <c r="F4278" s="240"/>
      <c r="G4278" s="240"/>
      <c r="H4278" s="240"/>
      <c r="I4278" s="240"/>
      <c r="J4278" s="240"/>
      <c r="K4278" s="240"/>
      <c r="L4278" s="240"/>
      <c r="M4278" s="240"/>
      <c r="N4278" s="240"/>
      <c r="O4278" s="240"/>
      <c r="P4278" s="240"/>
    </row>
    <row r="4279" spans="1:16" ht="13.5">
      <c r="A4279" s="240"/>
      <c r="B4279" s="240"/>
      <c r="C4279" s="240"/>
      <c r="D4279" s="240"/>
      <c r="E4279" s="240"/>
      <c r="F4279" s="240"/>
      <c r="G4279" s="240"/>
      <c r="H4279" s="240"/>
      <c r="I4279" s="240"/>
      <c r="J4279" s="240"/>
      <c r="K4279" s="240"/>
      <c r="L4279" s="240"/>
      <c r="M4279" s="240"/>
      <c r="N4279" s="240"/>
      <c r="O4279" s="240"/>
      <c r="P4279" s="240"/>
    </row>
    <row r="4280" spans="1:16" ht="13.5">
      <c r="A4280" s="240"/>
      <c r="B4280" s="240"/>
      <c r="C4280" s="240"/>
      <c r="D4280" s="240"/>
      <c r="E4280" s="240"/>
      <c r="F4280" s="240"/>
      <c r="G4280" s="240"/>
      <c r="H4280" s="240"/>
      <c r="I4280" s="240"/>
      <c r="J4280" s="240"/>
      <c r="K4280" s="240"/>
      <c r="L4280" s="240"/>
      <c r="M4280" s="240"/>
      <c r="N4280" s="240"/>
      <c r="O4280" s="240"/>
      <c r="P4280" s="240"/>
    </row>
    <row r="4281" spans="1:16" ht="13.5">
      <c r="A4281" s="240"/>
      <c r="B4281" s="240"/>
      <c r="C4281" s="240"/>
      <c r="D4281" s="240"/>
      <c r="E4281" s="240"/>
      <c r="F4281" s="240"/>
      <c r="G4281" s="240"/>
      <c r="H4281" s="240"/>
      <c r="I4281" s="240"/>
      <c r="J4281" s="240"/>
      <c r="K4281" s="240"/>
      <c r="L4281" s="240"/>
      <c r="M4281" s="240"/>
      <c r="N4281" s="240"/>
      <c r="O4281" s="240"/>
      <c r="P4281" s="240"/>
    </row>
    <row r="4282" spans="1:16" ht="13.5">
      <c r="A4282" s="240"/>
      <c r="B4282" s="240"/>
      <c r="C4282" s="240"/>
      <c r="D4282" s="240"/>
      <c r="E4282" s="240"/>
      <c r="F4282" s="240"/>
      <c r="G4282" s="240"/>
      <c r="H4282" s="240"/>
      <c r="I4282" s="240"/>
      <c r="J4282" s="240"/>
      <c r="K4282" s="240"/>
      <c r="L4282" s="240"/>
      <c r="M4282" s="240"/>
      <c r="N4282" s="240"/>
      <c r="O4282" s="240"/>
      <c r="P4282" s="240"/>
    </row>
    <row r="4283" spans="1:16" ht="13.5">
      <c r="A4283" s="240"/>
      <c r="B4283" s="240"/>
      <c r="C4283" s="240"/>
      <c r="D4283" s="240"/>
      <c r="E4283" s="240"/>
      <c r="F4283" s="240"/>
      <c r="G4283" s="240"/>
      <c r="H4283" s="240"/>
      <c r="I4283" s="240"/>
      <c r="J4283" s="240"/>
      <c r="K4283" s="240"/>
      <c r="L4283" s="240"/>
      <c r="M4283" s="240"/>
      <c r="N4283" s="240"/>
      <c r="O4283" s="240"/>
      <c r="P4283" s="240"/>
    </row>
    <row r="4284" spans="1:16" ht="13.5">
      <c r="A4284" s="240"/>
      <c r="B4284" s="240"/>
      <c r="C4284" s="240"/>
      <c r="D4284" s="240"/>
      <c r="E4284" s="240"/>
      <c r="F4284" s="240"/>
      <c r="G4284" s="240"/>
      <c r="H4284" s="240"/>
      <c r="I4284" s="240"/>
      <c r="J4284" s="240"/>
      <c r="K4284" s="240"/>
      <c r="L4284" s="240"/>
      <c r="M4284" s="240"/>
      <c r="N4284" s="240"/>
      <c r="O4284" s="240"/>
      <c r="P4284" s="240"/>
    </row>
    <row r="4285" spans="1:16" ht="13.5">
      <c r="A4285" s="240"/>
      <c r="B4285" s="240"/>
      <c r="C4285" s="240"/>
      <c r="D4285" s="240"/>
      <c r="E4285" s="240"/>
      <c r="F4285" s="240"/>
      <c r="G4285" s="240"/>
      <c r="H4285" s="240"/>
      <c r="I4285" s="240"/>
      <c r="J4285" s="240"/>
      <c r="K4285" s="240"/>
      <c r="L4285" s="240"/>
      <c r="M4285" s="240"/>
      <c r="N4285" s="240"/>
      <c r="O4285" s="240"/>
      <c r="P4285" s="240"/>
    </row>
    <row r="4286" spans="1:16" ht="13.5">
      <c r="A4286" s="240"/>
      <c r="B4286" s="240"/>
      <c r="C4286" s="240"/>
      <c r="D4286" s="240"/>
      <c r="E4286" s="240"/>
      <c r="F4286" s="240"/>
      <c r="G4286" s="240"/>
      <c r="H4286" s="240"/>
      <c r="I4286" s="240"/>
      <c r="J4286" s="240"/>
      <c r="K4286" s="240"/>
      <c r="L4286" s="240"/>
      <c r="M4286" s="240"/>
      <c r="N4286" s="240"/>
      <c r="O4286" s="240"/>
      <c r="P4286" s="240"/>
    </row>
    <row r="4287" spans="1:16" ht="13.5">
      <c r="A4287" s="240"/>
      <c r="B4287" s="240"/>
      <c r="C4287" s="240"/>
      <c r="D4287" s="240"/>
      <c r="E4287" s="240"/>
      <c r="F4287" s="240"/>
      <c r="G4287" s="240"/>
      <c r="H4287" s="240"/>
      <c r="I4287" s="240"/>
      <c r="J4287" s="240"/>
      <c r="K4287" s="240"/>
      <c r="L4287" s="240"/>
      <c r="M4287" s="240"/>
      <c r="N4287" s="240"/>
      <c r="O4287" s="240"/>
      <c r="P4287" s="240"/>
    </row>
    <row r="4288" spans="1:16" ht="13.5">
      <c r="A4288" s="240"/>
      <c r="B4288" s="240"/>
      <c r="C4288" s="240"/>
      <c r="D4288" s="240"/>
      <c r="E4288" s="240"/>
      <c r="F4288" s="240"/>
      <c r="G4288" s="240"/>
      <c r="H4288" s="240"/>
      <c r="I4288" s="240"/>
      <c r="J4288" s="240"/>
      <c r="K4288" s="240"/>
      <c r="L4288" s="240"/>
      <c r="M4288" s="240"/>
      <c r="N4288" s="240"/>
      <c r="O4288" s="240"/>
      <c r="P4288" s="240"/>
    </row>
    <row r="4289" spans="1:16" ht="13.5">
      <c r="A4289" s="240"/>
      <c r="B4289" s="240"/>
      <c r="C4289" s="240"/>
      <c r="D4289" s="240"/>
      <c r="E4289" s="240"/>
      <c r="F4289" s="240"/>
      <c r="G4289" s="240"/>
      <c r="H4289" s="240"/>
      <c r="I4289" s="240"/>
      <c r="J4289" s="240"/>
      <c r="K4289" s="240"/>
      <c r="L4289" s="240"/>
      <c r="M4289" s="240"/>
      <c r="N4289" s="240"/>
      <c r="O4289" s="240"/>
      <c r="P4289" s="240"/>
    </row>
    <row r="4290" spans="1:16" ht="13.5">
      <c r="A4290" s="240"/>
      <c r="B4290" s="240"/>
      <c r="C4290" s="240"/>
      <c r="D4290" s="240"/>
      <c r="E4290" s="240"/>
      <c r="F4290" s="240"/>
      <c r="G4290" s="240"/>
      <c r="H4290" s="240"/>
      <c r="I4290" s="240"/>
      <c r="J4290" s="240"/>
      <c r="K4290" s="240"/>
      <c r="L4290" s="240"/>
      <c r="M4290" s="240"/>
      <c r="N4290" s="240"/>
      <c r="O4290" s="240"/>
      <c r="P4290" s="240"/>
    </row>
    <row r="4291" spans="1:16" ht="13.5">
      <c r="A4291" s="240"/>
      <c r="B4291" s="240"/>
      <c r="C4291" s="240"/>
      <c r="D4291" s="240"/>
      <c r="E4291" s="240"/>
      <c r="F4291" s="240"/>
      <c r="G4291" s="240"/>
      <c r="H4291" s="240"/>
      <c r="I4291" s="240"/>
      <c r="J4291" s="240"/>
      <c r="K4291" s="240"/>
      <c r="L4291" s="240"/>
      <c r="M4291" s="240"/>
      <c r="N4291" s="240"/>
      <c r="O4291" s="240"/>
      <c r="P4291" s="240"/>
    </row>
    <row r="4292" spans="1:16" ht="13.5">
      <c r="A4292" s="240"/>
      <c r="B4292" s="240"/>
      <c r="C4292" s="240"/>
      <c r="D4292" s="240"/>
      <c r="E4292" s="240"/>
      <c r="F4292" s="240"/>
      <c r="G4292" s="240"/>
      <c r="H4292" s="240"/>
      <c r="I4292" s="240"/>
      <c r="J4292" s="240"/>
      <c r="K4292" s="240"/>
      <c r="L4292" s="240"/>
      <c r="M4292" s="240"/>
      <c r="N4292" s="240"/>
      <c r="O4292" s="240"/>
      <c r="P4292" s="240"/>
    </row>
    <row r="4293" spans="1:16" ht="13.5">
      <c r="A4293" s="240"/>
      <c r="B4293" s="240"/>
      <c r="C4293" s="240"/>
      <c r="D4293" s="240"/>
      <c r="E4293" s="240"/>
      <c r="F4293" s="240"/>
      <c r="G4293" s="240"/>
      <c r="H4293" s="240"/>
      <c r="I4293" s="240"/>
      <c r="J4293" s="240"/>
      <c r="K4293" s="240"/>
      <c r="L4293" s="240"/>
      <c r="M4293" s="240"/>
      <c r="N4293" s="240"/>
      <c r="O4293" s="240"/>
      <c r="P4293" s="240"/>
    </row>
    <row r="4294" spans="1:16" ht="13.5">
      <c r="A4294" s="240"/>
      <c r="B4294" s="240"/>
      <c r="C4294" s="240"/>
      <c r="D4294" s="240"/>
      <c r="E4294" s="240"/>
      <c r="F4294" s="240"/>
      <c r="G4294" s="240"/>
      <c r="H4294" s="240"/>
      <c r="I4294" s="240"/>
      <c r="J4294" s="240"/>
      <c r="K4294" s="240"/>
      <c r="L4294" s="240"/>
      <c r="M4294" s="240"/>
      <c r="N4294" s="240"/>
      <c r="O4294" s="240"/>
      <c r="P4294" s="240"/>
    </row>
    <row r="4295" spans="1:16" ht="13.5">
      <c r="A4295" s="240"/>
      <c r="B4295" s="240"/>
      <c r="C4295" s="240"/>
      <c r="D4295" s="240"/>
      <c r="E4295" s="240"/>
      <c r="F4295" s="240"/>
      <c r="G4295" s="240"/>
      <c r="H4295" s="240"/>
      <c r="I4295" s="240"/>
      <c r="J4295" s="240"/>
      <c r="K4295" s="240"/>
      <c r="L4295" s="240"/>
      <c r="M4295" s="240"/>
      <c r="N4295" s="240"/>
      <c r="O4295" s="240"/>
      <c r="P4295" s="240"/>
    </row>
    <row r="4296" spans="1:16" ht="13.5">
      <c r="A4296" s="240"/>
      <c r="B4296" s="240"/>
      <c r="C4296" s="240"/>
      <c r="D4296" s="240"/>
      <c r="E4296" s="240"/>
      <c r="F4296" s="240"/>
      <c r="G4296" s="240"/>
      <c r="H4296" s="240"/>
      <c r="I4296" s="240"/>
      <c r="J4296" s="240"/>
      <c r="K4296" s="240"/>
      <c r="L4296" s="240"/>
      <c r="M4296" s="240"/>
      <c r="N4296" s="240"/>
      <c r="O4296" s="240"/>
      <c r="P4296" s="240"/>
    </row>
    <row r="4297" spans="1:16" ht="13.5">
      <c r="A4297" s="240"/>
      <c r="B4297" s="240"/>
      <c r="C4297" s="240"/>
      <c r="D4297" s="240"/>
      <c r="E4297" s="240"/>
      <c r="F4297" s="240"/>
      <c r="G4297" s="240"/>
      <c r="H4297" s="240"/>
      <c r="I4297" s="240"/>
      <c r="J4297" s="240"/>
      <c r="K4297" s="240"/>
      <c r="L4297" s="240"/>
      <c r="M4297" s="240"/>
      <c r="N4297" s="240"/>
      <c r="O4297" s="240"/>
      <c r="P4297" s="240"/>
    </row>
    <row r="4298" spans="1:16" ht="13.5">
      <c r="A4298" s="240"/>
      <c r="B4298" s="240"/>
      <c r="C4298" s="240"/>
      <c r="D4298" s="240"/>
      <c r="E4298" s="240"/>
      <c r="F4298" s="240"/>
      <c r="G4298" s="240"/>
      <c r="H4298" s="240"/>
      <c r="I4298" s="240"/>
      <c r="J4298" s="240"/>
      <c r="K4298" s="240"/>
      <c r="L4298" s="240"/>
      <c r="M4298" s="240"/>
      <c r="N4298" s="240"/>
      <c r="O4298" s="240"/>
      <c r="P4298" s="240"/>
    </row>
    <row r="4299" spans="1:16" ht="13.5">
      <c r="A4299" s="240"/>
      <c r="B4299" s="240"/>
      <c r="C4299" s="240"/>
      <c r="D4299" s="240"/>
      <c r="E4299" s="240"/>
      <c r="F4299" s="240"/>
      <c r="G4299" s="240"/>
      <c r="H4299" s="240"/>
      <c r="I4299" s="240"/>
      <c r="J4299" s="240"/>
      <c r="K4299" s="240"/>
      <c r="L4299" s="240"/>
      <c r="M4299" s="240"/>
      <c r="N4299" s="240"/>
      <c r="O4299" s="240"/>
      <c r="P4299" s="240"/>
    </row>
    <row r="4300" spans="1:16" ht="13.5">
      <c r="A4300" s="240"/>
      <c r="B4300" s="240"/>
      <c r="C4300" s="240"/>
      <c r="D4300" s="240"/>
      <c r="E4300" s="240"/>
      <c r="F4300" s="240"/>
      <c r="G4300" s="240"/>
      <c r="H4300" s="240"/>
      <c r="I4300" s="240"/>
      <c r="J4300" s="240"/>
      <c r="K4300" s="240"/>
      <c r="L4300" s="240"/>
      <c r="M4300" s="240"/>
      <c r="N4300" s="240"/>
      <c r="O4300" s="240"/>
      <c r="P4300" s="240"/>
    </row>
    <row r="4301" spans="1:16" ht="13.5">
      <c r="A4301" s="240"/>
      <c r="B4301" s="240"/>
      <c r="C4301" s="240"/>
      <c r="D4301" s="240"/>
      <c r="E4301" s="240"/>
      <c r="F4301" s="240"/>
      <c r="G4301" s="240"/>
      <c r="H4301" s="240"/>
      <c r="I4301" s="240"/>
      <c r="J4301" s="240"/>
      <c r="K4301" s="240"/>
      <c r="L4301" s="240"/>
      <c r="M4301" s="240"/>
      <c r="N4301" s="240"/>
      <c r="O4301" s="240"/>
      <c r="P4301" s="240"/>
    </row>
    <row r="4302" spans="1:16" ht="13.5">
      <c r="A4302" s="240"/>
      <c r="B4302" s="240"/>
      <c r="C4302" s="240"/>
      <c r="D4302" s="240"/>
      <c r="E4302" s="240"/>
      <c r="F4302" s="240"/>
      <c r="G4302" s="240"/>
      <c r="H4302" s="240"/>
      <c r="I4302" s="240"/>
      <c r="J4302" s="240"/>
      <c r="K4302" s="240"/>
      <c r="L4302" s="240"/>
      <c r="M4302" s="240"/>
      <c r="N4302" s="240"/>
      <c r="O4302" s="240"/>
      <c r="P4302" s="240"/>
    </row>
    <row r="4303" spans="1:16" ht="13.5">
      <c r="A4303" s="240"/>
      <c r="B4303" s="240"/>
      <c r="C4303" s="240"/>
      <c r="D4303" s="240"/>
      <c r="E4303" s="240"/>
      <c r="F4303" s="240"/>
      <c r="G4303" s="240"/>
      <c r="H4303" s="240"/>
      <c r="I4303" s="240"/>
      <c r="J4303" s="240"/>
      <c r="K4303" s="240"/>
      <c r="L4303" s="240"/>
      <c r="M4303" s="240"/>
      <c r="N4303" s="240"/>
      <c r="O4303" s="240"/>
      <c r="P4303" s="240"/>
    </row>
    <row r="4304" spans="1:16" ht="13.5">
      <c r="A4304" s="240"/>
      <c r="B4304" s="240"/>
      <c r="C4304" s="240"/>
      <c r="D4304" s="240"/>
      <c r="E4304" s="240"/>
      <c r="F4304" s="240"/>
      <c r="G4304" s="240"/>
      <c r="H4304" s="240"/>
      <c r="I4304" s="240"/>
      <c r="J4304" s="240"/>
      <c r="K4304" s="240"/>
      <c r="L4304" s="240"/>
      <c r="M4304" s="240"/>
      <c r="N4304" s="240"/>
      <c r="O4304" s="240"/>
      <c r="P4304" s="240"/>
    </row>
    <row r="4305" spans="1:16" ht="13.5">
      <c r="A4305" s="240"/>
      <c r="B4305" s="240"/>
      <c r="C4305" s="240"/>
      <c r="D4305" s="240"/>
      <c r="E4305" s="240"/>
      <c r="F4305" s="240"/>
      <c r="G4305" s="240"/>
      <c r="H4305" s="240"/>
      <c r="I4305" s="240"/>
      <c r="J4305" s="240"/>
      <c r="K4305" s="240"/>
      <c r="L4305" s="240"/>
      <c r="M4305" s="240"/>
      <c r="N4305" s="240"/>
      <c r="O4305" s="240"/>
      <c r="P4305" s="240"/>
    </row>
    <row r="4306" spans="1:16" ht="13.5">
      <c r="A4306" s="240"/>
      <c r="B4306" s="240"/>
      <c r="C4306" s="240"/>
      <c r="D4306" s="240"/>
      <c r="E4306" s="240"/>
      <c r="F4306" s="240"/>
      <c r="G4306" s="240"/>
      <c r="H4306" s="240"/>
      <c r="I4306" s="240"/>
      <c r="J4306" s="240"/>
      <c r="K4306" s="240"/>
      <c r="L4306" s="240"/>
      <c r="M4306" s="240"/>
      <c r="N4306" s="240"/>
      <c r="O4306" s="240"/>
      <c r="P4306" s="240"/>
    </row>
    <row r="4307" spans="1:16" ht="13.5">
      <c r="A4307" s="240"/>
      <c r="B4307" s="240"/>
      <c r="C4307" s="240"/>
      <c r="D4307" s="240"/>
      <c r="E4307" s="240"/>
      <c r="F4307" s="240"/>
      <c r="G4307" s="240"/>
      <c r="H4307" s="240"/>
      <c r="I4307" s="240"/>
      <c r="J4307" s="240"/>
      <c r="K4307" s="240"/>
      <c r="L4307" s="240"/>
      <c r="M4307" s="240"/>
      <c r="N4307" s="240"/>
      <c r="O4307" s="240"/>
      <c r="P4307" s="240"/>
    </row>
    <row r="4308" spans="1:16" ht="13.5">
      <c r="A4308" s="240"/>
      <c r="B4308" s="240"/>
      <c r="C4308" s="240"/>
      <c r="D4308" s="240"/>
      <c r="E4308" s="240"/>
      <c r="F4308" s="240"/>
      <c r="G4308" s="240"/>
      <c r="H4308" s="240"/>
      <c r="I4308" s="240"/>
      <c r="J4308" s="240"/>
      <c r="K4308" s="240"/>
      <c r="L4308" s="240"/>
      <c r="M4308" s="240"/>
      <c r="N4308" s="240"/>
      <c r="O4308" s="240"/>
      <c r="P4308" s="240"/>
    </row>
    <row r="4309" spans="1:16" ht="13.5">
      <c r="A4309" s="240"/>
      <c r="B4309" s="240"/>
      <c r="C4309" s="240"/>
      <c r="D4309" s="240"/>
      <c r="E4309" s="240"/>
      <c r="F4309" s="240"/>
      <c r="G4309" s="240"/>
      <c r="H4309" s="240"/>
      <c r="I4309" s="240"/>
      <c r="J4309" s="240"/>
      <c r="K4309" s="240"/>
      <c r="L4309" s="240"/>
      <c r="M4309" s="240"/>
      <c r="N4309" s="240"/>
      <c r="O4309" s="240"/>
      <c r="P4309" s="240"/>
    </row>
    <row r="4310" spans="1:16" ht="13.5">
      <c r="A4310" s="240"/>
      <c r="B4310" s="240"/>
      <c r="C4310" s="240"/>
      <c r="D4310" s="240"/>
      <c r="E4310" s="240"/>
      <c r="F4310" s="240"/>
      <c r="G4310" s="240"/>
      <c r="H4310" s="240"/>
      <c r="I4310" s="240"/>
      <c r="J4310" s="240"/>
      <c r="K4310" s="240"/>
      <c r="L4310" s="240"/>
      <c r="M4310" s="240"/>
      <c r="N4310" s="240"/>
      <c r="O4310" s="240"/>
      <c r="P4310" s="240"/>
    </row>
    <row r="4311" spans="1:16" ht="13.5">
      <c r="A4311" s="240"/>
      <c r="B4311" s="240"/>
      <c r="C4311" s="240"/>
      <c r="D4311" s="240"/>
      <c r="E4311" s="240"/>
      <c r="F4311" s="240"/>
      <c r="G4311" s="240"/>
      <c r="H4311" s="240"/>
      <c r="I4311" s="240"/>
      <c r="J4311" s="240"/>
      <c r="K4311" s="240"/>
      <c r="L4311" s="240"/>
      <c r="M4311" s="240"/>
      <c r="N4311" s="240"/>
      <c r="O4311" s="240"/>
      <c r="P4311" s="240"/>
    </row>
    <row r="4312" spans="1:16" ht="13.5">
      <c r="A4312" s="240"/>
      <c r="B4312" s="240"/>
      <c r="C4312" s="240"/>
      <c r="D4312" s="240"/>
      <c r="E4312" s="240"/>
      <c r="F4312" s="240"/>
      <c r="G4312" s="240"/>
      <c r="H4312" s="240"/>
      <c r="I4312" s="240"/>
      <c r="J4312" s="240"/>
      <c r="K4312" s="240"/>
      <c r="L4312" s="240"/>
      <c r="M4312" s="240"/>
      <c r="N4312" s="240"/>
      <c r="O4312" s="240"/>
      <c r="P4312" s="240"/>
    </row>
    <row r="4313" spans="1:16" ht="13.5">
      <c r="A4313" s="240"/>
      <c r="B4313" s="240"/>
      <c r="C4313" s="240"/>
      <c r="D4313" s="240"/>
      <c r="E4313" s="240"/>
      <c r="F4313" s="240"/>
      <c r="G4313" s="240"/>
      <c r="H4313" s="240"/>
      <c r="I4313" s="240"/>
      <c r="J4313" s="240"/>
      <c r="K4313" s="240"/>
      <c r="L4313" s="240"/>
      <c r="M4313" s="240"/>
      <c r="N4313" s="240"/>
      <c r="O4313" s="240"/>
      <c r="P4313" s="240"/>
    </row>
    <row r="4314" spans="1:16" ht="13.5">
      <c r="A4314" s="240"/>
      <c r="B4314" s="240"/>
      <c r="C4314" s="240"/>
      <c r="D4314" s="240"/>
      <c r="E4314" s="240"/>
      <c r="F4314" s="240"/>
      <c r="G4314" s="240"/>
      <c r="H4314" s="240"/>
      <c r="I4314" s="240"/>
      <c r="J4314" s="240"/>
      <c r="K4314" s="240"/>
      <c r="L4314" s="240"/>
      <c r="M4314" s="240"/>
      <c r="N4314" s="240"/>
      <c r="O4314" s="240"/>
      <c r="P4314" s="240"/>
    </row>
    <row r="4315" spans="1:16" ht="13.5">
      <c r="A4315" s="240"/>
      <c r="B4315" s="240"/>
      <c r="C4315" s="240"/>
      <c r="D4315" s="240"/>
      <c r="E4315" s="240"/>
      <c r="F4315" s="240"/>
      <c r="G4315" s="240"/>
      <c r="H4315" s="240"/>
      <c r="I4315" s="240"/>
      <c r="J4315" s="240"/>
      <c r="K4315" s="240"/>
      <c r="L4315" s="240"/>
      <c r="M4315" s="240"/>
      <c r="N4315" s="240"/>
      <c r="O4315" s="240"/>
      <c r="P4315" s="240"/>
    </row>
    <row r="4316" spans="1:16" ht="13.5">
      <c r="A4316" s="240"/>
      <c r="B4316" s="240"/>
      <c r="C4316" s="240"/>
      <c r="D4316" s="240"/>
      <c r="E4316" s="240"/>
      <c r="F4316" s="240"/>
      <c r="G4316" s="240"/>
      <c r="H4316" s="240"/>
      <c r="I4316" s="240"/>
      <c r="J4316" s="240"/>
      <c r="K4316" s="240"/>
      <c r="L4316" s="240"/>
      <c r="M4316" s="240"/>
      <c r="N4316" s="240"/>
      <c r="O4316" s="240"/>
      <c r="P4316" s="240"/>
    </row>
    <row r="4317" spans="1:16" ht="13.5">
      <c r="A4317" s="240"/>
      <c r="B4317" s="240"/>
      <c r="C4317" s="240"/>
      <c r="D4317" s="240"/>
      <c r="E4317" s="240"/>
      <c r="F4317" s="240"/>
      <c r="G4317" s="240"/>
      <c r="H4317" s="240"/>
      <c r="I4317" s="240"/>
      <c r="J4317" s="240"/>
      <c r="K4317" s="240"/>
      <c r="L4317" s="240"/>
      <c r="M4317" s="240"/>
      <c r="N4317" s="240"/>
      <c r="O4317" s="240"/>
      <c r="P4317" s="240"/>
    </row>
    <row r="4318" spans="1:16" ht="13.5">
      <c r="A4318" s="240"/>
      <c r="B4318" s="240"/>
      <c r="C4318" s="240"/>
      <c r="D4318" s="240"/>
      <c r="E4318" s="240"/>
      <c r="F4318" s="240"/>
      <c r="G4318" s="240"/>
      <c r="H4318" s="240"/>
      <c r="I4318" s="240"/>
      <c r="J4318" s="240"/>
      <c r="K4318" s="240"/>
      <c r="L4318" s="240"/>
      <c r="M4318" s="240"/>
      <c r="N4318" s="240"/>
      <c r="O4318" s="240"/>
      <c r="P4318" s="240"/>
    </row>
    <row r="4319" spans="1:16" ht="13.5">
      <c r="A4319" s="240"/>
      <c r="B4319" s="240"/>
      <c r="C4319" s="240"/>
      <c r="D4319" s="240"/>
      <c r="E4319" s="240"/>
      <c r="F4319" s="240"/>
      <c r="G4319" s="240"/>
      <c r="H4319" s="240"/>
      <c r="I4319" s="240"/>
      <c r="J4319" s="240"/>
      <c r="K4319" s="240"/>
      <c r="L4319" s="240"/>
      <c r="M4319" s="240"/>
      <c r="N4319" s="240"/>
      <c r="O4319" s="240"/>
      <c r="P4319" s="240"/>
    </row>
    <row r="4320" spans="1:16" ht="13.5">
      <c r="A4320" s="240"/>
      <c r="B4320" s="240"/>
      <c r="C4320" s="240"/>
      <c r="D4320" s="240"/>
      <c r="E4320" s="240"/>
      <c r="F4320" s="240"/>
      <c r="G4320" s="240"/>
      <c r="H4320" s="240"/>
      <c r="I4320" s="240"/>
      <c r="J4320" s="240"/>
      <c r="K4320" s="240"/>
      <c r="L4320" s="240"/>
      <c r="M4320" s="240"/>
      <c r="N4320" s="240"/>
      <c r="O4320" s="240"/>
      <c r="P4320" s="240"/>
    </row>
    <row r="4321" spans="1:16" ht="13.5">
      <c r="A4321" s="240"/>
      <c r="B4321" s="240"/>
      <c r="C4321" s="240"/>
      <c r="D4321" s="240"/>
      <c r="E4321" s="240"/>
      <c r="F4321" s="240"/>
      <c r="G4321" s="240"/>
      <c r="H4321" s="240"/>
      <c r="I4321" s="240"/>
      <c r="J4321" s="240"/>
      <c r="K4321" s="240"/>
      <c r="L4321" s="240"/>
      <c r="M4321" s="240"/>
      <c r="N4321" s="240"/>
      <c r="O4321" s="240"/>
      <c r="P4321" s="240"/>
    </row>
    <row r="4322" spans="1:16" ht="13.5">
      <c r="A4322" s="240"/>
      <c r="B4322" s="240"/>
      <c r="C4322" s="240"/>
      <c r="D4322" s="240"/>
      <c r="E4322" s="240"/>
      <c r="F4322" s="240"/>
      <c r="G4322" s="240"/>
      <c r="H4322" s="240"/>
      <c r="I4322" s="240"/>
      <c r="J4322" s="240"/>
      <c r="K4322" s="240"/>
      <c r="L4322" s="240"/>
      <c r="M4322" s="240"/>
      <c r="N4322" s="240"/>
      <c r="O4322" s="240"/>
      <c r="P4322" s="240"/>
    </row>
    <row r="4323" spans="1:16" ht="13.5">
      <c r="A4323" s="240"/>
      <c r="B4323" s="240"/>
      <c r="C4323" s="240"/>
      <c r="D4323" s="240"/>
      <c r="E4323" s="240"/>
      <c r="F4323" s="240"/>
      <c r="G4323" s="240"/>
      <c r="H4323" s="240"/>
      <c r="I4323" s="240"/>
      <c r="J4323" s="240"/>
      <c r="K4323" s="240"/>
      <c r="L4323" s="240"/>
      <c r="M4323" s="240"/>
      <c r="N4323" s="240"/>
      <c r="O4323" s="240"/>
      <c r="P4323" s="240"/>
    </row>
    <row r="4324" spans="1:16" ht="13.5">
      <c r="A4324" s="240"/>
      <c r="B4324" s="240"/>
      <c r="C4324" s="240"/>
      <c r="D4324" s="240"/>
      <c r="E4324" s="240"/>
      <c r="F4324" s="240"/>
      <c r="G4324" s="240"/>
      <c r="H4324" s="240"/>
      <c r="I4324" s="240"/>
      <c r="J4324" s="240"/>
      <c r="K4324" s="240"/>
      <c r="L4324" s="240"/>
      <c r="M4324" s="240"/>
      <c r="N4324" s="240"/>
      <c r="O4324" s="240"/>
      <c r="P4324" s="240"/>
    </row>
    <row r="4325" spans="1:16" ht="13.5">
      <c r="A4325" s="240"/>
      <c r="B4325" s="240"/>
      <c r="C4325" s="240"/>
      <c r="D4325" s="240"/>
      <c r="E4325" s="240"/>
      <c r="F4325" s="240"/>
      <c r="G4325" s="240"/>
      <c r="H4325" s="240"/>
      <c r="I4325" s="240"/>
      <c r="J4325" s="240"/>
      <c r="K4325" s="240"/>
      <c r="L4325" s="240"/>
      <c r="M4325" s="240"/>
      <c r="N4325" s="240"/>
      <c r="O4325" s="240"/>
      <c r="P4325" s="240"/>
    </row>
    <row r="4326" spans="1:16" ht="13.5">
      <c r="A4326" s="240"/>
      <c r="B4326" s="240"/>
      <c r="C4326" s="240"/>
      <c r="D4326" s="240"/>
      <c r="E4326" s="240"/>
      <c r="F4326" s="240"/>
      <c r="G4326" s="240"/>
      <c r="H4326" s="240"/>
      <c r="I4326" s="240"/>
      <c r="J4326" s="240"/>
      <c r="K4326" s="240"/>
      <c r="L4326" s="240"/>
      <c r="M4326" s="240"/>
      <c r="N4326" s="240"/>
      <c r="O4326" s="240"/>
      <c r="P4326" s="240"/>
    </row>
    <row r="4327" spans="1:16" ht="13.5">
      <c r="A4327" s="240"/>
      <c r="B4327" s="240"/>
      <c r="C4327" s="240"/>
      <c r="D4327" s="240"/>
      <c r="E4327" s="240"/>
      <c r="F4327" s="240"/>
      <c r="G4327" s="240"/>
      <c r="H4327" s="240"/>
      <c r="I4327" s="240"/>
      <c r="J4327" s="240"/>
      <c r="K4327" s="240"/>
      <c r="L4327" s="240"/>
      <c r="M4327" s="240"/>
      <c r="N4327" s="240"/>
      <c r="O4327" s="240"/>
      <c r="P4327" s="240"/>
    </row>
    <row r="4328" spans="1:16" ht="13.5">
      <c r="A4328" s="240"/>
      <c r="B4328" s="240"/>
      <c r="C4328" s="240"/>
      <c r="D4328" s="240"/>
      <c r="E4328" s="240"/>
      <c r="F4328" s="240"/>
      <c r="G4328" s="240"/>
      <c r="H4328" s="240"/>
      <c r="I4328" s="240"/>
      <c r="J4328" s="240"/>
      <c r="K4328" s="240"/>
      <c r="L4328" s="240"/>
      <c r="M4328" s="240"/>
      <c r="N4328" s="240"/>
      <c r="O4328" s="240"/>
      <c r="P4328" s="240"/>
    </row>
    <row r="4329" spans="1:16" ht="13.5">
      <c r="A4329" s="240"/>
      <c r="B4329" s="240"/>
      <c r="C4329" s="240"/>
      <c r="D4329" s="240"/>
      <c r="E4329" s="240"/>
      <c r="F4329" s="240"/>
      <c r="G4329" s="240"/>
      <c r="H4329" s="240"/>
      <c r="I4329" s="240"/>
      <c r="J4329" s="240"/>
      <c r="K4329" s="240"/>
      <c r="L4329" s="240"/>
      <c r="M4329" s="240"/>
      <c r="N4329" s="240"/>
      <c r="O4329" s="240"/>
      <c r="P4329" s="240"/>
    </row>
    <row r="4330" spans="1:16" ht="13.5">
      <c r="A4330" s="240"/>
      <c r="B4330" s="240"/>
      <c r="C4330" s="240"/>
      <c r="D4330" s="240"/>
      <c r="E4330" s="240"/>
      <c r="F4330" s="240"/>
      <c r="G4330" s="240"/>
      <c r="H4330" s="240"/>
      <c r="I4330" s="240"/>
      <c r="J4330" s="240"/>
      <c r="K4330" s="240"/>
      <c r="L4330" s="240"/>
      <c r="M4330" s="240"/>
      <c r="N4330" s="240"/>
      <c r="O4330" s="240"/>
      <c r="P4330" s="240"/>
    </row>
    <row r="4331" spans="1:16" ht="13.5">
      <c r="A4331" s="240"/>
      <c r="B4331" s="240"/>
      <c r="C4331" s="240"/>
      <c r="D4331" s="240"/>
      <c r="E4331" s="240"/>
      <c r="F4331" s="240"/>
      <c r="G4331" s="240"/>
      <c r="H4331" s="240"/>
      <c r="I4331" s="240"/>
      <c r="J4331" s="240"/>
      <c r="K4331" s="240"/>
      <c r="L4331" s="240"/>
      <c r="M4331" s="240"/>
      <c r="N4331" s="240"/>
      <c r="O4331" s="240"/>
      <c r="P4331" s="240"/>
    </row>
    <row r="4332" spans="1:16" ht="13.5">
      <c r="A4332" s="240"/>
      <c r="B4332" s="240"/>
      <c r="C4332" s="240"/>
      <c r="D4332" s="240"/>
      <c r="E4332" s="240"/>
      <c r="F4332" s="240"/>
      <c r="G4332" s="240"/>
      <c r="H4332" s="240"/>
      <c r="I4332" s="240"/>
      <c r="J4332" s="240"/>
      <c r="K4332" s="240"/>
      <c r="L4332" s="240"/>
      <c r="M4332" s="240"/>
      <c r="N4332" s="240"/>
      <c r="O4332" s="240"/>
      <c r="P4332" s="240"/>
    </row>
    <row r="4333" spans="1:16" ht="13.5">
      <c r="A4333" s="240"/>
      <c r="B4333" s="240"/>
      <c r="C4333" s="240"/>
      <c r="D4333" s="240"/>
      <c r="E4333" s="240"/>
      <c r="F4333" s="240"/>
      <c r="G4333" s="240"/>
      <c r="H4333" s="240"/>
      <c r="I4333" s="240"/>
      <c r="J4333" s="240"/>
      <c r="K4333" s="240"/>
      <c r="L4333" s="240"/>
      <c r="M4333" s="240"/>
      <c r="N4333" s="240"/>
      <c r="O4333" s="240"/>
      <c r="P4333" s="240"/>
    </row>
    <row r="4334" spans="1:16" ht="13.5">
      <c r="A4334" s="240"/>
      <c r="B4334" s="240"/>
      <c r="C4334" s="240"/>
      <c r="D4334" s="240"/>
      <c r="E4334" s="240"/>
      <c r="F4334" s="240"/>
      <c r="G4334" s="240"/>
      <c r="H4334" s="240"/>
      <c r="I4334" s="240"/>
      <c r="J4334" s="240"/>
      <c r="K4334" s="240"/>
      <c r="L4334" s="240"/>
      <c r="M4334" s="240"/>
      <c r="N4334" s="240"/>
      <c r="O4334" s="240"/>
      <c r="P4334" s="240"/>
    </row>
    <row r="4335" spans="1:16" ht="13.5">
      <c r="A4335" s="240"/>
      <c r="B4335" s="240"/>
      <c r="C4335" s="240"/>
      <c r="D4335" s="240"/>
      <c r="E4335" s="240"/>
      <c r="F4335" s="240"/>
      <c r="G4335" s="240"/>
      <c r="H4335" s="240"/>
      <c r="I4335" s="240"/>
      <c r="J4335" s="240"/>
      <c r="K4335" s="240"/>
      <c r="L4335" s="240"/>
      <c r="M4335" s="240"/>
      <c r="N4335" s="240"/>
      <c r="O4335" s="240"/>
      <c r="P4335" s="240"/>
    </row>
    <row r="4336" spans="1:16" ht="13.5">
      <c r="A4336" s="240"/>
      <c r="B4336" s="240"/>
      <c r="C4336" s="240"/>
      <c r="D4336" s="240"/>
      <c r="E4336" s="240"/>
      <c r="F4336" s="240"/>
      <c r="G4336" s="240"/>
      <c r="H4336" s="240"/>
      <c r="I4336" s="240"/>
      <c r="J4336" s="240"/>
      <c r="K4336" s="240"/>
      <c r="L4336" s="240"/>
      <c r="M4336" s="240"/>
      <c r="N4336" s="240"/>
      <c r="O4336" s="240"/>
      <c r="P4336" s="240"/>
    </row>
    <row r="4337" spans="1:16" ht="13.5">
      <c r="A4337" s="240"/>
      <c r="B4337" s="240"/>
      <c r="C4337" s="240"/>
      <c r="D4337" s="240"/>
      <c r="E4337" s="240"/>
      <c r="F4337" s="240"/>
      <c r="G4337" s="240"/>
      <c r="H4337" s="240"/>
      <c r="I4337" s="240"/>
      <c r="J4337" s="240"/>
      <c r="K4337" s="240"/>
      <c r="L4337" s="240"/>
      <c r="M4337" s="240"/>
      <c r="N4337" s="240"/>
      <c r="O4337" s="240"/>
      <c r="P4337" s="240"/>
    </row>
    <row r="4338" spans="1:16" ht="13.5">
      <c r="A4338" s="240"/>
      <c r="B4338" s="240"/>
      <c r="C4338" s="240"/>
      <c r="D4338" s="240"/>
      <c r="E4338" s="240"/>
      <c r="F4338" s="240"/>
      <c r="G4338" s="240"/>
      <c r="H4338" s="240"/>
      <c r="I4338" s="240"/>
      <c r="J4338" s="240"/>
      <c r="K4338" s="240"/>
      <c r="L4338" s="240"/>
      <c r="M4338" s="240"/>
      <c r="N4338" s="240"/>
      <c r="O4338" s="240"/>
      <c r="P4338" s="240"/>
    </row>
    <row r="4339" spans="1:16" ht="13.5">
      <c r="A4339" s="240"/>
      <c r="B4339" s="240"/>
      <c r="C4339" s="240"/>
      <c r="D4339" s="240"/>
      <c r="E4339" s="240"/>
      <c r="F4339" s="240"/>
      <c r="G4339" s="240"/>
      <c r="H4339" s="240"/>
      <c r="I4339" s="240"/>
      <c r="J4339" s="240"/>
      <c r="K4339" s="240"/>
      <c r="L4339" s="240"/>
      <c r="M4339" s="240"/>
      <c r="N4339" s="240"/>
      <c r="O4339" s="240"/>
      <c r="P4339" s="240"/>
    </row>
    <row r="4340" spans="1:16" ht="13.5">
      <c r="A4340" s="240"/>
      <c r="B4340" s="240"/>
      <c r="C4340" s="240"/>
      <c r="D4340" s="240"/>
      <c r="E4340" s="240"/>
      <c r="F4340" s="240"/>
      <c r="G4340" s="240"/>
      <c r="H4340" s="240"/>
      <c r="I4340" s="240"/>
      <c r="J4340" s="240"/>
      <c r="K4340" s="240"/>
      <c r="L4340" s="240"/>
      <c r="M4340" s="240"/>
      <c r="N4340" s="240"/>
      <c r="O4340" s="240"/>
      <c r="P4340" s="240"/>
    </row>
    <row r="4341" spans="1:16" ht="13.5">
      <c r="A4341" s="240"/>
      <c r="B4341" s="240"/>
      <c r="C4341" s="240"/>
      <c r="D4341" s="240"/>
      <c r="E4341" s="240"/>
      <c r="F4341" s="240"/>
      <c r="G4341" s="240"/>
      <c r="H4341" s="240"/>
      <c r="I4341" s="240"/>
      <c r="J4341" s="240"/>
      <c r="K4341" s="240"/>
      <c r="L4341" s="240"/>
      <c r="M4341" s="240"/>
      <c r="N4341" s="240"/>
      <c r="O4341" s="240"/>
      <c r="P4341" s="240"/>
    </row>
    <row r="4342" spans="1:16" ht="13.5">
      <c r="A4342" s="240"/>
      <c r="B4342" s="240"/>
      <c r="C4342" s="240"/>
      <c r="D4342" s="240"/>
      <c r="E4342" s="240"/>
      <c r="F4342" s="240"/>
      <c r="G4342" s="240"/>
      <c r="H4342" s="240"/>
      <c r="I4342" s="240"/>
      <c r="J4342" s="240"/>
      <c r="K4342" s="240"/>
      <c r="L4342" s="240"/>
      <c r="M4342" s="240"/>
      <c r="N4342" s="240"/>
      <c r="O4342" s="240"/>
      <c r="P4342" s="240"/>
    </row>
    <row r="4343" spans="1:16" ht="13.5">
      <c r="A4343" s="240"/>
      <c r="B4343" s="240"/>
      <c r="C4343" s="240"/>
      <c r="D4343" s="240"/>
      <c r="E4343" s="240"/>
      <c r="F4343" s="240"/>
      <c r="G4343" s="240"/>
      <c r="H4343" s="240"/>
      <c r="I4343" s="240"/>
      <c r="J4343" s="240"/>
      <c r="K4343" s="240"/>
      <c r="L4343" s="240"/>
      <c r="M4343" s="240"/>
      <c r="N4343" s="240"/>
      <c r="O4343" s="240"/>
      <c r="P4343" s="240"/>
    </row>
    <row r="4344" spans="1:16" ht="13.5">
      <c r="A4344" s="240"/>
      <c r="B4344" s="240"/>
      <c r="C4344" s="240"/>
      <c r="D4344" s="240"/>
      <c r="E4344" s="240"/>
      <c r="F4344" s="240"/>
      <c r="G4344" s="240"/>
      <c r="H4344" s="240"/>
      <c r="I4344" s="240"/>
      <c r="J4344" s="240"/>
      <c r="K4344" s="240"/>
      <c r="L4344" s="240"/>
      <c r="M4344" s="240"/>
      <c r="N4344" s="240"/>
      <c r="O4344" s="240"/>
      <c r="P4344" s="240"/>
    </row>
    <row r="4345" spans="1:16" ht="13.5">
      <c r="A4345" s="240"/>
      <c r="B4345" s="240"/>
      <c r="C4345" s="240"/>
      <c r="D4345" s="240"/>
      <c r="E4345" s="240"/>
      <c r="F4345" s="240"/>
      <c r="G4345" s="240"/>
      <c r="H4345" s="240"/>
      <c r="I4345" s="240"/>
      <c r="J4345" s="240"/>
      <c r="K4345" s="240"/>
      <c r="L4345" s="240"/>
      <c r="M4345" s="240"/>
      <c r="N4345" s="240"/>
      <c r="O4345" s="240"/>
      <c r="P4345" s="240"/>
    </row>
    <row r="4346" spans="1:16" ht="13.5">
      <c r="A4346" s="240"/>
      <c r="B4346" s="240"/>
      <c r="C4346" s="240"/>
      <c r="D4346" s="240"/>
      <c r="E4346" s="240"/>
      <c r="F4346" s="240"/>
      <c r="G4346" s="240"/>
      <c r="H4346" s="240"/>
      <c r="I4346" s="240"/>
      <c r="J4346" s="240"/>
      <c r="K4346" s="240"/>
      <c r="L4346" s="240"/>
      <c r="M4346" s="240"/>
      <c r="N4346" s="240"/>
      <c r="O4346" s="240"/>
      <c r="P4346" s="240"/>
    </row>
    <row r="4347" spans="1:16" ht="13.5">
      <c r="A4347" s="240"/>
      <c r="B4347" s="240"/>
      <c r="C4347" s="240"/>
      <c r="D4347" s="240"/>
      <c r="E4347" s="240"/>
      <c r="F4347" s="240"/>
      <c r="G4347" s="240"/>
      <c r="H4347" s="240"/>
      <c r="I4347" s="240"/>
      <c r="J4347" s="240"/>
      <c r="K4347" s="240"/>
      <c r="L4347" s="240"/>
      <c r="M4347" s="240"/>
      <c r="N4347" s="240"/>
      <c r="O4347" s="240"/>
      <c r="P4347" s="240"/>
    </row>
    <row r="4348" spans="1:16" ht="13.5">
      <c r="A4348" s="240"/>
      <c r="B4348" s="240"/>
      <c r="C4348" s="240"/>
      <c r="D4348" s="240"/>
      <c r="E4348" s="240"/>
      <c r="F4348" s="240"/>
      <c r="G4348" s="240"/>
      <c r="H4348" s="240"/>
      <c r="I4348" s="240"/>
      <c r="J4348" s="240"/>
      <c r="K4348" s="240"/>
      <c r="L4348" s="240"/>
      <c r="M4348" s="240"/>
      <c r="N4348" s="240"/>
      <c r="O4348" s="240"/>
      <c r="P4348" s="240"/>
    </row>
    <row r="4349" spans="1:16" ht="13.5">
      <c r="A4349" s="240"/>
      <c r="B4349" s="240"/>
      <c r="C4349" s="240"/>
      <c r="D4349" s="240"/>
      <c r="E4349" s="240"/>
      <c r="F4349" s="240"/>
      <c r="G4349" s="240"/>
      <c r="H4349" s="240"/>
      <c r="I4349" s="240"/>
      <c r="J4349" s="240"/>
      <c r="K4349" s="240"/>
      <c r="L4349" s="240"/>
      <c r="M4349" s="240"/>
      <c r="N4349" s="240"/>
      <c r="O4349" s="240"/>
      <c r="P4349" s="240"/>
    </row>
    <row r="4350" spans="1:16" ht="13.5">
      <c r="A4350" s="240"/>
      <c r="B4350" s="240"/>
      <c r="C4350" s="240"/>
      <c r="D4350" s="240"/>
      <c r="E4350" s="240"/>
      <c r="F4350" s="240"/>
      <c r="G4350" s="240"/>
      <c r="H4350" s="240"/>
      <c r="I4350" s="240"/>
      <c r="J4350" s="240"/>
      <c r="K4350" s="240"/>
      <c r="L4350" s="240"/>
      <c r="M4350" s="240"/>
      <c r="N4350" s="240"/>
      <c r="O4350" s="240"/>
      <c r="P4350" s="240"/>
    </row>
    <row r="4351" spans="1:16" ht="13.5">
      <c r="A4351" s="240"/>
      <c r="B4351" s="240"/>
      <c r="C4351" s="240"/>
      <c r="D4351" s="240"/>
      <c r="E4351" s="240"/>
      <c r="F4351" s="240"/>
      <c r="G4351" s="240"/>
      <c r="H4351" s="240"/>
      <c r="I4351" s="240"/>
      <c r="J4351" s="240"/>
      <c r="K4351" s="240"/>
      <c r="L4351" s="240"/>
      <c r="M4351" s="240"/>
      <c r="N4351" s="240"/>
      <c r="O4351" s="240"/>
      <c r="P4351" s="240"/>
    </row>
    <row r="4352" spans="1:16" ht="13.5">
      <c r="A4352" s="240"/>
      <c r="B4352" s="240"/>
      <c r="C4352" s="240"/>
      <c r="D4352" s="240"/>
      <c r="E4352" s="240"/>
      <c r="F4352" s="240"/>
      <c r="G4352" s="240"/>
      <c r="H4352" s="240"/>
      <c r="I4352" s="240"/>
      <c r="J4352" s="240"/>
      <c r="K4352" s="240"/>
      <c r="L4352" s="240"/>
      <c r="M4352" s="240"/>
      <c r="N4352" s="240"/>
      <c r="O4352" s="240"/>
      <c r="P4352" s="240"/>
    </row>
    <row r="4353" spans="1:16" ht="13.5">
      <c r="A4353" s="240"/>
      <c r="B4353" s="240"/>
      <c r="C4353" s="240"/>
      <c r="D4353" s="240"/>
      <c r="E4353" s="240"/>
      <c r="F4353" s="240"/>
      <c r="G4353" s="240"/>
      <c r="H4353" s="240"/>
      <c r="I4353" s="240"/>
      <c r="J4353" s="240"/>
      <c r="K4353" s="240"/>
      <c r="L4353" s="240"/>
      <c r="M4353" s="240"/>
      <c r="N4353" s="240"/>
      <c r="O4353" s="240"/>
      <c r="P4353" s="240"/>
    </row>
    <row r="4354" spans="1:16" ht="13.5">
      <c r="A4354" s="240"/>
      <c r="B4354" s="240"/>
      <c r="C4354" s="240"/>
      <c r="D4354" s="240"/>
      <c r="E4354" s="240"/>
      <c r="F4354" s="240"/>
      <c r="G4354" s="240"/>
      <c r="H4354" s="240"/>
      <c r="I4354" s="240"/>
      <c r="J4354" s="240"/>
      <c r="K4354" s="240"/>
      <c r="L4354" s="240"/>
      <c r="M4354" s="240"/>
      <c r="N4354" s="240"/>
      <c r="O4354" s="240"/>
      <c r="P4354" s="240"/>
    </row>
    <row r="4355" spans="1:16" ht="13.5">
      <c r="A4355" s="240"/>
      <c r="B4355" s="240"/>
      <c r="C4355" s="240"/>
      <c r="D4355" s="240"/>
      <c r="E4355" s="240"/>
      <c r="F4355" s="240"/>
      <c r="G4355" s="240"/>
      <c r="H4355" s="240"/>
      <c r="I4355" s="240"/>
      <c r="J4355" s="240"/>
      <c r="K4355" s="240"/>
      <c r="L4355" s="240"/>
      <c r="M4355" s="240"/>
      <c r="N4355" s="240"/>
      <c r="O4355" s="240"/>
      <c r="P4355" s="240"/>
    </row>
    <row r="4356" spans="1:16" ht="13.5">
      <c r="A4356" s="240"/>
      <c r="B4356" s="240"/>
      <c r="C4356" s="240"/>
      <c r="D4356" s="240"/>
      <c r="E4356" s="240"/>
      <c r="F4356" s="240"/>
      <c r="G4356" s="240"/>
      <c r="H4356" s="240"/>
      <c r="I4356" s="240"/>
      <c r="J4356" s="240"/>
      <c r="K4356" s="240"/>
      <c r="L4356" s="240"/>
      <c r="M4356" s="240"/>
      <c r="N4356" s="240"/>
      <c r="O4356" s="240"/>
      <c r="P4356" s="240"/>
    </row>
    <row r="4357" spans="1:16" ht="13.5">
      <c r="A4357" s="240"/>
      <c r="B4357" s="240"/>
      <c r="C4357" s="240"/>
      <c r="D4357" s="240"/>
      <c r="E4357" s="240"/>
      <c r="F4357" s="240"/>
      <c r="G4357" s="240"/>
      <c r="H4357" s="240"/>
      <c r="I4357" s="240"/>
      <c r="J4357" s="240"/>
      <c r="K4357" s="240"/>
      <c r="L4357" s="240"/>
      <c r="M4357" s="240"/>
      <c r="N4357" s="240"/>
      <c r="O4357" s="240"/>
      <c r="P4357" s="240"/>
    </row>
    <row r="4358" spans="1:16" ht="13.5">
      <c r="A4358" s="240"/>
      <c r="B4358" s="240"/>
      <c r="C4358" s="240"/>
      <c r="D4358" s="240"/>
      <c r="E4358" s="240"/>
      <c r="F4358" s="240"/>
      <c r="G4358" s="240"/>
      <c r="H4358" s="240"/>
      <c r="I4358" s="240"/>
      <c r="J4358" s="240"/>
      <c r="K4358" s="240"/>
      <c r="L4358" s="240"/>
      <c r="M4358" s="240"/>
      <c r="N4358" s="240"/>
      <c r="O4358" s="240"/>
      <c r="P4358" s="240"/>
    </row>
    <row r="4359" spans="1:16" ht="13.5">
      <c r="A4359" s="240"/>
      <c r="B4359" s="240"/>
      <c r="C4359" s="240"/>
      <c r="D4359" s="240"/>
      <c r="E4359" s="240"/>
      <c r="F4359" s="240"/>
      <c r="G4359" s="240"/>
      <c r="H4359" s="240"/>
      <c r="I4359" s="240"/>
      <c r="J4359" s="240"/>
      <c r="K4359" s="240"/>
      <c r="L4359" s="240"/>
      <c r="M4359" s="240"/>
      <c r="N4359" s="240"/>
      <c r="O4359" s="240"/>
      <c r="P4359" s="240"/>
    </row>
    <row r="4360" spans="1:16" ht="13.5">
      <c r="A4360" s="240"/>
      <c r="B4360" s="240"/>
      <c r="C4360" s="240"/>
      <c r="D4360" s="240"/>
      <c r="E4360" s="240"/>
      <c r="F4360" s="240"/>
      <c r="G4360" s="240"/>
      <c r="H4360" s="240"/>
      <c r="I4360" s="240"/>
      <c r="J4360" s="240"/>
      <c r="K4360" s="240"/>
      <c r="L4360" s="240"/>
      <c r="M4360" s="240"/>
      <c r="N4360" s="240"/>
      <c r="O4360" s="240"/>
      <c r="P4360" s="240"/>
    </row>
    <row r="4361" spans="1:16" ht="13.5">
      <c r="A4361" s="240"/>
      <c r="B4361" s="240"/>
      <c r="C4361" s="240"/>
      <c r="D4361" s="240"/>
      <c r="E4361" s="240"/>
      <c r="F4361" s="240"/>
      <c r="G4361" s="240"/>
      <c r="H4361" s="240"/>
      <c r="I4361" s="240"/>
      <c r="J4361" s="240"/>
      <c r="K4361" s="240"/>
      <c r="L4361" s="240"/>
      <c r="M4361" s="240"/>
      <c r="N4361" s="240"/>
      <c r="O4361" s="240"/>
      <c r="P4361" s="240"/>
    </row>
    <row r="4362" spans="1:16" ht="13.5">
      <c r="A4362" s="240"/>
      <c r="B4362" s="240"/>
      <c r="C4362" s="240"/>
      <c r="D4362" s="240"/>
      <c r="E4362" s="240"/>
      <c r="F4362" s="240"/>
      <c r="G4362" s="240"/>
      <c r="H4362" s="240"/>
      <c r="I4362" s="240"/>
      <c r="J4362" s="240"/>
      <c r="K4362" s="240"/>
      <c r="L4362" s="240"/>
      <c r="M4362" s="240"/>
      <c r="N4362" s="240"/>
      <c r="O4362" s="240"/>
      <c r="P4362" s="240"/>
    </row>
    <row r="4363" spans="1:16" ht="13.5">
      <c r="A4363" s="240"/>
      <c r="B4363" s="240"/>
      <c r="C4363" s="240"/>
      <c r="D4363" s="240"/>
      <c r="E4363" s="240"/>
      <c r="F4363" s="240"/>
      <c r="G4363" s="240"/>
      <c r="H4363" s="240"/>
      <c r="I4363" s="240"/>
      <c r="J4363" s="240"/>
      <c r="K4363" s="240"/>
      <c r="L4363" s="240"/>
      <c r="M4363" s="240"/>
      <c r="N4363" s="240"/>
      <c r="O4363" s="240"/>
      <c r="P4363" s="240"/>
    </row>
    <row r="4364" spans="1:16" ht="13.5">
      <c r="A4364" s="240"/>
      <c r="B4364" s="240"/>
      <c r="C4364" s="240"/>
      <c r="D4364" s="240"/>
      <c r="E4364" s="240"/>
      <c r="F4364" s="240"/>
      <c r="G4364" s="240"/>
      <c r="H4364" s="240"/>
      <c r="I4364" s="240"/>
      <c r="J4364" s="240"/>
      <c r="K4364" s="240"/>
      <c r="L4364" s="240"/>
      <c r="M4364" s="240"/>
      <c r="N4364" s="240"/>
      <c r="O4364" s="240"/>
      <c r="P4364" s="240"/>
    </row>
    <row r="4365" spans="1:16" ht="13.5">
      <c r="A4365" s="240"/>
      <c r="B4365" s="240"/>
      <c r="C4365" s="240"/>
      <c r="D4365" s="240"/>
      <c r="E4365" s="240"/>
      <c r="F4365" s="240"/>
      <c r="G4365" s="240"/>
      <c r="H4365" s="240"/>
      <c r="I4365" s="240"/>
      <c r="J4365" s="240"/>
      <c r="K4365" s="240"/>
      <c r="L4365" s="240"/>
      <c r="M4365" s="240"/>
      <c r="N4365" s="240"/>
      <c r="O4365" s="240"/>
      <c r="P4365" s="240"/>
    </row>
    <row r="4366" spans="1:16" ht="13.5">
      <c r="A4366" s="240"/>
      <c r="B4366" s="240"/>
      <c r="C4366" s="240"/>
      <c r="D4366" s="240"/>
      <c r="E4366" s="240"/>
      <c r="F4366" s="240"/>
      <c r="G4366" s="240"/>
      <c r="H4366" s="240"/>
      <c r="I4366" s="240"/>
      <c r="J4366" s="240"/>
      <c r="K4366" s="240"/>
      <c r="L4366" s="240"/>
      <c r="M4366" s="240"/>
      <c r="N4366" s="240"/>
      <c r="O4366" s="240"/>
      <c r="P4366" s="240"/>
    </row>
    <row r="4367" spans="1:16" ht="13.5">
      <c r="A4367" s="240"/>
      <c r="B4367" s="240"/>
      <c r="C4367" s="240"/>
      <c r="D4367" s="240"/>
      <c r="E4367" s="240"/>
      <c r="F4367" s="240"/>
      <c r="G4367" s="240"/>
      <c r="H4367" s="240"/>
      <c r="I4367" s="240"/>
      <c r="J4367" s="240"/>
      <c r="K4367" s="240"/>
      <c r="L4367" s="240"/>
      <c r="M4367" s="240"/>
      <c r="N4367" s="240"/>
      <c r="O4367" s="240"/>
      <c r="P4367" s="240"/>
    </row>
    <row r="4368" spans="1:16" ht="13.5">
      <c r="A4368" s="240"/>
      <c r="B4368" s="240"/>
      <c r="C4368" s="240"/>
      <c r="D4368" s="240"/>
      <c r="E4368" s="240"/>
      <c r="F4368" s="240"/>
      <c r="G4368" s="240"/>
      <c r="H4368" s="240"/>
      <c r="I4368" s="240"/>
      <c r="J4368" s="240"/>
      <c r="K4368" s="240"/>
      <c r="L4368" s="240"/>
      <c r="M4368" s="240"/>
      <c r="N4368" s="240"/>
      <c r="O4368" s="240"/>
      <c r="P4368" s="240"/>
    </row>
    <row r="4369" spans="1:16" ht="13.5">
      <c r="A4369" s="240"/>
      <c r="B4369" s="240"/>
      <c r="C4369" s="240"/>
      <c r="D4369" s="240"/>
      <c r="E4369" s="240"/>
      <c r="F4369" s="240"/>
      <c r="G4369" s="240"/>
      <c r="H4369" s="240"/>
      <c r="I4369" s="240"/>
      <c r="J4369" s="240"/>
      <c r="K4369" s="240"/>
      <c r="L4369" s="240"/>
      <c r="M4369" s="240"/>
      <c r="N4369" s="240"/>
      <c r="O4369" s="240"/>
      <c r="P4369" s="240"/>
    </row>
    <row r="4370" spans="1:16" ht="13.5">
      <c r="A4370" s="240"/>
      <c r="B4370" s="240"/>
      <c r="C4370" s="240"/>
      <c r="D4370" s="240"/>
      <c r="E4370" s="240"/>
      <c r="F4370" s="240"/>
      <c r="G4370" s="240"/>
      <c r="H4370" s="240"/>
      <c r="I4370" s="240"/>
      <c r="J4370" s="240"/>
      <c r="K4370" s="240"/>
      <c r="L4370" s="240"/>
      <c r="M4370" s="240"/>
      <c r="N4370" s="240"/>
      <c r="O4370" s="240"/>
      <c r="P4370" s="240"/>
    </row>
    <row r="4371" spans="1:16" ht="13.5">
      <c r="A4371" s="240"/>
      <c r="B4371" s="240"/>
      <c r="C4371" s="240"/>
      <c r="D4371" s="240"/>
      <c r="E4371" s="240"/>
      <c r="F4371" s="240"/>
      <c r="G4371" s="240"/>
      <c r="H4371" s="240"/>
      <c r="I4371" s="240"/>
      <c r="J4371" s="240"/>
      <c r="K4371" s="240"/>
      <c r="L4371" s="240"/>
      <c r="M4371" s="240"/>
      <c r="N4371" s="240"/>
      <c r="O4371" s="240"/>
      <c r="P4371" s="240"/>
    </row>
    <row r="4372" spans="1:16" ht="13.5">
      <c r="A4372" s="240"/>
      <c r="B4372" s="240"/>
      <c r="C4372" s="240"/>
      <c r="D4372" s="240"/>
      <c r="E4372" s="240"/>
      <c r="F4372" s="240"/>
      <c r="G4372" s="240"/>
      <c r="H4372" s="240"/>
      <c r="I4372" s="240"/>
      <c r="J4372" s="240"/>
      <c r="K4372" s="240"/>
      <c r="L4372" s="240"/>
      <c r="M4372" s="240"/>
      <c r="N4372" s="240"/>
      <c r="O4372" s="240"/>
      <c r="P4372" s="240"/>
    </row>
    <row r="4373" spans="1:16" ht="13.5">
      <c r="A4373" s="240"/>
      <c r="B4373" s="240"/>
      <c r="C4373" s="240"/>
      <c r="D4373" s="240"/>
      <c r="E4373" s="240"/>
      <c r="F4373" s="240"/>
      <c r="G4373" s="240"/>
      <c r="H4373" s="240"/>
      <c r="I4373" s="240"/>
      <c r="J4373" s="240"/>
      <c r="K4373" s="240"/>
      <c r="L4373" s="240"/>
      <c r="M4373" s="240"/>
      <c r="N4373" s="240"/>
      <c r="O4373" s="240"/>
      <c r="P4373" s="240"/>
    </row>
    <row r="4374" spans="1:16" ht="13.5">
      <c r="A4374" s="240"/>
      <c r="B4374" s="240"/>
      <c r="C4374" s="240"/>
      <c r="D4374" s="240"/>
      <c r="E4374" s="240"/>
      <c r="F4374" s="240"/>
      <c r="G4374" s="240"/>
      <c r="H4374" s="240"/>
      <c r="I4374" s="240"/>
      <c r="J4374" s="240"/>
      <c r="K4374" s="240"/>
      <c r="L4374" s="240"/>
      <c r="M4374" s="240"/>
      <c r="N4374" s="240"/>
      <c r="O4374" s="240"/>
      <c r="P4374" s="240"/>
    </row>
    <row r="4375" spans="1:16" ht="13.5">
      <c r="A4375" s="240"/>
      <c r="B4375" s="240"/>
      <c r="C4375" s="240"/>
      <c r="D4375" s="240"/>
      <c r="E4375" s="240"/>
      <c r="F4375" s="240"/>
      <c r="G4375" s="240"/>
      <c r="H4375" s="240"/>
      <c r="I4375" s="240"/>
      <c r="J4375" s="240"/>
      <c r="K4375" s="240"/>
      <c r="L4375" s="240"/>
      <c r="M4375" s="240"/>
      <c r="N4375" s="240"/>
      <c r="O4375" s="240"/>
      <c r="P4375" s="240"/>
    </row>
    <row r="4376" spans="1:16" ht="13.5">
      <c r="A4376" s="240"/>
      <c r="B4376" s="240"/>
      <c r="C4376" s="240"/>
      <c r="D4376" s="240"/>
      <c r="E4376" s="240"/>
      <c r="F4376" s="240"/>
      <c r="G4376" s="240"/>
      <c r="H4376" s="240"/>
      <c r="I4376" s="240"/>
      <c r="J4376" s="240"/>
      <c r="K4376" s="240"/>
      <c r="L4376" s="240"/>
      <c r="M4376" s="240"/>
      <c r="N4376" s="240"/>
      <c r="O4376" s="240"/>
      <c r="P4376" s="240"/>
    </row>
    <row r="4377" spans="1:16" ht="13.5">
      <c r="A4377" s="240"/>
      <c r="B4377" s="240"/>
      <c r="C4377" s="240"/>
      <c r="D4377" s="240"/>
      <c r="E4377" s="240"/>
      <c r="F4377" s="240"/>
      <c r="G4377" s="240"/>
      <c r="H4377" s="240"/>
      <c r="I4377" s="240"/>
      <c r="J4377" s="240"/>
      <c r="K4377" s="240"/>
      <c r="L4377" s="240"/>
      <c r="M4377" s="240"/>
      <c r="N4377" s="240"/>
      <c r="O4377" s="240"/>
      <c r="P4377" s="240"/>
    </row>
    <row r="4378" spans="1:16" ht="13.5">
      <c r="A4378" s="240"/>
      <c r="B4378" s="240"/>
      <c r="C4378" s="240"/>
      <c r="D4378" s="240"/>
      <c r="E4378" s="240"/>
      <c r="F4378" s="240"/>
      <c r="G4378" s="240"/>
      <c r="H4378" s="240"/>
      <c r="I4378" s="240"/>
      <c r="J4378" s="240"/>
      <c r="K4378" s="240"/>
      <c r="L4378" s="240"/>
      <c r="M4378" s="240"/>
      <c r="N4378" s="240"/>
      <c r="O4378" s="240"/>
      <c r="P4378" s="240"/>
    </row>
    <row r="4379" spans="1:16" ht="13.5">
      <c r="A4379" s="240"/>
      <c r="B4379" s="240"/>
      <c r="C4379" s="240"/>
      <c r="D4379" s="240"/>
      <c r="E4379" s="240"/>
      <c r="F4379" s="240"/>
      <c r="G4379" s="240"/>
      <c r="H4379" s="240"/>
      <c r="I4379" s="240"/>
      <c r="J4379" s="240"/>
      <c r="K4379" s="240"/>
      <c r="L4379" s="240"/>
      <c r="M4379" s="240"/>
      <c r="N4379" s="240"/>
      <c r="O4379" s="240"/>
      <c r="P4379" s="240"/>
    </row>
    <row r="4380" spans="1:16" ht="13.5">
      <c r="A4380" s="240"/>
      <c r="B4380" s="240"/>
      <c r="C4380" s="240"/>
      <c r="D4380" s="240"/>
      <c r="E4380" s="240"/>
      <c r="F4380" s="240"/>
      <c r="G4380" s="240"/>
      <c r="H4380" s="240"/>
      <c r="I4380" s="240"/>
      <c r="J4380" s="240"/>
      <c r="K4380" s="240"/>
      <c r="L4380" s="240"/>
      <c r="M4380" s="240"/>
      <c r="N4380" s="240"/>
      <c r="O4380" s="240"/>
      <c r="P4380" s="240"/>
    </row>
    <row r="4381" spans="1:16" ht="13.5">
      <c r="A4381" s="240"/>
      <c r="B4381" s="240"/>
      <c r="C4381" s="240"/>
      <c r="D4381" s="240"/>
      <c r="E4381" s="240"/>
      <c r="F4381" s="240"/>
      <c r="G4381" s="240"/>
      <c r="H4381" s="240"/>
      <c r="I4381" s="240"/>
      <c r="J4381" s="240"/>
      <c r="K4381" s="240"/>
      <c r="L4381" s="240"/>
      <c r="M4381" s="240"/>
      <c r="N4381" s="240"/>
      <c r="O4381" s="240"/>
      <c r="P4381" s="240"/>
    </row>
    <row r="4382" spans="1:16" ht="13.5">
      <c r="A4382" s="240"/>
      <c r="B4382" s="240"/>
      <c r="C4382" s="240"/>
      <c r="D4382" s="240"/>
      <c r="E4382" s="240"/>
      <c r="F4382" s="240"/>
      <c r="G4382" s="240"/>
      <c r="H4382" s="240"/>
      <c r="I4382" s="240"/>
      <c r="J4382" s="240"/>
      <c r="K4382" s="240"/>
      <c r="L4382" s="240"/>
      <c r="M4382" s="240"/>
      <c r="N4382" s="240"/>
      <c r="O4382" s="240"/>
      <c r="P4382" s="240"/>
    </row>
    <row r="4383" spans="1:16" ht="13.5">
      <c r="A4383" s="240"/>
      <c r="B4383" s="240"/>
      <c r="C4383" s="240"/>
      <c r="D4383" s="240"/>
      <c r="E4383" s="240"/>
      <c r="F4383" s="240"/>
      <c r="G4383" s="240"/>
      <c r="H4383" s="240"/>
      <c r="I4383" s="240"/>
      <c r="J4383" s="240"/>
      <c r="K4383" s="240"/>
      <c r="L4383" s="240"/>
      <c r="M4383" s="240"/>
      <c r="N4383" s="240"/>
      <c r="O4383" s="240"/>
      <c r="P4383" s="240"/>
    </row>
    <row r="4384" spans="1:16" ht="13.5">
      <c r="A4384" s="240"/>
      <c r="B4384" s="240"/>
      <c r="C4384" s="240"/>
      <c r="D4384" s="240"/>
      <c r="E4384" s="240"/>
      <c r="F4384" s="240"/>
      <c r="G4384" s="240"/>
      <c r="H4384" s="240"/>
      <c r="I4384" s="240"/>
      <c r="J4384" s="240"/>
      <c r="K4384" s="240"/>
      <c r="L4384" s="240"/>
      <c r="M4384" s="240"/>
      <c r="N4384" s="240"/>
      <c r="O4384" s="240"/>
      <c r="P4384" s="240"/>
    </row>
    <row r="4385" spans="1:16" ht="13.5">
      <c r="A4385" s="240"/>
      <c r="B4385" s="240"/>
      <c r="C4385" s="240"/>
      <c r="D4385" s="240"/>
      <c r="E4385" s="240"/>
      <c r="F4385" s="240"/>
      <c r="G4385" s="240"/>
      <c r="H4385" s="240"/>
      <c r="I4385" s="240"/>
      <c r="J4385" s="240"/>
      <c r="K4385" s="240"/>
      <c r="L4385" s="240"/>
      <c r="M4385" s="240"/>
      <c r="N4385" s="240"/>
      <c r="O4385" s="240"/>
      <c r="P4385" s="240"/>
    </row>
    <row r="4386" spans="1:16" ht="13.5">
      <c r="A4386" s="240"/>
      <c r="B4386" s="240"/>
      <c r="C4386" s="240"/>
      <c r="D4386" s="240"/>
      <c r="E4386" s="240"/>
      <c r="F4386" s="240"/>
      <c r="G4386" s="240"/>
      <c r="H4386" s="240"/>
      <c r="I4386" s="240"/>
      <c r="J4386" s="240"/>
      <c r="K4386" s="240"/>
      <c r="L4386" s="240"/>
      <c r="M4386" s="240"/>
      <c r="N4386" s="240"/>
      <c r="O4386" s="240"/>
      <c r="P4386" s="240"/>
    </row>
    <row r="4387" spans="1:16" ht="13.5">
      <c r="A4387" s="240"/>
      <c r="B4387" s="240"/>
      <c r="C4387" s="240"/>
      <c r="D4387" s="240"/>
      <c r="E4387" s="240"/>
      <c r="F4387" s="240"/>
      <c r="G4387" s="240"/>
      <c r="H4387" s="240"/>
      <c r="I4387" s="240"/>
      <c r="J4387" s="240"/>
      <c r="K4387" s="240"/>
      <c r="L4387" s="240"/>
      <c r="M4387" s="240"/>
      <c r="N4387" s="240"/>
      <c r="O4387" s="240"/>
      <c r="P4387" s="240"/>
    </row>
    <row r="4388" spans="1:16" ht="13.5">
      <c r="A4388" s="240"/>
      <c r="B4388" s="240"/>
      <c r="C4388" s="240"/>
      <c r="D4388" s="240"/>
      <c r="E4388" s="240"/>
      <c r="F4388" s="240"/>
      <c r="G4388" s="240"/>
      <c r="H4388" s="240"/>
      <c r="I4388" s="240"/>
      <c r="J4388" s="240"/>
      <c r="K4388" s="240"/>
      <c r="L4388" s="240"/>
      <c r="M4388" s="240"/>
      <c r="N4388" s="240"/>
      <c r="O4388" s="240"/>
      <c r="P4388" s="240"/>
    </row>
    <row r="4389" spans="1:16" ht="13.5">
      <c r="A4389" s="240"/>
      <c r="B4389" s="240"/>
      <c r="C4389" s="240"/>
      <c r="D4389" s="240"/>
      <c r="E4389" s="240"/>
      <c r="F4389" s="240"/>
      <c r="G4389" s="240"/>
      <c r="H4389" s="240"/>
      <c r="I4389" s="240"/>
      <c r="J4389" s="240"/>
      <c r="K4389" s="240"/>
      <c r="L4389" s="240"/>
      <c r="M4389" s="240"/>
      <c r="N4389" s="240"/>
      <c r="O4389" s="240"/>
      <c r="P4389" s="240"/>
    </row>
    <row r="4390" spans="1:16" ht="13.5">
      <c r="A4390" s="240"/>
      <c r="B4390" s="240"/>
      <c r="C4390" s="240"/>
      <c r="D4390" s="240"/>
      <c r="E4390" s="240"/>
      <c r="F4390" s="240"/>
      <c r="G4390" s="240"/>
      <c r="H4390" s="240"/>
      <c r="I4390" s="240"/>
      <c r="J4390" s="240"/>
      <c r="K4390" s="240"/>
      <c r="L4390" s="240"/>
      <c r="M4390" s="240"/>
      <c r="N4390" s="240"/>
      <c r="O4390" s="240"/>
      <c r="P4390" s="240"/>
    </row>
    <row r="4391" spans="1:16" ht="13.5">
      <c r="A4391" s="240"/>
      <c r="B4391" s="240"/>
      <c r="C4391" s="240"/>
      <c r="D4391" s="240"/>
      <c r="E4391" s="240"/>
      <c r="F4391" s="240"/>
      <c r="G4391" s="240"/>
      <c r="H4391" s="240"/>
      <c r="I4391" s="240"/>
      <c r="J4391" s="240"/>
      <c r="K4391" s="240"/>
      <c r="L4391" s="240"/>
      <c r="M4391" s="240"/>
      <c r="N4391" s="240"/>
      <c r="O4391" s="240"/>
      <c r="P4391" s="240"/>
    </row>
    <row r="4392" spans="1:16" ht="13.5">
      <c r="A4392" s="240"/>
      <c r="B4392" s="240"/>
      <c r="C4392" s="240"/>
      <c r="D4392" s="240"/>
      <c r="E4392" s="240"/>
      <c r="F4392" s="240"/>
      <c r="G4392" s="240"/>
      <c r="H4392" s="240"/>
      <c r="I4392" s="240"/>
      <c r="J4392" s="240"/>
      <c r="K4392" s="240"/>
      <c r="L4392" s="240"/>
      <c r="M4392" s="240"/>
      <c r="N4392" s="240"/>
      <c r="O4392" s="240"/>
      <c r="P4392" s="240"/>
    </row>
    <row r="4393" spans="1:16" ht="13.5">
      <c r="A4393" s="240"/>
      <c r="B4393" s="240"/>
      <c r="C4393" s="240"/>
      <c r="D4393" s="240"/>
      <c r="E4393" s="240"/>
      <c r="F4393" s="240"/>
      <c r="G4393" s="240"/>
      <c r="H4393" s="240"/>
      <c r="I4393" s="240"/>
      <c r="J4393" s="240"/>
      <c r="K4393" s="240"/>
      <c r="L4393" s="240"/>
      <c r="M4393" s="240"/>
      <c r="N4393" s="240"/>
      <c r="O4393" s="240"/>
      <c r="P4393" s="240"/>
    </row>
    <row r="4394" spans="1:16" ht="13.5">
      <c r="A4394" s="240"/>
      <c r="B4394" s="240"/>
      <c r="C4394" s="240"/>
      <c r="D4394" s="240"/>
      <c r="E4394" s="240"/>
      <c r="F4394" s="240"/>
      <c r="G4394" s="240"/>
      <c r="H4394" s="240"/>
      <c r="I4394" s="240"/>
      <c r="J4394" s="240"/>
      <c r="K4394" s="240"/>
      <c r="L4394" s="240"/>
      <c r="M4394" s="240"/>
      <c r="N4394" s="240"/>
      <c r="O4394" s="240"/>
      <c r="P4394" s="240"/>
    </row>
    <row r="4395" spans="1:16" ht="13.5">
      <c r="A4395" s="240"/>
      <c r="B4395" s="240"/>
      <c r="C4395" s="240"/>
      <c r="D4395" s="240"/>
      <c r="E4395" s="240"/>
      <c r="F4395" s="240"/>
      <c r="G4395" s="240"/>
      <c r="H4395" s="240"/>
      <c r="I4395" s="240"/>
      <c r="J4395" s="240"/>
      <c r="K4395" s="240"/>
      <c r="L4395" s="240"/>
      <c r="M4395" s="240"/>
      <c r="N4395" s="240"/>
      <c r="O4395" s="240"/>
      <c r="P4395" s="240"/>
    </row>
    <row r="4396" spans="1:16" ht="13.5">
      <c r="A4396" s="240"/>
      <c r="B4396" s="240"/>
      <c r="C4396" s="240"/>
      <c r="D4396" s="240"/>
      <c r="E4396" s="240"/>
      <c r="F4396" s="240"/>
      <c r="G4396" s="240"/>
      <c r="H4396" s="240"/>
      <c r="I4396" s="240"/>
      <c r="J4396" s="240"/>
      <c r="K4396" s="240"/>
      <c r="L4396" s="240"/>
      <c r="M4396" s="240"/>
      <c r="N4396" s="240"/>
      <c r="O4396" s="240"/>
      <c r="P4396" s="240"/>
    </row>
    <row r="4397" spans="1:16" ht="13.5">
      <c r="A4397" s="240"/>
      <c r="B4397" s="240"/>
      <c r="C4397" s="240"/>
      <c r="D4397" s="240"/>
      <c r="E4397" s="240"/>
      <c r="F4397" s="240"/>
      <c r="G4397" s="240"/>
      <c r="H4397" s="240"/>
      <c r="I4397" s="240"/>
      <c r="J4397" s="240"/>
      <c r="K4397" s="240"/>
      <c r="L4397" s="240"/>
      <c r="M4397" s="240"/>
      <c r="N4397" s="240"/>
      <c r="O4397" s="240"/>
      <c r="P4397" s="240"/>
    </row>
    <row r="4398" spans="1:16" ht="13.5">
      <c r="A4398" s="240"/>
      <c r="B4398" s="240"/>
      <c r="C4398" s="240"/>
      <c r="D4398" s="240"/>
      <c r="E4398" s="240"/>
      <c r="F4398" s="240"/>
      <c r="G4398" s="240"/>
      <c r="H4398" s="240"/>
      <c r="I4398" s="240"/>
      <c r="J4398" s="240"/>
      <c r="K4398" s="240"/>
      <c r="L4398" s="240"/>
      <c r="M4398" s="240"/>
      <c r="N4398" s="240"/>
      <c r="O4398" s="240"/>
      <c r="P4398" s="240"/>
    </row>
    <row r="4399" spans="1:16" ht="13.5">
      <c r="A4399" s="240"/>
      <c r="B4399" s="240"/>
      <c r="C4399" s="240"/>
      <c r="D4399" s="240"/>
      <c r="E4399" s="240"/>
      <c r="F4399" s="240"/>
      <c r="G4399" s="240"/>
      <c r="H4399" s="240"/>
      <c r="I4399" s="240"/>
      <c r="J4399" s="240"/>
      <c r="K4399" s="240"/>
      <c r="L4399" s="240"/>
      <c r="M4399" s="240"/>
      <c r="N4399" s="240"/>
      <c r="O4399" s="240"/>
      <c r="P4399" s="240"/>
    </row>
    <row r="4400" spans="1:16" ht="13.5">
      <c r="A4400" s="240"/>
      <c r="B4400" s="240"/>
      <c r="C4400" s="240"/>
      <c r="D4400" s="240"/>
      <c r="E4400" s="240"/>
      <c r="F4400" s="240"/>
      <c r="G4400" s="240"/>
      <c r="H4400" s="240"/>
      <c r="I4400" s="240"/>
      <c r="J4400" s="240"/>
      <c r="K4400" s="240"/>
      <c r="L4400" s="240"/>
      <c r="M4400" s="240"/>
      <c r="N4400" s="240"/>
      <c r="O4400" s="240"/>
      <c r="P4400" s="240"/>
    </row>
    <row r="4401" spans="1:16" ht="13.5">
      <c r="A4401" s="240"/>
      <c r="B4401" s="240"/>
      <c r="C4401" s="240"/>
      <c r="D4401" s="240"/>
      <c r="E4401" s="240"/>
      <c r="F4401" s="240"/>
      <c r="G4401" s="240"/>
      <c r="H4401" s="240"/>
      <c r="I4401" s="240"/>
      <c r="J4401" s="240"/>
      <c r="K4401" s="240"/>
      <c r="L4401" s="240"/>
      <c r="M4401" s="240"/>
      <c r="N4401" s="240"/>
      <c r="O4401" s="240"/>
      <c r="P4401" s="240"/>
    </row>
    <row r="4402" spans="1:16" ht="13.5">
      <c r="A4402" s="240"/>
      <c r="B4402" s="240"/>
      <c r="C4402" s="240"/>
      <c r="D4402" s="240"/>
      <c r="E4402" s="240"/>
      <c r="F4402" s="240"/>
      <c r="G4402" s="240"/>
      <c r="H4402" s="240"/>
      <c r="I4402" s="240"/>
      <c r="J4402" s="240"/>
      <c r="K4402" s="240"/>
      <c r="L4402" s="240"/>
      <c r="M4402" s="240"/>
      <c r="N4402" s="240"/>
      <c r="O4402" s="240"/>
      <c r="P4402" s="240"/>
    </row>
    <row r="4403" spans="1:16" ht="13.5">
      <c r="A4403" s="240"/>
      <c r="B4403" s="240"/>
      <c r="C4403" s="240"/>
      <c r="D4403" s="240"/>
      <c r="E4403" s="240"/>
      <c r="F4403" s="240"/>
      <c r="G4403" s="240"/>
      <c r="H4403" s="240"/>
      <c r="I4403" s="240"/>
      <c r="J4403" s="240"/>
      <c r="K4403" s="240"/>
      <c r="L4403" s="240"/>
      <c r="M4403" s="240"/>
      <c r="N4403" s="240"/>
      <c r="O4403" s="240"/>
      <c r="P4403" s="240"/>
    </row>
    <row r="4404" spans="1:16" ht="13.5">
      <c r="A4404" s="240"/>
      <c r="B4404" s="240"/>
      <c r="C4404" s="240"/>
      <c r="D4404" s="240"/>
      <c r="E4404" s="240"/>
      <c r="F4404" s="240"/>
      <c r="G4404" s="240"/>
      <c r="H4404" s="240"/>
      <c r="I4404" s="240"/>
      <c r="J4404" s="240"/>
      <c r="K4404" s="240"/>
      <c r="L4404" s="240"/>
      <c r="M4404" s="240"/>
      <c r="N4404" s="240"/>
      <c r="O4404" s="240"/>
      <c r="P4404" s="240"/>
    </row>
    <row r="4405" spans="1:16" ht="13.5">
      <c r="A4405" s="240"/>
      <c r="B4405" s="240"/>
      <c r="C4405" s="240"/>
      <c r="D4405" s="240"/>
      <c r="E4405" s="240"/>
      <c r="F4405" s="240"/>
      <c r="G4405" s="240"/>
      <c r="H4405" s="240"/>
      <c r="I4405" s="240"/>
      <c r="J4405" s="240"/>
      <c r="K4405" s="240"/>
      <c r="L4405" s="240"/>
      <c r="M4405" s="240"/>
      <c r="N4405" s="240"/>
      <c r="O4405" s="240"/>
      <c r="P4405" s="240"/>
    </row>
    <row r="4406" spans="1:16" ht="13.5">
      <c r="A4406" s="240"/>
      <c r="B4406" s="240"/>
      <c r="C4406" s="240"/>
      <c r="D4406" s="240"/>
      <c r="E4406" s="240"/>
      <c r="F4406" s="240"/>
      <c r="G4406" s="240"/>
      <c r="H4406" s="240"/>
      <c r="I4406" s="240"/>
      <c r="J4406" s="240"/>
      <c r="K4406" s="240"/>
      <c r="L4406" s="240"/>
      <c r="M4406" s="240"/>
      <c r="N4406" s="240"/>
      <c r="O4406" s="240"/>
      <c r="P4406" s="240"/>
    </row>
    <row r="4407" spans="1:16" ht="13.5">
      <c r="A4407" s="240"/>
      <c r="B4407" s="240"/>
      <c r="C4407" s="240"/>
      <c r="D4407" s="240"/>
      <c r="E4407" s="240"/>
      <c r="F4407" s="240"/>
      <c r="G4407" s="240"/>
      <c r="H4407" s="240"/>
      <c r="I4407" s="240"/>
      <c r="J4407" s="240"/>
      <c r="K4407" s="240"/>
      <c r="L4407" s="240"/>
      <c r="M4407" s="240"/>
      <c r="N4407" s="240"/>
      <c r="O4407" s="240"/>
      <c r="P4407" s="240"/>
    </row>
    <row r="4408" spans="1:16" ht="13.5">
      <c r="A4408" s="240"/>
      <c r="B4408" s="240"/>
      <c r="C4408" s="240"/>
      <c r="D4408" s="240"/>
      <c r="E4408" s="240"/>
      <c r="F4408" s="240"/>
      <c r="G4408" s="240"/>
      <c r="H4408" s="240"/>
      <c r="I4408" s="240"/>
      <c r="J4408" s="240"/>
      <c r="K4408" s="240"/>
      <c r="L4408" s="240"/>
      <c r="M4408" s="240"/>
      <c r="N4408" s="240"/>
      <c r="O4408" s="240"/>
      <c r="P4408" s="240"/>
    </row>
    <row r="4409" spans="1:16" ht="13.5">
      <c r="A4409" s="240"/>
      <c r="B4409" s="240"/>
      <c r="C4409" s="240"/>
      <c r="D4409" s="240"/>
      <c r="E4409" s="240"/>
      <c r="F4409" s="240"/>
      <c r="G4409" s="240"/>
      <c r="H4409" s="240"/>
      <c r="I4409" s="240"/>
      <c r="J4409" s="240"/>
      <c r="K4409" s="240"/>
      <c r="L4409" s="240"/>
      <c r="M4409" s="240"/>
      <c r="N4409" s="240"/>
      <c r="O4409" s="240"/>
      <c r="P4409" s="240"/>
    </row>
    <row r="4410" spans="1:16" ht="13.5">
      <c r="A4410" s="240"/>
      <c r="B4410" s="240"/>
      <c r="C4410" s="240"/>
      <c r="D4410" s="240"/>
      <c r="E4410" s="240"/>
      <c r="F4410" s="240"/>
      <c r="G4410" s="240"/>
      <c r="H4410" s="240"/>
      <c r="I4410" s="240"/>
      <c r="J4410" s="240"/>
      <c r="K4410" s="240"/>
      <c r="L4410" s="240"/>
      <c r="M4410" s="240"/>
      <c r="N4410" s="240"/>
      <c r="O4410" s="240"/>
      <c r="P4410" s="240"/>
    </row>
    <row r="4411" spans="1:16" ht="13.5">
      <c r="A4411" s="240"/>
      <c r="B4411" s="240"/>
      <c r="C4411" s="240"/>
      <c r="D4411" s="240"/>
      <c r="E4411" s="240"/>
      <c r="F4411" s="240"/>
      <c r="G4411" s="240"/>
      <c r="H4411" s="240"/>
      <c r="I4411" s="240"/>
      <c r="J4411" s="240"/>
      <c r="K4411" s="240"/>
      <c r="L4411" s="240"/>
      <c r="M4411" s="240"/>
      <c r="N4411" s="240"/>
      <c r="O4411" s="240"/>
      <c r="P4411" s="240"/>
    </row>
    <row r="4412" spans="1:16" ht="13.5">
      <c r="A4412" s="240"/>
      <c r="B4412" s="240"/>
      <c r="C4412" s="240"/>
      <c r="D4412" s="240"/>
      <c r="E4412" s="240"/>
      <c r="F4412" s="240"/>
      <c r="G4412" s="240"/>
      <c r="H4412" s="240"/>
      <c r="I4412" s="240"/>
      <c r="J4412" s="240"/>
      <c r="K4412" s="240"/>
      <c r="L4412" s="240"/>
      <c r="M4412" s="240"/>
      <c r="N4412" s="240"/>
      <c r="O4412" s="240"/>
      <c r="P4412" s="240"/>
    </row>
    <row r="4413" spans="1:16" ht="13.5">
      <c r="A4413" s="240"/>
      <c r="B4413" s="240"/>
      <c r="C4413" s="240"/>
      <c r="D4413" s="240"/>
      <c r="E4413" s="240"/>
      <c r="F4413" s="240"/>
      <c r="G4413" s="240"/>
      <c r="H4413" s="240"/>
      <c r="I4413" s="240"/>
      <c r="J4413" s="240"/>
      <c r="K4413" s="240"/>
      <c r="L4413" s="240"/>
      <c r="M4413" s="240"/>
      <c r="N4413" s="240"/>
      <c r="O4413" s="240"/>
      <c r="P4413" s="240"/>
    </row>
    <row r="4414" spans="1:16" ht="13.5">
      <c r="A4414" s="240"/>
      <c r="B4414" s="240"/>
      <c r="C4414" s="240"/>
      <c r="D4414" s="240"/>
      <c r="E4414" s="240"/>
      <c r="F4414" s="240"/>
      <c r="G4414" s="240"/>
      <c r="H4414" s="240"/>
      <c r="I4414" s="240"/>
      <c r="J4414" s="240"/>
      <c r="K4414" s="240"/>
      <c r="L4414" s="240"/>
      <c r="M4414" s="240"/>
      <c r="N4414" s="240"/>
      <c r="O4414" s="240"/>
      <c r="P4414" s="240"/>
    </row>
    <row r="4415" spans="1:16" ht="13.5">
      <c r="A4415" s="240"/>
      <c r="B4415" s="240"/>
      <c r="C4415" s="240"/>
      <c r="D4415" s="240"/>
      <c r="E4415" s="240"/>
      <c r="F4415" s="240"/>
      <c r="G4415" s="240"/>
      <c r="H4415" s="240"/>
      <c r="I4415" s="240"/>
      <c r="J4415" s="240"/>
      <c r="K4415" s="240"/>
      <c r="L4415" s="240"/>
      <c r="M4415" s="240"/>
      <c r="N4415" s="240"/>
      <c r="O4415" s="240"/>
      <c r="P4415" s="240"/>
    </row>
    <row r="4416" spans="1:16" ht="13.5">
      <c r="A4416" s="240"/>
      <c r="B4416" s="240"/>
      <c r="C4416" s="240"/>
      <c r="D4416" s="240"/>
      <c r="E4416" s="240"/>
      <c r="F4416" s="240"/>
      <c r="G4416" s="240"/>
      <c r="H4416" s="240"/>
      <c r="I4416" s="240"/>
      <c r="J4416" s="240"/>
      <c r="K4416" s="240"/>
      <c r="L4416" s="240"/>
      <c r="M4416" s="240"/>
      <c r="N4416" s="240"/>
      <c r="O4416" s="240"/>
      <c r="P4416" s="240"/>
    </row>
    <row r="4417" spans="1:16" ht="13.5">
      <c r="A4417" s="240"/>
      <c r="B4417" s="240"/>
      <c r="C4417" s="240"/>
      <c r="D4417" s="240"/>
      <c r="E4417" s="240"/>
      <c r="F4417" s="240"/>
      <c r="G4417" s="240"/>
      <c r="H4417" s="240"/>
      <c r="I4417" s="240"/>
      <c r="J4417" s="240"/>
      <c r="K4417" s="240"/>
      <c r="L4417" s="240"/>
      <c r="M4417" s="240"/>
      <c r="N4417" s="240"/>
      <c r="O4417" s="240"/>
      <c r="P4417" s="240"/>
    </row>
    <row r="4418" spans="1:16" ht="13.5">
      <c r="A4418" s="240"/>
      <c r="B4418" s="240"/>
      <c r="C4418" s="240"/>
      <c r="D4418" s="240"/>
      <c r="E4418" s="240"/>
      <c r="F4418" s="240"/>
      <c r="G4418" s="240"/>
      <c r="H4418" s="240"/>
      <c r="I4418" s="240"/>
      <c r="J4418" s="240"/>
      <c r="K4418" s="240"/>
      <c r="L4418" s="240"/>
      <c r="M4418" s="240"/>
      <c r="N4418" s="240"/>
      <c r="O4418" s="240"/>
      <c r="P4418" s="240"/>
    </row>
    <row r="4419" spans="1:16" ht="13.5">
      <c r="A4419" s="240"/>
      <c r="B4419" s="240"/>
      <c r="C4419" s="240"/>
      <c r="D4419" s="240"/>
      <c r="E4419" s="240"/>
      <c r="F4419" s="240"/>
      <c r="G4419" s="240"/>
      <c r="H4419" s="240"/>
      <c r="I4419" s="240"/>
      <c r="J4419" s="240"/>
      <c r="K4419" s="240"/>
      <c r="L4419" s="240"/>
      <c r="M4419" s="240"/>
      <c r="N4419" s="240"/>
      <c r="O4419" s="240"/>
      <c r="P4419" s="240"/>
    </row>
    <row r="4420" spans="1:16" ht="13.5">
      <c r="A4420" s="240"/>
      <c r="B4420" s="240"/>
      <c r="C4420" s="240"/>
      <c r="D4420" s="240"/>
      <c r="E4420" s="240"/>
      <c r="F4420" s="240"/>
      <c r="G4420" s="240"/>
      <c r="H4420" s="240"/>
      <c r="I4420" s="240"/>
      <c r="J4420" s="240"/>
      <c r="K4420" s="240"/>
      <c r="L4420" s="240"/>
      <c r="M4420" s="240"/>
      <c r="N4420" s="240"/>
      <c r="O4420" s="240"/>
      <c r="P4420" s="240"/>
    </row>
    <row r="4421" spans="1:16" ht="13.5">
      <c r="A4421" s="240"/>
      <c r="B4421" s="240"/>
      <c r="C4421" s="240"/>
      <c r="D4421" s="240"/>
      <c r="E4421" s="240"/>
      <c r="F4421" s="240"/>
      <c r="G4421" s="240"/>
      <c r="H4421" s="240"/>
      <c r="I4421" s="240"/>
      <c r="J4421" s="240"/>
      <c r="K4421" s="240"/>
      <c r="L4421" s="240"/>
      <c r="M4421" s="240"/>
      <c r="N4421" s="240"/>
      <c r="O4421" s="240"/>
      <c r="P4421" s="240"/>
    </row>
    <row r="4422" spans="1:16" ht="13.5">
      <c r="A4422" s="240"/>
      <c r="B4422" s="240"/>
      <c r="C4422" s="240"/>
      <c r="D4422" s="240"/>
      <c r="E4422" s="240"/>
      <c r="F4422" s="240"/>
      <c r="G4422" s="240"/>
      <c r="H4422" s="240"/>
      <c r="I4422" s="240"/>
      <c r="J4422" s="240"/>
      <c r="K4422" s="240"/>
      <c r="L4422" s="240"/>
      <c r="M4422" s="240"/>
      <c r="N4422" s="240"/>
      <c r="O4422" s="240"/>
      <c r="P4422" s="240"/>
    </row>
    <row r="4423" spans="1:16" ht="13.5">
      <c r="A4423" s="240"/>
      <c r="B4423" s="240"/>
      <c r="C4423" s="240"/>
      <c r="D4423" s="240"/>
      <c r="E4423" s="240"/>
      <c r="F4423" s="240"/>
      <c r="G4423" s="240"/>
      <c r="H4423" s="240"/>
      <c r="I4423" s="240"/>
      <c r="J4423" s="240"/>
      <c r="K4423" s="240"/>
      <c r="L4423" s="240"/>
      <c r="M4423" s="240"/>
      <c r="N4423" s="240"/>
      <c r="O4423" s="240"/>
      <c r="P4423" s="240"/>
    </row>
    <row r="4424" spans="1:16" ht="13.5">
      <c r="A4424" s="240"/>
      <c r="B4424" s="240"/>
      <c r="C4424" s="240"/>
      <c r="D4424" s="240"/>
      <c r="E4424" s="240"/>
      <c r="F4424" s="240"/>
      <c r="G4424" s="240"/>
      <c r="H4424" s="240"/>
      <c r="I4424" s="240"/>
      <c r="J4424" s="240"/>
      <c r="K4424" s="240"/>
      <c r="L4424" s="240"/>
      <c r="M4424" s="240"/>
      <c r="N4424" s="240"/>
      <c r="O4424" s="240"/>
      <c r="P4424" s="240"/>
    </row>
    <row r="4425" spans="1:16" ht="13.5">
      <c r="A4425" s="240"/>
      <c r="B4425" s="240"/>
      <c r="C4425" s="240"/>
      <c r="D4425" s="240"/>
      <c r="E4425" s="240"/>
      <c r="F4425" s="240"/>
      <c r="G4425" s="240"/>
      <c r="H4425" s="240"/>
      <c r="I4425" s="240"/>
      <c r="J4425" s="240"/>
      <c r="K4425" s="240"/>
      <c r="L4425" s="240"/>
      <c r="M4425" s="240"/>
      <c r="N4425" s="240"/>
      <c r="O4425" s="240"/>
      <c r="P4425" s="240"/>
    </row>
    <row r="4426" spans="1:16" ht="13.5">
      <c r="A4426" s="240"/>
      <c r="B4426" s="240"/>
      <c r="C4426" s="240"/>
      <c r="D4426" s="240"/>
      <c r="E4426" s="240"/>
      <c r="F4426" s="240"/>
      <c r="G4426" s="240"/>
      <c r="H4426" s="240"/>
      <c r="I4426" s="240"/>
      <c r="J4426" s="240"/>
      <c r="K4426" s="240"/>
      <c r="L4426" s="240"/>
      <c r="M4426" s="240"/>
      <c r="N4426" s="240"/>
      <c r="O4426" s="240"/>
      <c r="P4426" s="240"/>
    </row>
    <row r="4427" spans="1:16" ht="13.5">
      <c r="A4427" s="240"/>
      <c r="B4427" s="240"/>
      <c r="C4427" s="240"/>
      <c r="D4427" s="240"/>
      <c r="E4427" s="240"/>
      <c r="F4427" s="240"/>
      <c r="G4427" s="240"/>
      <c r="H4427" s="240"/>
      <c r="I4427" s="240"/>
      <c r="J4427" s="240"/>
      <c r="K4427" s="240"/>
      <c r="L4427" s="240"/>
      <c r="M4427" s="240"/>
      <c r="N4427" s="240"/>
      <c r="O4427" s="240"/>
      <c r="P4427" s="240"/>
    </row>
    <row r="4428" spans="1:16" ht="13.5">
      <c r="A4428" s="240"/>
      <c r="B4428" s="240"/>
      <c r="C4428" s="240"/>
      <c r="D4428" s="240"/>
      <c r="E4428" s="240"/>
      <c r="F4428" s="240"/>
      <c r="G4428" s="240"/>
      <c r="H4428" s="240"/>
      <c r="I4428" s="240"/>
      <c r="J4428" s="240"/>
      <c r="K4428" s="240"/>
      <c r="L4428" s="240"/>
      <c r="M4428" s="240"/>
      <c r="N4428" s="240"/>
      <c r="O4428" s="240"/>
      <c r="P4428" s="240"/>
    </row>
    <row r="4429" spans="1:16" ht="13.5">
      <c r="A4429" s="240"/>
      <c r="B4429" s="240"/>
      <c r="C4429" s="240"/>
      <c r="D4429" s="240"/>
      <c r="E4429" s="240"/>
      <c r="F4429" s="240"/>
      <c r="G4429" s="240"/>
      <c r="H4429" s="240"/>
      <c r="I4429" s="240"/>
      <c r="J4429" s="240"/>
      <c r="K4429" s="240"/>
      <c r="L4429" s="240"/>
      <c r="M4429" s="240"/>
      <c r="N4429" s="240"/>
      <c r="O4429" s="240"/>
      <c r="P4429" s="240"/>
    </row>
    <row r="4430" spans="1:16" ht="13.5">
      <c r="A4430" s="240"/>
      <c r="B4430" s="240"/>
      <c r="C4430" s="240"/>
      <c r="D4430" s="240"/>
      <c r="E4430" s="240"/>
      <c r="F4430" s="240"/>
      <c r="G4430" s="240"/>
      <c r="H4430" s="240"/>
      <c r="I4430" s="240"/>
      <c r="J4430" s="240"/>
      <c r="K4430" s="240"/>
      <c r="L4430" s="240"/>
      <c r="M4430" s="240"/>
      <c r="N4430" s="240"/>
      <c r="O4430" s="240"/>
      <c r="P4430" s="240"/>
    </row>
    <row r="4431" spans="1:16" ht="13.5">
      <c r="A4431" s="240"/>
      <c r="B4431" s="240"/>
      <c r="C4431" s="240"/>
      <c r="D4431" s="240"/>
      <c r="E4431" s="240"/>
      <c r="F4431" s="240"/>
      <c r="G4431" s="240"/>
      <c r="H4431" s="240"/>
      <c r="I4431" s="240"/>
      <c r="J4431" s="240"/>
      <c r="K4431" s="240"/>
      <c r="L4431" s="240"/>
      <c r="M4431" s="240"/>
      <c r="N4431" s="240"/>
      <c r="O4431" s="240"/>
      <c r="P4431" s="240"/>
    </row>
    <row r="4432" spans="1:16" ht="13.5">
      <c r="A4432" s="240"/>
      <c r="B4432" s="240"/>
      <c r="C4432" s="240"/>
      <c r="D4432" s="240"/>
      <c r="E4432" s="240"/>
      <c r="F4432" s="240"/>
      <c r="G4432" s="240"/>
      <c r="H4432" s="240"/>
      <c r="I4432" s="240"/>
      <c r="J4432" s="240"/>
      <c r="K4432" s="240"/>
      <c r="L4432" s="240"/>
      <c r="M4432" s="240"/>
      <c r="N4432" s="240"/>
      <c r="O4432" s="240"/>
      <c r="P4432" s="240"/>
    </row>
    <row r="4433" spans="1:16" ht="13.5">
      <c r="A4433" s="240"/>
      <c r="B4433" s="240"/>
      <c r="C4433" s="240"/>
      <c r="D4433" s="240"/>
      <c r="E4433" s="240"/>
      <c r="F4433" s="240"/>
      <c r="G4433" s="240"/>
      <c r="H4433" s="240"/>
      <c r="I4433" s="240"/>
      <c r="J4433" s="240"/>
      <c r="K4433" s="240"/>
      <c r="L4433" s="240"/>
      <c r="M4433" s="240"/>
      <c r="N4433" s="240"/>
      <c r="O4433" s="240"/>
      <c r="P4433" s="240"/>
    </row>
    <row r="4434" spans="1:16" ht="13.5">
      <c r="A4434" s="240"/>
      <c r="B4434" s="240"/>
      <c r="C4434" s="240"/>
      <c r="D4434" s="240"/>
      <c r="E4434" s="240"/>
      <c r="F4434" s="240"/>
      <c r="G4434" s="240"/>
      <c r="H4434" s="240"/>
      <c r="I4434" s="240"/>
      <c r="J4434" s="240"/>
      <c r="K4434" s="240"/>
      <c r="L4434" s="240"/>
      <c r="M4434" s="240"/>
      <c r="N4434" s="240"/>
      <c r="O4434" s="240"/>
      <c r="P4434" s="240"/>
    </row>
    <row r="4435" spans="1:16" ht="13.5">
      <c r="A4435" s="240"/>
      <c r="B4435" s="240"/>
      <c r="C4435" s="240"/>
      <c r="D4435" s="240"/>
      <c r="E4435" s="240"/>
      <c r="F4435" s="240"/>
      <c r="G4435" s="240"/>
      <c r="H4435" s="240"/>
      <c r="I4435" s="240"/>
      <c r="J4435" s="240"/>
      <c r="K4435" s="240"/>
      <c r="L4435" s="240"/>
      <c r="M4435" s="240"/>
      <c r="N4435" s="240"/>
      <c r="O4435" s="240"/>
      <c r="P4435" s="240"/>
    </row>
    <row r="4436" spans="1:16" ht="13.5">
      <c r="A4436" s="240"/>
      <c r="B4436" s="240"/>
      <c r="C4436" s="240"/>
      <c r="D4436" s="240"/>
      <c r="E4436" s="240"/>
      <c r="F4436" s="240"/>
      <c r="G4436" s="240"/>
      <c r="H4436" s="240"/>
      <c r="I4436" s="240"/>
      <c r="J4436" s="240"/>
      <c r="K4436" s="240"/>
      <c r="L4436" s="240"/>
      <c r="M4436" s="240"/>
      <c r="N4436" s="240"/>
      <c r="O4436" s="240"/>
      <c r="P4436" s="240"/>
    </row>
    <row r="4437" spans="1:16" ht="13.5">
      <c r="A4437" s="240"/>
      <c r="B4437" s="240"/>
      <c r="C4437" s="240"/>
      <c r="D4437" s="240"/>
      <c r="E4437" s="240"/>
      <c r="F4437" s="240"/>
      <c r="G4437" s="240"/>
      <c r="H4437" s="240"/>
      <c r="I4437" s="240"/>
      <c r="J4437" s="240"/>
      <c r="K4437" s="240"/>
      <c r="L4437" s="240"/>
      <c r="M4437" s="240"/>
      <c r="N4437" s="240"/>
      <c r="O4437" s="240"/>
      <c r="P4437" s="240"/>
    </row>
    <row r="4438" spans="1:16" ht="13.5">
      <c r="A4438" s="240"/>
      <c r="B4438" s="240"/>
      <c r="C4438" s="240"/>
      <c r="D4438" s="240"/>
      <c r="E4438" s="240"/>
      <c r="F4438" s="240"/>
      <c r="G4438" s="240"/>
      <c r="H4438" s="240"/>
      <c r="I4438" s="240"/>
      <c r="J4438" s="240"/>
      <c r="K4438" s="240"/>
      <c r="L4438" s="240"/>
      <c r="M4438" s="240"/>
      <c r="N4438" s="240"/>
      <c r="O4438" s="240"/>
      <c r="P4438" s="240"/>
    </row>
    <row r="4439" spans="1:16" ht="13.5">
      <c r="A4439" s="240"/>
      <c r="B4439" s="240"/>
      <c r="C4439" s="240"/>
      <c r="D4439" s="240"/>
      <c r="E4439" s="240"/>
      <c r="F4439" s="240"/>
      <c r="G4439" s="240"/>
      <c r="H4439" s="240"/>
      <c r="I4439" s="240"/>
      <c r="J4439" s="240"/>
      <c r="K4439" s="240"/>
      <c r="L4439" s="240"/>
      <c r="M4439" s="240"/>
      <c r="N4439" s="240"/>
      <c r="O4439" s="240"/>
      <c r="P4439" s="240"/>
    </row>
    <row r="4440" spans="1:16" ht="13.5">
      <c r="A4440" s="240"/>
      <c r="B4440" s="240"/>
      <c r="C4440" s="240"/>
      <c r="D4440" s="240"/>
      <c r="E4440" s="240"/>
      <c r="F4440" s="240"/>
      <c r="G4440" s="240"/>
      <c r="H4440" s="240"/>
      <c r="I4440" s="240"/>
      <c r="J4440" s="240"/>
      <c r="K4440" s="240"/>
      <c r="L4440" s="240"/>
      <c r="M4440" s="240"/>
      <c r="N4440" s="240"/>
      <c r="O4440" s="240"/>
      <c r="P4440" s="240"/>
    </row>
    <row r="4441" spans="1:16" ht="13.5">
      <c r="A4441" s="240"/>
      <c r="B4441" s="240"/>
      <c r="C4441" s="240"/>
      <c r="D4441" s="240"/>
      <c r="E4441" s="240"/>
      <c r="F4441" s="240"/>
      <c r="G4441" s="240"/>
      <c r="H4441" s="240"/>
      <c r="I4441" s="240"/>
      <c r="J4441" s="240"/>
      <c r="K4441" s="240"/>
      <c r="L4441" s="240"/>
      <c r="M4441" s="240"/>
      <c r="N4441" s="240"/>
      <c r="O4441" s="240"/>
      <c r="P4441" s="240"/>
    </row>
    <row r="4442" spans="1:16" ht="13.5">
      <c r="A4442" s="240"/>
      <c r="B4442" s="240"/>
      <c r="C4442" s="240"/>
      <c r="D4442" s="240"/>
      <c r="E4442" s="240"/>
      <c r="F4442" s="240"/>
      <c r="G4442" s="240"/>
      <c r="H4442" s="240"/>
      <c r="I4442" s="240"/>
      <c r="J4442" s="240"/>
      <c r="K4442" s="240"/>
      <c r="L4442" s="240"/>
      <c r="M4442" s="240"/>
      <c r="N4442" s="240"/>
      <c r="O4442" s="240"/>
      <c r="P4442" s="240"/>
    </row>
    <row r="4443" spans="1:16" ht="13.5">
      <c r="A4443" s="240"/>
      <c r="B4443" s="240"/>
      <c r="C4443" s="240"/>
      <c r="D4443" s="240"/>
      <c r="E4443" s="240"/>
      <c r="F4443" s="240"/>
      <c r="G4443" s="240"/>
      <c r="H4443" s="240"/>
      <c r="I4443" s="240"/>
      <c r="J4443" s="240"/>
      <c r="K4443" s="240"/>
      <c r="L4443" s="240"/>
      <c r="M4443" s="240"/>
      <c r="N4443" s="240"/>
      <c r="O4443" s="240"/>
      <c r="P4443" s="240"/>
    </row>
    <row r="4444" spans="1:16" ht="13.5">
      <c r="A4444" s="240"/>
      <c r="B4444" s="240"/>
      <c r="C4444" s="240"/>
      <c r="D4444" s="240"/>
      <c r="E4444" s="240"/>
      <c r="F4444" s="240"/>
      <c r="G4444" s="240"/>
      <c r="H4444" s="240"/>
      <c r="I4444" s="240"/>
      <c r="J4444" s="240"/>
      <c r="K4444" s="240"/>
      <c r="L4444" s="240"/>
      <c r="M4444" s="240"/>
      <c r="N4444" s="240"/>
      <c r="O4444" s="240"/>
      <c r="P4444" s="240"/>
    </row>
    <row r="4445" spans="1:16" ht="13.5">
      <c r="A4445" s="240"/>
      <c r="B4445" s="240"/>
      <c r="C4445" s="240"/>
      <c r="D4445" s="240"/>
      <c r="E4445" s="240"/>
      <c r="F4445" s="240"/>
      <c r="G4445" s="240"/>
      <c r="H4445" s="240"/>
      <c r="I4445" s="240"/>
      <c r="J4445" s="240"/>
      <c r="K4445" s="240"/>
      <c r="L4445" s="240"/>
      <c r="M4445" s="240"/>
      <c r="N4445" s="240"/>
      <c r="O4445" s="240"/>
      <c r="P4445" s="240"/>
    </row>
    <row r="4446" spans="1:16" ht="13.5">
      <c r="A4446" s="240"/>
      <c r="B4446" s="240"/>
      <c r="C4446" s="240"/>
      <c r="D4446" s="240"/>
      <c r="E4446" s="240"/>
      <c r="F4446" s="240"/>
      <c r="G4446" s="240"/>
      <c r="H4446" s="240"/>
      <c r="I4446" s="240"/>
      <c r="J4446" s="240"/>
      <c r="K4446" s="240"/>
      <c r="L4446" s="240"/>
      <c r="M4446" s="240"/>
      <c r="N4446" s="240"/>
      <c r="O4446" s="240"/>
      <c r="P4446" s="240"/>
    </row>
    <row r="4447" spans="1:16" ht="13.5">
      <c r="A4447" s="240"/>
      <c r="B4447" s="240"/>
      <c r="C4447" s="240"/>
      <c r="D4447" s="240"/>
      <c r="E4447" s="240"/>
      <c r="F4447" s="240"/>
      <c r="G4447" s="240"/>
      <c r="H4447" s="240"/>
      <c r="I4447" s="240"/>
      <c r="J4447" s="240"/>
      <c r="K4447" s="240"/>
      <c r="L4447" s="240"/>
      <c r="M4447" s="240"/>
      <c r="N4447" s="240"/>
      <c r="O4447" s="240"/>
      <c r="P4447" s="240"/>
    </row>
    <row r="4448" spans="1:16" ht="13.5">
      <c r="A4448" s="240"/>
      <c r="B4448" s="240"/>
      <c r="C4448" s="240"/>
      <c r="D4448" s="240"/>
      <c r="E4448" s="240"/>
      <c r="F4448" s="240"/>
      <c r="G4448" s="240"/>
      <c r="H4448" s="240"/>
      <c r="I4448" s="240"/>
      <c r="J4448" s="240"/>
      <c r="K4448" s="240"/>
      <c r="L4448" s="240"/>
      <c r="M4448" s="240"/>
      <c r="N4448" s="240"/>
      <c r="O4448" s="240"/>
      <c r="P4448" s="240"/>
    </row>
    <row r="4449" spans="1:16" ht="13.5">
      <c r="A4449" s="240"/>
      <c r="B4449" s="240"/>
      <c r="C4449" s="240"/>
      <c r="D4449" s="240"/>
      <c r="E4449" s="240"/>
      <c r="F4449" s="240"/>
      <c r="G4449" s="240"/>
      <c r="H4449" s="240"/>
      <c r="I4449" s="240"/>
      <c r="J4449" s="240"/>
      <c r="K4449" s="240"/>
      <c r="L4449" s="240"/>
      <c r="M4449" s="240"/>
      <c r="N4449" s="240"/>
      <c r="O4449" s="240"/>
      <c r="P4449" s="240"/>
    </row>
    <row r="4450" spans="1:16" ht="13.5">
      <c r="A4450" s="240"/>
      <c r="B4450" s="240"/>
      <c r="C4450" s="240"/>
      <c r="D4450" s="240"/>
      <c r="E4450" s="240"/>
      <c r="F4450" s="240"/>
      <c r="G4450" s="240"/>
      <c r="H4450" s="240"/>
      <c r="I4450" s="240"/>
      <c r="J4450" s="240"/>
      <c r="K4450" s="240"/>
      <c r="L4450" s="240"/>
      <c r="M4450" s="240"/>
      <c r="N4450" s="240"/>
      <c r="O4450" s="240"/>
      <c r="P4450" s="240"/>
    </row>
    <row r="4451" spans="1:16" ht="13.5">
      <c r="A4451" s="240"/>
      <c r="B4451" s="240"/>
      <c r="C4451" s="240"/>
      <c r="D4451" s="240"/>
      <c r="E4451" s="240"/>
      <c r="F4451" s="240"/>
      <c r="G4451" s="240"/>
      <c r="H4451" s="240"/>
      <c r="I4451" s="240"/>
      <c r="J4451" s="240"/>
      <c r="K4451" s="240"/>
      <c r="L4451" s="240"/>
      <c r="M4451" s="240"/>
      <c r="N4451" s="240"/>
      <c r="O4451" s="240"/>
      <c r="P4451" s="240"/>
    </row>
    <row r="4452" spans="1:16" ht="13.5">
      <c r="A4452" s="240"/>
      <c r="B4452" s="240"/>
      <c r="C4452" s="240"/>
      <c r="D4452" s="240"/>
      <c r="E4452" s="240"/>
      <c r="F4452" s="240"/>
      <c r="G4452" s="240"/>
      <c r="H4452" s="240"/>
      <c r="I4452" s="240"/>
      <c r="J4452" s="240"/>
      <c r="K4452" s="240"/>
      <c r="L4452" s="240"/>
      <c r="M4452" s="240"/>
      <c r="N4452" s="240"/>
      <c r="O4452" s="240"/>
      <c r="P4452" s="240"/>
    </row>
    <row r="4453" spans="1:16" ht="13.5">
      <c r="A4453" s="240"/>
      <c r="B4453" s="240"/>
      <c r="C4453" s="240"/>
      <c r="D4453" s="240"/>
      <c r="E4453" s="240"/>
      <c r="F4453" s="240"/>
      <c r="G4453" s="240"/>
      <c r="H4453" s="240"/>
      <c r="I4453" s="240"/>
      <c r="J4453" s="240"/>
      <c r="K4453" s="240"/>
      <c r="L4453" s="240"/>
      <c r="M4453" s="240"/>
      <c r="N4453" s="240"/>
      <c r="O4453" s="240"/>
      <c r="P4453" s="240"/>
    </row>
    <row r="4454" spans="1:16" ht="13.5">
      <c r="A4454" s="240"/>
      <c r="B4454" s="240"/>
      <c r="C4454" s="240"/>
      <c r="D4454" s="240"/>
      <c r="E4454" s="240"/>
      <c r="F4454" s="240"/>
      <c r="G4454" s="240"/>
      <c r="H4454" s="240"/>
      <c r="I4454" s="240"/>
      <c r="J4454" s="240"/>
      <c r="K4454" s="240"/>
      <c r="L4454" s="240"/>
      <c r="M4454" s="240"/>
      <c r="N4454" s="240"/>
      <c r="O4454" s="240"/>
      <c r="P4454" s="240"/>
    </row>
    <row r="4455" spans="1:16" ht="13.5">
      <c r="A4455" s="240"/>
      <c r="B4455" s="240"/>
      <c r="C4455" s="240"/>
      <c r="D4455" s="240"/>
      <c r="E4455" s="240"/>
      <c r="F4455" s="240"/>
      <c r="G4455" s="240"/>
      <c r="H4455" s="240"/>
      <c r="I4455" s="240"/>
      <c r="J4455" s="240"/>
      <c r="K4455" s="240"/>
      <c r="L4455" s="240"/>
      <c r="M4455" s="240"/>
      <c r="N4455" s="240"/>
      <c r="O4455" s="240"/>
      <c r="P4455" s="240"/>
    </row>
    <row r="4456" spans="1:16" ht="13.5">
      <c r="A4456" s="240"/>
      <c r="B4456" s="240"/>
      <c r="C4456" s="240"/>
      <c r="D4456" s="240"/>
      <c r="E4456" s="240"/>
      <c r="F4456" s="240"/>
      <c r="G4456" s="240"/>
      <c r="H4456" s="240"/>
      <c r="I4456" s="240"/>
      <c r="J4456" s="240"/>
      <c r="K4456" s="240"/>
      <c r="L4456" s="240"/>
      <c r="M4456" s="240"/>
      <c r="N4456" s="240"/>
      <c r="O4456" s="240"/>
      <c r="P4456" s="240"/>
    </row>
    <row r="4457" spans="1:16" ht="13.5">
      <c r="A4457" s="240"/>
      <c r="B4457" s="240"/>
      <c r="C4457" s="240"/>
      <c r="D4457" s="240"/>
      <c r="E4457" s="240"/>
      <c r="F4457" s="240"/>
      <c r="G4457" s="240"/>
      <c r="H4457" s="240"/>
      <c r="I4457" s="240"/>
      <c r="J4457" s="240"/>
      <c r="K4457" s="240"/>
      <c r="L4457" s="240"/>
      <c r="M4457" s="240"/>
      <c r="N4457" s="240"/>
      <c r="O4457" s="240"/>
      <c r="P4457" s="240"/>
    </row>
    <row r="4458" spans="1:16" ht="13.5">
      <c r="A4458" s="240"/>
      <c r="B4458" s="240"/>
      <c r="C4458" s="240"/>
      <c r="D4458" s="240"/>
      <c r="E4458" s="240"/>
      <c r="F4458" s="240"/>
      <c r="G4458" s="240"/>
      <c r="H4458" s="240"/>
      <c r="I4458" s="240"/>
      <c r="J4458" s="240"/>
      <c r="K4458" s="240"/>
      <c r="L4458" s="240"/>
      <c r="M4458" s="240"/>
      <c r="N4458" s="240"/>
      <c r="O4458" s="240"/>
      <c r="P4458" s="240"/>
    </row>
    <row r="4459" spans="1:16" ht="13.5">
      <c r="A4459" s="240"/>
      <c r="B4459" s="240"/>
      <c r="C4459" s="240"/>
      <c r="D4459" s="240"/>
      <c r="E4459" s="240"/>
      <c r="F4459" s="240"/>
      <c r="G4459" s="240"/>
      <c r="H4459" s="240"/>
      <c r="I4459" s="240"/>
      <c r="J4459" s="240"/>
      <c r="K4459" s="240"/>
      <c r="L4459" s="240"/>
      <c r="M4459" s="240"/>
      <c r="N4459" s="240"/>
      <c r="O4459" s="240"/>
      <c r="P4459" s="240"/>
    </row>
    <row r="4460" spans="1:16" ht="13.5">
      <c r="A4460" s="240"/>
      <c r="B4460" s="240"/>
      <c r="C4460" s="240"/>
      <c r="D4460" s="240"/>
      <c r="E4460" s="240"/>
      <c r="F4460" s="240"/>
      <c r="G4460" s="240"/>
      <c r="H4460" s="240"/>
      <c r="I4460" s="240"/>
      <c r="J4460" s="240"/>
      <c r="K4460" s="240"/>
      <c r="L4460" s="240"/>
      <c r="M4460" s="240"/>
      <c r="N4460" s="240"/>
      <c r="O4460" s="240"/>
      <c r="P4460" s="240"/>
    </row>
    <row r="4461" spans="1:16" ht="13.5">
      <c r="A4461" s="240"/>
      <c r="B4461" s="240"/>
      <c r="C4461" s="240"/>
      <c r="D4461" s="240"/>
      <c r="E4461" s="240"/>
      <c r="F4461" s="240"/>
      <c r="G4461" s="240"/>
      <c r="H4461" s="240"/>
      <c r="I4461" s="240"/>
      <c r="J4461" s="240"/>
      <c r="K4461" s="240"/>
      <c r="L4461" s="240"/>
      <c r="M4461" s="240"/>
      <c r="N4461" s="240"/>
      <c r="O4461" s="240"/>
      <c r="P4461" s="240"/>
    </row>
    <row r="4462" spans="1:16" ht="13.5">
      <c r="A4462" s="240"/>
      <c r="B4462" s="240"/>
      <c r="C4462" s="240"/>
      <c r="D4462" s="240"/>
      <c r="E4462" s="240"/>
      <c r="F4462" s="240"/>
      <c r="G4462" s="240"/>
      <c r="H4462" s="240"/>
      <c r="I4462" s="240"/>
      <c r="J4462" s="240"/>
      <c r="K4462" s="240"/>
      <c r="L4462" s="240"/>
      <c r="M4462" s="240"/>
      <c r="N4462" s="240"/>
      <c r="O4462" s="240"/>
      <c r="P4462" s="240"/>
    </row>
    <row r="4463" spans="1:16" ht="13.5">
      <c r="A4463" s="240"/>
      <c r="B4463" s="240"/>
      <c r="C4463" s="240"/>
      <c r="D4463" s="240"/>
      <c r="E4463" s="240"/>
      <c r="F4463" s="240"/>
      <c r="G4463" s="240"/>
      <c r="H4463" s="240"/>
      <c r="I4463" s="240"/>
      <c r="J4463" s="240"/>
      <c r="K4463" s="240"/>
      <c r="L4463" s="240"/>
      <c r="M4463" s="240"/>
      <c r="N4463" s="240"/>
      <c r="O4463" s="240"/>
      <c r="P4463" s="240"/>
    </row>
    <row r="4464" spans="1:16" ht="13.5">
      <c r="A4464" s="240"/>
      <c r="B4464" s="240"/>
      <c r="C4464" s="240"/>
      <c r="D4464" s="240"/>
      <c r="E4464" s="240"/>
      <c r="F4464" s="240"/>
      <c r="G4464" s="240"/>
      <c r="H4464" s="240"/>
      <c r="I4464" s="240"/>
      <c r="J4464" s="240"/>
      <c r="K4464" s="240"/>
      <c r="L4464" s="240"/>
      <c r="M4464" s="240"/>
      <c r="N4464" s="240"/>
      <c r="O4464" s="240"/>
      <c r="P4464" s="240"/>
    </row>
    <row r="4465" spans="1:16" ht="13.5">
      <c r="A4465" s="240"/>
      <c r="B4465" s="240"/>
      <c r="C4465" s="240"/>
      <c r="D4465" s="240"/>
      <c r="E4465" s="240"/>
      <c r="F4465" s="240"/>
      <c r="G4465" s="240"/>
      <c r="H4465" s="240"/>
      <c r="I4465" s="240"/>
      <c r="J4465" s="240"/>
      <c r="K4465" s="240"/>
      <c r="L4465" s="240"/>
      <c r="M4465" s="240"/>
      <c r="N4465" s="240"/>
      <c r="O4465" s="240"/>
      <c r="P4465" s="240"/>
    </row>
    <row r="4466" spans="1:16" ht="13.5">
      <c r="A4466" s="240"/>
      <c r="B4466" s="240"/>
      <c r="C4466" s="240"/>
      <c r="D4466" s="240"/>
      <c r="E4466" s="240"/>
      <c r="F4466" s="240"/>
      <c r="G4466" s="240"/>
      <c r="H4466" s="240"/>
      <c r="I4466" s="240"/>
      <c r="J4466" s="240"/>
      <c r="K4466" s="240"/>
      <c r="L4466" s="240"/>
      <c r="M4466" s="240"/>
      <c r="N4466" s="240"/>
      <c r="O4466" s="240"/>
      <c r="P4466" s="240"/>
    </row>
    <row r="4467" spans="1:16" ht="13.5">
      <c r="A4467" s="240"/>
      <c r="B4467" s="240"/>
      <c r="C4467" s="240"/>
      <c r="D4467" s="240"/>
      <c r="E4467" s="240"/>
      <c r="F4467" s="240"/>
      <c r="G4467" s="240"/>
      <c r="H4467" s="240"/>
      <c r="I4467" s="240"/>
      <c r="J4467" s="240"/>
      <c r="K4467" s="240"/>
      <c r="L4467" s="240"/>
      <c r="M4467" s="240"/>
      <c r="N4467" s="240"/>
      <c r="O4467" s="240"/>
      <c r="P4467" s="240"/>
    </row>
    <row r="4468" spans="1:16" ht="13.5">
      <c r="A4468" s="240"/>
      <c r="B4468" s="240"/>
      <c r="C4468" s="240"/>
      <c r="D4468" s="240"/>
      <c r="E4468" s="240"/>
      <c r="F4468" s="240"/>
      <c r="G4468" s="240"/>
      <c r="H4468" s="240"/>
      <c r="I4468" s="240"/>
      <c r="J4468" s="240"/>
      <c r="K4468" s="240"/>
      <c r="L4468" s="240"/>
      <c r="M4468" s="240"/>
      <c r="N4468" s="240"/>
      <c r="O4468" s="240"/>
      <c r="P4468" s="240"/>
    </row>
    <row r="4469" spans="1:16" ht="13.5">
      <c r="A4469" s="240"/>
      <c r="B4469" s="240"/>
      <c r="C4469" s="240"/>
      <c r="D4469" s="240"/>
      <c r="E4469" s="240"/>
      <c r="F4469" s="240"/>
      <c r="G4469" s="240"/>
      <c r="H4469" s="240"/>
      <c r="I4469" s="240"/>
      <c r="J4469" s="240"/>
      <c r="K4469" s="240"/>
      <c r="L4469" s="240"/>
      <c r="M4469" s="240"/>
      <c r="N4469" s="240"/>
      <c r="O4469" s="240"/>
      <c r="P4469" s="240"/>
    </row>
    <row r="4470" spans="1:16" ht="13.5">
      <c r="A4470" s="240"/>
      <c r="B4470" s="240"/>
      <c r="C4470" s="240"/>
      <c r="D4470" s="240"/>
      <c r="E4470" s="240"/>
      <c r="F4470" s="240"/>
      <c r="G4470" s="240"/>
      <c r="H4470" s="240"/>
      <c r="I4470" s="240"/>
      <c r="J4470" s="240"/>
      <c r="K4470" s="240"/>
      <c r="L4470" s="240"/>
      <c r="M4470" s="240"/>
      <c r="N4470" s="240"/>
      <c r="O4470" s="240"/>
      <c r="P4470" s="240"/>
    </row>
    <row r="4471" spans="1:16" ht="13.5">
      <c r="A4471" s="240"/>
      <c r="B4471" s="240"/>
      <c r="C4471" s="240"/>
      <c r="D4471" s="240"/>
      <c r="E4471" s="240"/>
      <c r="F4471" s="240"/>
      <c r="G4471" s="240"/>
      <c r="H4471" s="240"/>
      <c r="I4471" s="240"/>
      <c r="J4471" s="240"/>
      <c r="K4471" s="240"/>
      <c r="L4471" s="240"/>
      <c r="M4471" s="240"/>
      <c r="N4471" s="240"/>
      <c r="O4471" s="240"/>
      <c r="P4471" s="240"/>
    </row>
    <row r="4472" spans="1:16" ht="13.5">
      <c r="A4472" s="240"/>
      <c r="B4472" s="240"/>
      <c r="C4472" s="240"/>
      <c r="D4472" s="240"/>
      <c r="E4472" s="240"/>
      <c r="F4472" s="240"/>
      <c r="G4472" s="240"/>
      <c r="H4472" s="240"/>
      <c r="I4472" s="240"/>
      <c r="J4472" s="240"/>
      <c r="K4472" s="240"/>
      <c r="L4472" s="240"/>
      <c r="M4472" s="240"/>
      <c r="N4472" s="240"/>
      <c r="O4472" s="240"/>
      <c r="P4472" s="240"/>
    </row>
    <row r="4473" spans="1:16" ht="13.5">
      <c r="A4473" s="240"/>
      <c r="B4473" s="240"/>
      <c r="C4473" s="240"/>
      <c r="D4473" s="240"/>
      <c r="E4473" s="240"/>
      <c r="F4473" s="240"/>
      <c r="G4473" s="240"/>
      <c r="H4473" s="240"/>
      <c r="I4473" s="240"/>
      <c r="J4473" s="240"/>
      <c r="K4473" s="240"/>
      <c r="L4473" s="240"/>
      <c r="M4473" s="240"/>
      <c r="N4473" s="240"/>
      <c r="O4473" s="240"/>
      <c r="P4473" s="240"/>
    </row>
    <row r="4474" spans="1:16" ht="13.5">
      <c r="A4474" s="240"/>
      <c r="B4474" s="240"/>
      <c r="C4474" s="240"/>
      <c r="D4474" s="240"/>
      <c r="E4474" s="240"/>
      <c r="F4474" s="240"/>
      <c r="G4474" s="240"/>
      <c r="H4474" s="240"/>
      <c r="I4474" s="240"/>
      <c r="J4474" s="240"/>
      <c r="K4474" s="240"/>
      <c r="L4474" s="240"/>
      <c r="M4474" s="240"/>
      <c r="N4474" s="240"/>
      <c r="O4474" s="240"/>
      <c r="P4474" s="240"/>
    </row>
    <row r="4475" spans="1:16" ht="13.5">
      <c r="A4475" s="240"/>
      <c r="B4475" s="240"/>
      <c r="C4475" s="240"/>
      <c r="D4475" s="240"/>
      <c r="E4475" s="240"/>
      <c r="F4475" s="240"/>
      <c r="G4475" s="240"/>
      <c r="H4475" s="240"/>
      <c r="I4475" s="240"/>
      <c r="J4475" s="240"/>
      <c r="K4475" s="240"/>
      <c r="L4475" s="240"/>
      <c r="M4475" s="240"/>
      <c r="N4475" s="240"/>
      <c r="O4475" s="240"/>
      <c r="P4475" s="240"/>
    </row>
    <row r="4476" spans="1:16" ht="13.5">
      <c r="A4476" s="240"/>
      <c r="B4476" s="240"/>
      <c r="C4476" s="240"/>
      <c r="D4476" s="240"/>
      <c r="E4476" s="240"/>
      <c r="F4476" s="240"/>
      <c r="G4476" s="240"/>
      <c r="H4476" s="240"/>
      <c r="I4476" s="240"/>
      <c r="J4476" s="240"/>
      <c r="K4476" s="240"/>
      <c r="L4476" s="240"/>
      <c r="M4476" s="240"/>
      <c r="N4476" s="240"/>
      <c r="O4476" s="240"/>
      <c r="P4476" s="240"/>
    </row>
    <row r="4477" spans="1:16" ht="13.5">
      <c r="A4477" s="240"/>
      <c r="B4477" s="240"/>
      <c r="C4477" s="240"/>
      <c r="D4477" s="240"/>
      <c r="E4477" s="240"/>
      <c r="F4477" s="240"/>
      <c r="G4477" s="240"/>
      <c r="H4477" s="240"/>
      <c r="I4477" s="240"/>
      <c r="J4477" s="240"/>
      <c r="K4477" s="240"/>
      <c r="L4477" s="240"/>
      <c r="M4477" s="240"/>
      <c r="N4477" s="240"/>
      <c r="O4477" s="240"/>
      <c r="P4477" s="240"/>
    </row>
    <row r="4478" spans="1:16" ht="13.5">
      <c r="A4478" s="240"/>
      <c r="B4478" s="240"/>
      <c r="C4478" s="240"/>
      <c r="D4478" s="240"/>
      <c r="E4478" s="240"/>
      <c r="F4478" s="240"/>
      <c r="G4478" s="240"/>
      <c r="H4478" s="240"/>
      <c r="I4478" s="240"/>
      <c r="J4478" s="240"/>
      <c r="K4478" s="240"/>
      <c r="L4478" s="240"/>
      <c r="M4478" s="240"/>
      <c r="N4478" s="240"/>
      <c r="O4478" s="240"/>
      <c r="P4478" s="240"/>
    </row>
    <row r="4479" spans="1:16" ht="13.5">
      <c r="A4479" s="240"/>
      <c r="B4479" s="240"/>
      <c r="C4479" s="240"/>
      <c r="D4479" s="240"/>
      <c r="E4479" s="240"/>
      <c r="F4479" s="240"/>
      <c r="G4479" s="240"/>
      <c r="H4479" s="240"/>
      <c r="I4479" s="240"/>
      <c r="J4479" s="240"/>
      <c r="K4479" s="240"/>
      <c r="L4479" s="240"/>
      <c r="M4479" s="240"/>
      <c r="N4479" s="240"/>
      <c r="O4479" s="240"/>
      <c r="P4479" s="240"/>
    </row>
    <row r="4480" spans="1:16" ht="13.5">
      <c r="A4480" s="240"/>
      <c r="B4480" s="240"/>
      <c r="C4480" s="240"/>
      <c r="D4480" s="240"/>
      <c r="E4480" s="240"/>
      <c r="F4480" s="240"/>
      <c r="G4480" s="240"/>
      <c r="H4480" s="240"/>
      <c r="I4480" s="240"/>
      <c r="J4480" s="240"/>
      <c r="K4480" s="240"/>
      <c r="L4480" s="240"/>
      <c r="M4480" s="240"/>
      <c r="N4480" s="240"/>
      <c r="O4480" s="240"/>
      <c r="P4480" s="240"/>
    </row>
    <row r="4481" spans="1:16" ht="13.5">
      <c r="A4481" s="240"/>
      <c r="B4481" s="240"/>
      <c r="C4481" s="240"/>
      <c r="D4481" s="240"/>
      <c r="E4481" s="240"/>
      <c r="F4481" s="240"/>
      <c r="G4481" s="240"/>
      <c r="H4481" s="240"/>
      <c r="I4481" s="240"/>
      <c r="J4481" s="240"/>
      <c r="K4481" s="240"/>
      <c r="L4481" s="240"/>
      <c r="M4481" s="240"/>
      <c r="N4481" s="240"/>
      <c r="O4481" s="240"/>
      <c r="P4481" s="240"/>
    </row>
    <row r="4482" spans="1:16" ht="13.5">
      <c r="A4482" s="240"/>
      <c r="B4482" s="240"/>
      <c r="C4482" s="240"/>
      <c r="D4482" s="240"/>
      <c r="E4482" s="240"/>
      <c r="F4482" s="240"/>
      <c r="G4482" s="240"/>
      <c r="H4482" s="240"/>
      <c r="I4482" s="240"/>
      <c r="J4482" s="240"/>
      <c r="K4482" s="240"/>
      <c r="L4482" s="240"/>
      <c r="M4482" s="240"/>
      <c r="N4482" s="240"/>
      <c r="O4482" s="240"/>
      <c r="P4482" s="240"/>
    </row>
    <row r="4483" spans="1:16" ht="13.5">
      <c r="A4483" s="240"/>
      <c r="B4483" s="240"/>
      <c r="C4483" s="240"/>
      <c r="D4483" s="240"/>
      <c r="E4483" s="240"/>
      <c r="F4483" s="240"/>
      <c r="G4483" s="240"/>
      <c r="H4483" s="240"/>
      <c r="I4483" s="240"/>
      <c r="J4483" s="240"/>
      <c r="K4483" s="240"/>
      <c r="L4483" s="240"/>
      <c r="M4483" s="240"/>
      <c r="N4483" s="240"/>
      <c r="O4483" s="240"/>
      <c r="P4483" s="240"/>
    </row>
    <row r="4484" spans="1:16" ht="13.5">
      <c r="A4484" s="240"/>
      <c r="B4484" s="240"/>
      <c r="C4484" s="240"/>
      <c r="D4484" s="240"/>
      <c r="E4484" s="240"/>
      <c r="F4484" s="240"/>
      <c r="G4484" s="240"/>
      <c r="H4484" s="240"/>
      <c r="I4484" s="240"/>
      <c r="J4484" s="240"/>
      <c r="K4484" s="240"/>
      <c r="L4484" s="240"/>
      <c r="M4484" s="240"/>
      <c r="N4484" s="240"/>
      <c r="O4484" s="240"/>
      <c r="P4484" s="240"/>
    </row>
    <row r="4485" spans="1:16" ht="13.5">
      <c r="A4485" s="240"/>
      <c r="B4485" s="240"/>
      <c r="C4485" s="240"/>
      <c r="D4485" s="240"/>
      <c r="E4485" s="240"/>
      <c r="F4485" s="240"/>
      <c r="G4485" s="240"/>
      <c r="H4485" s="240"/>
      <c r="I4485" s="240"/>
      <c r="J4485" s="240"/>
      <c r="K4485" s="240"/>
      <c r="L4485" s="240"/>
      <c r="M4485" s="240"/>
      <c r="N4485" s="240"/>
      <c r="O4485" s="240"/>
      <c r="P4485" s="240"/>
    </row>
    <row r="4486" spans="1:16" ht="13.5">
      <c r="A4486" s="240"/>
      <c r="B4486" s="240"/>
      <c r="C4486" s="240"/>
      <c r="D4486" s="240"/>
      <c r="E4486" s="240"/>
      <c r="F4486" s="240"/>
      <c r="G4486" s="240"/>
      <c r="H4486" s="240"/>
      <c r="I4486" s="240"/>
      <c r="J4486" s="240"/>
      <c r="K4486" s="240"/>
      <c r="L4486" s="240"/>
      <c r="M4486" s="240"/>
      <c r="N4486" s="240"/>
      <c r="O4486" s="240"/>
      <c r="P4486" s="240"/>
    </row>
    <row r="4487" spans="1:16" ht="13.5">
      <c r="A4487" s="240"/>
      <c r="B4487" s="240"/>
      <c r="C4487" s="240"/>
      <c r="D4487" s="240"/>
      <c r="E4487" s="240"/>
      <c r="F4487" s="240"/>
      <c r="G4487" s="240"/>
      <c r="H4487" s="240"/>
      <c r="I4487" s="240"/>
      <c r="J4487" s="240"/>
      <c r="K4487" s="240"/>
      <c r="L4487" s="240"/>
      <c r="M4487" s="240"/>
      <c r="N4487" s="240"/>
      <c r="O4487" s="240"/>
      <c r="P4487" s="240"/>
    </row>
    <row r="4488" spans="1:16" ht="13.5">
      <c r="A4488" s="240"/>
      <c r="B4488" s="240"/>
      <c r="C4488" s="240"/>
      <c r="D4488" s="240"/>
      <c r="E4488" s="240"/>
      <c r="F4488" s="240"/>
      <c r="G4488" s="240"/>
      <c r="H4488" s="240"/>
      <c r="I4488" s="240"/>
      <c r="J4488" s="240"/>
      <c r="K4488" s="240"/>
      <c r="L4488" s="240"/>
      <c r="M4488" s="240"/>
      <c r="N4488" s="240"/>
      <c r="O4488" s="240"/>
      <c r="P4488" s="240"/>
    </row>
    <row r="4489" spans="1:16" ht="13.5">
      <c r="A4489" s="240"/>
      <c r="B4489" s="240"/>
      <c r="C4489" s="240"/>
      <c r="D4489" s="240"/>
      <c r="E4489" s="240"/>
      <c r="F4489" s="240"/>
      <c r="G4489" s="240"/>
      <c r="H4489" s="240"/>
      <c r="I4489" s="240"/>
      <c r="J4489" s="240"/>
      <c r="K4489" s="240"/>
      <c r="L4489" s="240"/>
      <c r="M4489" s="240"/>
      <c r="N4489" s="240"/>
      <c r="O4489" s="240"/>
      <c r="P4489" s="240"/>
    </row>
    <row r="4490" spans="1:16" ht="13.5">
      <c r="A4490" s="240"/>
      <c r="B4490" s="240"/>
      <c r="C4490" s="240"/>
      <c r="D4490" s="240"/>
      <c r="E4490" s="240"/>
      <c r="F4490" s="240"/>
      <c r="G4490" s="240"/>
      <c r="H4490" s="240"/>
      <c r="I4490" s="240"/>
      <c r="J4490" s="240"/>
      <c r="K4490" s="240"/>
      <c r="L4490" s="240"/>
      <c r="M4490" s="240"/>
      <c r="N4490" s="240"/>
      <c r="O4490" s="240"/>
      <c r="P4490" s="240"/>
    </row>
    <row r="4491" spans="1:16" ht="13.5">
      <c r="A4491" s="240"/>
      <c r="B4491" s="240"/>
      <c r="C4491" s="240"/>
      <c r="D4491" s="240"/>
      <c r="E4491" s="240"/>
      <c r="F4491" s="240"/>
      <c r="G4491" s="240"/>
      <c r="H4491" s="240"/>
      <c r="I4491" s="240"/>
      <c r="J4491" s="240"/>
      <c r="K4491" s="240"/>
      <c r="L4491" s="240"/>
      <c r="M4491" s="240"/>
      <c r="N4491" s="240"/>
      <c r="O4491" s="240"/>
      <c r="P4491" s="240"/>
    </row>
    <row r="4492" spans="1:16" ht="13.5">
      <c r="A4492" s="240"/>
      <c r="B4492" s="240"/>
      <c r="C4492" s="240"/>
      <c r="D4492" s="240"/>
      <c r="E4492" s="240"/>
      <c r="F4492" s="240"/>
      <c r="G4492" s="240"/>
      <c r="H4492" s="240"/>
      <c r="I4492" s="240"/>
      <c r="J4492" s="240"/>
      <c r="K4492" s="240"/>
      <c r="L4492" s="240"/>
      <c r="M4492" s="240"/>
      <c r="N4492" s="240"/>
      <c r="O4492" s="240"/>
      <c r="P4492" s="240"/>
    </row>
    <row r="4493" spans="1:16" ht="13.5">
      <c r="A4493" s="240"/>
      <c r="B4493" s="240"/>
      <c r="C4493" s="240"/>
      <c r="D4493" s="240"/>
      <c r="E4493" s="240"/>
      <c r="F4493" s="240"/>
      <c r="G4493" s="240"/>
      <c r="H4493" s="240"/>
      <c r="I4493" s="240"/>
      <c r="J4493" s="240"/>
      <c r="K4493" s="240"/>
      <c r="L4493" s="240"/>
      <c r="M4493" s="240"/>
      <c r="N4493" s="240"/>
      <c r="O4493" s="240"/>
      <c r="P4493" s="240"/>
    </row>
    <row r="4494" spans="1:16" ht="13.5">
      <c r="A4494" s="240"/>
      <c r="B4494" s="240"/>
      <c r="C4494" s="240"/>
      <c r="D4494" s="240"/>
      <c r="E4494" s="240"/>
      <c r="F4494" s="240"/>
      <c r="G4494" s="240"/>
      <c r="H4494" s="240"/>
      <c r="I4494" s="240"/>
      <c r="J4494" s="240"/>
      <c r="K4494" s="240"/>
      <c r="L4494" s="240"/>
      <c r="M4494" s="240"/>
      <c r="N4494" s="240"/>
      <c r="O4494" s="240"/>
      <c r="P4494" s="240"/>
    </row>
    <row r="4495" spans="1:16" ht="13.5">
      <c r="A4495" s="240"/>
      <c r="B4495" s="240"/>
      <c r="C4495" s="240"/>
      <c r="D4495" s="240"/>
      <c r="E4495" s="240"/>
      <c r="F4495" s="240"/>
      <c r="G4495" s="240"/>
      <c r="H4495" s="240"/>
      <c r="I4495" s="240"/>
      <c r="J4495" s="240"/>
      <c r="K4495" s="240"/>
      <c r="L4495" s="240"/>
      <c r="M4495" s="240"/>
      <c r="N4495" s="240"/>
      <c r="O4495" s="240"/>
      <c r="P4495" s="240"/>
    </row>
    <row r="4496" spans="1:16" ht="13.5">
      <c r="A4496" s="240"/>
      <c r="B4496" s="240"/>
      <c r="C4496" s="240"/>
      <c r="D4496" s="240"/>
      <c r="E4496" s="240"/>
      <c r="F4496" s="240"/>
      <c r="G4496" s="240"/>
      <c r="H4496" s="240"/>
      <c r="I4496" s="240"/>
      <c r="J4496" s="240"/>
      <c r="K4496" s="240"/>
      <c r="L4496" s="240"/>
      <c r="M4496" s="240"/>
      <c r="N4496" s="240"/>
      <c r="O4496" s="240"/>
      <c r="P4496" s="240"/>
    </row>
    <row r="4497" spans="1:16" ht="13.5">
      <c r="A4497" s="240"/>
      <c r="B4497" s="240"/>
      <c r="C4497" s="240"/>
      <c r="D4497" s="240"/>
      <c r="E4497" s="240"/>
      <c r="F4497" s="240"/>
      <c r="G4497" s="240"/>
      <c r="H4497" s="240"/>
      <c r="I4497" s="240"/>
      <c r="J4497" s="240"/>
      <c r="K4497" s="240"/>
      <c r="L4497" s="240"/>
      <c r="M4497" s="240"/>
      <c r="N4497" s="240"/>
      <c r="O4497" s="240"/>
      <c r="P4497" s="240"/>
    </row>
    <row r="4498" spans="1:16" ht="13.5">
      <c r="A4498" s="240"/>
      <c r="B4498" s="240"/>
      <c r="C4498" s="240"/>
      <c r="D4498" s="240"/>
      <c r="E4498" s="240"/>
      <c r="F4498" s="240"/>
      <c r="G4498" s="240"/>
      <c r="H4498" s="240"/>
      <c r="I4498" s="240"/>
      <c r="J4498" s="240"/>
      <c r="K4498" s="240"/>
      <c r="L4498" s="240"/>
      <c r="M4498" s="240"/>
      <c r="N4498" s="240"/>
      <c r="O4498" s="240"/>
      <c r="P4498" s="240"/>
    </row>
    <row r="4499" spans="1:16" ht="13.5">
      <c r="A4499" s="240"/>
      <c r="B4499" s="240"/>
      <c r="C4499" s="240"/>
      <c r="D4499" s="240"/>
      <c r="E4499" s="240"/>
      <c r="F4499" s="240"/>
      <c r="G4499" s="240"/>
      <c r="H4499" s="240"/>
      <c r="I4499" s="240"/>
      <c r="J4499" s="240"/>
      <c r="K4499" s="240"/>
      <c r="L4499" s="240"/>
      <c r="M4499" s="240"/>
      <c r="N4499" s="240"/>
      <c r="O4499" s="240"/>
      <c r="P4499" s="240"/>
    </row>
    <row r="4500" spans="1:16" ht="13.5">
      <c r="A4500" s="240"/>
      <c r="B4500" s="240"/>
      <c r="C4500" s="240"/>
      <c r="D4500" s="240"/>
      <c r="E4500" s="240"/>
      <c r="F4500" s="240"/>
      <c r="G4500" s="240"/>
      <c r="H4500" s="240"/>
      <c r="I4500" s="240"/>
      <c r="J4500" s="240"/>
      <c r="K4500" s="240"/>
      <c r="L4500" s="240"/>
      <c r="M4500" s="240"/>
      <c r="N4500" s="240"/>
      <c r="O4500" s="240"/>
      <c r="P4500" s="240"/>
    </row>
    <row r="4501" spans="1:16" ht="13.5">
      <c r="A4501" s="240"/>
      <c r="B4501" s="240"/>
      <c r="C4501" s="240"/>
      <c r="D4501" s="240"/>
      <c r="E4501" s="240"/>
      <c r="F4501" s="240"/>
      <c r="G4501" s="240"/>
      <c r="H4501" s="240"/>
      <c r="I4501" s="240"/>
      <c r="J4501" s="240"/>
      <c r="K4501" s="240"/>
      <c r="L4501" s="240"/>
      <c r="M4501" s="240"/>
      <c r="N4501" s="240"/>
      <c r="O4501" s="240"/>
      <c r="P4501" s="240"/>
    </row>
    <row r="4502" spans="1:16" ht="13.5">
      <c r="A4502" s="240"/>
      <c r="B4502" s="240"/>
      <c r="C4502" s="240"/>
      <c r="D4502" s="240"/>
      <c r="E4502" s="240"/>
      <c r="F4502" s="240"/>
      <c r="G4502" s="240"/>
      <c r="H4502" s="240"/>
      <c r="I4502" s="240"/>
      <c r="J4502" s="240"/>
      <c r="K4502" s="240"/>
      <c r="L4502" s="240"/>
      <c r="M4502" s="240"/>
      <c r="N4502" s="240"/>
      <c r="O4502" s="240"/>
      <c r="P4502" s="240"/>
    </row>
    <row r="4503" spans="1:16" ht="13.5">
      <c r="A4503" s="240"/>
      <c r="B4503" s="240"/>
      <c r="C4503" s="240"/>
      <c r="D4503" s="240"/>
      <c r="E4503" s="240"/>
      <c r="F4503" s="240"/>
      <c r="G4503" s="240"/>
      <c r="H4503" s="240"/>
      <c r="I4503" s="240"/>
      <c r="J4503" s="240"/>
      <c r="K4503" s="240"/>
      <c r="L4503" s="240"/>
      <c r="M4503" s="240"/>
      <c r="N4503" s="240"/>
      <c r="O4503" s="240"/>
      <c r="P4503" s="240"/>
    </row>
    <row r="4504" spans="1:16" ht="13.5">
      <c r="A4504" s="240"/>
      <c r="B4504" s="240"/>
      <c r="C4504" s="240"/>
      <c r="D4504" s="240"/>
      <c r="E4504" s="240"/>
      <c r="F4504" s="240"/>
      <c r="G4504" s="240"/>
      <c r="H4504" s="240"/>
      <c r="I4504" s="240"/>
      <c r="J4504" s="240"/>
      <c r="K4504" s="240"/>
      <c r="L4504" s="240"/>
      <c r="M4504" s="240"/>
      <c r="N4504" s="240"/>
      <c r="O4504" s="240"/>
      <c r="P4504" s="240"/>
    </row>
    <row r="4505" spans="1:16" ht="13.5">
      <c r="A4505" s="240"/>
      <c r="B4505" s="240"/>
      <c r="C4505" s="240"/>
      <c r="D4505" s="240"/>
      <c r="E4505" s="240"/>
      <c r="F4505" s="240"/>
      <c r="G4505" s="240"/>
      <c r="H4505" s="240"/>
      <c r="I4505" s="240"/>
      <c r="J4505" s="240"/>
      <c r="K4505" s="240"/>
      <c r="L4505" s="240"/>
      <c r="M4505" s="240"/>
      <c r="N4505" s="240"/>
      <c r="O4505" s="240"/>
      <c r="P4505" s="240"/>
    </row>
    <row r="4506" spans="1:16" ht="13.5">
      <c r="A4506" s="240"/>
      <c r="B4506" s="240"/>
      <c r="C4506" s="240"/>
      <c r="D4506" s="240"/>
      <c r="E4506" s="240"/>
      <c r="F4506" s="240"/>
      <c r="G4506" s="240"/>
      <c r="H4506" s="240"/>
      <c r="I4506" s="240"/>
      <c r="J4506" s="240"/>
      <c r="K4506" s="240"/>
      <c r="L4506" s="240"/>
      <c r="M4506" s="240"/>
      <c r="N4506" s="240"/>
      <c r="O4506" s="240"/>
      <c r="P4506" s="240"/>
    </row>
    <row r="4507" spans="1:16" ht="13.5">
      <c r="A4507" s="240"/>
      <c r="B4507" s="240"/>
      <c r="C4507" s="240"/>
      <c r="D4507" s="240"/>
      <c r="E4507" s="240"/>
      <c r="F4507" s="240"/>
      <c r="G4507" s="240"/>
      <c r="H4507" s="240"/>
      <c r="I4507" s="240"/>
      <c r="J4507" s="240"/>
      <c r="K4507" s="240"/>
      <c r="L4507" s="240"/>
      <c r="M4507" s="240"/>
      <c r="N4507" s="240"/>
      <c r="O4507" s="240"/>
      <c r="P4507" s="240"/>
    </row>
    <row r="4508" spans="1:16" ht="13.5">
      <c r="A4508" s="240"/>
      <c r="B4508" s="240"/>
      <c r="C4508" s="240"/>
      <c r="D4508" s="240"/>
      <c r="E4508" s="240"/>
      <c r="F4508" s="240"/>
      <c r="G4508" s="240"/>
      <c r="H4508" s="240"/>
      <c r="I4508" s="240"/>
      <c r="J4508" s="240"/>
      <c r="K4508" s="240"/>
      <c r="L4508" s="240"/>
      <c r="M4508" s="240"/>
      <c r="N4508" s="240"/>
      <c r="O4508" s="240"/>
      <c r="P4508" s="240"/>
    </row>
    <row r="4509" spans="1:16" ht="13.5">
      <c r="A4509" s="240"/>
      <c r="B4509" s="240"/>
      <c r="C4509" s="240"/>
      <c r="D4509" s="240"/>
      <c r="E4509" s="240"/>
      <c r="F4509" s="240"/>
      <c r="G4509" s="240"/>
      <c r="H4509" s="240"/>
      <c r="I4509" s="240"/>
      <c r="J4509" s="240"/>
      <c r="K4509" s="240"/>
      <c r="L4509" s="240"/>
      <c r="M4509" s="240"/>
      <c r="N4509" s="240"/>
      <c r="O4509" s="240"/>
      <c r="P4509" s="240"/>
    </row>
    <row r="4510" spans="1:16" ht="13.5">
      <c r="A4510" s="240"/>
      <c r="B4510" s="240"/>
      <c r="C4510" s="240"/>
      <c r="D4510" s="240"/>
      <c r="E4510" s="240"/>
      <c r="F4510" s="240"/>
      <c r="G4510" s="240"/>
      <c r="H4510" s="240"/>
      <c r="I4510" s="240"/>
      <c r="J4510" s="240"/>
      <c r="K4510" s="240"/>
      <c r="L4510" s="240"/>
      <c r="M4510" s="240"/>
      <c r="N4510" s="240"/>
      <c r="O4510" s="240"/>
      <c r="P4510" s="240"/>
    </row>
    <row r="4511" spans="1:16" ht="13.5">
      <c r="A4511" s="240"/>
      <c r="B4511" s="240"/>
      <c r="C4511" s="240"/>
      <c r="D4511" s="240"/>
      <c r="E4511" s="240"/>
      <c r="F4511" s="240"/>
      <c r="G4511" s="240"/>
      <c r="H4511" s="240"/>
      <c r="I4511" s="240"/>
      <c r="J4511" s="240"/>
      <c r="K4511" s="240"/>
      <c r="L4511" s="240"/>
      <c r="M4511" s="240"/>
      <c r="N4511" s="240"/>
      <c r="O4511" s="240"/>
      <c r="P4511" s="240"/>
    </row>
    <row r="4512" spans="1:16" ht="13.5">
      <c r="A4512" s="240"/>
      <c r="B4512" s="240"/>
      <c r="C4512" s="240"/>
      <c r="D4512" s="240"/>
      <c r="E4512" s="240"/>
      <c r="F4512" s="240"/>
      <c r="G4512" s="240"/>
      <c r="H4512" s="240"/>
      <c r="I4512" s="240"/>
      <c r="J4512" s="240"/>
      <c r="K4512" s="240"/>
      <c r="L4512" s="240"/>
      <c r="M4512" s="240"/>
      <c r="N4512" s="240"/>
      <c r="O4512" s="240"/>
      <c r="P4512" s="240"/>
    </row>
    <row r="4513" spans="1:16" ht="13.5">
      <c r="A4513" s="240"/>
      <c r="B4513" s="240"/>
      <c r="C4513" s="240"/>
      <c r="D4513" s="240"/>
      <c r="E4513" s="240"/>
      <c r="F4513" s="240"/>
      <c r="G4513" s="240"/>
      <c r="H4513" s="240"/>
      <c r="I4513" s="240"/>
      <c r="J4513" s="240"/>
      <c r="K4513" s="240"/>
      <c r="L4513" s="240"/>
      <c r="M4513" s="240"/>
      <c r="N4513" s="240"/>
      <c r="O4513" s="240"/>
      <c r="P4513" s="240"/>
    </row>
    <row r="4514" spans="1:16" ht="13.5">
      <c r="A4514" s="240"/>
      <c r="B4514" s="240"/>
      <c r="C4514" s="240"/>
      <c r="D4514" s="240"/>
      <c r="E4514" s="240"/>
      <c r="F4514" s="240"/>
      <c r="G4514" s="240"/>
      <c r="H4514" s="240"/>
      <c r="I4514" s="240"/>
      <c r="J4514" s="240"/>
      <c r="K4514" s="240"/>
      <c r="L4514" s="240"/>
      <c r="M4514" s="240"/>
      <c r="N4514" s="240"/>
      <c r="O4514" s="240"/>
      <c r="P4514" s="240"/>
    </row>
    <row r="4515" spans="1:16" ht="13.5">
      <c r="A4515" s="240"/>
      <c r="B4515" s="240"/>
      <c r="C4515" s="240"/>
      <c r="D4515" s="240"/>
      <c r="E4515" s="240"/>
      <c r="F4515" s="240"/>
      <c r="G4515" s="240"/>
      <c r="H4515" s="240"/>
      <c r="I4515" s="240"/>
      <c r="J4515" s="240"/>
      <c r="K4515" s="240"/>
      <c r="L4515" s="240"/>
      <c r="M4515" s="240"/>
      <c r="N4515" s="240"/>
      <c r="O4515" s="240"/>
      <c r="P4515" s="240"/>
    </row>
    <row r="4516" spans="1:16" ht="13.5">
      <c r="A4516" s="240"/>
      <c r="B4516" s="240"/>
      <c r="C4516" s="240"/>
      <c r="D4516" s="240"/>
      <c r="E4516" s="240"/>
      <c r="F4516" s="240"/>
      <c r="G4516" s="240"/>
      <c r="H4516" s="240"/>
      <c r="I4516" s="240"/>
      <c r="J4516" s="240"/>
      <c r="K4516" s="240"/>
      <c r="L4516" s="240"/>
      <c r="M4516" s="240"/>
      <c r="N4516" s="240"/>
      <c r="O4516" s="240"/>
      <c r="P4516" s="240"/>
    </row>
    <row r="4517" spans="1:16" ht="13.5">
      <c r="A4517" s="240"/>
      <c r="B4517" s="240"/>
      <c r="C4517" s="240"/>
      <c r="D4517" s="240"/>
      <c r="E4517" s="240"/>
      <c r="F4517" s="240"/>
      <c r="G4517" s="240"/>
      <c r="H4517" s="240"/>
      <c r="I4517" s="240"/>
      <c r="J4517" s="240"/>
      <c r="K4517" s="240"/>
      <c r="L4517" s="240"/>
      <c r="M4517" s="240"/>
      <c r="N4517" s="240"/>
      <c r="O4517" s="240"/>
      <c r="P4517" s="240"/>
    </row>
    <row r="4518" spans="1:16" ht="13.5">
      <c r="A4518" s="240"/>
      <c r="B4518" s="240"/>
      <c r="C4518" s="240"/>
      <c r="D4518" s="240"/>
      <c r="E4518" s="240"/>
      <c r="F4518" s="240"/>
      <c r="G4518" s="240"/>
      <c r="H4518" s="240"/>
      <c r="I4518" s="240"/>
      <c r="J4518" s="240"/>
      <c r="K4518" s="240"/>
      <c r="L4518" s="240"/>
      <c r="M4518" s="240"/>
      <c r="N4518" s="240"/>
      <c r="O4518" s="240"/>
      <c r="P4518" s="240"/>
    </row>
    <row r="4519" spans="1:16" ht="13.5">
      <c r="A4519" s="240"/>
      <c r="B4519" s="240"/>
      <c r="C4519" s="240"/>
      <c r="D4519" s="240"/>
      <c r="E4519" s="240"/>
      <c r="F4519" s="240"/>
      <c r="G4519" s="240"/>
      <c r="H4519" s="240"/>
      <c r="I4519" s="240"/>
      <c r="J4519" s="240"/>
      <c r="K4519" s="240"/>
      <c r="L4519" s="240"/>
      <c r="M4519" s="240"/>
      <c r="N4519" s="240"/>
      <c r="O4519" s="240"/>
      <c r="P4519" s="240"/>
    </row>
    <row r="4520" spans="1:16" ht="13.5">
      <c r="A4520" s="240"/>
      <c r="B4520" s="240"/>
      <c r="C4520" s="240"/>
      <c r="D4520" s="240"/>
      <c r="E4520" s="240"/>
      <c r="F4520" s="240"/>
      <c r="G4520" s="240"/>
      <c r="H4520" s="240"/>
      <c r="I4520" s="240"/>
      <c r="J4520" s="240"/>
      <c r="K4520" s="240"/>
      <c r="L4520" s="240"/>
      <c r="M4520" s="240"/>
      <c r="N4520" s="240"/>
      <c r="O4520" s="240"/>
      <c r="P4520" s="240"/>
    </row>
    <row r="4521" spans="1:16" ht="13.5">
      <c r="A4521" s="240"/>
      <c r="B4521" s="240"/>
      <c r="C4521" s="240"/>
      <c r="D4521" s="240"/>
      <c r="E4521" s="240"/>
      <c r="F4521" s="240"/>
      <c r="G4521" s="240"/>
      <c r="H4521" s="240"/>
      <c r="I4521" s="240"/>
      <c r="J4521" s="240"/>
      <c r="K4521" s="240"/>
      <c r="L4521" s="240"/>
      <c r="M4521" s="240"/>
      <c r="N4521" s="240"/>
      <c r="O4521" s="240"/>
      <c r="P4521" s="240"/>
    </row>
    <row r="4522" spans="1:16" ht="13.5">
      <c r="A4522" s="240"/>
      <c r="B4522" s="240"/>
      <c r="C4522" s="240"/>
      <c r="D4522" s="240"/>
      <c r="E4522" s="240"/>
      <c r="F4522" s="240"/>
      <c r="G4522" s="240"/>
      <c r="H4522" s="240"/>
      <c r="I4522" s="240"/>
      <c r="J4522" s="240"/>
      <c r="K4522" s="240"/>
      <c r="L4522" s="240"/>
      <c r="M4522" s="240"/>
      <c r="N4522" s="240"/>
      <c r="O4522" s="240"/>
      <c r="P4522" s="240"/>
    </row>
    <row r="4523" spans="1:16" ht="13.5">
      <c r="A4523" s="240"/>
      <c r="B4523" s="240"/>
      <c r="C4523" s="240"/>
      <c r="D4523" s="240"/>
      <c r="E4523" s="240"/>
      <c r="F4523" s="240"/>
      <c r="G4523" s="240"/>
      <c r="H4523" s="240"/>
      <c r="I4523" s="240"/>
      <c r="J4523" s="240"/>
      <c r="K4523" s="240"/>
      <c r="L4523" s="240"/>
      <c r="M4523" s="240"/>
      <c r="N4523" s="240"/>
      <c r="O4523" s="240"/>
      <c r="P4523" s="240"/>
    </row>
    <row r="4524" spans="1:16" ht="13.5">
      <c r="A4524" s="240"/>
      <c r="B4524" s="240"/>
      <c r="C4524" s="240"/>
      <c r="D4524" s="240"/>
      <c r="E4524" s="240"/>
      <c r="F4524" s="240"/>
      <c r="G4524" s="240"/>
      <c r="H4524" s="240"/>
      <c r="I4524" s="240"/>
      <c r="J4524" s="240"/>
      <c r="K4524" s="240"/>
      <c r="L4524" s="240"/>
      <c r="M4524" s="240"/>
      <c r="N4524" s="240"/>
      <c r="O4524" s="240"/>
      <c r="P4524" s="240"/>
    </row>
    <row r="4525" spans="1:16" ht="13.5">
      <c r="A4525" s="240"/>
      <c r="B4525" s="240"/>
      <c r="C4525" s="240"/>
      <c r="D4525" s="240"/>
      <c r="E4525" s="240"/>
      <c r="F4525" s="240"/>
      <c r="G4525" s="240"/>
      <c r="H4525" s="240"/>
      <c r="I4525" s="240"/>
      <c r="J4525" s="240"/>
      <c r="K4525" s="240"/>
      <c r="L4525" s="240"/>
      <c r="M4525" s="240"/>
      <c r="N4525" s="240"/>
      <c r="O4525" s="240"/>
      <c r="P4525" s="240"/>
    </row>
    <row r="4526" spans="1:16" ht="13.5">
      <c r="A4526" s="240"/>
      <c r="B4526" s="240"/>
      <c r="C4526" s="240"/>
      <c r="D4526" s="240"/>
      <c r="E4526" s="240"/>
      <c r="F4526" s="240"/>
      <c r="G4526" s="240"/>
      <c r="H4526" s="240"/>
      <c r="I4526" s="240"/>
      <c r="J4526" s="240"/>
      <c r="K4526" s="240"/>
      <c r="L4526" s="240"/>
      <c r="M4526" s="240"/>
      <c r="N4526" s="240"/>
      <c r="O4526" s="240"/>
      <c r="P4526" s="240"/>
    </row>
    <row r="4527" spans="1:16" ht="13.5">
      <c r="A4527" s="240"/>
      <c r="B4527" s="240"/>
      <c r="C4527" s="240"/>
      <c r="D4527" s="240"/>
      <c r="E4527" s="240"/>
      <c r="F4527" s="240"/>
      <c r="G4527" s="240"/>
      <c r="H4527" s="240"/>
      <c r="I4527" s="240"/>
      <c r="J4527" s="240"/>
      <c r="K4527" s="240"/>
      <c r="L4527" s="240"/>
      <c r="M4527" s="240"/>
      <c r="N4527" s="240"/>
      <c r="O4527" s="240"/>
      <c r="P4527" s="240"/>
    </row>
    <row r="4528" spans="1:16" ht="13.5">
      <c r="A4528" s="240"/>
      <c r="B4528" s="240"/>
      <c r="C4528" s="240"/>
      <c r="D4528" s="240"/>
      <c r="E4528" s="240"/>
      <c r="F4528" s="240"/>
      <c r="G4528" s="240"/>
      <c r="H4528" s="240"/>
      <c r="I4528" s="240"/>
      <c r="J4528" s="240"/>
      <c r="K4528" s="240"/>
      <c r="L4528" s="240"/>
      <c r="M4528" s="240"/>
      <c r="N4528" s="240"/>
      <c r="O4528" s="240"/>
      <c r="P4528" s="240"/>
    </row>
    <row r="4529" spans="1:16" ht="13.5">
      <c r="A4529" s="240"/>
      <c r="B4529" s="240"/>
      <c r="C4529" s="240"/>
      <c r="D4529" s="240"/>
      <c r="E4529" s="240"/>
      <c r="F4529" s="240"/>
      <c r="G4529" s="240"/>
      <c r="H4529" s="240"/>
      <c r="I4529" s="240"/>
      <c r="J4529" s="240"/>
      <c r="K4529" s="240"/>
      <c r="L4529" s="240"/>
      <c r="M4529" s="240"/>
      <c r="N4529" s="240"/>
      <c r="O4529" s="240"/>
      <c r="P4529" s="240"/>
    </row>
    <row r="4530" spans="1:16" ht="13.5">
      <c r="A4530" s="240"/>
      <c r="B4530" s="240"/>
      <c r="C4530" s="240"/>
      <c r="D4530" s="240"/>
      <c r="E4530" s="240"/>
      <c r="F4530" s="240"/>
      <c r="G4530" s="240"/>
      <c r="H4530" s="240"/>
      <c r="I4530" s="240"/>
      <c r="J4530" s="240"/>
      <c r="K4530" s="240"/>
      <c r="L4530" s="240"/>
      <c r="M4530" s="240"/>
      <c r="N4530" s="240"/>
      <c r="O4530" s="240"/>
      <c r="P4530" s="240"/>
    </row>
    <row r="4531" spans="1:16" ht="13.5">
      <c r="A4531" s="240"/>
      <c r="B4531" s="240"/>
      <c r="C4531" s="240"/>
      <c r="D4531" s="240"/>
      <c r="E4531" s="240"/>
      <c r="F4531" s="240"/>
      <c r="G4531" s="240"/>
      <c r="H4531" s="240"/>
      <c r="I4531" s="240"/>
      <c r="J4531" s="240"/>
      <c r="K4531" s="240"/>
      <c r="L4531" s="240"/>
      <c r="M4531" s="240"/>
      <c r="N4531" s="240"/>
      <c r="O4531" s="240"/>
      <c r="P4531" s="240"/>
    </row>
    <row r="4532" spans="1:16" ht="13.5">
      <c r="A4532" s="240"/>
      <c r="B4532" s="240"/>
      <c r="C4532" s="240"/>
      <c r="D4532" s="240"/>
      <c r="E4532" s="240"/>
      <c r="F4532" s="240"/>
      <c r="G4532" s="240"/>
      <c r="H4532" s="240"/>
      <c r="I4532" s="240"/>
      <c r="J4532" s="240"/>
      <c r="K4532" s="240"/>
      <c r="L4532" s="240"/>
      <c r="M4532" s="240"/>
      <c r="N4532" s="240"/>
      <c r="O4532" s="240"/>
      <c r="P4532" s="240"/>
    </row>
    <row r="4533" spans="1:16" ht="13.5">
      <c r="A4533" s="240"/>
      <c r="B4533" s="240"/>
      <c r="C4533" s="240"/>
      <c r="D4533" s="240"/>
      <c r="E4533" s="240"/>
      <c r="F4533" s="240"/>
      <c r="G4533" s="240"/>
      <c r="H4533" s="240"/>
      <c r="I4533" s="240"/>
      <c r="J4533" s="240"/>
      <c r="K4533" s="240"/>
      <c r="L4533" s="240"/>
      <c r="M4533" s="240"/>
      <c r="N4533" s="240"/>
      <c r="O4533" s="240"/>
      <c r="P4533" s="240"/>
    </row>
    <row r="4534" spans="1:16" ht="13.5">
      <c r="A4534" s="240"/>
      <c r="B4534" s="240"/>
      <c r="C4534" s="240"/>
      <c r="D4534" s="240"/>
      <c r="E4534" s="240"/>
      <c r="F4534" s="240"/>
      <c r="G4534" s="240"/>
      <c r="H4534" s="240"/>
      <c r="I4534" s="240"/>
      <c r="J4534" s="240"/>
      <c r="K4534" s="240"/>
      <c r="L4534" s="240"/>
      <c r="M4534" s="240"/>
      <c r="N4534" s="240"/>
      <c r="O4534" s="240"/>
      <c r="P4534" s="240"/>
    </row>
    <row r="4535" spans="1:16" ht="13.5">
      <c r="A4535" s="240"/>
      <c r="B4535" s="240"/>
      <c r="C4535" s="240"/>
      <c r="D4535" s="240"/>
      <c r="E4535" s="240"/>
      <c r="F4535" s="240"/>
      <c r="G4535" s="240"/>
      <c r="H4535" s="240"/>
      <c r="I4535" s="240"/>
      <c r="J4535" s="240"/>
      <c r="K4535" s="240"/>
      <c r="L4535" s="240"/>
      <c r="M4535" s="240"/>
      <c r="N4535" s="240"/>
      <c r="O4535" s="240"/>
      <c r="P4535" s="240"/>
    </row>
    <row r="4536" spans="1:16" ht="13.5">
      <c r="A4536" s="240"/>
      <c r="B4536" s="240"/>
      <c r="C4536" s="240"/>
      <c r="D4536" s="240"/>
      <c r="E4536" s="240"/>
      <c r="F4536" s="240"/>
      <c r="G4536" s="240"/>
      <c r="H4536" s="240"/>
      <c r="I4536" s="240"/>
      <c r="J4536" s="240"/>
      <c r="K4536" s="240"/>
      <c r="L4536" s="240"/>
      <c r="M4536" s="240"/>
      <c r="N4536" s="240"/>
      <c r="O4536" s="240"/>
      <c r="P4536" s="240"/>
    </row>
    <row r="4537" spans="1:16" ht="13.5">
      <c r="A4537" s="240"/>
      <c r="B4537" s="240"/>
      <c r="C4537" s="240"/>
      <c r="D4537" s="240"/>
      <c r="E4537" s="240"/>
      <c r="F4537" s="240"/>
      <c r="G4537" s="240"/>
      <c r="H4537" s="240"/>
      <c r="I4537" s="240"/>
      <c r="J4537" s="240"/>
      <c r="K4537" s="240"/>
      <c r="L4537" s="240"/>
      <c r="M4537" s="240"/>
      <c r="N4537" s="240"/>
      <c r="O4537" s="240"/>
      <c r="P4537" s="240"/>
    </row>
    <row r="4538" spans="1:16" ht="13.5">
      <c r="A4538" s="240"/>
      <c r="B4538" s="240"/>
      <c r="C4538" s="240"/>
      <c r="D4538" s="240"/>
      <c r="E4538" s="240"/>
      <c r="F4538" s="240"/>
      <c r="G4538" s="240"/>
      <c r="H4538" s="240"/>
      <c r="I4538" s="240"/>
      <c r="J4538" s="240"/>
      <c r="K4538" s="240"/>
      <c r="L4538" s="240"/>
      <c r="M4538" s="240"/>
      <c r="N4538" s="240"/>
      <c r="O4538" s="240"/>
      <c r="P4538" s="240"/>
    </row>
    <row r="4539" spans="1:16" ht="13.5">
      <c r="A4539" s="240"/>
      <c r="B4539" s="240"/>
      <c r="C4539" s="240"/>
      <c r="D4539" s="240"/>
      <c r="E4539" s="240"/>
      <c r="F4539" s="240"/>
      <c r="G4539" s="240"/>
      <c r="H4539" s="240"/>
      <c r="I4539" s="240"/>
      <c r="J4539" s="240"/>
      <c r="K4539" s="240"/>
      <c r="L4539" s="240"/>
      <c r="M4539" s="240"/>
      <c r="N4539" s="240"/>
      <c r="O4539" s="240"/>
      <c r="P4539" s="240"/>
    </row>
    <row r="4540" spans="1:16" ht="13.5">
      <c r="A4540" s="240"/>
      <c r="B4540" s="240"/>
      <c r="C4540" s="240"/>
      <c r="D4540" s="240"/>
      <c r="E4540" s="240"/>
      <c r="F4540" s="240"/>
      <c r="G4540" s="240"/>
      <c r="H4540" s="240"/>
      <c r="I4540" s="240"/>
      <c r="J4540" s="240"/>
      <c r="K4540" s="240"/>
      <c r="L4540" s="240"/>
      <c r="M4540" s="240"/>
      <c r="N4540" s="240"/>
      <c r="O4540" s="240"/>
      <c r="P4540" s="240"/>
    </row>
    <row r="4541" spans="1:16" ht="13.5">
      <c r="A4541" s="240"/>
      <c r="B4541" s="240"/>
      <c r="C4541" s="240"/>
      <c r="D4541" s="240"/>
      <c r="E4541" s="240"/>
      <c r="F4541" s="240"/>
      <c r="G4541" s="240"/>
      <c r="H4541" s="240"/>
      <c r="I4541" s="240"/>
      <c r="J4541" s="240"/>
      <c r="K4541" s="240"/>
      <c r="L4541" s="240"/>
      <c r="M4541" s="240"/>
      <c r="N4541" s="240"/>
      <c r="O4541" s="240"/>
      <c r="P4541" s="240"/>
    </row>
    <row r="4542" spans="1:16" ht="13.5">
      <c r="A4542" s="240"/>
      <c r="B4542" s="240"/>
      <c r="C4542" s="240"/>
      <c r="D4542" s="240"/>
      <c r="E4542" s="240"/>
      <c r="F4542" s="240"/>
      <c r="G4542" s="240"/>
      <c r="H4542" s="240"/>
      <c r="I4542" s="240"/>
      <c r="J4542" s="240"/>
      <c r="K4542" s="240"/>
      <c r="L4542" s="240"/>
      <c r="M4542" s="240"/>
      <c r="N4542" s="240"/>
      <c r="O4542" s="240"/>
      <c r="P4542" s="240"/>
    </row>
    <row r="4543" spans="1:16" ht="13.5">
      <c r="A4543" s="240"/>
      <c r="B4543" s="240"/>
      <c r="C4543" s="240"/>
      <c r="D4543" s="240"/>
      <c r="E4543" s="240"/>
      <c r="F4543" s="240"/>
      <c r="G4543" s="240"/>
      <c r="H4543" s="240"/>
      <c r="I4543" s="240"/>
      <c r="J4543" s="240"/>
      <c r="K4543" s="240"/>
      <c r="L4543" s="240"/>
      <c r="M4543" s="240"/>
      <c r="N4543" s="240"/>
      <c r="O4543" s="240"/>
      <c r="P4543" s="240"/>
    </row>
    <row r="4544" spans="1:16" ht="13.5">
      <c r="A4544" s="240"/>
      <c r="B4544" s="240"/>
      <c r="C4544" s="240"/>
      <c r="D4544" s="240"/>
      <c r="E4544" s="240"/>
      <c r="F4544" s="240"/>
      <c r="G4544" s="240"/>
      <c r="H4544" s="240"/>
      <c r="I4544" s="240"/>
      <c r="J4544" s="240"/>
      <c r="K4544" s="240"/>
      <c r="L4544" s="240"/>
      <c r="M4544" s="240"/>
      <c r="N4544" s="240"/>
      <c r="O4544" s="240"/>
      <c r="P4544" s="240"/>
    </row>
    <row r="4545" spans="1:16" ht="13.5">
      <c r="A4545" s="240"/>
      <c r="B4545" s="240"/>
      <c r="C4545" s="240"/>
      <c r="D4545" s="240"/>
      <c r="E4545" s="240"/>
      <c r="F4545" s="240"/>
      <c r="G4545" s="240"/>
      <c r="H4545" s="240"/>
      <c r="I4545" s="240"/>
      <c r="J4545" s="240"/>
      <c r="K4545" s="240"/>
      <c r="L4545" s="240"/>
      <c r="M4545" s="240"/>
      <c r="N4545" s="240"/>
      <c r="O4545" s="240"/>
      <c r="P4545" s="240"/>
    </row>
    <row r="4546" spans="1:16" ht="13.5">
      <c r="A4546" s="240"/>
      <c r="B4546" s="240"/>
      <c r="C4546" s="240"/>
      <c r="D4546" s="240"/>
      <c r="E4546" s="240"/>
      <c r="F4546" s="240"/>
      <c r="G4546" s="240"/>
      <c r="H4546" s="240"/>
      <c r="I4546" s="240"/>
      <c r="J4546" s="240"/>
      <c r="K4546" s="240"/>
      <c r="L4546" s="240"/>
      <c r="M4546" s="240"/>
      <c r="N4546" s="240"/>
      <c r="O4546" s="240"/>
      <c r="P4546" s="240"/>
    </row>
    <row r="4547" spans="1:16" ht="13.5">
      <c r="A4547" s="240"/>
      <c r="B4547" s="240"/>
      <c r="C4547" s="240"/>
      <c r="D4547" s="240"/>
      <c r="E4547" s="240"/>
      <c r="F4547" s="240"/>
      <c r="G4547" s="240"/>
      <c r="H4547" s="240"/>
      <c r="I4547" s="240"/>
      <c r="J4547" s="240"/>
      <c r="K4547" s="240"/>
      <c r="L4547" s="240"/>
      <c r="M4547" s="240"/>
      <c r="N4547" s="240"/>
      <c r="O4547" s="240"/>
      <c r="P4547" s="240"/>
    </row>
    <row r="4548" spans="1:16" ht="13.5">
      <c r="A4548" s="240"/>
      <c r="B4548" s="240"/>
      <c r="C4548" s="240"/>
      <c r="D4548" s="240"/>
      <c r="E4548" s="240"/>
      <c r="F4548" s="240"/>
      <c r="G4548" s="240"/>
      <c r="H4548" s="240"/>
      <c r="I4548" s="240"/>
      <c r="J4548" s="240"/>
      <c r="K4548" s="240"/>
      <c r="L4548" s="240"/>
      <c r="M4548" s="240"/>
      <c r="N4548" s="240"/>
      <c r="O4548" s="240"/>
      <c r="P4548" s="240"/>
    </row>
    <row r="4549" spans="1:16" ht="13.5">
      <c r="A4549" s="240"/>
      <c r="B4549" s="240"/>
      <c r="C4549" s="240"/>
      <c r="D4549" s="240"/>
      <c r="E4549" s="240"/>
      <c r="F4549" s="240"/>
      <c r="G4549" s="240"/>
      <c r="H4549" s="240"/>
      <c r="I4549" s="240"/>
      <c r="J4549" s="240"/>
      <c r="K4549" s="240"/>
      <c r="L4549" s="240"/>
      <c r="M4549" s="240"/>
      <c r="N4549" s="240"/>
      <c r="O4549" s="240"/>
      <c r="P4549" s="240"/>
    </row>
    <row r="4550" spans="1:16" ht="13.5">
      <c r="A4550" s="240"/>
      <c r="B4550" s="240"/>
      <c r="C4550" s="240"/>
      <c r="D4550" s="240"/>
      <c r="E4550" s="240"/>
      <c r="F4550" s="240"/>
      <c r="G4550" s="240"/>
      <c r="H4550" s="240"/>
      <c r="I4550" s="240"/>
      <c r="J4550" s="240"/>
      <c r="K4550" s="240"/>
      <c r="L4550" s="240"/>
      <c r="M4550" s="240"/>
      <c r="N4550" s="240"/>
      <c r="O4550" s="240"/>
      <c r="P4550" s="240"/>
    </row>
    <row r="4551" spans="1:16" ht="13.5">
      <c r="A4551" s="240"/>
      <c r="B4551" s="240"/>
      <c r="C4551" s="240"/>
      <c r="D4551" s="240"/>
      <c r="E4551" s="240"/>
      <c r="F4551" s="240"/>
      <c r="G4551" s="240"/>
      <c r="H4551" s="240"/>
      <c r="I4551" s="240"/>
      <c r="J4551" s="240"/>
      <c r="K4551" s="240"/>
      <c r="L4551" s="240"/>
      <c r="M4551" s="240"/>
      <c r="N4551" s="240"/>
      <c r="O4551" s="240"/>
      <c r="P4551" s="240"/>
    </row>
    <row r="4552" spans="1:16" ht="13.5">
      <c r="A4552" s="240"/>
      <c r="B4552" s="240"/>
      <c r="C4552" s="240"/>
      <c r="D4552" s="240"/>
      <c r="E4552" s="240"/>
      <c r="F4552" s="240"/>
      <c r="G4552" s="240"/>
      <c r="H4552" s="240"/>
      <c r="I4552" s="240"/>
      <c r="J4552" s="240"/>
      <c r="K4552" s="240"/>
      <c r="L4552" s="240"/>
      <c r="M4552" s="240"/>
      <c r="N4552" s="240"/>
      <c r="O4552" s="240"/>
      <c r="P4552" s="240"/>
    </row>
    <row r="4553" spans="1:16" ht="13.5">
      <c r="A4553" s="240"/>
      <c r="B4553" s="240"/>
      <c r="C4553" s="240"/>
      <c r="D4553" s="240"/>
      <c r="E4553" s="240"/>
      <c r="F4553" s="240"/>
      <c r="G4553" s="240"/>
      <c r="H4553" s="240"/>
      <c r="I4553" s="240"/>
      <c r="J4553" s="240"/>
      <c r="K4553" s="240"/>
      <c r="L4553" s="240"/>
      <c r="M4553" s="240"/>
      <c r="N4553" s="240"/>
      <c r="O4553" s="240"/>
      <c r="P4553" s="240"/>
    </row>
    <row r="4554" spans="1:16" ht="13.5">
      <c r="A4554" s="240"/>
      <c r="B4554" s="240"/>
      <c r="C4554" s="240"/>
      <c r="D4554" s="240"/>
      <c r="E4554" s="240"/>
      <c r="F4554" s="240"/>
      <c r="G4554" s="240"/>
      <c r="H4554" s="240"/>
      <c r="I4554" s="240"/>
      <c r="J4554" s="240"/>
      <c r="K4554" s="240"/>
      <c r="L4554" s="240"/>
      <c r="M4554" s="240"/>
      <c r="N4554" s="240"/>
      <c r="O4554" s="240"/>
      <c r="P4554" s="240"/>
    </row>
    <row r="4555" spans="1:16" ht="13.5">
      <c r="A4555" s="240"/>
      <c r="B4555" s="240"/>
      <c r="C4555" s="240"/>
      <c r="D4555" s="240"/>
      <c r="E4555" s="240"/>
      <c r="F4555" s="240"/>
      <c r="G4555" s="240"/>
      <c r="H4555" s="240"/>
      <c r="I4555" s="240"/>
      <c r="J4555" s="240"/>
      <c r="K4555" s="240"/>
      <c r="L4555" s="240"/>
      <c r="M4555" s="240"/>
      <c r="N4555" s="240"/>
      <c r="O4555" s="240"/>
      <c r="P4555" s="240"/>
    </row>
    <row r="4556" spans="1:16" ht="13.5">
      <c r="A4556" s="240"/>
      <c r="B4556" s="240"/>
      <c r="C4556" s="240"/>
      <c r="D4556" s="240"/>
      <c r="E4556" s="240"/>
      <c r="F4556" s="240"/>
      <c r="G4556" s="240"/>
      <c r="H4556" s="240"/>
      <c r="I4556" s="240"/>
      <c r="J4556" s="240"/>
      <c r="K4556" s="240"/>
      <c r="L4556" s="240"/>
      <c r="M4556" s="240"/>
      <c r="N4556" s="240"/>
      <c r="O4556" s="240"/>
      <c r="P4556" s="240"/>
    </row>
    <row r="4557" spans="1:16" ht="13.5">
      <c r="A4557" s="240"/>
      <c r="B4557" s="240"/>
      <c r="C4557" s="240"/>
      <c r="D4557" s="240"/>
      <c r="E4557" s="240"/>
      <c r="F4557" s="240"/>
      <c r="G4557" s="240"/>
      <c r="H4557" s="240"/>
      <c r="I4557" s="240"/>
      <c r="J4557" s="240"/>
      <c r="K4557" s="240"/>
      <c r="L4557" s="240"/>
      <c r="M4557" s="240"/>
      <c r="N4557" s="240"/>
      <c r="O4557" s="240"/>
      <c r="P4557" s="240"/>
    </row>
    <row r="4558" spans="1:16" ht="13.5">
      <c r="A4558" s="240"/>
      <c r="B4558" s="240"/>
      <c r="C4558" s="240"/>
      <c r="D4558" s="240"/>
      <c r="E4558" s="240"/>
      <c r="F4558" s="240"/>
      <c r="G4558" s="240"/>
      <c r="H4558" s="240"/>
      <c r="I4558" s="240"/>
      <c r="J4558" s="240"/>
      <c r="K4558" s="240"/>
      <c r="L4558" s="240"/>
      <c r="M4558" s="240"/>
      <c r="N4558" s="240"/>
      <c r="O4558" s="240"/>
      <c r="P4558" s="240"/>
    </row>
    <row r="4559" spans="1:16" ht="13.5">
      <c r="A4559" s="240"/>
      <c r="B4559" s="240"/>
      <c r="C4559" s="240"/>
      <c r="D4559" s="240"/>
      <c r="E4559" s="240"/>
      <c r="F4559" s="240"/>
      <c r="G4559" s="240"/>
      <c r="H4559" s="240"/>
      <c r="I4559" s="240"/>
      <c r="J4559" s="240"/>
      <c r="K4559" s="240"/>
      <c r="L4559" s="240"/>
      <c r="M4559" s="240"/>
      <c r="N4559" s="240"/>
      <c r="O4559" s="240"/>
      <c r="P4559" s="240"/>
    </row>
    <row r="4560" spans="1:16" ht="13.5">
      <c r="A4560" s="240"/>
      <c r="B4560" s="240"/>
      <c r="C4560" s="240"/>
      <c r="D4560" s="240"/>
      <c r="E4560" s="240"/>
      <c r="F4560" s="240"/>
      <c r="G4560" s="240"/>
      <c r="H4560" s="240"/>
      <c r="I4560" s="240"/>
      <c r="J4560" s="240"/>
      <c r="K4560" s="240"/>
      <c r="L4560" s="240"/>
      <c r="M4560" s="240"/>
      <c r="N4560" s="240"/>
      <c r="O4560" s="240"/>
      <c r="P4560" s="240"/>
    </row>
    <row r="4561" spans="1:16" ht="13.5">
      <c r="A4561" s="240"/>
      <c r="B4561" s="240"/>
      <c r="C4561" s="240"/>
      <c r="D4561" s="240"/>
      <c r="E4561" s="240"/>
      <c r="F4561" s="240"/>
      <c r="G4561" s="240"/>
      <c r="H4561" s="240"/>
      <c r="I4561" s="240"/>
      <c r="J4561" s="240"/>
      <c r="K4561" s="240"/>
      <c r="L4561" s="240"/>
      <c r="M4561" s="240"/>
      <c r="N4561" s="240"/>
      <c r="O4561" s="240"/>
      <c r="P4561" s="240"/>
    </row>
    <row r="4562" spans="1:16" ht="13.5">
      <c r="A4562" s="240"/>
      <c r="B4562" s="240"/>
      <c r="C4562" s="240"/>
      <c r="D4562" s="240"/>
      <c r="E4562" s="240"/>
      <c r="F4562" s="240"/>
      <c r="G4562" s="240"/>
      <c r="H4562" s="240"/>
      <c r="I4562" s="240"/>
      <c r="J4562" s="240"/>
      <c r="K4562" s="240"/>
      <c r="L4562" s="240"/>
      <c r="M4562" s="240"/>
      <c r="N4562" s="240"/>
      <c r="O4562" s="240"/>
      <c r="P4562" s="240"/>
    </row>
    <row r="4563" spans="1:16" ht="13.5">
      <c r="A4563" s="240"/>
      <c r="B4563" s="240"/>
      <c r="C4563" s="240"/>
      <c r="D4563" s="240"/>
      <c r="E4563" s="240"/>
      <c r="F4563" s="240"/>
      <c r="G4563" s="240"/>
      <c r="H4563" s="240"/>
      <c r="I4563" s="240"/>
      <c r="J4563" s="240"/>
      <c r="K4563" s="240"/>
      <c r="L4563" s="240"/>
      <c r="M4563" s="240"/>
      <c r="N4563" s="240"/>
      <c r="O4563" s="240"/>
      <c r="P4563" s="240"/>
    </row>
    <row r="4564" spans="1:16" ht="13.5">
      <c r="A4564" s="240"/>
      <c r="B4564" s="240"/>
      <c r="C4564" s="240"/>
      <c r="D4564" s="240"/>
      <c r="E4564" s="240"/>
      <c r="F4564" s="240"/>
      <c r="G4564" s="240"/>
      <c r="H4564" s="240"/>
      <c r="I4564" s="240"/>
      <c r="J4564" s="240"/>
      <c r="K4564" s="240"/>
      <c r="L4564" s="240"/>
      <c r="M4564" s="240"/>
      <c r="N4564" s="240"/>
      <c r="O4564" s="240"/>
      <c r="P4564" s="240"/>
    </row>
    <row r="4565" spans="1:16" ht="13.5">
      <c r="A4565" s="240"/>
      <c r="B4565" s="240"/>
      <c r="C4565" s="240"/>
      <c r="D4565" s="240"/>
      <c r="E4565" s="240"/>
      <c r="F4565" s="240"/>
      <c r="G4565" s="240"/>
      <c r="H4565" s="240"/>
      <c r="I4565" s="240"/>
      <c r="J4565" s="240"/>
      <c r="K4565" s="240"/>
      <c r="L4565" s="240"/>
      <c r="M4565" s="240"/>
      <c r="N4565" s="240"/>
      <c r="O4565" s="240"/>
      <c r="P4565" s="240"/>
    </row>
    <row r="4566" spans="1:16" ht="13.5">
      <c r="A4566" s="240"/>
      <c r="B4566" s="240"/>
      <c r="C4566" s="240"/>
      <c r="D4566" s="240"/>
      <c r="E4566" s="240"/>
      <c r="F4566" s="240"/>
      <c r="G4566" s="240"/>
      <c r="H4566" s="240"/>
      <c r="I4566" s="240"/>
      <c r="J4566" s="240"/>
      <c r="K4566" s="240"/>
      <c r="L4566" s="240"/>
      <c r="M4566" s="240"/>
      <c r="N4566" s="240"/>
      <c r="O4566" s="240"/>
      <c r="P4566" s="240"/>
    </row>
    <row r="4567" spans="1:16" ht="13.5">
      <c r="A4567" s="240"/>
      <c r="B4567" s="240"/>
      <c r="C4567" s="240"/>
      <c r="D4567" s="240"/>
      <c r="E4567" s="240"/>
      <c r="F4567" s="240"/>
      <c r="G4567" s="240"/>
      <c r="H4567" s="240"/>
      <c r="I4567" s="240"/>
      <c r="J4567" s="240"/>
      <c r="K4567" s="240"/>
      <c r="L4567" s="240"/>
      <c r="M4567" s="240"/>
      <c r="N4567" s="240"/>
      <c r="O4567" s="240"/>
      <c r="P4567" s="240"/>
    </row>
    <row r="4568" spans="1:16" ht="13.5">
      <c r="A4568" s="240"/>
      <c r="B4568" s="240"/>
      <c r="C4568" s="240"/>
      <c r="D4568" s="240"/>
      <c r="E4568" s="240"/>
      <c r="F4568" s="240"/>
      <c r="G4568" s="240"/>
      <c r="H4568" s="240"/>
      <c r="I4568" s="240"/>
      <c r="J4568" s="240"/>
      <c r="K4568" s="240"/>
      <c r="L4568" s="240"/>
      <c r="M4568" s="240"/>
      <c r="N4568" s="240"/>
      <c r="O4568" s="240"/>
      <c r="P4568" s="240"/>
    </row>
    <row r="4569" spans="1:16" ht="13.5">
      <c r="A4569" s="240"/>
      <c r="B4569" s="240"/>
      <c r="C4569" s="240"/>
      <c r="D4569" s="240"/>
      <c r="E4569" s="240"/>
      <c r="F4569" s="240"/>
      <c r="G4569" s="240"/>
      <c r="H4569" s="240"/>
      <c r="I4569" s="240"/>
      <c r="J4569" s="240"/>
      <c r="K4569" s="240"/>
      <c r="L4569" s="240"/>
      <c r="M4569" s="240"/>
      <c r="N4569" s="240"/>
      <c r="O4569" s="240"/>
      <c r="P4569" s="240"/>
    </row>
    <row r="4570" spans="1:16" ht="13.5">
      <c r="A4570" s="240"/>
      <c r="B4570" s="240"/>
      <c r="C4570" s="240"/>
      <c r="D4570" s="240"/>
      <c r="E4570" s="240"/>
      <c r="F4570" s="240"/>
      <c r="G4570" s="240"/>
      <c r="H4570" s="240"/>
      <c r="I4570" s="240"/>
      <c r="J4570" s="240"/>
      <c r="K4570" s="240"/>
      <c r="L4570" s="240"/>
      <c r="M4570" s="240"/>
      <c r="N4570" s="240"/>
      <c r="O4570" s="240"/>
      <c r="P4570" s="240"/>
    </row>
    <row r="4571" spans="1:16" ht="13.5">
      <c r="A4571" s="240"/>
      <c r="B4571" s="240"/>
      <c r="C4571" s="240"/>
      <c r="D4571" s="240"/>
      <c r="E4571" s="240"/>
      <c r="F4571" s="240"/>
      <c r="G4571" s="240"/>
      <c r="H4571" s="240"/>
      <c r="I4571" s="240"/>
      <c r="J4571" s="240"/>
      <c r="K4571" s="240"/>
      <c r="L4571" s="240"/>
      <c r="M4571" s="240"/>
      <c r="N4571" s="240"/>
      <c r="O4571" s="240"/>
      <c r="P4571" s="240"/>
    </row>
    <row r="4572" spans="1:16" ht="13.5">
      <c r="A4572" s="240"/>
      <c r="B4572" s="240"/>
      <c r="C4572" s="240"/>
      <c r="D4572" s="240"/>
      <c r="E4572" s="240"/>
      <c r="F4572" s="240"/>
      <c r="G4572" s="240"/>
      <c r="H4572" s="240"/>
      <c r="I4572" s="240"/>
      <c r="J4572" s="240"/>
      <c r="K4572" s="240"/>
      <c r="L4572" s="240"/>
      <c r="M4572" s="240"/>
      <c r="N4572" s="240"/>
      <c r="O4572" s="240"/>
      <c r="P4572" s="240"/>
    </row>
    <row r="4573" spans="1:16" ht="13.5">
      <c r="A4573" s="240"/>
      <c r="B4573" s="240"/>
      <c r="C4573" s="240"/>
      <c r="D4573" s="240"/>
      <c r="E4573" s="240"/>
      <c r="F4573" s="240"/>
      <c r="G4573" s="240"/>
      <c r="H4573" s="240"/>
      <c r="I4573" s="240"/>
      <c r="J4573" s="240"/>
      <c r="K4573" s="240"/>
      <c r="L4573" s="240"/>
      <c r="M4573" s="240"/>
      <c r="N4573" s="240"/>
      <c r="O4573" s="240"/>
      <c r="P4573" s="240"/>
    </row>
    <row r="4574" spans="1:16" ht="13.5">
      <c r="A4574" s="240"/>
      <c r="B4574" s="240"/>
      <c r="C4574" s="240"/>
      <c r="D4574" s="240"/>
      <c r="E4574" s="240"/>
      <c r="F4574" s="240"/>
      <c r="G4574" s="240"/>
      <c r="H4574" s="240"/>
      <c r="I4574" s="240"/>
      <c r="J4574" s="240"/>
      <c r="K4574" s="240"/>
      <c r="L4574" s="240"/>
      <c r="M4574" s="240"/>
      <c r="N4574" s="240"/>
      <c r="O4574" s="240"/>
      <c r="P4574" s="240"/>
    </row>
    <row r="4575" spans="1:16" ht="13.5">
      <c r="A4575" s="240"/>
      <c r="B4575" s="240"/>
      <c r="C4575" s="240"/>
      <c r="D4575" s="240"/>
      <c r="E4575" s="240"/>
      <c r="F4575" s="240"/>
      <c r="G4575" s="240"/>
      <c r="H4575" s="240"/>
      <c r="I4575" s="240"/>
      <c r="J4575" s="240"/>
      <c r="K4575" s="240"/>
      <c r="L4575" s="240"/>
      <c r="M4575" s="240"/>
      <c r="N4575" s="240"/>
      <c r="O4575" s="240"/>
      <c r="P4575" s="240"/>
    </row>
    <row r="4576" spans="1:16" ht="13.5">
      <c r="A4576" s="240"/>
      <c r="B4576" s="240"/>
      <c r="C4576" s="240"/>
      <c r="D4576" s="240"/>
      <c r="E4576" s="240"/>
      <c r="F4576" s="240"/>
      <c r="G4576" s="240"/>
      <c r="H4576" s="240"/>
      <c r="I4576" s="240"/>
      <c r="J4576" s="240"/>
      <c r="K4576" s="240"/>
      <c r="L4576" s="240"/>
      <c r="M4576" s="240"/>
      <c r="N4576" s="240"/>
      <c r="O4576" s="240"/>
      <c r="P4576" s="240"/>
    </row>
    <row r="4577" spans="1:16" ht="13.5">
      <c r="A4577" s="240"/>
      <c r="B4577" s="240"/>
      <c r="C4577" s="240"/>
      <c r="D4577" s="240"/>
      <c r="E4577" s="240"/>
      <c r="F4577" s="240"/>
      <c r="G4577" s="240"/>
      <c r="H4577" s="240"/>
      <c r="I4577" s="240"/>
      <c r="J4577" s="240"/>
      <c r="K4577" s="240"/>
      <c r="L4577" s="240"/>
      <c r="M4577" s="240"/>
      <c r="N4577" s="240"/>
      <c r="O4577" s="240"/>
      <c r="P4577" s="240"/>
    </row>
    <row r="4578" spans="1:16" ht="13.5">
      <c r="A4578" s="240"/>
      <c r="B4578" s="240"/>
      <c r="C4578" s="240"/>
      <c r="D4578" s="240"/>
      <c r="E4578" s="240"/>
      <c r="F4578" s="240"/>
      <c r="G4578" s="240"/>
      <c r="H4578" s="240"/>
      <c r="I4578" s="240"/>
      <c r="J4578" s="240"/>
      <c r="K4578" s="240"/>
      <c r="L4578" s="240"/>
      <c r="M4578" s="240"/>
      <c r="N4578" s="240"/>
      <c r="O4578" s="240"/>
      <c r="P4578" s="240"/>
    </row>
    <row r="4579" spans="1:16" ht="13.5">
      <c r="A4579" s="240"/>
      <c r="B4579" s="240"/>
      <c r="C4579" s="240"/>
      <c r="D4579" s="240"/>
      <c r="E4579" s="240"/>
      <c r="F4579" s="240"/>
      <c r="G4579" s="240"/>
      <c r="H4579" s="240"/>
      <c r="I4579" s="240"/>
      <c r="J4579" s="240"/>
      <c r="K4579" s="240"/>
      <c r="L4579" s="240"/>
      <c r="M4579" s="240"/>
      <c r="N4579" s="240"/>
      <c r="O4579" s="240"/>
      <c r="P4579" s="240"/>
    </row>
    <row r="4580" spans="1:16" ht="13.5">
      <c r="A4580" s="240"/>
      <c r="B4580" s="240"/>
      <c r="C4580" s="240"/>
      <c r="D4580" s="240"/>
      <c r="E4580" s="240"/>
      <c r="F4580" s="240"/>
      <c r="G4580" s="240"/>
      <c r="H4580" s="240"/>
      <c r="I4580" s="240"/>
      <c r="J4580" s="240"/>
      <c r="K4580" s="240"/>
      <c r="L4580" s="240"/>
      <c r="M4580" s="240"/>
      <c r="N4580" s="240"/>
      <c r="O4580" s="240"/>
      <c r="P4580" s="240"/>
    </row>
    <row r="4581" spans="1:16" ht="13.5">
      <c r="A4581" s="240"/>
      <c r="B4581" s="240"/>
      <c r="C4581" s="240"/>
      <c r="D4581" s="240"/>
      <c r="E4581" s="240"/>
      <c r="F4581" s="240"/>
      <c r="G4581" s="240"/>
      <c r="H4581" s="240"/>
      <c r="I4581" s="240"/>
      <c r="J4581" s="240"/>
      <c r="K4581" s="240"/>
      <c r="L4581" s="240"/>
      <c r="M4581" s="240"/>
      <c r="N4581" s="240"/>
      <c r="O4581" s="240"/>
      <c r="P4581" s="240"/>
    </row>
    <row r="4582" spans="1:16" ht="13.5">
      <c r="A4582" s="240"/>
      <c r="B4582" s="240"/>
      <c r="C4582" s="240"/>
      <c r="D4582" s="240"/>
      <c r="E4582" s="240"/>
      <c r="F4582" s="240"/>
      <c r="G4582" s="240"/>
      <c r="H4582" s="240"/>
      <c r="I4582" s="240"/>
      <c r="J4582" s="240"/>
      <c r="K4582" s="240"/>
      <c r="L4582" s="240"/>
      <c r="M4582" s="240"/>
      <c r="N4582" s="240"/>
      <c r="O4582" s="240"/>
      <c r="P4582" s="240"/>
    </row>
    <row r="4583" spans="1:16" ht="13.5">
      <c r="A4583" s="240"/>
      <c r="B4583" s="240"/>
      <c r="C4583" s="240"/>
      <c r="D4583" s="240"/>
      <c r="E4583" s="240"/>
      <c r="F4583" s="240"/>
      <c r="G4583" s="240"/>
      <c r="H4583" s="240"/>
      <c r="I4583" s="240"/>
      <c r="J4583" s="240"/>
      <c r="K4583" s="240"/>
      <c r="L4583" s="240"/>
      <c r="M4583" s="240"/>
      <c r="N4583" s="240"/>
      <c r="O4583" s="240"/>
      <c r="P4583" s="240"/>
    </row>
    <row r="4584" spans="1:16" ht="13.5">
      <c r="A4584" s="240"/>
      <c r="B4584" s="240"/>
      <c r="C4584" s="240"/>
      <c r="D4584" s="240"/>
      <c r="E4584" s="240"/>
      <c r="F4584" s="240"/>
      <c r="G4584" s="240"/>
      <c r="H4584" s="240"/>
      <c r="I4584" s="240"/>
      <c r="J4584" s="240"/>
      <c r="K4584" s="240"/>
      <c r="L4584" s="240"/>
      <c r="M4584" s="240"/>
      <c r="N4584" s="240"/>
      <c r="O4584" s="240"/>
      <c r="P4584" s="240"/>
    </row>
    <row r="4585" spans="1:16" ht="13.5">
      <c r="A4585" s="240"/>
      <c r="B4585" s="240"/>
      <c r="C4585" s="240"/>
      <c r="D4585" s="240"/>
      <c r="E4585" s="240"/>
      <c r="F4585" s="240"/>
      <c r="G4585" s="240"/>
      <c r="H4585" s="240"/>
      <c r="I4585" s="240"/>
      <c r="J4585" s="240"/>
      <c r="K4585" s="240"/>
      <c r="L4585" s="240"/>
      <c r="M4585" s="240"/>
      <c r="N4585" s="240"/>
      <c r="O4585" s="240"/>
      <c r="P4585" s="240"/>
    </row>
    <row r="4586" spans="1:16" ht="13.5">
      <c r="A4586" s="240"/>
      <c r="B4586" s="240"/>
      <c r="C4586" s="240"/>
      <c r="D4586" s="240"/>
      <c r="E4586" s="240"/>
      <c r="F4586" s="240"/>
      <c r="G4586" s="240"/>
      <c r="H4586" s="240"/>
      <c r="I4586" s="240"/>
      <c r="J4586" s="240"/>
      <c r="K4586" s="240"/>
      <c r="L4586" s="240"/>
      <c r="M4586" s="240"/>
      <c r="N4586" s="240"/>
      <c r="O4586" s="240"/>
      <c r="P4586" s="240"/>
    </row>
    <row r="4587" spans="1:16" ht="13.5">
      <c r="A4587" s="240"/>
      <c r="B4587" s="240"/>
      <c r="C4587" s="240"/>
      <c r="D4587" s="240"/>
      <c r="E4587" s="240"/>
      <c r="F4587" s="240"/>
      <c r="G4587" s="240"/>
      <c r="H4587" s="240"/>
      <c r="I4587" s="240"/>
      <c r="J4587" s="240"/>
      <c r="K4587" s="240"/>
      <c r="L4587" s="240"/>
      <c r="M4587" s="240"/>
      <c r="N4587" s="240"/>
      <c r="O4587" s="240"/>
      <c r="P4587" s="240"/>
    </row>
    <row r="4588" spans="1:16" ht="13.5">
      <c r="A4588" s="240"/>
      <c r="B4588" s="240"/>
      <c r="C4588" s="240"/>
      <c r="D4588" s="240"/>
      <c r="E4588" s="240"/>
      <c r="F4588" s="240"/>
      <c r="G4588" s="240"/>
      <c r="H4588" s="240"/>
      <c r="I4588" s="240"/>
      <c r="J4588" s="240"/>
      <c r="K4588" s="240"/>
      <c r="L4588" s="240"/>
      <c r="M4588" s="240"/>
      <c r="N4588" s="240"/>
      <c r="O4588" s="240"/>
      <c r="P4588" s="240"/>
    </row>
    <row r="4589" spans="1:16" ht="13.5">
      <c r="A4589" s="240"/>
      <c r="B4589" s="240"/>
      <c r="C4589" s="240"/>
      <c r="D4589" s="240"/>
      <c r="E4589" s="240"/>
      <c r="F4589" s="240"/>
      <c r="G4589" s="240"/>
      <c r="H4589" s="240"/>
      <c r="I4589" s="240"/>
      <c r="J4589" s="240"/>
      <c r="K4589" s="240"/>
      <c r="L4589" s="240"/>
      <c r="M4589" s="240"/>
      <c r="N4589" s="240"/>
      <c r="O4589" s="240"/>
      <c r="P4589" s="240"/>
    </row>
    <row r="4590" spans="1:16" ht="13.5">
      <c r="A4590" s="240"/>
      <c r="B4590" s="240"/>
      <c r="C4590" s="240"/>
      <c r="D4590" s="240"/>
      <c r="E4590" s="240"/>
      <c r="F4590" s="240"/>
      <c r="G4590" s="240"/>
      <c r="H4590" s="240"/>
      <c r="I4590" s="240"/>
      <c r="J4590" s="240"/>
      <c r="K4590" s="240"/>
      <c r="L4590" s="240"/>
      <c r="M4590" s="240"/>
      <c r="N4590" s="240"/>
      <c r="O4590" s="240"/>
      <c r="P4590" s="240"/>
    </row>
    <row r="4591" spans="1:16" ht="13.5">
      <c r="A4591" s="240"/>
      <c r="B4591" s="240"/>
      <c r="C4591" s="240"/>
      <c r="D4591" s="240"/>
      <c r="E4591" s="240"/>
      <c r="F4591" s="240"/>
      <c r="G4591" s="240"/>
      <c r="H4591" s="240"/>
      <c r="I4591" s="240"/>
      <c r="J4591" s="240"/>
      <c r="K4591" s="240"/>
      <c r="L4591" s="240"/>
      <c r="M4591" s="240"/>
      <c r="N4591" s="240"/>
      <c r="O4591" s="240"/>
      <c r="P4591" s="240"/>
    </row>
    <row r="4592" spans="1:16" ht="13.5">
      <c r="A4592" s="240"/>
      <c r="B4592" s="240"/>
      <c r="C4592" s="240"/>
      <c r="D4592" s="240"/>
      <c r="E4592" s="240"/>
      <c r="F4592" s="240"/>
      <c r="G4592" s="240"/>
      <c r="H4592" s="240"/>
      <c r="I4592" s="240"/>
      <c r="J4592" s="240"/>
      <c r="K4592" s="240"/>
      <c r="L4592" s="240"/>
      <c r="M4592" s="240"/>
      <c r="N4592" s="240"/>
      <c r="O4592" s="240"/>
      <c r="P4592" s="240"/>
    </row>
    <row r="4593" spans="1:16" ht="13.5">
      <c r="A4593" s="240"/>
      <c r="B4593" s="240"/>
      <c r="C4593" s="240"/>
      <c r="D4593" s="240"/>
      <c r="E4593" s="240"/>
      <c r="F4593" s="240"/>
      <c r="G4593" s="240"/>
      <c r="H4593" s="240"/>
      <c r="I4593" s="240"/>
      <c r="J4593" s="240"/>
      <c r="K4593" s="240"/>
      <c r="L4593" s="240"/>
      <c r="M4593" s="240"/>
      <c r="N4593" s="240"/>
      <c r="O4593" s="240"/>
      <c r="P4593" s="240"/>
    </row>
    <row r="4594" spans="1:16" ht="13.5">
      <c r="A4594" s="240"/>
      <c r="B4594" s="240"/>
      <c r="C4594" s="240"/>
      <c r="D4594" s="240"/>
      <c r="E4594" s="240"/>
      <c r="F4594" s="240"/>
      <c r="G4594" s="240"/>
      <c r="H4594" s="240"/>
      <c r="I4594" s="240"/>
      <c r="J4594" s="240"/>
      <c r="K4594" s="240"/>
      <c r="L4594" s="240"/>
      <c r="M4594" s="240"/>
      <c r="N4594" s="240"/>
      <c r="O4594" s="240"/>
      <c r="P4594" s="240"/>
    </row>
    <row r="4595" spans="1:16" ht="13.5">
      <c r="A4595" s="240"/>
      <c r="B4595" s="240"/>
      <c r="C4595" s="240"/>
      <c r="D4595" s="240"/>
      <c r="E4595" s="240"/>
      <c r="F4595" s="240"/>
      <c r="G4595" s="240"/>
      <c r="H4595" s="240"/>
      <c r="I4595" s="240"/>
      <c r="J4595" s="240"/>
      <c r="K4595" s="240"/>
      <c r="L4595" s="240"/>
      <c r="M4595" s="240"/>
      <c r="N4595" s="240"/>
      <c r="O4595" s="240"/>
      <c r="P4595" s="240"/>
    </row>
    <row r="4596" spans="1:16" ht="13.5">
      <c r="A4596" s="240"/>
      <c r="B4596" s="240"/>
      <c r="C4596" s="240"/>
      <c r="D4596" s="240"/>
      <c r="E4596" s="240"/>
      <c r="F4596" s="240"/>
      <c r="G4596" s="240"/>
      <c r="H4596" s="240"/>
      <c r="I4596" s="240"/>
      <c r="J4596" s="240"/>
      <c r="K4596" s="240"/>
      <c r="L4596" s="240"/>
      <c r="M4596" s="240"/>
      <c r="N4596" s="240"/>
      <c r="O4596" s="240"/>
      <c r="P4596" s="240"/>
    </row>
    <row r="4597" spans="1:16" ht="13.5">
      <c r="A4597" s="240"/>
      <c r="B4597" s="240"/>
      <c r="C4597" s="240"/>
      <c r="D4597" s="240"/>
      <c r="E4597" s="240"/>
      <c r="F4597" s="240"/>
      <c r="G4597" s="240"/>
      <c r="H4597" s="240"/>
      <c r="I4597" s="240"/>
      <c r="J4597" s="240"/>
      <c r="K4597" s="240"/>
      <c r="L4597" s="240"/>
      <c r="M4597" s="240"/>
      <c r="N4597" s="240"/>
      <c r="O4597" s="240"/>
      <c r="P4597" s="240"/>
    </row>
    <row r="4598" spans="1:16" ht="13.5">
      <c r="A4598" s="240"/>
      <c r="B4598" s="240"/>
      <c r="C4598" s="240"/>
      <c r="D4598" s="240"/>
      <c r="E4598" s="240"/>
      <c r="F4598" s="240"/>
      <c r="G4598" s="240"/>
      <c r="H4598" s="240"/>
      <c r="I4598" s="240"/>
      <c r="J4598" s="240"/>
      <c r="K4598" s="240"/>
      <c r="L4598" s="240"/>
      <c r="M4598" s="240"/>
      <c r="N4598" s="240"/>
      <c r="O4598" s="240"/>
      <c r="P4598" s="240"/>
    </row>
    <row r="4599" spans="1:16" ht="13.5">
      <c r="A4599" s="240"/>
      <c r="B4599" s="240"/>
      <c r="C4599" s="240"/>
      <c r="D4599" s="240"/>
      <c r="E4599" s="240"/>
      <c r="F4599" s="240"/>
      <c r="G4599" s="240"/>
      <c r="H4599" s="240"/>
      <c r="I4599" s="240"/>
      <c r="J4599" s="240"/>
      <c r="K4599" s="240"/>
      <c r="L4599" s="240"/>
      <c r="M4599" s="240"/>
      <c r="N4599" s="240"/>
      <c r="O4599" s="240"/>
      <c r="P4599" s="240"/>
    </row>
    <row r="4600" spans="1:16" ht="13.5">
      <c r="A4600" s="240"/>
      <c r="B4600" s="240"/>
      <c r="C4600" s="240"/>
      <c r="D4600" s="240"/>
      <c r="E4600" s="240"/>
      <c r="F4600" s="240"/>
      <c r="G4600" s="240"/>
      <c r="H4600" s="240"/>
      <c r="I4600" s="240"/>
      <c r="J4600" s="240"/>
      <c r="K4600" s="240"/>
      <c r="L4600" s="240"/>
      <c r="M4600" s="240"/>
      <c r="N4600" s="240"/>
      <c r="O4600" s="240"/>
      <c r="P4600" s="240"/>
    </row>
    <row r="4601" spans="1:16" ht="13.5">
      <c r="A4601" s="240"/>
      <c r="B4601" s="240"/>
      <c r="C4601" s="240"/>
      <c r="D4601" s="240"/>
      <c r="E4601" s="240"/>
      <c r="F4601" s="240"/>
      <c r="G4601" s="240"/>
      <c r="H4601" s="240"/>
      <c r="I4601" s="240"/>
      <c r="J4601" s="240"/>
      <c r="K4601" s="240"/>
      <c r="L4601" s="240"/>
      <c r="M4601" s="240"/>
      <c r="N4601" s="240"/>
      <c r="O4601" s="240"/>
      <c r="P4601" s="240"/>
    </row>
    <row r="4602" spans="1:16" ht="13.5">
      <c r="A4602" s="240"/>
      <c r="B4602" s="240"/>
      <c r="C4602" s="240"/>
      <c r="D4602" s="240"/>
      <c r="E4602" s="240"/>
      <c r="F4602" s="240"/>
      <c r="G4602" s="240"/>
      <c r="H4602" s="240"/>
      <c r="I4602" s="240"/>
      <c r="J4602" s="240"/>
      <c r="K4602" s="240"/>
      <c r="L4602" s="240"/>
      <c r="M4602" s="240"/>
      <c r="N4602" s="240"/>
      <c r="O4602" s="240"/>
      <c r="P4602" s="240"/>
    </row>
    <row r="4603" spans="1:16" ht="13.5">
      <c r="A4603" s="240"/>
      <c r="B4603" s="240"/>
      <c r="C4603" s="240"/>
      <c r="D4603" s="240"/>
      <c r="E4603" s="240"/>
      <c r="F4603" s="240"/>
      <c r="G4603" s="240"/>
      <c r="H4603" s="240"/>
      <c r="I4603" s="240"/>
      <c r="J4603" s="240"/>
      <c r="K4603" s="240"/>
      <c r="L4603" s="240"/>
      <c r="M4603" s="240"/>
      <c r="N4603" s="240"/>
      <c r="O4603" s="240"/>
      <c r="P4603" s="240"/>
    </row>
    <row r="4604" spans="1:16" ht="13.5">
      <c r="A4604" s="240"/>
      <c r="B4604" s="240"/>
      <c r="C4604" s="240"/>
      <c r="D4604" s="240"/>
      <c r="E4604" s="240"/>
      <c r="F4604" s="240"/>
      <c r="G4604" s="240"/>
      <c r="H4604" s="240"/>
      <c r="I4604" s="240"/>
      <c r="J4604" s="240"/>
      <c r="K4604" s="240"/>
      <c r="L4604" s="240"/>
      <c r="M4604" s="240"/>
      <c r="N4604" s="240"/>
      <c r="O4604" s="240"/>
      <c r="P4604" s="240"/>
    </row>
    <row r="4605" spans="1:16" ht="13.5">
      <c r="A4605" s="240"/>
      <c r="B4605" s="240"/>
      <c r="C4605" s="240"/>
      <c r="D4605" s="240"/>
      <c r="E4605" s="240"/>
      <c r="F4605" s="240"/>
      <c r="G4605" s="240"/>
      <c r="H4605" s="240"/>
      <c r="I4605" s="240"/>
      <c r="J4605" s="240"/>
      <c r="K4605" s="240"/>
      <c r="L4605" s="240"/>
      <c r="M4605" s="240"/>
      <c r="N4605" s="240"/>
      <c r="O4605" s="240"/>
      <c r="P4605" s="240"/>
    </row>
    <row r="4606" spans="1:16" ht="13.5">
      <c r="A4606" s="240"/>
      <c r="B4606" s="240"/>
      <c r="C4606" s="240"/>
      <c r="D4606" s="240"/>
      <c r="E4606" s="240"/>
      <c r="F4606" s="240"/>
      <c r="G4606" s="240"/>
      <c r="H4606" s="240"/>
      <c r="I4606" s="240"/>
      <c r="J4606" s="240"/>
      <c r="K4606" s="240"/>
      <c r="L4606" s="240"/>
      <c r="M4606" s="240"/>
      <c r="N4606" s="240"/>
      <c r="O4606" s="240"/>
      <c r="P4606" s="240"/>
    </row>
    <row r="4607" spans="1:16" ht="13.5">
      <c r="A4607" s="240"/>
      <c r="B4607" s="240"/>
      <c r="C4607" s="240"/>
      <c r="D4607" s="240"/>
      <c r="E4607" s="240"/>
      <c r="F4607" s="240"/>
      <c r="G4607" s="240"/>
      <c r="H4607" s="240"/>
      <c r="I4607" s="240"/>
      <c r="J4607" s="240"/>
      <c r="K4607" s="240"/>
      <c r="L4607" s="240"/>
      <c r="M4607" s="240"/>
      <c r="N4607" s="240"/>
      <c r="O4607" s="240"/>
      <c r="P4607" s="240"/>
    </row>
    <row r="4608" spans="1:16" ht="13.5">
      <c r="A4608" s="240"/>
      <c r="B4608" s="240"/>
      <c r="C4608" s="240"/>
      <c r="D4608" s="240"/>
      <c r="E4608" s="240"/>
      <c r="F4608" s="240"/>
      <c r="G4608" s="240"/>
      <c r="H4608" s="240"/>
      <c r="I4608" s="240"/>
      <c r="J4608" s="240"/>
      <c r="K4608" s="240"/>
      <c r="L4608" s="240"/>
      <c r="M4608" s="240"/>
      <c r="N4608" s="240"/>
      <c r="O4608" s="240"/>
      <c r="P4608" s="240"/>
    </row>
    <row r="4609" spans="1:16" ht="13.5">
      <c r="A4609" s="240"/>
      <c r="B4609" s="240"/>
      <c r="C4609" s="240"/>
      <c r="D4609" s="240"/>
      <c r="E4609" s="240"/>
      <c r="F4609" s="240"/>
      <c r="G4609" s="240"/>
      <c r="H4609" s="240"/>
      <c r="I4609" s="240"/>
      <c r="J4609" s="240"/>
      <c r="K4609" s="240"/>
      <c r="L4609" s="240"/>
      <c r="M4609" s="240"/>
      <c r="N4609" s="240"/>
      <c r="O4609" s="240"/>
      <c r="P4609" s="240"/>
    </row>
    <row r="4610" spans="1:16" ht="13.5">
      <c r="A4610" s="240"/>
      <c r="B4610" s="240"/>
      <c r="C4610" s="240"/>
      <c r="D4610" s="240"/>
      <c r="E4610" s="240"/>
      <c r="F4610" s="240"/>
      <c r="G4610" s="240"/>
      <c r="H4610" s="240"/>
      <c r="I4610" s="240"/>
      <c r="J4610" s="240"/>
      <c r="K4610" s="240"/>
      <c r="L4610" s="240"/>
      <c r="M4610" s="240"/>
      <c r="N4610" s="240"/>
      <c r="O4610" s="240"/>
      <c r="P4610" s="240"/>
    </row>
    <row r="4611" spans="1:16" ht="13.5">
      <c r="A4611" s="240"/>
      <c r="B4611" s="240"/>
      <c r="C4611" s="240"/>
      <c r="D4611" s="240"/>
      <c r="E4611" s="240"/>
      <c r="F4611" s="240"/>
      <c r="G4611" s="240"/>
      <c r="H4611" s="240"/>
      <c r="I4611" s="240"/>
      <c r="J4611" s="240"/>
      <c r="K4611" s="240"/>
      <c r="L4611" s="240"/>
      <c r="M4611" s="240"/>
      <c r="N4611" s="240"/>
      <c r="O4611" s="240"/>
      <c r="P4611" s="240"/>
    </row>
    <row r="4612" spans="1:16" ht="13.5">
      <c r="A4612" s="240"/>
      <c r="B4612" s="240"/>
      <c r="C4612" s="240"/>
      <c r="D4612" s="240"/>
      <c r="E4612" s="240"/>
      <c r="F4612" s="240"/>
      <c r="G4612" s="240"/>
      <c r="H4612" s="240"/>
      <c r="I4612" s="240"/>
      <c r="J4612" s="240"/>
      <c r="K4612" s="240"/>
      <c r="L4612" s="240"/>
      <c r="M4612" s="240"/>
      <c r="N4612" s="240"/>
      <c r="O4612" s="240"/>
      <c r="P4612" s="240"/>
    </row>
    <row r="4613" spans="1:16" ht="13.5">
      <c r="A4613" s="240"/>
      <c r="B4613" s="240"/>
      <c r="C4613" s="240"/>
      <c r="D4613" s="240"/>
      <c r="E4613" s="240"/>
      <c r="F4613" s="240"/>
      <c r="G4613" s="240"/>
      <c r="H4613" s="240"/>
      <c r="I4613" s="240"/>
      <c r="J4613" s="240"/>
      <c r="K4613" s="240"/>
      <c r="L4613" s="240"/>
      <c r="M4613" s="240"/>
      <c r="N4613" s="240"/>
      <c r="O4613" s="240"/>
      <c r="P4613" s="240"/>
    </row>
    <row r="4614" spans="1:16" ht="13.5">
      <c r="A4614" s="240"/>
      <c r="B4614" s="240"/>
      <c r="C4614" s="240"/>
      <c r="D4614" s="240"/>
      <c r="E4614" s="240"/>
      <c r="F4614" s="240"/>
      <c r="G4614" s="240"/>
      <c r="H4614" s="240"/>
      <c r="I4614" s="240"/>
      <c r="J4614" s="240"/>
      <c r="K4614" s="240"/>
      <c r="L4614" s="240"/>
      <c r="M4614" s="240"/>
      <c r="N4614" s="240"/>
      <c r="O4614" s="240"/>
      <c r="P4614" s="240"/>
    </row>
    <row r="4615" spans="1:16" ht="13.5">
      <c r="A4615" s="240"/>
      <c r="B4615" s="240"/>
      <c r="C4615" s="240"/>
      <c r="D4615" s="240"/>
      <c r="E4615" s="240"/>
      <c r="F4615" s="240"/>
      <c r="G4615" s="240"/>
      <c r="H4615" s="240"/>
      <c r="I4615" s="240"/>
      <c r="J4615" s="240"/>
      <c r="K4615" s="240"/>
      <c r="L4615" s="240"/>
      <c r="M4615" s="240"/>
      <c r="N4615" s="240"/>
      <c r="O4615" s="240"/>
      <c r="P4615" s="240"/>
    </row>
    <row r="4616" spans="1:16" ht="13.5">
      <c r="A4616" s="240"/>
      <c r="B4616" s="240"/>
      <c r="C4616" s="240"/>
      <c r="D4616" s="240"/>
      <c r="E4616" s="240"/>
      <c r="F4616" s="240"/>
      <c r="G4616" s="240"/>
      <c r="H4616" s="240"/>
      <c r="I4616" s="240"/>
      <c r="J4616" s="240"/>
      <c r="K4616" s="240"/>
      <c r="L4616" s="240"/>
      <c r="M4616" s="240"/>
      <c r="N4616" s="240"/>
      <c r="O4616" s="240"/>
      <c r="P4616" s="240"/>
    </row>
    <row r="4617" spans="1:16" ht="13.5">
      <c r="A4617" s="240"/>
      <c r="B4617" s="240"/>
      <c r="C4617" s="240"/>
      <c r="D4617" s="240"/>
      <c r="E4617" s="240"/>
      <c r="F4617" s="240"/>
      <c r="G4617" s="240"/>
      <c r="H4617" s="240"/>
      <c r="I4617" s="240"/>
      <c r="J4617" s="240"/>
      <c r="K4617" s="240"/>
      <c r="L4617" s="240"/>
      <c r="M4617" s="240"/>
      <c r="N4617" s="240"/>
      <c r="O4617" s="240"/>
      <c r="P4617" s="240"/>
    </row>
    <row r="4618" spans="1:16" ht="13.5">
      <c r="A4618" s="240"/>
      <c r="B4618" s="240"/>
      <c r="C4618" s="240"/>
      <c r="D4618" s="240"/>
      <c r="E4618" s="240"/>
      <c r="F4618" s="240"/>
      <c r="G4618" s="240"/>
      <c r="H4618" s="240"/>
      <c r="I4618" s="240"/>
      <c r="J4618" s="240"/>
      <c r="K4618" s="240"/>
      <c r="L4618" s="240"/>
      <c r="M4618" s="240"/>
      <c r="N4618" s="240"/>
      <c r="O4618" s="240"/>
      <c r="P4618" s="240"/>
    </row>
    <row r="4619" spans="1:16" ht="13.5">
      <c r="A4619" s="240"/>
      <c r="B4619" s="240"/>
      <c r="C4619" s="240"/>
      <c r="D4619" s="240"/>
      <c r="E4619" s="240"/>
      <c r="F4619" s="240"/>
      <c r="G4619" s="240"/>
      <c r="H4619" s="240"/>
      <c r="I4619" s="240"/>
      <c r="J4619" s="240"/>
      <c r="K4619" s="240"/>
      <c r="L4619" s="240"/>
      <c r="M4619" s="240"/>
      <c r="N4619" s="240"/>
      <c r="O4619" s="240"/>
      <c r="P4619" s="240"/>
    </row>
    <row r="4620" spans="1:16" ht="13.5">
      <c r="A4620" s="240"/>
      <c r="B4620" s="240"/>
      <c r="C4620" s="240"/>
      <c r="D4620" s="240"/>
      <c r="E4620" s="240"/>
      <c r="F4620" s="240"/>
      <c r="G4620" s="240"/>
      <c r="H4620" s="240"/>
      <c r="I4620" s="240"/>
      <c r="J4620" s="240"/>
      <c r="K4620" s="240"/>
      <c r="L4620" s="240"/>
      <c r="M4620" s="240"/>
      <c r="N4620" s="240"/>
      <c r="O4620" s="240"/>
      <c r="P4620" s="240"/>
    </row>
    <row r="4621" spans="1:16" ht="13.5">
      <c r="A4621" s="240"/>
      <c r="B4621" s="240"/>
      <c r="C4621" s="240"/>
      <c r="D4621" s="240"/>
      <c r="E4621" s="240"/>
      <c r="F4621" s="240"/>
      <c r="G4621" s="240"/>
      <c r="H4621" s="240"/>
      <c r="I4621" s="240"/>
      <c r="J4621" s="240"/>
      <c r="K4621" s="240"/>
      <c r="L4621" s="240"/>
      <c r="M4621" s="240"/>
      <c r="N4621" s="240"/>
      <c r="O4621" s="240"/>
      <c r="P4621" s="240"/>
    </row>
    <row r="4622" spans="1:16" ht="13.5">
      <c r="A4622" s="240"/>
      <c r="B4622" s="240"/>
      <c r="C4622" s="240"/>
      <c r="D4622" s="240"/>
      <c r="E4622" s="240"/>
      <c r="F4622" s="240"/>
      <c r="G4622" s="240"/>
      <c r="H4622" s="240"/>
      <c r="I4622" s="240"/>
      <c r="J4622" s="240"/>
      <c r="K4622" s="240"/>
      <c r="L4622" s="240"/>
      <c r="M4622" s="240"/>
      <c r="N4622" s="240"/>
      <c r="O4622" s="240"/>
      <c r="P4622" s="240"/>
    </row>
    <row r="4623" spans="1:16" ht="13.5">
      <c r="A4623" s="240"/>
      <c r="B4623" s="240"/>
      <c r="C4623" s="240"/>
      <c r="D4623" s="240"/>
      <c r="E4623" s="240"/>
      <c r="F4623" s="240"/>
      <c r="G4623" s="240"/>
      <c r="H4623" s="240"/>
      <c r="I4623" s="240"/>
      <c r="J4623" s="240"/>
      <c r="K4623" s="240"/>
      <c r="L4623" s="240"/>
      <c r="M4623" s="240"/>
      <c r="N4623" s="240"/>
      <c r="O4623" s="240"/>
      <c r="P4623" s="240"/>
    </row>
    <row r="4624" spans="1:16" ht="13.5">
      <c r="A4624" s="240"/>
      <c r="B4624" s="240"/>
      <c r="C4624" s="240"/>
      <c r="D4624" s="240"/>
      <c r="E4624" s="240"/>
      <c r="F4624" s="240"/>
      <c r="G4624" s="240"/>
      <c r="H4624" s="240"/>
      <c r="I4624" s="240"/>
      <c r="J4624" s="240"/>
      <c r="K4624" s="240"/>
      <c r="L4624" s="240"/>
      <c r="M4624" s="240"/>
      <c r="N4624" s="240"/>
      <c r="O4624" s="240"/>
      <c r="P4624" s="240"/>
    </row>
    <row r="4625" spans="1:16" ht="13.5">
      <c r="A4625" s="240"/>
      <c r="B4625" s="240"/>
      <c r="C4625" s="240"/>
      <c r="D4625" s="240"/>
      <c r="E4625" s="240"/>
      <c r="F4625" s="240"/>
      <c r="G4625" s="240"/>
      <c r="H4625" s="240"/>
      <c r="I4625" s="240"/>
      <c r="J4625" s="240"/>
      <c r="K4625" s="240"/>
      <c r="L4625" s="240"/>
      <c r="M4625" s="240"/>
      <c r="N4625" s="240"/>
      <c r="O4625" s="240"/>
      <c r="P4625" s="240"/>
    </row>
    <row r="4626" spans="1:16" ht="13.5">
      <c r="A4626" s="240"/>
      <c r="B4626" s="240"/>
      <c r="C4626" s="240"/>
      <c r="D4626" s="240"/>
      <c r="E4626" s="240"/>
      <c r="F4626" s="240"/>
      <c r="G4626" s="240"/>
      <c r="H4626" s="240"/>
      <c r="I4626" s="240"/>
      <c r="J4626" s="240"/>
      <c r="K4626" s="240"/>
      <c r="L4626" s="240"/>
      <c r="M4626" s="240"/>
      <c r="N4626" s="240"/>
      <c r="O4626" s="240"/>
      <c r="P4626" s="240"/>
    </row>
    <row r="4627" spans="1:16" ht="13.5">
      <c r="A4627" s="240"/>
      <c r="B4627" s="240"/>
      <c r="C4627" s="240"/>
      <c r="D4627" s="240"/>
      <c r="E4627" s="240"/>
      <c r="F4627" s="240"/>
      <c r="G4627" s="240"/>
      <c r="H4627" s="240"/>
      <c r="I4627" s="240"/>
      <c r="J4627" s="240"/>
      <c r="K4627" s="240"/>
      <c r="L4627" s="240"/>
      <c r="M4627" s="240"/>
      <c r="N4627" s="240"/>
      <c r="O4627" s="240"/>
      <c r="P4627" s="240"/>
    </row>
    <row r="4628" spans="1:16" ht="13.5">
      <c r="A4628" s="240"/>
      <c r="B4628" s="240"/>
      <c r="C4628" s="240"/>
      <c r="D4628" s="240"/>
      <c r="E4628" s="240"/>
      <c r="F4628" s="240"/>
      <c r="G4628" s="240"/>
      <c r="H4628" s="240"/>
      <c r="I4628" s="240"/>
      <c r="J4628" s="240"/>
      <c r="K4628" s="240"/>
      <c r="L4628" s="240"/>
      <c r="M4628" s="240"/>
      <c r="N4628" s="240"/>
      <c r="O4628" s="240"/>
      <c r="P4628" s="240"/>
    </row>
    <row r="4629" spans="1:16" ht="13.5">
      <c r="A4629" s="240"/>
      <c r="B4629" s="240"/>
      <c r="C4629" s="240"/>
      <c r="D4629" s="240"/>
      <c r="E4629" s="240"/>
      <c r="F4629" s="240"/>
      <c r="G4629" s="240"/>
      <c r="H4629" s="240"/>
      <c r="I4629" s="240"/>
      <c r="J4629" s="240"/>
      <c r="K4629" s="240"/>
      <c r="L4629" s="240"/>
      <c r="M4629" s="240"/>
      <c r="N4629" s="240"/>
      <c r="O4629" s="240"/>
      <c r="P4629" s="240"/>
    </row>
    <row r="4630" spans="1:16" ht="13.5">
      <c r="A4630" s="240"/>
      <c r="B4630" s="240"/>
      <c r="C4630" s="240"/>
      <c r="D4630" s="240"/>
      <c r="E4630" s="240"/>
      <c r="F4630" s="240"/>
      <c r="G4630" s="240"/>
      <c r="H4630" s="240"/>
      <c r="I4630" s="240"/>
      <c r="J4630" s="240"/>
      <c r="K4630" s="240"/>
      <c r="L4630" s="240"/>
      <c r="M4630" s="240"/>
      <c r="N4630" s="240"/>
      <c r="O4630" s="240"/>
      <c r="P4630" s="240"/>
    </row>
    <row r="4631" spans="1:16" ht="13.5">
      <c r="A4631" s="240"/>
      <c r="B4631" s="240"/>
      <c r="C4631" s="240"/>
      <c r="D4631" s="240"/>
      <c r="E4631" s="240"/>
      <c r="F4631" s="240"/>
      <c r="G4631" s="240"/>
      <c r="H4631" s="240"/>
      <c r="I4631" s="240"/>
      <c r="J4631" s="240"/>
      <c r="K4631" s="240"/>
      <c r="L4631" s="240"/>
      <c r="M4631" s="240"/>
      <c r="N4631" s="240"/>
      <c r="O4631" s="240"/>
      <c r="P4631" s="240"/>
    </row>
    <row r="4632" spans="1:16" ht="13.5">
      <c r="A4632" s="240"/>
      <c r="B4632" s="240"/>
      <c r="C4632" s="240"/>
      <c r="D4632" s="240"/>
      <c r="E4632" s="240"/>
      <c r="F4632" s="240"/>
      <c r="G4632" s="240"/>
      <c r="H4632" s="240"/>
      <c r="I4632" s="240"/>
      <c r="J4632" s="240"/>
      <c r="K4632" s="240"/>
      <c r="L4632" s="240"/>
      <c r="M4632" s="240"/>
      <c r="N4632" s="240"/>
      <c r="O4632" s="240"/>
      <c r="P4632" s="240"/>
    </row>
    <row r="4633" spans="1:16" ht="13.5">
      <c r="A4633" s="240"/>
      <c r="B4633" s="240"/>
      <c r="C4633" s="240"/>
      <c r="D4633" s="240"/>
      <c r="E4633" s="240"/>
      <c r="F4633" s="240"/>
      <c r="G4633" s="240"/>
      <c r="H4633" s="240"/>
      <c r="I4633" s="240"/>
      <c r="J4633" s="240"/>
      <c r="K4633" s="240"/>
      <c r="L4633" s="240"/>
      <c r="M4633" s="240"/>
      <c r="N4633" s="240"/>
      <c r="O4633" s="240"/>
      <c r="P4633" s="240"/>
    </row>
    <row r="4634" spans="1:16" ht="13.5">
      <c r="A4634" s="240"/>
      <c r="B4634" s="240"/>
      <c r="C4634" s="240"/>
      <c r="D4634" s="240"/>
      <c r="E4634" s="240"/>
      <c r="F4634" s="240"/>
      <c r="G4634" s="240"/>
      <c r="H4634" s="240"/>
      <c r="I4634" s="240"/>
      <c r="J4634" s="240"/>
      <c r="K4634" s="240"/>
      <c r="L4634" s="240"/>
      <c r="M4634" s="240"/>
      <c r="N4634" s="240"/>
      <c r="O4634" s="240"/>
      <c r="P4634" s="240"/>
    </row>
    <row r="4635" spans="1:16" ht="13.5">
      <c r="A4635" s="240"/>
      <c r="B4635" s="240"/>
      <c r="C4635" s="240"/>
      <c r="D4635" s="240"/>
      <c r="E4635" s="240"/>
      <c r="F4635" s="240"/>
      <c r="G4635" s="240"/>
      <c r="H4635" s="240"/>
      <c r="I4635" s="240"/>
      <c r="J4635" s="240"/>
      <c r="K4635" s="240"/>
      <c r="L4635" s="240"/>
      <c r="M4635" s="240"/>
      <c r="N4635" s="240"/>
      <c r="O4635" s="240"/>
      <c r="P4635" s="240"/>
    </row>
    <row r="4636" spans="1:16" ht="13.5">
      <c r="A4636" s="240"/>
      <c r="B4636" s="240"/>
      <c r="C4636" s="240"/>
      <c r="D4636" s="240"/>
      <c r="E4636" s="240"/>
      <c r="F4636" s="240"/>
      <c r="G4636" s="240"/>
      <c r="H4636" s="240"/>
      <c r="I4636" s="240"/>
      <c r="J4636" s="240"/>
      <c r="K4636" s="240"/>
      <c r="L4636" s="240"/>
      <c r="M4636" s="240"/>
      <c r="N4636" s="240"/>
      <c r="O4636" s="240"/>
      <c r="P4636" s="240"/>
    </row>
    <row r="4637" spans="1:16" ht="13.5">
      <c r="A4637" s="240"/>
      <c r="B4637" s="240"/>
      <c r="C4637" s="240"/>
      <c r="D4637" s="240"/>
      <c r="E4637" s="240"/>
      <c r="F4637" s="240"/>
      <c r="G4637" s="240"/>
      <c r="H4637" s="240"/>
      <c r="I4637" s="240"/>
      <c r="J4637" s="240"/>
      <c r="K4637" s="240"/>
      <c r="L4637" s="240"/>
      <c r="M4637" s="240"/>
      <c r="N4637" s="240"/>
      <c r="O4637" s="240"/>
      <c r="P4637" s="240"/>
    </row>
    <row r="4638" spans="1:16" ht="13.5">
      <c r="A4638" s="240"/>
      <c r="B4638" s="240"/>
      <c r="C4638" s="240"/>
      <c r="D4638" s="240"/>
      <c r="E4638" s="240"/>
      <c r="F4638" s="240"/>
      <c r="G4638" s="240"/>
      <c r="H4638" s="240"/>
      <c r="I4638" s="240"/>
      <c r="J4638" s="240"/>
      <c r="K4638" s="240"/>
      <c r="L4638" s="240"/>
      <c r="M4638" s="240"/>
      <c r="N4638" s="240"/>
      <c r="O4638" s="240"/>
      <c r="P4638" s="240"/>
    </row>
    <row r="4639" spans="1:16" ht="13.5">
      <c r="A4639" s="240"/>
      <c r="B4639" s="240"/>
      <c r="C4639" s="240"/>
      <c r="D4639" s="240"/>
      <c r="E4639" s="240"/>
      <c r="F4639" s="240"/>
      <c r="G4639" s="240"/>
      <c r="H4639" s="240"/>
      <c r="I4639" s="240"/>
      <c r="J4639" s="240"/>
      <c r="K4639" s="240"/>
      <c r="L4639" s="240"/>
      <c r="M4639" s="240"/>
      <c r="N4639" s="240"/>
      <c r="O4639" s="240"/>
      <c r="P4639" s="240"/>
    </row>
    <row r="4640" spans="1:16" ht="13.5">
      <c r="A4640" s="240"/>
      <c r="B4640" s="240"/>
      <c r="C4640" s="240"/>
      <c r="D4640" s="240"/>
      <c r="E4640" s="240"/>
      <c r="F4640" s="240"/>
      <c r="G4640" s="240"/>
      <c r="H4640" s="240"/>
      <c r="I4640" s="240"/>
      <c r="J4640" s="240"/>
      <c r="K4640" s="240"/>
      <c r="L4640" s="240"/>
      <c r="M4640" s="240"/>
      <c r="N4640" s="240"/>
      <c r="O4640" s="240"/>
      <c r="P4640" s="240"/>
    </row>
    <row r="4641" spans="1:16" ht="13.5">
      <c r="A4641" s="240"/>
      <c r="B4641" s="240"/>
      <c r="C4641" s="240"/>
      <c r="D4641" s="240"/>
      <c r="E4641" s="240"/>
      <c r="F4641" s="240"/>
      <c r="G4641" s="240"/>
      <c r="H4641" s="240"/>
      <c r="I4641" s="240"/>
      <c r="J4641" s="240"/>
      <c r="K4641" s="240"/>
      <c r="L4641" s="240"/>
      <c r="M4641" s="240"/>
      <c r="N4641" s="240"/>
      <c r="O4641" s="240"/>
      <c r="P4641" s="240"/>
    </row>
    <row r="4642" spans="1:16" ht="13.5">
      <c r="A4642" s="240"/>
      <c r="B4642" s="240"/>
      <c r="C4642" s="240"/>
      <c r="D4642" s="240"/>
      <c r="E4642" s="240"/>
      <c r="F4642" s="240"/>
      <c r="G4642" s="240"/>
      <c r="H4642" s="240"/>
      <c r="I4642" s="240"/>
      <c r="J4642" s="240"/>
      <c r="K4642" s="240"/>
      <c r="L4642" s="240"/>
      <c r="M4642" s="240"/>
      <c r="N4642" s="240"/>
      <c r="O4642" s="240"/>
      <c r="P4642" s="240"/>
    </row>
    <row r="4643" spans="1:16" ht="13.5">
      <c r="A4643" s="240"/>
      <c r="B4643" s="240"/>
      <c r="C4643" s="240"/>
      <c r="D4643" s="240"/>
      <c r="E4643" s="240"/>
      <c r="F4643" s="240"/>
      <c r="G4643" s="240"/>
      <c r="H4643" s="240"/>
      <c r="I4643" s="240"/>
      <c r="J4643" s="240"/>
      <c r="K4643" s="240"/>
      <c r="L4643" s="240"/>
      <c r="M4643" s="240"/>
      <c r="N4643" s="240"/>
      <c r="O4643" s="240"/>
      <c r="P4643" s="240"/>
    </row>
    <row r="4644" spans="1:16" ht="13.5">
      <c r="A4644" s="240"/>
      <c r="B4644" s="240"/>
      <c r="C4644" s="240"/>
      <c r="D4644" s="240"/>
      <c r="E4644" s="240"/>
      <c r="F4644" s="240"/>
      <c r="G4644" s="240"/>
      <c r="H4644" s="240"/>
      <c r="I4644" s="240"/>
      <c r="J4644" s="240"/>
      <c r="K4644" s="240"/>
      <c r="L4644" s="240"/>
      <c r="M4644" s="240"/>
      <c r="N4644" s="240"/>
      <c r="O4644" s="240"/>
      <c r="P4644" s="240"/>
    </row>
    <row r="4645" spans="1:16" ht="13.5">
      <c r="A4645" s="240"/>
      <c r="B4645" s="240"/>
      <c r="C4645" s="240"/>
      <c r="D4645" s="240"/>
      <c r="E4645" s="240"/>
      <c r="F4645" s="240"/>
      <c r="G4645" s="240"/>
      <c r="H4645" s="240"/>
      <c r="I4645" s="240"/>
      <c r="J4645" s="240"/>
      <c r="K4645" s="240"/>
      <c r="L4645" s="240"/>
      <c r="M4645" s="240"/>
      <c r="N4645" s="240"/>
      <c r="O4645" s="240"/>
      <c r="P4645" s="240"/>
    </row>
    <row r="4646" spans="1:16" ht="13.5">
      <c r="A4646" s="240"/>
      <c r="B4646" s="240"/>
      <c r="C4646" s="240"/>
      <c r="D4646" s="240"/>
      <c r="E4646" s="240"/>
      <c r="F4646" s="240"/>
      <c r="G4646" s="240"/>
      <c r="H4646" s="240"/>
      <c r="I4646" s="240"/>
      <c r="J4646" s="240"/>
      <c r="K4646" s="240"/>
      <c r="L4646" s="240"/>
      <c r="M4646" s="240"/>
      <c r="N4646" s="240"/>
      <c r="O4646" s="240"/>
      <c r="P4646" s="240"/>
    </row>
    <row r="4647" spans="1:16" ht="13.5">
      <c r="A4647" s="240"/>
      <c r="B4647" s="240"/>
      <c r="C4647" s="240"/>
      <c r="D4647" s="240"/>
      <c r="E4647" s="240"/>
      <c r="F4647" s="240"/>
      <c r="G4647" s="240"/>
      <c r="H4647" s="240"/>
      <c r="I4647" s="240"/>
      <c r="J4647" s="240"/>
      <c r="K4647" s="240"/>
      <c r="L4647" s="240"/>
      <c r="M4647" s="240"/>
      <c r="N4647" s="240"/>
      <c r="O4647" s="240"/>
      <c r="P4647" s="240"/>
    </row>
    <row r="4648" spans="1:16" ht="13.5">
      <c r="A4648" s="240"/>
      <c r="B4648" s="240"/>
      <c r="C4648" s="240"/>
      <c r="D4648" s="240"/>
      <c r="E4648" s="240"/>
      <c r="F4648" s="240"/>
      <c r="G4648" s="240"/>
      <c r="H4648" s="240"/>
      <c r="I4648" s="240"/>
      <c r="J4648" s="240"/>
      <c r="K4648" s="240"/>
      <c r="L4648" s="240"/>
      <c r="M4648" s="240"/>
      <c r="N4648" s="240"/>
      <c r="O4648" s="240"/>
      <c r="P4648" s="240"/>
    </row>
    <row r="4649" spans="1:16" ht="13.5">
      <c r="A4649" s="240"/>
      <c r="B4649" s="240"/>
      <c r="C4649" s="240"/>
      <c r="D4649" s="240"/>
      <c r="E4649" s="240"/>
      <c r="F4649" s="240"/>
      <c r="G4649" s="240"/>
      <c r="H4649" s="240"/>
      <c r="I4649" s="240"/>
      <c r="J4649" s="240"/>
      <c r="K4649" s="240"/>
      <c r="L4649" s="240"/>
      <c r="M4649" s="240"/>
      <c r="N4649" s="240"/>
      <c r="O4649" s="240"/>
      <c r="P4649" s="240"/>
    </row>
    <row r="4650" spans="1:16" ht="13.5">
      <c r="A4650" s="240"/>
      <c r="B4650" s="240"/>
      <c r="C4650" s="240"/>
      <c r="D4650" s="240"/>
      <c r="E4650" s="240"/>
      <c r="F4650" s="240"/>
      <c r="G4650" s="240"/>
      <c r="H4650" s="240"/>
      <c r="I4650" s="240"/>
      <c r="J4650" s="240"/>
      <c r="K4650" s="240"/>
      <c r="L4650" s="240"/>
      <c r="M4650" s="240"/>
      <c r="N4650" s="240"/>
      <c r="O4650" s="240"/>
      <c r="P4650" s="240"/>
    </row>
    <row r="4651" spans="1:16" ht="13.5">
      <c r="A4651" s="240"/>
      <c r="B4651" s="240"/>
      <c r="C4651" s="240"/>
      <c r="D4651" s="240"/>
      <c r="E4651" s="240"/>
      <c r="F4651" s="240"/>
      <c r="G4651" s="240"/>
      <c r="H4651" s="240"/>
      <c r="I4651" s="240"/>
      <c r="J4651" s="240"/>
      <c r="K4651" s="240"/>
      <c r="L4651" s="240"/>
      <c r="M4651" s="240"/>
      <c r="N4651" s="240"/>
      <c r="O4651" s="240"/>
      <c r="P4651" s="240"/>
    </row>
    <row r="4652" spans="1:16" ht="13.5">
      <c r="A4652" s="240"/>
      <c r="B4652" s="240"/>
      <c r="C4652" s="240"/>
      <c r="D4652" s="240"/>
      <c r="E4652" s="240"/>
      <c r="F4652" s="240"/>
      <c r="G4652" s="240"/>
      <c r="H4652" s="240"/>
      <c r="I4652" s="240"/>
      <c r="J4652" s="240"/>
      <c r="K4652" s="240"/>
      <c r="L4652" s="240"/>
      <c r="M4652" s="240"/>
      <c r="N4652" s="240"/>
      <c r="O4652" s="240"/>
      <c r="P4652" s="240"/>
    </row>
    <row r="4653" spans="1:16" ht="13.5">
      <c r="A4653" s="240"/>
      <c r="B4653" s="240"/>
      <c r="C4653" s="240"/>
      <c r="D4653" s="240"/>
      <c r="E4653" s="240"/>
      <c r="F4653" s="240"/>
      <c r="G4653" s="240"/>
      <c r="H4653" s="240"/>
      <c r="I4653" s="240"/>
      <c r="J4653" s="240"/>
      <c r="K4653" s="240"/>
      <c r="L4653" s="240"/>
      <c r="M4653" s="240"/>
      <c r="N4653" s="240"/>
      <c r="O4653" s="240"/>
      <c r="P4653" s="240"/>
    </row>
    <row r="4654" spans="1:16" ht="13.5">
      <c r="A4654" s="240"/>
      <c r="B4654" s="240"/>
      <c r="C4654" s="240"/>
      <c r="D4654" s="240"/>
      <c r="E4654" s="240"/>
      <c r="F4654" s="240"/>
      <c r="G4654" s="240"/>
      <c r="H4654" s="240"/>
      <c r="I4654" s="240"/>
      <c r="J4654" s="240"/>
      <c r="K4654" s="240"/>
      <c r="L4654" s="240"/>
      <c r="M4654" s="240"/>
      <c r="N4654" s="240"/>
      <c r="O4654" s="240"/>
      <c r="P4654" s="240"/>
    </row>
    <row r="4655" spans="1:16" ht="13.5">
      <c r="A4655" s="240"/>
      <c r="B4655" s="240"/>
      <c r="C4655" s="240"/>
      <c r="D4655" s="240"/>
      <c r="E4655" s="240"/>
      <c r="F4655" s="240"/>
      <c r="G4655" s="240"/>
      <c r="H4655" s="240"/>
      <c r="I4655" s="240"/>
      <c r="J4655" s="240"/>
      <c r="K4655" s="240"/>
      <c r="L4655" s="240"/>
      <c r="M4655" s="240"/>
      <c r="N4655" s="240"/>
      <c r="O4655" s="240"/>
      <c r="P4655" s="240"/>
    </row>
    <row r="4656" spans="1:16" ht="13.5">
      <c r="A4656" s="240"/>
      <c r="B4656" s="240"/>
      <c r="C4656" s="240"/>
      <c r="D4656" s="240"/>
      <c r="E4656" s="240"/>
      <c r="F4656" s="240"/>
      <c r="G4656" s="240"/>
      <c r="H4656" s="240"/>
      <c r="I4656" s="240"/>
      <c r="J4656" s="240"/>
      <c r="K4656" s="240"/>
      <c r="L4656" s="240"/>
      <c r="M4656" s="240"/>
      <c r="N4656" s="240"/>
      <c r="O4656" s="240"/>
      <c r="P4656" s="240"/>
    </row>
    <row r="4657" spans="1:16" ht="13.5">
      <c r="A4657" s="240"/>
      <c r="B4657" s="240"/>
      <c r="C4657" s="240"/>
      <c r="D4657" s="240"/>
      <c r="E4657" s="240"/>
      <c r="F4657" s="240"/>
      <c r="G4657" s="240"/>
      <c r="H4657" s="240"/>
      <c r="I4657" s="240"/>
      <c r="J4657" s="240"/>
      <c r="K4657" s="240"/>
      <c r="L4657" s="240"/>
      <c r="M4657" s="240"/>
      <c r="N4657" s="240"/>
      <c r="O4657" s="240"/>
      <c r="P4657" s="240"/>
    </row>
    <row r="4658" spans="1:16" ht="13.5">
      <c r="A4658" s="240"/>
      <c r="B4658" s="240"/>
      <c r="C4658" s="240"/>
      <c r="D4658" s="240"/>
      <c r="E4658" s="240"/>
      <c r="F4658" s="240"/>
      <c r="G4658" s="240"/>
      <c r="H4658" s="240"/>
      <c r="I4658" s="240"/>
      <c r="J4658" s="240"/>
      <c r="K4658" s="240"/>
      <c r="L4658" s="240"/>
      <c r="M4658" s="240"/>
      <c r="N4658" s="240"/>
      <c r="O4658" s="240"/>
      <c r="P4658" s="240"/>
    </row>
    <row r="4659" spans="1:16" ht="13.5">
      <c r="A4659" s="240"/>
      <c r="B4659" s="240"/>
      <c r="C4659" s="240"/>
      <c r="D4659" s="240"/>
      <c r="E4659" s="240"/>
      <c r="F4659" s="240"/>
      <c r="G4659" s="240"/>
      <c r="H4659" s="240"/>
      <c r="I4659" s="240"/>
      <c r="J4659" s="240"/>
      <c r="K4659" s="240"/>
      <c r="L4659" s="240"/>
      <c r="M4659" s="240"/>
      <c r="N4659" s="240"/>
      <c r="O4659" s="240"/>
      <c r="P4659" s="240"/>
    </row>
    <row r="4660" spans="1:16" ht="13.5">
      <c r="A4660" s="240"/>
      <c r="B4660" s="240"/>
      <c r="C4660" s="240"/>
      <c r="D4660" s="240"/>
      <c r="E4660" s="240"/>
      <c r="F4660" s="240"/>
      <c r="G4660" s="240"/>
      <c r="H4660" s="240"/>
      <c r="I4660" s="240"/>
      <c r="J4660" s="240"/>
      <c r="K4660" s="240"/>
      <c r="L4660" s="240"/>
      <c r="M4660" s="240"/>
      <c r="N4660" s="240"/>
      <c r="O4660" s="240"/>
      <c r="P4660" s="240"/>
    </row>
    <row r="4661" spans="1:16" ht="13.5">
      <c r="A4661" s="240"/>
      <c r="B4661" s="240"/>
      <c r="C4661" s="240"/>
      <c r="D4661" s="240"/>
      <c r="E4661" s="240"/>
      <c r="F4661" s="240"/>
      <c r="G4661" s="240"/>
      <c r="H4661" s="240"/>
      <c r="I4661" s="240"/>
      <c r="J4661" s="240"/>
      <c r="K4661" s="240"/>
      <c r="L4661" s="240"/>
      <c r="M4661" s="240"/>
      <c r="N4661" s="240"/>
      <c r="O4661" s="240"/>
      <c r="P4661" s="240"/>
    </row>
    <row r="4662" spans="1:16" ht="13.5">
      <c r="A4662" s="240"/>
      <c r="B4662" s="240"/>
      <c r="C4662" s="240"/>
      <c r="D4662" s="240"/>
      <c r="E4662" s="240"/>
      <c r="F4662" s="240"/>
      <c r="G4662" s="240"/>
      <c r="H4662" s="240"/>
      <c r="I4662" s="240"/>
      <c r="J4662" s="240"/>
      <c r="K4662" s="240"/>
      <c r="L4662" s="240"/>
      <c r="M4662" s="240"/>
      <c r="N4662" s="240"/>
      <c r="O4662" s="240"/>
      <c r="P4662" s="240"/>
    </row>
    <row r="4663" spans="1:16" ht="13.5">
      <c r="A4663" s="240"/>
      <c r="B4663" s="240"/>
      <c r="C4663" s="240"/>
      <c r="D4663" s="240"/>
      <c r="E4663" s="240"/>
      <c r="F4663" s="240"/>
      <c r="G4663" s="240"/>
      <c r="H4663" s="240"/>
      <c r="I4663" s="240"/>
      <c r="J4663" s="240"/>
      <c r="K4663" s="240"/>
      <c r="L4663" s="240"/>
      <c r="M4663" s="240"/>
      <c r="N4663" s="240"/>
      <c r="O4663" s="240"/>
      <c r="P4663" s="240"/>
    </row>
    <row r="4664" spans="1:16" ht="13.5">
      <c r="A4664" s="240"/>
      <c r="B4664" s="240"/>
      <c r="C4664" s="240"/>
      <c r="D4664" s="240"/>
      <c r="E4664" s="240"/>
      <c r="F4664" s="240"/>
      <c r="G4664" s="240"/>
      <c r="H4664" s="240"/>
      <c r="I4664" s="240"/>
      <c r="J4664" s="240"/>
      <c r="K4664" s="240"/>
      <c r="L4664" s="240"/>
      <c r="M4664" s="240"/>
      <c r="N4664" s="240"/>
      <c r="O4664" s="240"/>
      <c r="P4664" s="240"/>
    </row>
    <row r="4665" spans="1:16" ht="13.5">
      <c r="A4665" s="240"/>
      <c r="B4665" s="240"/>
      <c r="C4665" s="240"/>
      <c r="D4665" s="240"/>
      <c r="E4665" s="240"/>
      <c r="F4665" s="240"/>
      <c r="G4665" s="240"/>
      <c r="H4665" s="240"/>
      <c r="I4665" s="240"/>
      <c r="J4665" s="240"/>
      <c r="K4665" s="240"/>
      <c r="L4665" s="240"/>
      <c r="M4665" s="240"/>
      <c r="N4665" s="240"/>
      <c r="O4665" s="240"/>
      <c r="P4665" s="240"/>
    </row>
    <row r="4666" spans="1:16" ht="13.5">
      <c r="A4666" s="240"/>
      <c r="B4666" s="240"/>
      <c r="C4666" s="240"/>
      <c r="D4666" s="240"/>
      <c r="E4666" s="240"/>
      <c r="F4666" s="240"/>
      <c r="G4666" s="240"/>
      <c r="H4666" s="240"/>
      <c r="I4666" s="240"/>
      <c r="J4666" s="240"/>
      <c r="K4666" s="240"/>
      <c r="L4666" s="240"/>
      <c r="M4666" s="240"/>
      <c r="N4666" s="240"/>
      <c r="O4666" s="240"/>
      <c r="P4666" s="240"/>
    </row>
    <row r="4667" spans="1:16" ht="13.5">
      <c r="A4667" s="240"/>
      <c r="B4667" s="240"/>
      <c r="C4667" s="240"/>
      <c r="D4667" s="240"/>
      <c r="E4667" s="240"/>
      <c r="F4667" s="240"/>
      <c r="G4667" s="240"/>
      <c r="H4667" s="240"/>
      <c r="I4667" s="240"/>
      <c r="J4667" s="240"/>
      <c r="K4667" s="240"/>
      <c r="L4667" s="240"/>
      <c r="M4667" s="240"/>
      <c r="N4667" s="240"/>
      <c r="O4667" s="240"/>
      <c r="P4667" s="240"/>
    </row>
    <row r="4668" spans="1:16" ht="13.5">
      <c r="A4668" s="240"/>
      <c r="B4668" s="240"/>
      <c r="C4668" s="240"/>
      <c r="D4668" s="240"/>
      <c r="E4668" s="240"/>
      <c r="F4668" s="240"/>
      <c r="G4668" s="240"/>
      <c r="H4668" s="240"/>
      <c r="I4668" s="240"/>
      <c r="J4668" s="240"/>
      <c r="K4668" s="240"/>
      <c r="L4668" s="240"/>
      <c r="M4668" s="240"/>
      <c r="N4668" s="240"/>
      <c r="O4668" s="240"/>
      <c r="P4668" s="240"/>
    </row>
    <row r="4669" spans="1:16" ht="13.5">
      <c r="A4669" s="240"/>
      <c r="B4669" s="240"/>
      <c r="C4669" s="240"/>
      <c r="D4669" s="240"/>
      <c r="E4669" s="240"/>
      <c r="F4669" s="240"/>
      <c r="G4669" s="240"/>
      <c r="H4669" s="240"/>
      <c r="I4669" s="240"/>
      <c r="J4669" s="240"/>
      <c r="K4669" s="240"/>
      <c r="L4669" s="240"/>
      <c r="M4669" s="240"/>
      <c r="N4669" s="240"/>
      <c r="O4669" s="240"/>
      <c r="P4669" s="240"/>
    </row>
    <row r="4670" spans="1:16" ht="13.5">
      <c r="A4670" s="240"/>
      <c r="B4670" s="240"/>
      <c r="C4670" s="240"/>
      <c r="D4670" s="240"/>
      <c r="E4670" s="240"/>
      <c r="F4670" s="240"/>
      <c r="G4670" s="240"/>
      <c r="H4670" s="240"/>
      <c r="I4670" s="240"/>
      <c r="J4670" s="240"/>
      <c r="K4670" s="240"/>
      <c r="L4670" s="240"/>
      <c r="M4670" s="240"/>
      <c r="N4670" s="240"/>
      <c r="O4670" s="240"/>
      <c r="P4670" s="240"/>
    </row>
    <row r="4671" spans="1:16" ht="13.5">
      <c r="A4671" s="240"/>
      <c r="B4671" s="240"/>
      <c r="C4671" s="240"/>
      <c r="D4671" s="240"/>
      <c r="E4671" s="240"/>
      <c r="F4671" s="240"/>
      <c r="G4671" s="240"/>
      <c r="H4671" s="240"/>
      <c r="I4671" s="240"/>
      <c r="J4671" s="240"/>
      <c r="K4671" s="240"/>
      <c r="L4671" s="240"/>
      <c r="M4671" s="240"/>
      <c r="N4671" s="240"/>
      <c r="O4671" s="240"/>
      <c r="P4671" s="240"/>
    </row>
    <row r="4672" spans="1:16" ht="13.5">
      <c r="A4672" s="240"/>
      <c r="B4672" s="240"/>
      <c r="C4672" s="240"/>
      <c r="D4672" s="240"/>
      <c r="E4672" s="240"/>
      <c r="F4672" s="240"/>
      <c r="G4672" s="240"/>
      <c r="H4672" s="240"/>
      <c r="I4672" s="240"/>
      <c r="J4672" s="240"/>
      <c r="K4672" s="240"/>
      <c r="L4672" s="240"/>
      <c r="M4672" s="240"/>
      <c r="N4672" s="240"/>
      <c r="O4672" s="240"/>
      <c r="P4672" s="240"/>
    </row>
    <row r="4673" spans="1:16" ht="13.5">
      <c r="A4673" s="240"/>
      <c r="B4673" s="240"/>
      <c r="C4673" s="240"/>
      <c r="D4673" s="240"/>
      <c r="E4673" s="240"/>
      <c r="F4673" s="240"/>
      <c r="G4673" s="240"/>
      <c r="H4673" s="240"/>
      <c r="I4673" s="240"/>
      <c r="J4673" s="240"/>
      <c r="K4673" s="240"/>
      <c r="L4673" s="240"/>
      <c r="M4673" s="240"/>
      <c r="N4673" s="240"/>
      <c r="O4673" s="240"/>
      <c r="P4673" s="240"/>
    </row>
    <row r="4674" spans="1:16" ht="13.5">
      <c r="A4674" s="240"/>
      <c r="B4674" s="240"/>
      <c r="C4674" s="240"/>
      <c r="D4674" s="240"/>
      <c r="E4674" s="240"/>
      <c r="F4674" s="240"/>
      <c r="G4674" s="240"/>
      <c r="H4674" s="240"/>
      <c r="I4674" s="240"/>
      <c r="J4674" s="240"/>
      <c r="K4674" s="240"/>
      <c r="L4674" s="240"/>
      <c r="M4674" s="240"/>
      <c r="N4674" s="240"/>
      <c r="O4674" s="240"/>
      <c r="P4674" s="240"/>
    </row>
    <row r="4675" spans="1:16" ht="13.5">
      <c r="A4675" s="240"/>
      <c r="B4675" s="240"/>
      <c r="C4675" s="240"/>
      <c r="D4675" s="240"/>
      <c r="E4675" s="240"/>
      <c r="F4675" s="240"/>
      <c r="G4675" s="240"/>
      <c r="H4675" s="240"/>
      <c r="I4675" s="240"/>
      <c r="J4675" s="240"/>
      <c r="K4675" s="240"/>
      <c r="L4675" s="240"/>
      <c r="M4675" s="240"/>
      <c r="N4675" s="240"/>
      <c r="O4675" s="240"/>
      <c r="P4675" s="240"/>
    </row>
    <row r="4676" spans="1:16" ht="13.5">
      <c r="A4676" s="240"/>
      <c r="B4676" s="240"/>
      <c r="C4676" s="240"/>
      <c r="D4676" s="240"/>
      <c r="E4676" s="240"/>
      <c r="F4676" s="240"/>
      <c r="G4676" s="240"/>
      <c r="H4676" s="240"/>
      <c r="I4676" s="240"/>
      <c r="J4676" s="240"/>
      <c r="K4676" s="240"/>
      <c r="L4676" s="240"/>
      <c r="M4676" s="240"/>
      <c r="N4676" s="240"/>
      <c r="O4676" s="240"/>
      <c r="P4676" s="240"/>
    </row>
    <row r="4677" spans="1:16" ht="13.5">
      <c r="A4677" s="240"/>
      <c r="B4677" s="240"/>
      <c r="C4677" s="240"/>
      <c r="D4677" s="240"/>
      <c r="E4677" s="240"/>
      <c r="F4677" s="240"/>
      <c r="G4677" s="240"/>
      <c r="H4677" s="240"/>
      <c r="I4677" s="240"/>
      <c r="J4677" s="240"/>
      <c r="K4677" s="240"/>
      <c r="L4677" s="240"/>
      <c r="M4677" s="240"/>
      <c r="N4677" s="240"/>
      <c r="O4677" s="240"/>
      <c r="P4677" s="240"/>
    </row>
    <row r="4678" spans="1:16" ht="13.5">
      <c r="A4678" s="240"/>
      <c r="B4678" s="240"/>
      <c r="C4678" s="240"/>
      <c r="D4678" s="240"/>
      <c r="E4678" s="240"/>
      <c r="F4678" s="240"/>
      <c r="G4678" s="240"/>
      <c r="H4678" s="240"/>
      <c r="I4678" s="240"/>
      <c r="J4678" s="240"/>
      <c r="K4678" s="240"/>
      <c r="L4678" s="240"/>
      <c r="M4678" s="240"/>
      <c r="N4678" s="240"/>
      <c r="O4678" s="240"/>
      <c r="P4678" s="240"/>
    </row>
    <row r="4679" spans="1:16" ht="13.5">
      <c r="A4679" s="240"/>
      <c r="B4679" s="240"/>
      <c r="C4679" s="240"/>
      <c r="D4679" s="240"/>
      <c r="E4679" s="240"/>
      <c r="F4679" s="240"/>
      <c r="G4679" s="240"/>
      <c r="H4679" s="240"/>
      <c r="I4679" s="240"/>
      <c r="J4679" s="240"/>
      <c r="K4679" s="240"/>
      <c r="L4679" s="240"/>
      <c r="M4679" s="240"/>
      <c r="N4679" s="240"/>
      <c r="O4679" s="240"/>
      <c r="P4679" s="240"/>
    </row>
    <row r="4680" spans="1:16" ht="13.5">
      <c r="A4680" s="240"/>
      <c r="B4680" s="240"/>
      <c r="C4680" s="240"/>
      <c r="D4680" s="240"/>
      <c r="E4680" s="240"/>
      <c r="F4680" s="240"/>
      <c r="G4680" s="240"/>
      <c r="H4680" s="240"/>
      <c r="I4680" s="240"/>
      <c r="J4680" s="240"/>
      <c r="K4680" s="240"/>
      <c r="L4680" s="240"/>
      <c r="M4680" s="240"/>
      <c r="N4680" s="240"/>
      <c r="O4680" s="240"/>
      <c r="P4680" s="240"/>
    </row>
    <row r="4681" spans="1:16" ht="13.5">
      <c r="A4681" s="240"/>
      <c r="B4681" s="240"/>
      <c r="C4681" s="240"/>
      <c r="D4681" s="240"/>
      <c r="E4681" s="240"/>
      <c r="F4681" s="240"/>
      <c r="G4681" s="240"/>
      <c r="H4681" s="240"/>
      <c r="I4681" s="240"/>
      <c r="J4681" s="240"/>
      <c r="K4681" s="240"/>
      <c r="L4681" s="240"/>
      <c r="M4681" s="240"/>
      <c r="N4681" s="240"/>
      <c r="O4681" s="240"/>
      <c r="P4681" s="240"/>
    </row>
    <row r="4682" spans="1:16" ht="13.5">
      <c r="A4682" s="240"/>
      <c r="B4682" s="240"/>
      <c r="C4682" s="240"/>
      <c r="D4682" s="240"/>
      <c r="E4682" s="240"/>
      <c r="F4682" s="240"/>
      <c r="G4682" s="240"/>
      <c r="H4682" s="240"/>
      <c r="I4682" s="240"/>
      <c r="J4682" s="240"/>
      <c r="K4682" s="240"/>
      <c r="L4682" s="240"/>
      <c r="M4682" s="240"/>
      <c r="N4682" s="240"/>
      <c r="O4682" s="240"/>
      <c r="P4682" s="240"/>
    </row>
    <row r="4683" spans="1:16" ht="13.5">
      <c r="A4683" s="240"/>
      <c r="B4683" s="240"/>
      <c r="C4683" s="240"/>
      <c r="D4683" s="240"/>
      <c r="E4683" s="240"/>
      <c r="F4683" s="240"/>
      <c r="G4683" s="240"/>
      <c r="H4683" s="240"/>
      <c r="I4683" s="240"/>
      <c r="J4683" s="240"/>
      <c r="K4683" s="240"/>
      <c r="L4683" s="240"/>
      <c r="M4683" s="240"/>
      <c r="N4683" s="240"/>
      <c r="O4683" s="240"/>
      <c r="P4683" s="240"/>
    </row>
    <row r="4684" spans="1:16" ht="13.5">
      <c r="A4684" s="240"/>
      <c r="B4684" s="240"/>
      <c r="C4684" s="240"/>
      <c r="D4684" s="240"/>
      <c r="E4684" s="240"/>
      <c r="F4684" s="240"/>
      <c r="G4684" s="240"/>
      <c r="H4684" s="240"/>
      <c r="I4684" s="240"/>
      <c r="J4684" s="240"/>
      <c r="K4684" s="240"/>
      <c r="L4684" s="240"/>
      <c r="M4684" s="240"/>
      <c r="N4684" s="240"/>
      <c r="O4684" s="240"/>
      <c r="P4684" s="240"/>
    </row>
    <row r="4685" spans="1:16" ht="13.5">
      <c r="A4685" s="240"/>
      <c r="B4685" s="240"/>
      <c r="C4685" s="240"/>
      <c r="D4685" s="240"/>
      <c r="E4685" s="240"/>
      <c r="F4685" s="240"/>
      <c r="G4685" s="240"/>
      <c r="H4685" s="240"/>
      <c r="I4685" s="240"/>
      <c r="J4685" s="240"/>
      <c r="K4685" s="240"/>
      <c r="L4685" s="240"/>
      <c r="M4685" s="240"/>
      <c r="N4685" s="240"/>
      <c r="O4685" s="240"/>
      <c r="P4685" s="240"/>
    </row>
    <row r="4686" spans="1:16" ht="13.5">
      <c r="A4686" s="240"/>
      <c r="B4686" s="240"/>
      <c r="C4686" s="240"/>
      <c r="D4686" s="240"/>
      <c r="E4686" s="240"/>
      <c r="F4686" s="240"/>
      <c r="G4686" s="240"/>
      <c r="H4686" s="240"/>
      <c r="I4686" s="240"/>
      <c r="J4686" s="240"/>
      <c r="K4686" s="240"/>
      <c r="L4686" s="240"/>
      <c r="M4686" s="240"/>
      <c r="N4686" s="240"/>
      <c r="O4686" s="240"/>
      <c r="P4686" s="240"/>
    </row>
    <row r="4687" spans="1:16" ht="13.5">
      <c r="A4687" s="240"/>
      <c r="B4687" s="240"/>
      <c r="C4687" s="240"/>
      <c r="D4687" s="240"/>
      <c r="E4687" s="240"/>
      <c r="F4687" s="240"/>
      <c r="G4687" s="240"/>
      <c r="H4687" s="240"/>
      <c r="I4687" s="240"/>
      <c r="J4687" s="240"/>
      <c r="K4687" s="240"/>
      <c r="L4687" s="240"/>
      <c r="M4687" s="240"/>
      <c r="N4687" s="240"/>
      <c r="O4687" s="240"/>
      <c r="P4687" s="240"/>
    </row>
    <row r="4688" spans="1:16" ht="13.5">
      <c r="A4688" s="240"/>
      <c r="B4688" s="240"/>
      <c r="C4688" s="240"/>
      <c r="D4688" s="240"/>
      <c r="E4688" s="240"/>
      <c r="F4688" s="240"/>
      <c r="G4688" s="240"/>
      <c r="H4688" s="240"/>
      <c r="I4688" s="240"/>
      <c r="J4688" s="240"/>
      <c r="K4688" s="240"/>
      <c r="L4688" s="240"/>
      <c r="M4688" s="240"/>
      <c r="N4688" s="240"/>
      <c r="O4688" s="240"/>
      <c r="P4688" s="240"/>
    </row>
    <row r="4689" spans="1:16" ht="13.5">
      <c r="A4689" s="240"/>
      <c r="B4689" s="240"/>
      <c r="C4689" s="240"/>
      <c r="D4689" s="240"/>
      <c r="E4689" s="240"/>
      <c r="F4689" s="240"/>
      <c r="G4689" s="240"/>
      <c r="H4689" s="240"/>
      <c r="I4689" s="240"/>
      <c r="J4689" s="240"/>
      <c r="K4689" s="240"/>
      <c r="L4689" s="240"/>
      <c r="M4689" s="240"/>
      <c r="N4689" s="240"/>
      <c r="O4689" s="240"/>
      <c r="P4689" s="240"/>
    </row>
    <row r="4690" spans="1:16" ht="13.5">
      <c r="A4690" s="240"/>
      <c r="B4690" s="240"/>
      <c r="C4690" s="240"/>
      <c r="D4690" s="240"/>
      <c r="E4690" s="240"/>
      <c r="F4690" s="240"/>
      <c r="G4690" s="240"/>
      <c r="H4690" s="240"/>
      <c r="I4690" s="240"/>
      <c r="J4690" s="240"/>
      <c r="K4690" s="240"/>
      <c r="L4690" s="240"/>
      <c r="M4690" s="240"/>
      <c r="N4690" s="240"/>
      <c r="O4690" s="240"/>
      <c r="P4690" s="240"/>
    </row>
    <row r="4691" spans="1:16" ht="13.5">
      <c r="A4691" s="240"/>
      <c r="B4691" s="240"/>
      <c r="C4691" s="240"/>
      <c r="D4691" s="240"/>
      <c r="E4691" s="240"/>
      <c r="F4691" s="240"/>
      <c r="G4691" s="240"/>
      <c r="H4691" s="240"/>
      <c r="I4691" s="240"/>
      <c r="J4691" s="240"/>
      <c r="K4691" s="240"/>
      <c r="L4691" s="240"/>
      <c r="M4691" s="240"/>
      <c r="N4691" s="240"/>
      <c r="O4691" s="240"/>
      <c r="P4691" s="240"/>
    </row>
    <row r="4692" spans="1:16" ht="13.5">
      <c r="A4692" s="240"/>
      <c r="B4692" s="240"/>
      <c r="C4692" s="240"/>
      <c r="D4692" s="240"/>
      <c r="E4692" s="240"/>
      <c r="F4692" s="240"/>
      <c r="G4692" s="240"/>
      <c r="H4692" s="240"/>
      <c r="I4692" s="240"/>
      <c r="J4692" s="240"/>
      <c r="K4692" s="240"/>
      <c r="L4692" s="240"/>
      <c r="M4692" s="240"/>
      <c r="N4692" s="240"/>
      <c r="O4692" s="240"/>
      <c r="P4692" s="240"/>
    </row>
    <row r="4693" spans="1:16" ht="13.5">
      <c r="A4693" s="240"/>
      <c r="B4693" s="240"/>
      <c r="C4693" s="240"/>
      <c r="D4693" s="240"/>
      <c r="E4693" s="240"/>
      <c r="F4693" s="240"/>
      <c r="G4693" s="240"/>
      <c r="H4693" s="240"/>
      <c r="I4693" s="240"/>
      <c r="J4693" s="240"/>
      <c r="K4693" s="240"/>
      <c r="L4693" s="240"/>
      <c r="M4693" s="240"/>
      <c r="N4693" s="240"/>
      <c r="O4693" s="240"/>
      <c r="P4693" s="240"/>
    </row>
    <row r="4694" spans="1:16" ht="13.5">
      <c r="A4694" s="240"/>
      <c r="B4694" s="240"/>
      <c r="C4694" s="240"/>
      <c r="D4694" s="240"/>
      <c r="E4694" s="240"/>
      <c r="F4694" s="240"/>
      <c r="G4694" s="240"/>
      <c r="H4694" s="240"/>
      <c r="I4694" s="240"/>
      <c r="J4694" s="240"/>
      <c r="K4694" s="240"/>
      <c r="L4694" s="240"/>
      <c r="M4694" s="240"/>
      <c r="N4694" s="240"/>
      <c r="O4694" s="240"/>
      <c r="P4694" s="240"/>
    </row>
    <row r="4695" spans="1:16" ht="13.5">
      <c r="A4695" s="240"/>
      <c r="B4695" s="240"/>
      <c r="C4695" s="240"/>
      <c r="D4695" s="240"/>
      <c r="E4695" s="240"/>
      <c r="F4695" s="240"/>
      <c r="G4695" s="240"/>
      <c r="H4695" s="240"/>
      <c r="I4695" s="240"/>
      <c r="J4695" s="240"/>
      <c r="K4695" s="240"/>
      <c r="L4695" s="240"/>
      <c r="M4695" s="240"/>
      <c r="N4695" s="240"/>
      <c r="O4695" s="240"/>
      <c r="P4695" s="240"/>
    </row>
    <row r="4696" spans="1:16" ht="13.5">
      <c r="A4696" s="240"/>
      <c r="B4696" s="240"/>
      <c r="C4696" s="240"/>
      <c r="D4696" s="240"/>
      <c r="E4696" s="240"/>
      <c r="F4696" s="240"/>
      <c r="G4696" s="240"/>
      <c r="H4696" s="240"/>
      <c r="I4696" s="240"/>
      <c r="J4696" s="240"/>
      <c r="K4696" s="240"/>
      <c r="L4696" s="240"/>
      <c r="M4696" s="240"/>
      <c r="N4696" s="240"/>
      <c r="O4696" s="240"/>
      <c r="P4696" s="240"/>
    </row>
    <row r="4697" spans="1:16" ht="13.5">
      <c r="A4697" s="240"/>
      <c r="B4697" s="240"/>
      <c r="C4697" s="240"/>
      <c r="D4697" s="240"/>
      <c r="E4697" s="240"/>
      <c r="F4697" s="240"/>
      <c r="G4697" s="240"/>
      <c r="H4697" s="240"/>
      <c r="I4697" s="240"/>
      <c r="J4697" s="240"/>
      <c r="K4697" s="240"/>
      <c r="L4697" s="240"/>
      <c r="M4697" s="240"/>
      <c r="N4697" s="240"/>
      <c r="O4697" s="240"/>
      <c r="P4697" s="240"/>
    </row>
    <row r="4698" spans="1:16" ht="13.5">
      <c r="A4698" s="240"/>
      <c r="B4698" s="240"/>
      <c r="C4698" s="240"/>
      <c r="D4698" s="240"/>
      <c r="E4698" s="240"/>
      <c r="F4698" s="240"/>
      <c r="G4698" s="240"/>
      <c r="H4698" s="240"/>
      <c r="I4698" s="240"/>
      <c r="J4698" s="240"/>
      <c r="K4698" s="240"/>
      <c r="L4698" s="240"/>
      <c r="M4698" s="240"/>
      <c r="N4698" s="240"/>
      <c r="O4698" s="240"/>
      <c r="P4698" s="240"/>
    </row>
    <row r="4699" spans="1:16" ht="13.5">
      <c r="A4699" s="240"/>
      <c r="B4699" s="240"/>
      <c r="C4699" s="240"/>
      <c r="D4699" s="240"/>
      <c r="E4699" s="240"/>
      <c r="F4699" s="240"/>
      <c r="G4699" s="240"/>
      <c r="H4699" s="240"/>
      <c r="I4699" s="240"/>
      <c r="J4699" s="240"/>
      <c r="K4699" s="240"/>
      <c r="L4699" s="240"/>
      <c r="M4699" s="240"/>
      <c r="N4699" s="240"/>
      <c r="O4699" s="240"/>
      <c r="P4699" s="240"/>
    </row>
    <row r="4700" spans="1:16" ht="13.5">
      <c r="A4700" s="240"/>
      <c r="B4700" s="240"/>
      <c r="C4700" s="240"/>
      <c r="D4700" s="240"/>
      <c r="E4700" s="240"/>
      <c r="F4700" s="240"/>
      <c r="G4700" s="240"/>
      <c r="H4700" s="240"/>
      <c r="I4700" s="240"/>
      <c r="J4700" s="240"/>
      <c r="K4700" s="240"/>
      <c r="L4700" s="240"/>
      <c r="M4700" s="240"/>
      <c r="N4700" s="240"/>
      <c r="O4700" s="240"/>
      <c r="P4700" s="240"/>
    </row>
    <row r="4701" spans="1:16" ht="13.5">
      <c r="A4701" s="240"/>
      <c r="B4701" s="240"/>
      <c r="C4701" s="240"/>
      <c r="D4701" s="240"/>
      <c r="E4701" s="240"/>
      <c r="F4701" s="240"/>
      <c r="G4701" s="240"/>
      <c r="H4701" s="240"/>
      <c r="I4701" s="240"/>
      <c r="J4701" s="240"/>
      <c r="K4701" s="240"/>
      <c r="L4701" s="240"/>
      <c r="M4701" s="240"/>
      <c r="N4701" s="240"/>
      <c r="O4701" s="240"/>
      <c r="P4701" s="240"/>
    </row>
    <row r="4702" spans="1:16" ht="13.5">
      <c r="A4702" s="240"/>
      <c r="B4702" s="240"/>
      <c r="C4702" s="240"/>
      <c r="D4702" s="240"/>
      <c r="E4702" s="240"/>
      <c r="F4702" s="240"/>
      <c r="G4702" s="240"/>
      <c r="H4702" s="240"/>
      <c r="I4702" s="240"/>
      <c r="J4702" s="240"/>
      <c r="K4702" s="240"/>
      <c r="L4702" s="240"/>
      <c r="M4702" s="240"/>
      <c r="N4702" s="240"/>
      <c r="O4702" s="240"/>
      <c r="P4702" s="240"/>
    </row>
    <row r="4703" spans="1:16" ht="13.5">
      <c r="A4703" s="240"/>
      <c r="B4703" s="240"/>
      <c r="C4703" s="240"/>
      <c r="D4703" s="240"/>
      <c r="E4703" s="240"/>
      <c r="F4703" s="240"/>
      <c r="G4703" s="240"/>
      <c r="H4703" s="240"/>
      <c r="I4703" s="240"/>
      <c r="J4703" s="240"/>
      <c r="K4703" s="240"/>
      <c r="L4703" s="240"/>
      <c r="M4703" s="240"/>
      <c r="N4703" s="240"/>
      <c r="O4703" s="240"/>
      <c r="P4703" s="240"/>
    </row>
    <row r="4704" spans="1:16" ht="13.5">
      <c r="A4704" s="240"/>
      <c r="B4704" s="240"/>
      <c r="C4704" s="240"/>
      <c r="D4704" s="240"/>
      <c r="E4704" s="240"/>
      <c r="F4704" s="240"/>
      <c r="G4704" s="240"/>
      <c r="H4704" s="240"/>
      <c r="I4704" s="240"/>
      <c r="J4704" s="240"/>
      <c r="K4704" s="240"/>
      <c r="L4704" s="240"/>
      <c r="M4704" s="240"/>
      <c r="N4704" s="240"/>
      <c r="O4704" s="240"/>
      <c r="P4704" s="240"/>
    </row>
    <row r="4705" spans="1:16" ht="13.5">
      <c r="A4705" s="240"/>
      <c r="B4705" s="240"/>
      <c r="C4705" s="240"/>
      <c r="D4705" s="240"/>
      <c r="E4705" s="240"/>
      <c r="F4705" s="240"/>
      <c r="G4705" s="240"/>
      <c r="H4705" s="240"/>
      <c r="I4705" s="240"/>
      <c r="J4705" s="240"/>
      <c r="K4705" s="240"/>
      <c r="L4705" s="240"/>
      <c r="M4705" s="240"/>
      <c r="N4705" s="240"/>
      <c r="O4705" s="240"/>
      <c r="P4705" s="240"/>
    </row>
    <row r="4706" spans="1:16" ht="13.5">
      <c r="A4706" s="240"/>
      <c r="B4706" s="240"/>
      <c r="C4706" s="240"/>
      <c r="D4706" s="240"/>
      <c r="E4706" s="240"/>
      <c r="F4706" s="240"/>
      <c r="G4706" s="240"/>
      <c r="H4706" s="240"/>
      <c r="I4706" s="240"/>
      <c r="J4706" s="240"/>
      <c r="K4706" s="240"/>
      <c r="L4706" s="240"/>
      <c r="M4706" s="240"/>
      <c r="N4706" s="240"/>
      <c r="O4706" s="240"/>
      <c r="P4706" s="240"/>
    </row>
    <row r="4707" spans="1:16" ht="13.5">
      <c r="A4707" s="240"/>
      <c r="B4707" s="240"/>
      <c r="C4707" s="240"/>
      <c r="D4707" s="240"/>
      <c r="E4707" s="240"/>
      <c r="F4707" s="240"/>
      <c r="G4707" s="240"/>
      <c r="H4707" s="240"/>
      <c r="I4707" s="240"/>
      <c r="J4707" s="240"/>
      <c r="K4707" s="240"/>
      <c r="L4707" s="240"/>
      <c r="M4707" s="240"/>
      <c r="N4707" s="240"/>
      <c r="O4707" s="240"/>
      <c r="P4707" s="240"/>
    </row>
    <row r="4708" spans="1:16" ht="13.5">
      <c r="A4708" s="240"/>
      <c r="B4708" s="240"/>
      <c r="C4708" s="240"/>
      <c r="D4708" s="240"/>
      <c r="E4708" s="240"/>
      <c r="F4708" s="240"/>
      <c r="G4708" s="240"/>
      <c r="H4708" s="240"/>
      <c r="I4708" s="240"/>
      <c r="J4708" s="240"/>
      <c r="K4708" s="240"/>
      <c r="L4708" s="240"/>
      <c r="M4708" s="240"/>
      <c r="N4708" s="240"/>
      <c r="O4708" s="240"/>
      <c r="P4708" s="240"/>
    </row>
    <row r="4709" spans="1:16" ht="13.5">
      <c r="A4709" s="240"/>
      <c r="B4709" s="240"/>
      <c r="C4709" s="240"/>
      <c r="D4709" s="240"/>
      <c r="E4709" s="240"/>
      <c r="F4709" s="240"/>
      <c r="G4709" s="240"/>
      <c r="H4709" s="240"/>
      <c r="I4709" s="240"/>
      <c r="J4709" s="240"/>
      <c r="K4709" s="240"/>
      <c r="L4709" s="240"/>
      <c r="M4709" s="240"/>
      <c r="N4709" s="240"/>
      <c r="O4709" s="240"/>
      <c r="P4709" s="240"/>
    </row>
    <row r="4710" spans="1:16" ht="13.5">
      <c r="A4710" s="240"/>
      <c r="B4710" s="240"/>
      <c r="C4710" s="240"/>
      <c r="D4710" s="240"/>
      <c r="E4710" s="240"/>
      <c r="F4710" s="240"/>
      <c r="G4710" s="240"/>
      <c r="H4710" s="240"/>
      <c r="I4710" s="240"/>
      <c r="J4710" s="240"/>
      <c r="K4710" s="240"/>
      <c r="L4710" s="240"/>
      <c r="M4710" s="240"/>
      <c r="N4710" s="240"/>
      <c r="O4710" s="240"/>
      <c r="P4710" s="240"/>
    </row>
    <row r="4711" spans="1:16" ht="13.5">
      <c r="A4711" s="240"/>
      <c r="B4711" s="240"/>
      <c r="C4711" s="240"/>
      <c r="D4711" s="240"/>
      <c r="E4711" s="240"/>
      <c r="F4711" s="240"/>
      <c r="G4711" s="240"/>
      <c r="H4711" s="240"/>
      <c r="I4711" s="240"/>
      <c r="J4711" s="240"/>
      <c r="K4711" s="240"/>
      <c r="L4711" s="240"/>
      <c r="M4711" s="240"/>
      <c r="N4711" s="240"/>
      <c r="O4711" s="240"/>
      <c r="P4711" s="240"/>
    </row>
    <row r="4712" spans="1:16" ht="13.5">
      <c r="A4712" s="240"/>
      <c r="B4712" s="240"/>
      <c r="C4712" s="240"/>
      <c r="D4712" s="240"/>
      <c r="E4712" s="240"/>
      <c r="F4712" s="240"/>
      <c r="G4712" s="240"/>
      <c r="H4712" s="240"/>
      <c r="I4712" s="240"/>
      <c r="J4712" s="240"/>
      <c r="K4712" s="240"/>
      <c r="L4712" s="240"/>
      <c r="M4712" s="240"/>
      <c r="N4712" s="240"/>
      <c r="O4712" s="240"/>
      <c r="P4712" s="240"/>
    </row>
    <row r="4713" spans="1:16" ht="13.5">
      <c r="A4713" s="240"/>
      <c r="B4713" s="240"/>
      <c r="C4713" s="240"/>
      <c r="D4713" s="240"/>
      <c r="E4713" s="240"/>
      <c r="F4713" s="240"/>
      <c r="G4713" s="240"/>
      <c r="H4713" s="240"/>
      <c r="I4713" s="240"/>
      <c r="J4713" s="240"/>
      <c r="K4713" s="240"/>
      <c r="L4713" s="240"/>
      <c r="M4713" s="240"/>
      <c r="N4713" s="240"/>
      <c r="O4713" s="240"/>
      <c r="P4713" s="240"/>
    </row>
    <row r="4714" spans="1:16" ht="13.5">
      <c r="A4714" s="240"/>
      <c r="B4714" s="240"/>
      <c r="C4714" s="240"/>
      <c r="D4714" s="240"/>
      <c r="E4714" s="240"/>
      <c r="F4714" s="240"/>
      <c r="G4714" s="240"/>
      <c r="H4714" s="240"/>
      <c r="I4714" s="240"/>
      <c r="J4714" s="240"/>
      <c r="K4714" s="240"/>
      <c r="L4714" s="240"/>
      <c r="M4714" s="240"/>
      <c r="N4714" s="240"/>
      <c r="O4714" s="240"/>
      <c r="P4714" s="240"/>
    </row>
    <row r="4715" spans="1:16" ht="13.5">
      <c r="A4715" s="240"/>
      <c r="B4715" s="240"/>
      <c r="C4715" s="240"/>
      <c r="D4715" s="240"/>
      <c r="E4715" s="240"/>
      <c r="F4715" s="240"/>
      <c r="G4715" s="240"/>
      <c r="H4715" s="240"/>
      <c r="I4715" s="240"/>
      <c r="J4715" s="240"/>
      <c r="K4715" s="240"/>
      <c r="L4715" s="240"/>
      <c r="M4715" s="240"/>
      <c r="N4715" s="240"/>
      <c r="O4715" s="240"/>
      <c r="P4715" s="240"/>
    </row>
    <row r="4716" spans="1:16" ht="13.5">
      <c r="A4716" s="240"/>
      <c r="B4716" s="240"/>
      <c r="C4716" s="240"/>
      <c r="D4716" s="240"/>
      <c r="E4716" s="240"/>
      <c r="F4716" s="240"/>
      <c r="G4716" s="240"/>
      <c r="H4716" s="240"/>
      <c r="I4716" s="240"/>
      <c r="J4716" s="240"/>
      <c r="K4716" s="240"/>
      <c r="L4716" s="240"/>
      <c r="M4716" s="240"/>
      <c r="N4716" s="240"/>
      <c r="O4716" s="240"/>
      <c r="P4716" s="240"/>
    </row>
    <row r="4717" spans="1:16" ht="13.5">
      <c r="A4717" s="240"/>
      <c r="B4717" s="240"/>
      <c r="C4717" s="240"/>
      <c r="D4717" s="240"/>
      <c r="E4717" s="240"/>
      <c r="F4717" s="240"/>
      <c r="G4717" s="240"/>
      <c r="H4717" s="240"/>
      <c r="I4717" s="240"/>
      <c r="J4717" s="240"/>
      <c r="K4717" s="240"/>
      <c r="L4717" s="240"/>
      <c r="M4717" s="240"/>
      <c r="N4717" s="240"/>
      <c r="O4717" s="240"/>
      <c r="P4717" s="240"/>
    </row>
    <row r="4718" spans="1:16" ht="13.5">
      <c r="A4718" s="240"/>
      <c r="B4718" s="240"/>
      <c r="C4718" s="240"/>
      <c r="D4718" s="240"/>
      <c r="E4718" s="240"/>
      <c r="F4718" s="240"/>
      <c r="G4718" s="240"/>
      <c r="H4718" s="240"/>
      <c r="I4718" s="240"/>
      <c r="J4718" s="240"/>
      <c r="K4718" s="240"/>
      <c r="L4718" s="240"/>
      <c r="M4718" s="240"/>
      <c r="N4718" s="240"/>
      <c r="O4718" s="240"/>
      <c r="P4718" s="240"/>
    </row>
    <row r="4719" spans="1:16" ht="13.5">
      <c r="A4719" s="240"/>
      <c r="B4719" s="240"/>
      <c r="C4719" s="240"/>
      <c r="D4719" s="240"/>
      <c r="E4719" s="240"/>
      <c r="F4719" s="240"/>
      <c r="G4719" s="240"/>
      <c r="H4719" s="240"/>
      <c r="I4719" s="240"/>
      <c r="J4719" s="240"/>
      <c r="K4719" s="240"/>
      <c r="L4719" s="240"/>
      <c r="M4719" s="240"/>
      <c r="N4719" s="240"/>
      <c r="O4719" s="240"/>
      <c r="P4719" s="240"/>
    </row>
    <row r="4720" spans="1:16" ht="13.5">
      <c r="A4720" s="240"/>
      <c r="B4720" s="240"/>
      <c r="C4720" s="240"/>
      <c r="D4720" s="240"/>
      <c r="E4720" s="240"/>
      <c r="F4720" s="240"/>
      <c r="G4720" s="240"/>
      <c r="H4720" s="240"/>
      <c r="I4720" s="240"/>
      <c r="J4720" s="240"/>
      <c r="K4720" s="240"/>
      <c r="L4720" s="240"/>
      <c r="M4720" s="240"/>
      <c r="N4720" s="240"/>
      <c r="O4720" s="240"/>
      <c r="P4720" s="240"/>
    </row>
    <row r="4721" spans="1:16" ht="13.5">
      <c r="A4721" s="240"/>
      <c r="B4721" s="240"/>
      <c r="C4721" s="240"/>
      <c r="D4721" s="240"/>
      <c r="E4721" s="240"/>
      <c r="F4721" s="240"/>
      <c r="G4721" s="240"/>
      <c r="H4721" s="240"/>
      <c r="I4721" s="240"/>
      <c r="J4721" s="240"/>
      <c r="K4721" s="240"/>
      <c r="L4721" s="240"/>
      <c r="M4721" s="240"/>
      <c r="N4721" s="240"/>
      <c r="O4721" s="240"/>
      <c r="P4721" s="240"/>
    </row>
    <row r="4722" spans="1:16" ht="13.5">
      <c r="A4722" s="240"/>
      <c r="B4722" s="240"/>
      <c r="C4722" s="240"/>
      <c r="D4722" s="240"/>
      <c r="E4722" s="240"/>
      <c r="F4722" s="240"/>
      <c r="G4722" s="240"/>
      <c r="H4722" s="240"/>
      <c r="I4722" s="240"/>
      <c r="J4722" s="240"/>
      <c r="K4722" s="240"/>
      <c r="L4722" s="240"/>
      <c r="M4722" s="240"/>
      <c r="N4722" s="240"/>
      <c r="O4722" s="240"/>
      <c r="P4722" s="240"/>
    </row>
    <row r="4723" spans="1:16" ht="13.5">
      <c r="A4723" s="240"/>
      <c r="B4723" s="240"/>
      <c r="C4723" s="240"/>
      <c r="D4723" s="240"/>
      <c r="E4723" s="240"/>
      <c r="F4723" s="240"/>
      <c r="G4723" s="240"/>
      <c r="H4723" s="240"/>
      <c r="I4723" s="240"/>
      <c r="J4723" s="240"/>
      <c r="K4723" s="240"/>
      <c r="L4723" s="240"/>
      <c r="M4723" s="240"/>
      <c r="N4723" s="240"/>
      <c r="O4723" s="240"/>
      <c r="P4723" s="240"/>
    </row>
    <row r="4724" spans="1:16" ht="13.5">
      <c r="A4724" s="240"/>
      <c r="B4724" s="240"/>
      <c r="C4724" s="240"/>
      <c r="D4724" s="240"/>
      <c r="E4724" s="240"/>
      <c r="F4724" s="240"/>
      <c r="G4724" s="240"/>
      <c r="H4724" s="240"/>
      <c r="I4724" s="240"/>
      <c r="J4724" s="240"/>
      <c r="K4724" s="240"/>
      <c r="L4724" s="240"/>
      <c r="M4724" s="240"/>
      <c r="N4724" s="240"/>
      <c r="O4724" s="240"/>
      <c r="P4724" s="240"/>
    </row>
    <row r="4725" spans="1:16" ht="13.5">
      <c r="A4725" s="240"/>
      <c r="B4725" s="240"/>
      <c r="C4725" s="240"/>
      <c r="D4725" s="240"/>
      <c r="E4725" s="240"/>
      <c r="F4725" s="240"/>
      <c r="G4725" s="240"/>
      <c r="H4725" s="240"/>
      <c r="I4725" s="240"/>
      <c r="J4725" s="240"/>
      <c r="K4725" s="240"/>
      <c r="L4725" s="240"/>
      <c r="M4725" s="240"/>
      <c r="N4725" s="240"/>
      <c r="O4725" s="240"/>
      <c r="P4725" s="240"/>
    </row>
    <row r="4726" spans="1:16" ht="13.5">
      <c r="A4726" s="240"/>
      <c r="B4726" s="240"/>
      <c r="C4726" s="240"/>
      <c r="D4726" s="240"/>
      <c r="E4726" s="240"/>
      <c r="F4726" s="240"/>
      <c r="G4726" s="240"/>
      <c r="H4726" s="240"/>
      <c r="I4726" s="240"/>
      <c r="J4726" s="240"/>
      <c r="K4726" s="240"/>
      <c r="L4726" s="240"/>
      <c r="M4726" s="240"/>
      <c r="N4726" s="240"/>
      <c r="O4726" s="240"/>
      <c r="P4726" s="240"/>
    </row>
    <row r="4727" spans="1:16" ht="13.5">
      <c r="A4727" s="240"/>
      <c r="B4727" s="240"/>
      <c r="C4727" s="240"/>
      <c r="D4727" s="240"/>
      <c r="E4727" s="240"/>
      <c r="F4727" s="240"/>
      <c r="G4727" s="240"/>
      <c r="H4727" s="240"/>
      <c r="I4727" s="240"/>
      <c r="J4727" s="240"/>
      <c r="K4727" s="240"/>
      <c r="L4727" s="240"/>
      <c r="M4727" s="240"/>
      <c r="N4727" s="240"/>
      <c r="O4727" s="240"/>
      <c r="P4727" s="240"/>
    </row>
    <row r="4728" spans="1:16" ht="13.5">
      <c r="A4728" s="240"/>
      <c r="B4728" s="240"/>
      <c r="C4728" s="240"/>
      <c r="D4728" s="240"/>
      <c r="E4728" s="240"/>
      <c r="F4728" s="240"/>
      <c r="G4728" s="240"/>
      <c r="H4728" s="240"/>
      <c r="I4728" s="240"/>
      <c r="J4728" s="240"/>
      <c r="K4728" s="240"/>
      <c r="L4728" s="240"/>
      <c r="M4728" s="240"/>
      <c r="N4728" s="240"/>
      <c r="O4728" s="240"/>
      <c r="P4728" s="240"/>
    </row>
    <row r="4729" spans="1:16" ht="13.5">
      <c r="A4729" s="240"/>
      <c r="B4729" s="240"/>
      <c r="C4729" s="240"/>
      <c r="D4729" s="240"/>
      <c r="E4729" s="240"/>
      <c r="F4729" s="240"/>
      <c r="G4729" s="240"/>
      <c r="H4729" s="240"/>
      <c r="I4729" s="240"/>
      <c r="J4729" s="240"/>
      <c r="K4729" s="240"/>
      <c r="L4729" s="240"/>
      <c r="M4729" s="240"/>
      <c r="N4729" s="240"/>
      <c r="O4729" s="240"/>
      <c r="P4729" s="240"/>
    </row>
    <row r="4730" spans="1:16" ht="13.5">
      <c r="A4730" s="240"/>
      <c r="B4730" s="240"/>
      <c r="C4730" s="240"/>
      <c r="D4730" s="240"/>
      <c r="E4730" s="240"/>
      <c r="F4730" s="240"/>
      <c r="G4730" s="240"/>
      <c r="H4730" s="240"/>
      <c r="I4730" s="240"/>
      <c r="J4730" s="240"/>
      <c r="K4730" s="240"/>
      <c r="L4730" s="240"/>
      <c r="M4730" s="240"/>
      <c r="N4730" s="240"/>
      <c r="O4730" s="240"/>
      <c r="P4730" s="240"/>
    </row>
    <row r="4731" spans="1:16" ht="13.5">
      <c r="A4731" s="240"/>
      <c r="B4731" s="240"/>
      <c r="C4731" s="240"/>
      <c r="D4731" s="240"/>
      <c r="E4731" s="240"/>
      <c r="F4731" s="240"/>
      <c r="G4731" s="240"/>
      <c r="H4731" s="240"/>
      <c r="I4731" s="240"/>
      <c r="J4731" s="240"/>
      <c r="K4731" s="240"/>
      <c r="L4731" s="240"/>
      <c r="M4731" s="240"/>
      <c r="N4731" s="240"/>
      <c r="O4731" s="240"/>
      <c r="P4731" s="240"/>
    </row>
    <row r="4732" spans="1:16" ht="13.5">
      <c r="A4732" s="240"/>
      <c r="B4732" s="240"/>
      <c r="C4732" s="240"/>
      <c r="D4732" s="240"/>
      <c r="E4732" s="240"/>
      <c r="F4732" s="240"/>
      <c r="G4732" s="240"/>
      <c r="H4732" s="240"/>
      <c r="I4732" s="240"/>
      <c r="J4732" s="240"/>
      <c r="K4732" s="240"/>
      <c r="L4732" s="240"/>
      <c r="M4732" s="240"/>
      <c r="N4732" s="240"/>
      <c r="O4732" s="240"/>
      <c r="P4732" s="240"/>
    </row>
    <row r="4733" spans="1:16" ht="13.5">
      <c r="A4733" s="240"/>
      <c r="B4733" s="240"/>
      <c r="C4733" s="240"/>
      <c r="D4733" s="240"/>
      <c r="E4733" s="240"/>
      <c r="F4733" s="240"/>
      <c r="G4733" s="240"/>
      <c r="H4733" s="240"/>
      <c r="I4733" s="240"/>
      <c r="J4733" s="240"/>
      <c r="K4733" s="240"/>
      <c r="L4733" s="240"/>
      <c r="M4733" s="240"/>
      <c r="N4733" s="240"/>
      <c r="O4733" s="240"/>
      <c r="P4733" s="240"/>
    </row>
    <row r="4734" spans="1:16" ht="13.5">
      <c r="A4734" s="240"/>
      <c r="B4734" s="240"/>
      <c r="C4734" s="240"/>
      <c r="D4734" s="240"/>
      <c r="E4734" s="240"/>
      <c r="F4734" s="240"/>
      <c r="G4734" s="240"/>
      <c r="H4734" s="240"/>
      <c r="I4734" s="240"/>
      <c r="J4734" s="240"/>
      <c r="K4734" s="240"/>
      <c r="L4734" s="240"/>
      <c r="M4734" s="240"/>
      <c r="N4734" s="240"/>
      <c r="O4734" s="240"/>
      <c r="P4734" s="240"/>
    </row>
    <row r="4735" spans="1:16" ht="13.5">
      <c r="A4735" s="240"/>
      <c r="B4735" s="240"/>
      <c r="C4735" s="240"/>
      <c r="D4735" s="240"/>
      <c r="E4735" s="240"/>
      <c r="F4735" s="240"/>
      <c r="G4735" s="240"/>
      <c r="H4735" s="240"/>
      <c r="I4735" s="240"/>
      <c r="J4735" s="240"/>
      <c r="K4735" s="240"/>
      <c r="L4735" s="240"/>
      <c r="M4735" s="240"/>
      <c r="N4735" s="240"/>
      <c r="O4735" s="240"/>
      <c r="P4735" s="240"/>
    </row>
    <row r="4736" spans="1:16" ht="13.5">
      <c r="A4736" s="240"/>
      <c r="B4736" s="240"/>
      <c r="C4736" s="240"/>
      <c r="D4736" s="240"/>
      <c r="E4736" s="240"/>
      <c r="F4736" s="240"/>
      <c r="G4736" s="240"/>
      <c r="H4736" s="240"/>
      <c r="I4736" s="240"/>
      <c r="J4736" s="240"/>
      <c r="K4736" s="240"/>
      <c r="L4736" s="240"/>
      <c r="M4736" s="240"/>
      <c r="N4736" s="240"/>
      <c r="O4736" s="240"/>
      <c r="P4736" s="240"/>
    </row>
    <row r="4737" spans="1:16" ht="13.5">
      <c r="A4737" s="240"/>
      <c r="B4737" s="240"/>
      <c r="C4737" s="240"/>
      <c r="D4737" s="240"/>
      <c r="E4737" s="240"/>
      <c r="F4737" s="240"/>
      <c r="G4737" s="240"/>
      <c r="H4737" s="240"/>
      <c r="I4737" s="240"/>
      <c r="J4737" s="240"/>
      <c r="K4737" s="240"/>
      <c r="L4737" s="240"/>
      <c r="M4737" s="240"/>
      <c r="N4737" s="240"/>
      <c r="O4737" s="240"/>
      <c r="P4737" s="240"/>
    </row>
    <row r="4738" spans="1:16" ht="13.5">
      <c r="A4738" s="240"/>
      <c r="B4738" s="240"/>
      <c r="C4738" s="240"/>
      <c r="D4738" s="240"/>
      <c r="E4738" s="240"/>
      <c r="F4738" s="240"/>
      <c r="G4738" s="240"/>
      <c r="H4738" s="240"/>
      <c r="I4738" s="240"/>
      <c r="J4738" s="240"/>
      <c r="K4738" s="240"/>
      <c r="L4738" s="240"/>
      <c r="M4738" s="240"/>
      <c r="N4738" s="240"/>
      <c r="O4738" s="240"/>
      <c r="P4738" s="240"/>
    </row>
    <row r="4739" spans="1:16" ht="13.5">
      <c r="A4739" s="240"/>
      <c r="B4739" s="240"/>
      <c r="C4739" s="240"/>
      <c r="D4739" s="240"/>
      <c r="E4739" s="240"/>
      <c r="F4739" s="240"/>
      <c r="G4739" s="240"/>
      <c r="H4739" s="240"/>
      <c r="I4739" s="240"/>
      <c r="J4739" s="240"/>
      <c r="K4739" s="240"/>
      <c r="L4739" s="240"/>
      <c r="M4739" s="240"/>
      <c r="N4739" s="240"/>
      <c r="O4739" s="240"/>
      <c r="P4739" s="240"/>
    </row>
    <row r="4740" spans="1:16" ht="13.5">
      <c r="A4740" s="240"/>
      <c r="B4740" s="240"/>
      <c r="C4740" s="240"/>
      <c r="D4740" s="240"/>
      <c r="E4740" s="240"/>
      <c r="F4740" s="240"/>
      <c r="G4740" s="240"/>
      <c r="H4740" s="240"/>
      <c r="I4740" s="240"/>
      <c r="J4740" s="240"/>
      <c r="K4740" s="240"/>
      <c r="L4740" s="240"/>
      <c r="M4740" s="240"/>
      <c r="N4740" s="240"/>
      <c r="O4740" s="240"/>
      <c r="P4740" s="240"/>
    </row>
    <row r="4741" spans="1:16" ht="13.5">
      <c r="A4741" s="240"/>
      <c r="B4741" s="240"/>
      <c r="C4741" s="240"/>
      <c r="D4741" s="240"/>
      <c r="E4741" s="240"/>
      <c r="F4741" s="240"/>
      <c r="G4741" s="240"/>
      <c r="H4741" s="240"/>
      <c r="I4741" s="240"/>
      <c r="J4741" s="240"/>
      <c r="K4741" s="240"/>
      <c r="L4741" s="240"/>
      <c r="M4741" s="240"/>
      <c r="N4741" s="240"/>
      <c r="O4741" s="240"/>
      <c r="P4741" s="240"/>
    </row>
    <row r="4742" spans="1:16" ht="13.5">
      <c r="A4742" s="240"/>
      <c r="B4742" s="240"/>
      <c r="C4742" s="240"/>
      <c r="D4742" s="240"/>
      <c r="E4742" s="240"/>
      <c r="F4742" s="240"/>
      <c r="G4742" s="240"/>
      <c r="H4742" s="240"/>
      <c r="I4742" s="240"/>
      <c r="J4742" s="240"/>
      <c r="K4742" s="240"/>
      <c r="L4742" s="240"/>
      <c r="M4742" s="240"/>
      <c r="N4742" s="240"/>
      <c r="O4742" s="240"/>
      <c r="P4742" s="240"/>
    </row>
    <row r="4743" spans="1:16" ht="13.5">
      <c r="A4743" s="240"/>
      <c r="B4743" s="240"/>
      <c r="C4743" s="240"/>
      <c r="D4743" s="240"/>
      <c r="E4743" s="240"/>
      <c r="F4743" s="240"/>
      <c r="G4743" s="240"/>
      <c r="H4743" s="240"/>
      <c r="I4743" s="240"/>
      <c r="J4743" s="240"/>
      <c r="K4743" s="240"/>
      <c r="L4743" s="240"/>
      <c r="M4743" s="240"/>
      <c r="N4743" s="240"/>
      <c r="O4743" s="240"/>
      <c r="P4743" s="240"/>
    </row>
    <row r="4744" spans="1:16" ht="13.5">
      <c r="A4744" s="240"/>
      <c r="B4744" s="240"/>
      <c r="C4744" s="240"/>
      <c r="D4744" s="240"/>
      <c r="E4744" s="240"/>
      <c r="F4744" s="240"/>
      <c r="G4744" s="240"/>
      <c r="H4744" s="240"/>
      <c r="I4744" s="240"/>
      <c r="J4744" s="240"/>
      <c r="K4744" s="240"/>
      <c r="L4744" s="240"/>
      <c r="M4744" s="240"/>
      <c r="N4744" s="240"/>
      <c r="O4744" s="240"/>
      <c r="P4744" s="240"/>
    </row>
    <row r="4745" spans="1:16" ht="13.5">
      <c r="A4745" s="240"/>
      <c r="B4745" s="240"/>
      <c r="C4745" s="240"/>
      <c r="D4745" s="240"/>
      <c r="E4745" s="240"/>
      <c r="F4745" s="240"/>
      <c r="G4745" s="240"/>
      <c r="H4745" s="240"/>
      <c r="I4745" s="240"/>
      <c r="J4745" s="240"/>
      <c r="K4745" s="240"/>
      <c r="L4745" s="240"/>
      <c r="M4745" s="240"/>
      <c r="N4745" s="240"/>
      <c r="O4745" s="240"/>
      <c r="P4745" s="240"/>
    </row>
    <row r="4746" spans="1:16" ht="13.5">
      <c r="A4746" s="240"/>
      <c r="B4746" s="240"/>
      <c r="C4746" s="240"/>
      <c r="D4746" s="240"/>
      <c r="E4746" s="240"/>
      <c r="F4746" s="240"/>
      <c r="G4746" s="240"/>
      <c r="H4746" s="240"/>
      <c r="I4746" s="240"/>
      <c r="J4746" s="240"/>
      <c r="K4746" s="240"/>
      <c r="L4746" s="240"/>
      <c r="M4746" s="240"/>
      <c r="N4746" s="240"/>
      <c r="O4746" s="240"/>
      <c r="P4746" s="240"/>
    </row>
    <row r="4747" spans="1:16" ht="13.5">
      <c r="A4747" s="240"/>
      <c r="B4747" s="240"/>
      <c r="C4747" s="240"/>
      <c r="D4747" s="240"/>
      <c r="E4747" s="240"/>
      <c r="F4747" s="240"/>
      <c r="G4747" s="240"/>
      <c r="H4747" s="240"/>
      <c r="I4747" s="240"/>
      <c r="J4747" s="240"/>
      <c r="K4747" s="240"/>
      <c r="L4747" s="240"/>
      <c r="M4747" s="240"/>
      <c r="N4747" s="240"/>
      <c r="O4747" s="240"/>
      <c r="P4747" s="240"/>
    </row>
    <row r="4748" spans="1:16" ht="13.5">
      <c r="A4748" s="240"/>
      <c r="B4748" s="240"/>
      <c r="C4748" s="240"/>
      <c r="D4748" s="240"/>
      <c r="E4748" s="240"/>
      <c r="F4748" s="240"/>
      <c r="G4748" s="240"/>
      <c r="H4748" s="240"/>
      <c r="I4748" s="240"/>
      <c r="J4748" s="240"/>
      <c r="K4748" s="240"/>
      <c r="L4748" s="240"/>
      <c r="M4748" s="240"/>
      <c r="N4748" s="240"/>
      <c r="O4748" s="240"/>
      <c r="P4748" s="240"/>
    </row>
    <row r="4749" spans="1:16" ht="13.5">
      <c r="A4749" s="240"/>
      <c r="B4749" s="240"/>
      <c r="C4749" s="240"/>
      <c r="D4749" s="240"/>
      <c r="E4749" s="240"/>
      <c r="F4749" s="240"/>
      <c r="G4749" s="240"/>
      <c r="H4749" s="240"/>
      <c r="I4749" s="240"/>
      <c r="J4749" s="240"/>
      <c r="K4749" s="240"/>
      <c r="L4749" s="240"/>
      <c r="M4749" s="240"/>
      <c r="N4749" s="240"/>
      <c r="O4749" s="240"/>
      <c r="P4749" s="240"/>
    </row>
    <row r="4750" spans="1:16" ht="13.5">
      <c r="A4750" s="240"/>
      <c r="B4750" s="240"/>
      <c r="C4750" s="240"/>
      <c r="D4750" s="240"/>
      <c r="E4750" s="240"/>
      <c r="F4750" s="240"/>
      <c r="G4750" s="240"/>
      <c r="H4750" s="240"/>
      <c r="I4750" s="240"/>
      <c r="J4750" s="240"/>
      <c r="K4750" s="240"/>
      <c r="L4750" s="240"/>
      <c r="M4750" s="240"/>
      <c r="N4750" s="240"/>
      <c r="O4750" s="240"/>
      <c r="P4750" s="240"/>
    </row>
    <row r="4751" spans="1:16" ht="13.5">
      <c r="A4751" s="240"/>
      <c r="B4751" s="240"/>
      <c r="C4751" s="240"/>
      <c r="D4751" s="240"/>
      <c r="E4751" s="240"/>
      <c r="F4751" s="240"/>
      <c r="G4751" s="240"/>
      <c r="H4751" s="240"/>
      <c r="I4751" s="240"/>
      <c r="J4751" s="240"/>
      <c r="K4751" s="240"/>
      <c r="L4751" s="240"/>
      <c r="M4751" s="240"/>
      <c r="N4751" s="240"/>
      <c r="O4751" s="240"/>
      <c r="P4751" s="240"/>
    </row>
    <row r="4752" spans="1:16" ht="13.5">
      <c r="A4752" s="240"/>
      <c r="B4752" s="240"/>
      <c r="C4752" s="240"/>
      <c r="D4752" s="240"/>
      <c r="E4752" s="240"/>
      <c r="F4752" s="240"/>
      <c r="G4752" s="240"/>
      <c r="H4752" s="240"/>
      <c r="I4752" s="240"/>
      <c r="J4752" s="240"/>
      <c r="K4752" s="240"/>
      <c r="L4752" s="240"/>
      <c r="M4752" s="240"/>
      <c r="N4752" s="240"/>
      <c r="O4752" s="240"/>
      <c r="P4752" s="240"/>
    </row>
    <row r="4753" spans="1:16" ht="13.5">
      <c r="A4753" s="240"/>
      <c r="B4753" s="240"/>
      <c r="C4753" s="240"/>
      <c r="D4753" s="240"/>
      <c r="E4753" s="240"/>
      <c r="F4753" s="240"/>
      <c r="G4753" s="240"/>
      <c r="H4753" s="240"/>
      <c r="I4753" s="240"/>
      <c r="J4753" s="240"/>
      <c r="K4753" s="240"/>
      <c r="L4753" s="240"/>
      <c r="M4753" s="240"/>
      <c r="N4753" s="240"/>
      <c r="O4753" s="240"/>
      <c r="P4753" s="240"/>
    </row>
    <row r="4754" spans="1:16" ht="13.5">
      <c r="A4754" s="240"/>
      <c r="B4754" s="240"/>
      <c r="C4754" s="240"/>
      <c r="D4754" s="240"/>
      <c r="E4754" s="240"/>
      <c r="F4754" s="240"/>
      <c r="G4754" s="240"/>
      <c r="H4754" s="240"/>
      <c r="I4754" s="240"/>
      <c r="J4754" s="240"/>
      <c r="K4754" s="240"/>
      <c r="L4754" s="240"/>
      <c r="M4754" s="240"/>
      <c r="N4754" s="240"/>
      <c r="O4754" s="240"/>
      <c r="P4754" s="240"/>
    </row>
    <row r="4755" spans="1:16" ht="13.5">
      <c r="A4755" s="240"/>
      <c r="B4755" s="240"/>
      <c r="C4755" s="240"/>
      <c r="D4755" s="240"/>
      <c r="E4755" s="240"/>
      <c r="F4755" s="240"/>
      <c r="G4755" s="240"/>
      <c r="H4755" s="240"/>
      <c r="I4755" s="240"/>
      <c r="J4755" s="240"/>
      <c r="K4755" s="240"/>
      <c r="L4755" s="240"/>
      <c r="M4755" s="240"/>
      <c r="N4755" s="240"/>
      <c r="O4755" s="240"/>
      <c r="P4755" s="240"/>
    </row>
    <row r="4756" spans="1:16" ht="13.5">
      <c r="A4756" s="240"/>
      <c r="B4756" s="240"/>
      <c r="C4756" s="240"/>
      <c r="D4756" s="240"/>
      <c r="E4756" s="240"/>
      <c r="F4756" s="240"/>
      <c r="G4756" s="240"/>
      <c r="H4756" s="240"/>
      <c r="I4756" s="240"/>
      <c r="J4756" s="240"/>
      <c r="K4756" s="240"/>
      <c r="L4756" s="240"/>
      <c r="M4756" s="240"/>
      <c r="N4756" s="240"/>
      <c r="O4756" s="240"/>
      <c r="P4756" s="240"/>
    </row>
    <row r="4757" spans="1:16" ht="13.5">
      <c r="A4757" s="240"/>
      <c r="B4757" s="240"/>
      <c r="C4757" s="240"/>
      <c r="D4757" s="240"/>
      <c r="E4757" s="240"/>
      <c r="F4757" s="240"/>
      <c r="G4757" s="240"/>
      <c r="H4757" s="240"/>
      <c r="I4757" s="240"/>
      <c r="J4757" s="240"/>
      <c r="K4757" s="240"/>
      <c r="L4757" s="240"/>
      <c r="M4757" s="240"/>
      <c r="N4757" s="240"/>
      <c r="O4757" s="240"/>
      <c r="P4757" s="240"/>
    </row>
    <row r="4758" spans="1:16" ht="13.5">
      <c r="A4758" s="240"/>
      <c r="B4758" s="240"/>
      <c r="C4758" s="240"/>
      <c r="D4758" s="240"/>
      <c r="E4758" s="240"/>
      <c r="F4758" s="240"/>
      <c r="G4758" s="240"/>
      <c r="H4758" s="240"/>
      <c r="I4758" s="240"/>
      <c r="J4758" s="240"/>
      <c r="K4758" s="240"/>
      <c r="L4758" s="240"/>
      <c r="M4758" s="240"/>
      <c r="N4758" s="240"/>
      <c r="O4758" s="240"/>
      <c r="P4758" s="240"/>
    </row>
    <row r="4759" spans="1:16" ht="13.5">
      <c r="A4759" s="240"/>
      <c r="B4759" s="240"/>
      <c r="C4759" s="240"/>
      <c r="D4759" s="240"/>
      <c r="E4759" s="240"/>
      <c r="F4759" s="240"/>
      <c r="G4759" s="240"/>
      <c r="H4759" s="240"/>
      <c r="I4759" s="240"/>
      <c r="J4759" s="240"/>
      <c r="K4759" s="240"/>
      <c r="L4759" s="240"/>
      <c r="M4759" s="240"/>
      <c r="N4759" s="240"/>
      <c r="O4759" s="240"/>
      <c r="P4759" s="240"/>
    </row>
    <row r="4760" spans="1:16" ht="13.5">
      <c r="A4760" s="240"/>
      <c r="B4760" s="240"/>
      <c r="C4760" s="240"/>
      <c r="D4760" s="240"/>
      <c r="E4760" s="240"/>
      <c r="F4760" s="240"/>
      <c r="G4760" s="240"/>
      <c r="H4760" s="240"/>
      <c r="I4760" s="240"/>
      <c r="J4760" s="240"/>
      <c r="K4760" s="240"/>
      <c r="L4760" s="240"/>
      <c r="M4760" s="240"/>
      <c r="N4760" s="240"/>
      <c r="O4760" s="240"/>
      <c r="P4760" s="240"/>
    </row>
    <row r="4761" spans="1:16" ht="13.5">
      <c r="A4761" s="240"/>
      <c r="B4761" s="240"/>
      <c r="C4761" s="240"/>
      <c r="D4761" s="240"/>
      <c r="E4761" s="240"/>
      <c r="F4761" s="240"/>
      <c r="G4761" s="240"/>
      <c r="H4761" s="240"/>
      <c r="I4761" s="240"/>
      <c r="J4761" s="240"/>
      <c r="K4761" s="240"/>
      <c r="L4761" s="240"/>
      <c r="M4761" s="240"/>
      <c r="N4761" s="240"/>
      <c r="O4761" s="240"/>
      <c r="P4761" s="240"/>
    </row>
    <row r="4762" spans="1:16" ht="13.5">
      <c r="A4762" s="240"/>
      <c r="B4762" s="240"/>
      <c r="C4762" s="240"/>
      <c r="D4762" s="240"/>
      <c r="E4762" s="240"/>
      <c r="F4762" s="240"/>
      <c r="G4762" s="240"/>
      <c r="H4762" s="240"/>
      <c r="I4762" s="240"/>
      <c r="J4762" s="240"/>
      <c r="K4762" s="240"/>
      <c r="L4762" s="240"/>
      <c r="M4762" s="240"/>
      <c r="N4762" s="240"/>
      <c r="O4762" s="240"/>
      <c r="P4762" s="240"/>
    </row>
    <row r="4763" spans="1:16" ht="13.5">
      <c r="A4763" s="240"/>
      <c r="B4763" s="240"/>
      <c r="C4763" s="240"/>
      <c r="D4763" s="240"/>
      <c r="E4763" s="240"/>
      <c r="F4763" s="240"/>
      <c r="G4763" s="240"/>
      <c r="H4763" s="240"/>
      <c r="I4763" s="240"/>
      <c r="J4763" s="240"/>
      <c r="K4763" s="240"/>
      <c r="L4763" s="240"/>
      <c r="M4763" s="240"/>
      <c r="N4763" s="240"/>
      <c r="O4763" s="240"/>
      <c r="P4763" s="240"/>
    </row>
    <row r="4764" spans="1:16" ht="13.5">
      <c r="A4764" s="240"/>
      <c r="B4764" s="240"/>
      <c r="C4764" s="240"/>
      <c r="D4764" s="240"/>
      <c r="E4764" s="240"/>
      <c r="F4764" s="240"/>
      <c r="G4764" s="240"/>
      <c r="H4764" s="240"/>
      <c r="I4764" s="240"/>
      <c r="J4764" s="240"/>
      <c r="K4764" s="240"/>
      <c r="L4764" s="240"/>
      <c r="M4764" s="240"/>
      <c r="N4764" s="240"/>
      <c r="O4764" s="240"/>
      <c r="P4764" s="240"/>
    </row>
    <row r="4765" spans="1:16" ht="13.5">
      <c r="A4765" s="240"/>
      <c r="B4765" s="240"/>
      <c r="C4765" s="240"/>
      <c r="D4765" s="240"/>
      <c r="E4765" s="240"/>
      <c r="F4765" s="240"/>
      <c r="G4765" s="240"/>
      <c r="H4765" s="240"/>
      <c r="I4765" s="240"/>
      <c r="J4765" s="240"/>
      <c r="K4765" s="240"/>
      <c r="L4765" s="240"/>
      <c r="M4765" s="240"/>
      <c r="N4765" s="240"/>
      <c r="O4765" s="240"/>
      <c r="P4765" s="240"/>
    </row>
    <row r="4766" spans="1:16" ht="13.5">
      <c r="A4766" s="240"/>
      <c r="B4766" s="240"/>
      <c r="C4766" s="240"/>
      <c r="D4766" s="240"/>
      <c r="E4766" s="240"/>
      <c r="F4766" s="240"/>
      <c r="G4766" s="240"/>
      <c r="H4766" s="240"/>
      <c r="I4766" s="240"/>
      <c r="J4766" s="240"/>
      <c r="K4766" s="240"/>
      <c r="L4766" s="240"/>
      <c r="M4766" s="240"/>
      <c r="N4766" s="240"/>
      <c r="O4766" s="240"/>
      <c r="P4766" s="240"/>
    </row>
    <row r="4767" spans="1:16" ht="13.5">
      <c r="A4767" s="240"/>
      <c r="B4767" s="240"/>
      <c r="C4767" s="240"/>
      <c r="D4767" s="240"/>
      <c r="E4767" s="240"/>
      <c r="F4767" s="240"/>
      <c r="G4767" s="240"/>
      <c r="H4767" s="240"/>
      <c r="I4767" s="240"/>
      <c r="J4767" s="240"/>
      <c r="K4767" s="240"/>
      <c r="L4767" s="240"/>
      <c r="M4767" s="240"/>
      <c r="N4767" s="240"/>
      <c r="O4767" s="240"/>
      <c r="P4767" s="240"/>
    </row>
    <row r="4768" spans="1:16" ht="13.5">
      <c r="A4768" s="240"/>
      <c r="B4768" s="240"/>
      <c r="C4768" s="240"/>
      <c r="D4768" s="240"/>
      <c r="E4768" s="240"/>
      <c r="F4768" s="240"/>
      <c r="G4768" s="240"/>
      <c r="H4768" s="240"/>
      <c r="I4768" s="240"/>
      <c r="J4768" s="240"/>
      <c r="K4768" s="240"/>
      <c r="L4768" s="240"/>
      <c r="M4768" s="240"/>
      <c r="N4768" s="240"/>
      <c r="O4768" s="240"/>
      <c r="P4768" s="240"/>
    </row>
    <row r="4769" spans="1:16" ht="13.5">
      <c r="A4769" s="240"/>
      <c r="B4769" s="240"/>
      <c r="C4769" s="240"/>
      <c r="D4769" s="240"/>
      <c r="E4769" s="240"/>
      <c r="F4769" s="240"/>
      <c r="G4769" s="240"/>
      <c r="H4769" s="240"/>
      <c r="I4769" s="240"/>
      <c r="J4769" s="240"/>
      <c r="K4769" s="240"/>
      <c r="L4769" s="240"/>
      <c r="M4769" s="240"/>
      <c r="N4769" s="240"/>
      <c r="O4769" s="240"/>
      <c r="P4769" s="240"/>
    </row>
    <row r="4770" spans="1:16" ht="13.5">
      <c r="A4770" s="240"/>
      <c r="B4770" s="240"/>
      <c r="C4770" s="240"/>
      <c r="D4770" s="240"/>
      <c r="E4770" s="240"/>
      <c r="F4770" s="240"/>
      <c r="G4770" s="240"/>
      <c r="H4770" s="240"/>
      <c r="I4770" s="240"/>
      <c r="J4770" s="240"/>
      <c r="K4770" s="240"/>
      <c r="L4770" s="240"/>
      <c r="M4770" s="240"/>
      <c r="N4770" s="240"/>
      <c r="O4770" s="240"/>
      <c r="P4770" s="240"/>
    </row>
    <row r="4771" spans="1:16" ht="13.5">
      <c r="A4771" s="240"/>
      <c r="B4771" s="240"/>
      <c r="C4771" s="240"/>
      <c r="D4771" s="240"/>
      <c r="E4771" s="240"/>
      <c r="F4771" s="240"/>
      <c r="G4771" s="240"/>
      <c r="H4771" s="240"/>
      <c r="I4771" s="240"/>
      <c r="J4771" s="240"/>
      <c r="K4771" s="240"/>
      <c r="L4771" s="240"/>
      <c r="M4771" s="240"/>
      <c r="N4771" s="240"/>
      <c r="O4771" s="240"/>
      <c r="P4771" s="240"/>
    </row>
    <row r="4772" spans="1:16" ht="13.5">
      <c r="A4772" s="240"/>
      <c r="B4772" s="240"/>
      <c r="C4772" s="240"/>
      <c r="D4772" s="240"/>
      <c r="E4772" s="240"/>
      <c r="F4772" s="240"/>
      <c r="G4772" s="240"/>
      <c r="H4772" s="240"/>
      <c r="I4772" s="240"/>
      <c r="J4772" s="240"/>
      <c r="K4772" s="240"/>
      <c r="L4772" s="240"/>
      <c r="M4772" s="240"/>
      <c r="N4772" s="240"/>
      <c r="O4772" s="240"/>
      <c r="P4772" s="240"/>
    </row>
    <row r="4773" spans="1:16" ht="13.5">
      <c r="A4773" s="240"/>
      <c r="B4773" s="240"/>
      <c r="C4773" s="240"/>
      <c r="D4773" s="240"/>
      <c r="E4773" s="240"/>
      <c r="F4773" s="240"/>
      <c r="G4773" s="240"/>
      <c r="H4773" s="240"/>
      <c r="I4773" s="240"/>
      <c r="J4773" s="240"/>
      <c r="K4773" s="240"/>
      <c r="L4773" s="240"/>
      <c r="M4773" s="240"/>
      <c r="N4773" s="240"/>
      <c r="O4773" s="240"/>
      <c r="P4773" s="240"/>
    </row>
    <row r="4774" spans="1:16" ht="13.5">
      <c r="A4774" s="240"/>
      <c r="B4774" s="240"/>
      <c r="C4774" s="240"/>
      <c r="D4774" s="240"/>
      <c r="E4774" s="240"/>
      <c r="F4774" s="240"/>
      <c r="G4774" s="240"/>
      <c r="H4774" s="240"/>
      <c r="I4774" s="240"/>
      <c r="J4774" s="240"/>
      <c r="K4774" s="240"/>
      <c r="L4774" s="240"/>
      <c r="M4774" s="240"/>
      <c r="N4774" s="240"/>
      <c r="O4774" s="240"/>
      <c r="P4774" s="240"/>
    </row>
    <row r="4775" spans="1:16" ht="13.5">
      <c r="A4775" s="240"/>
      <c r="B4775" s="240"/>
      <c r="C4775" s="240"/>
      <c r="D4775" s="240"/>
      <c r="E4775" s="240"/>
      <c r="F4775" s="240"/>
      <c r="G4775" s="240"/>
      <c r="H4775" s="240"/>
      <c r="I4775" s="240"/>
      <c r="J4775" s="240"/>
      <c r="K4775" s="240"/>
      <c r="L4775" s="240"/>
      <c r="M4775" s="240"/>
      <c r="N4775" s="240"/>
      <c r="O4775" s="240"/>
      <c r="P4775" s="240"/>
    </row>
    <row r="4776" spans="1:16" ht="13.5">
      <c r="A4776" s="240"/>
      <c r="B4776" s="240"/>
      <c r="C4776" s="240"/>
      <c r="D4776" s="240"/>
      <c r="E4776" s="240"/>
      <c r="F4776" s="240"/>
      <c r="G4776" s="240"/>
      <c r="H4776" s="240"/>
      <c r="I4776" s="240"/>
      <c r="J4776" s="240"/>
      <c r="K4776" s="240"/>
      <c r="L4776" s="240"/>
      <c r="M4776" s="240"/>
      <c r="N4776" s="240"/>
      <c r="O4776" s="240"/>
      <c r="P4776" s="240"/>
    </row>
    <row r="4777" spans="1:16" ht="13.5">
      <c r="A4777" s="240"/>
      <c r="B4777" s="240"/>
      <c r="C4777" s="240"/>
      <c r="D4777" s="240"/>
      <c r="E4777" s="240"/>
      <c r="F4777" s="240"/>
      <c r="G4777" s="240"/>
      <c r="H4777" s="240"/>
      <c r="I4777" s="240"/>
      <c r="J4777" s="240"/>
      <c r="K4777" s="240"/>
      <c r="L4777" s="240"/>
      <c r="M4777" s="240"/>
      <c r="N4777" s="240"/>
      <c r="O4777" s="240"/>
      <c r="P4777" s="240"/>
    </row>
    <row r="4778" spans="1:16" ht="13.5">
      <c r="A4778" s="240"/>
      <c r="B4778" s="240"/>
      <c r="C4778" s="240"/>
      <c r="D4778" s="240"/>
      <c r="E4778" s="240"/>
      <c r="F4778" s="240"/>
      <c r="G4778" s="240"/>
      <c r="H4778" s="240"/>
      <c r="I4778" s="240"/>
      <c r="J4778" s="240"/>
      <c r="K4778" s="240"/>
      <c r="L4778" s="240"/>
      <c r="M4778" s="240"/>
      <c r="N4778" s="240"/>
      <c r="O4778" s="240"/>
      <c r="P4778" s="240"/>
    </row>
    <row r="4779" spans="1:16" ht="13.5">
      <c r="A4779" s="240"/>
      <c r="B4779" s="240"/>
      <c r="C4779" s="240"/>
      <c r="D4779" s="240"/>
      <c r="E4779" s="240"/>
      <c r="F4779" s="240"/>
      <c r="G4779" s="240"/>
      <c r="H4779" s="240"/>
      <c r="I4779" s="240"/>
      <c r="J4779" s="240"/>
      <c r="K4779" s="240"/>
      <c r="L4779" s="240"/>
      <c r="M4779" s="240"/>
      <c r="N4779" s="240"/>
      <c r="O4779" s="240"/>
      <c r="P4779" s="240"/>
    </row>
    <row r="4780" spans="1:16" ht="13.5">
      <c r="A4780" s="240"/>
      <c r="B4780" s="240"/>
      <c r="C4780" s="240"/>
      <c r="D4780" s="240"/>
      <c r="E4780" s="240"/>
      <c r="F4780" s="240"/>
      <c r="G4780" s="240"/>
      <c r="H4780" s="240"/>
      <c r="I4780" s="240"/>
      <c r="J4780" s="240"/>
      <c r="K4780" s="240"/>
      <c r="L4780" s="240"/>
      <c r="M4780" s="240"/>
      <c r="N4780" s="240"/>
      <c r="O4780" s="240"/>
      <c r="P4780" s="240"/>
    </row>
    <row r="4781" spans="1:16" ht="13.5">
      <c r="A4781" s="240"/>
      <c r="B4781" s="240"/>
      <c r="C4781" s="240"/>
      <c r="D4781" s="240"/>
      <c r="E4781" s="240"/>
      <c r="F4781" s="240"/>
      <c r="G4781" s="240"/>
      <c r="H4781" s="240"/>
      <c r="I4781" s="240"/>
      <c r="J4781" s="240"/>
      <c r="K4781" s="240"/>
      <c r="L4781" s="240"/>
      <c r="M4781" s="240"/>
      <c r="N4781" s="240"/>
      <c r="O4781" s="240"/>
      <c r="P4781" s="240"/>
    </row>
    <row r="4782" spans="1:16" ht="13.5">
      <c r="A4782" s="240"/>
      <c r="B4782" s="240"/>
      <c r="C4782" s="240"/>
      <c r="D4782" s="240"/>
      <c r="E4782" s="240"/>
      <c r="F4782" s="240"/>
      <c r="G4782" s="240"/>
      <c r="H4782" s="240"/>
      <c r="I4782" s="240"/>
      <c r="J4782" s="240"/>
      <c r="K4782" s="240"/>
      <c r="L4782" s="240"/>
      <c r="M4782" s="240"/>
      <c r="N4782" s="240"/>
      <c r="O4782" s="240"/>
      <c r="P4782" s="240"/>
    </row>
    <row r="4783" spans="1:16" ht="13.5">
      <c r="A4783" s="240"/>
      <c r="B4783" s="240"/>
      <c r="C4783" s="240"/>
      <c r="D4783" s="240"/>
      <c r="E4783" s="240"/>
      <c r="F4783" s="240"/>
      <c r="G4783" s="240"/>
      <c r="H4783" s="240"/>
      <c r="I4783" s="240"/>
      <c r="J4783" s="240"/>
      <c r="K4783" s="240"/>
      <c r="L4783" s="240"/>
      <c r="M4783" s="240"/>
      <c r="N4783" s="240"/>
      <c r="O4783" s="240"/>
      <c r="P4783" s="240"/>
    </row>
    <row r="4784" spans="1:16" ht="13.5">
      <c r="A4784" s="240"/>
      <c r="B4784" s="240"/>
      <c r="C4784" s="240"/>
      <c r="D4784" s="240"/>
      <c r="E4784" s="240"/>
      <c r="F4784" s="240"/>
      <c r="G4784" s="240"/>
      <c r="H4784" s="240"/>
      <c r="I4784" s="240"/>
      <c r="J4784" s="240"/>
      <c r="K4784" s="240"/>
      <c r="L4784" s="240"/>
      <c r="M4784" s="240"/>
      <c r="N4784" s="240"/>
      <c r="O4784" s="240"/>
      <c r="P4784" s="240"/>
    </row>
    <row r="4785" spans="1:16" ht="13.5">
      <c r="A4785" s="240"/>
      <c r="B4785" s="240"/>
      <c r="C4785" s="240"/>
      <c r="D4785" s="240"/>
      <c r="E4785" s="240"/>
      <c r="F4785" s="240"/>
      <c r="G4785" s="240"/>
      <c r="H4785" s="240"/>
      <c r="I4785" s="240"/>
      <c r="J4785" s="240"/>
      <c r="K4785" s="240"/>
      <c r="L4785" s="240"/>
      <c r="M4785" s="240"/>
      <c r="N4785" s="240"/>
      <c r="O4785" s="240"/>
      <c r="P4785" s="240"/>
    </row>
    <row r="4786" spans="1:16" ht="13.5">
      <c r="A4786" s="240"/>
      <c r="B4786" s="240"/>
      <c r="C4786" s="240"/>
      <c r="D4786" s="240"/>
      <c r="E4786" s="240"/>
      <c r="F4786" s="240"/>
      <c r="G4786" s="240"/>
      <c r="H4786" s="240"/>
      <c r="I4786" s="240"/>
      <c r="J4786" s="240"/>
      <c r="K4786" s="240"/>
      <c r="L4786" s="240"/>
      <c r="M4786" s="240"/>
      <c r="N4786" s="240"/>
      <c r="O4786" s="240"/>
      <c r="P4786" s="240"/>
    </row>
    <row r="4787" spans="1:16" ht="13.5">
      <c r="A4787" s="240"/>
      <c r="B4787" s="240"/>
      <c r="C4787" s="240"/>
      <c r="D4787" s="240"/>
      <c r="E4787" s="240"/>
      <c r="F4787" s="240"/>
      <c r="G4787" s="240"/>
      <c r="H4787" s="240"/>
      <c r="I4787" s="240"/>
      <c r="J4787" s="240"/>
      <c r="K4787" s="240"/>
      <c r="L4787" s="240"/>
      <c r="M4787" s="240"/>
      <c r="N4787" s="240"/>
      <c r="O4787" s="240"/>
      <c r="P4787" s="240"/>
    </row>
    <row r="4788" spans="1:16" ht="13.5">
      <c r="A4788" s="240"/>
      <c r="B4788" s="240"/>
      <c r="C4788" s="240"/>
      <c r="D4788" s="240"/>
      <c r="E4788" s="240"/>
      <c r="F4788" s="240"/>
      <c r="G4788" s="240"/>
      <c r="H4788" s="240"/>
      <c r="I4788" s="240"/>
      <c r="J4788" s="240"/>
      <c r="K4788" s="240"/>
      <c r="L4788" s="240"/>
      <c r="M4788" s="240"/>
      <c r="N4788" s="240"/>
      <c r="O4788" s="240"/>
      <c r="P4788" s="240"/>
    </row>
    <row r="4789" spans="1:16" ht="13.5">
      <c r="A4789" s="240"/>
      <c r="B4789" s="240"/>
      <c r="C4789" s="240"/>
      <c r="D4789" s="240"/>
      <c r="E4789" s="240"/>
      <c r="F4789" s="240"/>
      <c r="G4789" s="240"/>
      <c r="H4789" s="240"/>
      <c r="I4789" s="240"/>
      <c r="J4789" s="240"/>
      <c r="K4789" s="240"/>
      <c r="L4789" s="240"/>
      <c r="M4789" s="240"/>
      <c r="N4789" s="240"/>
      <c r="O4789" s="240"/>
      <c r="P4789" s="240"/>
    </row>
    <row r="4790" spans="1:16" ht="13.5">
      <c r="A4790" s="240"/>
      <c r="B4790" s="240"/>
      <c r="C4790" s="240"/>
      <c r="D4790" s="240"/>
      <c r="E4790" s="240"/>
      <c r="F4790" s="240"/>
      <c r="G4790" s="240"/>
      <c r="H4790" s="240"/>
      <c r="I4790" s="240"/>
      <c r="J4790" s="240"/>
      <c r="K4790" s="240"/>
      <c r="L4790" s="240"/>
      <c r="M4790" s="240"/>
      <c r="N4790" s="240"/>
      <c r="O4790" s="240"/>
      <c r="P4790" s="240"/>
    </row>
    <row r="4791" spans="1:16" ht="13.5">
      <c r="A4791" s="240"/>
      <c r="B4791" s="240"/>
      <c r="C4791" s="240"/>
      <c r="D4791" s="240"/>
      <c r="E4791" s="240"/>
      <c r="F4791" s="240"/>
      <c r="G4791" s="240"/>
      <c r="H4791" s="240"/>
      <c r="I4791" s="240"/>
      <c r="J4791" s="240"/>
      <c r="K4791" s="240"/>
      <c r="L4791" s="240"/>
      <c r="M4791" s="240"/>
      <c r="N4791" s="240"/>
      <c r="O4791" s="240"/>
      <c r="P4791" s="240"/>
    </row>
    <row r="4792" spans="1:16" ht="13.5">
      <c r="A4792" s="240"/>
      <c r="B4792" s="240"/>
      <c r="C4792" s="240"/>
      <c r="D4792" s="240"/>
      <c r="E4792" s="240"/>
      <c r="F4792" s="240"/>
      <c r="G4792" s="240"/>
      <c r="H4792" s="240"/>
      <c r="I4792" s="240"/>
      <c r="J4792" s="240"/>
      <c r="K4792" s="240"/>
      <c r="L4792" s="240"/>
      <c r="M4792" s="240"/>
      <c r="N4792" s="240"/>
      <c r="O4792" s="240"/>
      <c r="P4792" s="240"/>
    </row>
    <row r="4793" spans="1:16" ht="13.5">
      <c r="A4793" s="240"/>
      <c r="B4793" s="240"/>
      <c r="C4793" s="240"/>
      <c r="D4793" s="240"/>
      <c r="E4793" s="240"/>
      <c r="F4793" s="240"/>
      <c r="G4793" s="240"/>
      <c r="H4793" s="240"/>
      <c r="I4793" s="240"/>
      <c r="J4793" s="240"/>
      <c r="K4793" s="240"/>
      <c r="L4793" s="240"/>
      <c r="M4793" s="240"/>
      <c r="N4793" s="240"/>
      <c r="O4793" s="240"/>
      <c r="P4793" s="240"/>
    </row>
    <row r="4794" spans="1:16" ht="13.5">
      <c r="A4794" s="240"/>
      <c r="B4794" s="240"/>
      <c r="C4794" s="240"/>
      <c r="D4794" s="240"/>
      <c r="E4794" s="240"/>
      <c r="F4794" s="240"/>
      <c r="G4794" s="240"/>
      <c r="H4794" s="240"/>
      <c r="I4794" s="240"/>
      <c r="J4794" s="240"/>
      <c r="K4794" s="240"/>
      <c r="L4794" s="240"/>
      <c r="M4794" s="240"/>
      <c r="N4794" s="240"/>
      <c r="O4794" s="240"/>
      <c r="P4794" s="240"/>
    </row>
    <row r="4795" spans="1:16" ht="13.5">
      <c r="A4795" s="240"/>
      <c r="B4795" s="240"/>
      <c r="C4795" s="240"/>
      <c r="D4795" s="240"/>
      <c r="E4795" s="240"/>
      <c r="F4795" s="240"/>
      <c r="G4795" s="240"/>
      <c r="H4795" s="240"/>
      <c r="I4795" s="240"/>
      <c r="J4795" s="240"/>
      <c r="K4795" s="240"/>
      <c r="L4795" s="240"/>
      <c r="M4795" s="240"/>
      <c r="N4795" s="240"/>
      <c r="O4795" s="240"/>
      <c r="P4795" s="240"/>
    </row>
    <row r="4796" spans="1:16" ht="13.5">
      <c r="A4796" s="240"/>
      <c r="B4796" s="240"/>
      <c r="C4796" s="240"/>
      <c r="D4796" s="240"/>
      <c r="E4796" s="240"/>
      <c r="F4796" s="240"/>
      <c r="G4796" s="240"/>
      <c r="H4796" s="240"/>
      <c r="I4796" s="240"/>
      <c r="J4796" s="240"/>
      <c r="K4796" s="240"/>
      <c r="L4796" s="240"/>
      <c r="M4796" s="240"/>
      <c r="N4796" s="240"/>
      <c r="O4796" s="240"/>
      <c r="P4796" s="240"/>
    </row>
    <row r="4797" spans="1:16" ht="13.5">
      <c r="A4797" s="240"/>
      <c r="B4797" s="240"/>
      <c r="C4797" s="240"/>
      <c r="D4797" s="240"/>
      <c r="E4797" s="240"/>
      <c r="F4797" s="240"/>
      <c r="G4797" s="240"/>
      <c r="H4797" s="240"/>
      <c r="I4797" s="240"/>
      <c r="J4797" s="240"/>
      <c r="K4797" s="240"/>
      <c r="L4797" s="240"/>
      <c r="M4797" s="240"/>
      <c r="N4797" s="240"/>
      <c r="O4797" s="240"/>
      <c r="P4797" s="240"/>
    </row>
    <row r="4798" spans="1:16" ht="13.5">
      <c r="A4798" s="240"/>
      <c r="B4798" s="240"/>
      <c r="C4798" s="240"/>
      <c r="D4798" s="240"/>
      <c r="E4798" s="240"/>
      <c r="F4798" s="240"/>
      <c r="G4798" s="240"/>
      <c r="H4798" s="240"/>
      <c r="I4798" s="240"/>
      <c r="J4798" s="240"/>
      <c r="K4798" s="240"/>
      <c r="L4798" s="240"/>
      <c r="M4798" s="240"/>
      <c r="N4798" s="240"/>
      <c r="O4798" s="240"/>
      <c r="P4798" s="240"/>
    </row>
    <row r="4799" spans="1:16" ht="13.5">
      <c r="A4799" s="240"/>
      <c r="B4799" s="240"/>
      <c r="C4799" s="240"/>
      <c r="D4799" s="240"/>
      <c r="E4799" s="240"/>
      <c r="F4799" s="240"/>
      <c r="G4799" s="240"/>
      <c r="H4799" s="240"/>
      <c r="I4799" s="240"/>
      <c r="J4799" s="240"/>
      <c r="K4799" s="240"/>
      <c r="L4799" s="240"/>
      <c r="M4799" s="240"/>
      <c r="N4799" s="240"/>
      <c r="O4799" s="240"/>
      <c r="P4799" s="240"/>
    </row>
    <row r="4800" spans="1:16" ht="13.5">
      <c r="A4800" s="240"/>
      <c r="B4800" s="240"/>
      <c r="C4800" s="240"/>
      <c r="D4800" s="240"/>
      <c r="E4800" s="240"/>
      <c r="F4800" s="240"/>
      <c r="G4800" s="240"/>
      <c r="H4800" s="240"/>
      <c r="I4800" s="240"/>
      <c r="J4800" s="240"/>
      <c r="K4800" s="240"/>
      <c r="L4800" s="240"/>
      <c r="M4800" s="240"/>
      <c r="N4800" s="240"/>
      <c r="O4800" s="240"/>
      <c r="P4800" s="240"/>
    </row>
    <row r="4801" spans="1:16" ht="13.5">
      <c r="A4801" s="240"/>
      <c r="B4801" s="240"/>
      <c r="C4801" s="240"/>
      <c r="D4801" s="240"/>
      <c r="E4801" s="240"/>
      <c r="F4801" s="240"/>
      <c r="G4801" s="240"/>
      <c r="H4801" s="240"/>
      <c r="I4801" s="240"/>
      <c r="J4801" s="240"/>
      <c r="K4801" s="240"/>
      <c r="L4801" s="240"/>
      <c r="M4801" s="240"/>
      <c r="N4801" s="240"/>
      <c r="O4801" s="240"/>
      <c r="P4801" s="240"/>
    </row>
    <row r="4802" spans="1:16" ht="13.5">
      <c r="A4802" s="240"/>
      <c r="B4802" s="240"/>
      <c r="C4802" s="240"/>
      <c r="D4802" s="240"/>
      <c r="E4802" s="240"/>
      <c r="F4802" s="240"/>
      <c r="G4802" s="240"/>
      <c r="H4802" s="240"/>
      <c r="I4802" s="240"/>
      <c r="J4802" s="240"/>
      <c r="K4802" s="240"/>
      <c r="L4802" s="240"/>
      <c r="M4802" s="240"/>
      <c r="N4802" s="240"/>
      <c r="O4802" s="240"/>
      <c r="P4802" s="240"/>
    </row>
    <row r="4803" spans="1:16" ht="13.5">
      <c r="A4803" s="240"/>
      <c r="B4803" s="240"/>
      <c r="C4803" s="240"/>
      <c r="D4803" s="240"/>
      <c r="E4803" s="240"/>
      <c r="F4803" s="240"/>
      <c r="G4803" s="240"/>
      <c r="H4803" s="240"/>
      <c r="I4803" s="240"/>
      <c r="J4803" s="240"/>
      <c r="K4803" s="240"/>
      <c r="L4803" s="240"/>
      <c r="M4803" s="240"/>
      <c r="N4803" s="240"/>
      <c r="O4803" s="240"/>
      <c r="P4803" s="240"/>
    </row>
    <row r="4804" spans="1:16" ht="13.5">
      <c r="A4804" s="240"/>
      <c r="B4804" s="240"/>
      <c r="C4804" s="240"/>
      <c r="D4804" s="240"/>
      <c r="E4804" s="240"/>
      <c r="F4804" s="240"/>
      <c r="G4804" s="240"/>
      <c r="H4804" s="240"/>
      <c r="I4804" s="240"/>
      <c r="J4804" s="240"/>
      <c r="K4804" s="240"/>
      <c r="L4804" s="240"/>
      <c r="M4804" s="240"/>
      <c r="N4804" s="240"/>
      <c r="O4804" s="240"/>
      <c r="P4804" s="240"/>
    </row>
    <row r="4805" spans="1:16" ht="13.5">
      <c r="A4805" s="240"/>
      <c r="B4805" s="240"/>
      <c r="C4805" s="240"/>
      <c r="D4805" s="240"/>
      <c r="E4805" s="240"/>
      <c r="F4805" s="240"/>
      <c r="G4805" s="240"/>
      <c r="H4805" s="240"/>
      <c r="I4805" s="240"/>
      <c r="J4805" s="240"/>
      <c r="K4805" s="240"/>
      <c r="L4805" s="240"/>
      <c r="M4805" s="240"/>
      <c r="N4805" s="240"/>
      <c r="O4805" s="240"/>
      <c r="P4805" s="240"/>
    </row>
    <row r="4806" spans="1:16" ht="13.5">
      <c r="A4806" s="240"/>
      <c r="B4806" s="240"/>
      <c r="C4806" s="240"/>
      <c r="D4806" s="240"/>
      <c r="E4806" s="240"/>
      <c r="F4806" s="240"/>
      <c r="G4806" s="240"/>
      <c r="H4806" s="240"/>
      <c r="I4806" s="240"/>
      <c r="J4806" s="240"/>
      <c r="K4806" s="240"/>
      <c r="L4806" s="240"/>
      <c r="M4806" s="240"/>
      <c r="N4806" s="240"/>
      <c r="O4806" s="240"/>
      <c r="P4806" s="240"/>
    </row>
    <row r="4807" spans="1:16" ht="13.5">
      <c r="A4807" s="240"/>
      <c r="B4807" s="240"/>
      <c r="C4807" s="240"/>
      <c r="D4807" s="240"/>
      <c r="E4807" s="240"/>
      <c r="F4807" s="240"/>
      <c r="G4807" s="240"/>
      <c r="H4807" s="240"/>
      <c r="I4807" s="240"/>
      <c r="J4807" s="240"/>
      <c r="K4807" s="240"/>
      <c r="L4807" s="240"/>
      <c r="M4807" s="240"/>
      <c r="N4807" s="240"/>
      <c r="O4807" s="240"/>
      <c r="P4807" s="240"/>
    </row>
    <row r="4808" spans="1:16" ht="13.5">
      <c r="A4808" s="240"/>
      <c r="B4808" s="240"/>
      <c r="C4808" s="240"/>
      <c r="D4808" s="240"/>
      <c r="E4808" s="240"/>
      <c r="F4808" s="240"/>
      <c r="G4808" s="240"/>
      <c r="H4808" s="240"/>
      <c r="I4808" s="240"/>
      <c r="J4808" s="240"/>
      <c r="K4808" s="240"/>
      <c r="L4808" s="240"/>
      <c r="M4808" s="240"/>
      <c r="N4808" s="240"/>
      <c r="O4808" s="240"/>
      <c r="P4808" s="240"/>
    </row>
    <row r="4809" spans="1:16" ht="13.5">
      <c r="A4809" s="240"/>
      <c r="B4809" s="240"/>
      <c r="C4809" s="240"/>
      <c r="D4809" s="240"/>
      <c r="E4809" s="240"/>
      <c r="F4809" s="240"/>
      <c r="G4809" s="240"/>
      <c r="H4809" s="240"/>
      <c r="I4809" s="240"/>
      <c r="J4809" s="240"/>
      <c r="K4809" s="240"/>
      <c r="L4809" s="240"/>
      <c r="M4809" s="240"/>
      <c r="N4809" s="240"/>
      <c r="O4809" s="240"/>
      <c r="P4809" s="240"/>
    </row>
    <row r="4810" spans="1:16" ht="13.5">
      <c r="A4810" s="240"/>
      <c r="B4810" s="240"/>
      <c r="C4810" s="240"/>
      <c r="D4810" s="240"/>
      <c r="E4810" s="240"/>
      <c r="F4810" s="240"/>
      <c r="G4810" s="240"/>
      <c r="H4810" s="240"/>
      <c r="I4810" s="240"/>
      <c r="J4810" s="240"/>
      <c r="K4810" s="240"/>
      <c r="L4810" s="240"/>
      <c r="M4810" s="240"/>
      <c r="N4810" s="240"/>
      <c r="O4810" s="240"/>
      <c r="P4810" s="240"/>
    </row>
    <row r="4811" spans="1:16" ht="13.5">
      <c r="A4811" s="240"/>
      <c r="B4811" s="240"/>
      <c r="C4811" s="240"/>
      <c r="D4811" s="240"/>
      <c r="E4811" s="240"/>
      <c r="F4811" s="240"/>
      <c r="G4811" s="240"/>
      <c r="H4811" s="240"/>
      <c r="I4811" s="240"/>
      <c r="J4811" s="240"/>
      <c r="K4811" s="240"/>
      <c r="L4811" s="240"/>
      <c r="M4811" s="240"/>
      <c r="N4811" s="240"/>
      <c r="O4811" s="240"/>
      <c r="P4811" s="240"/>
    </row>
    <row r="4812" spans="1:16" ht="13.5">
      <c r="A4812" s="240"/>
      <c r="B4812" s="240"/>
      <c r="C4812" s="240"/>
      <c r="D4812" s="240"/>
      <c r="E4812" s="240"/>
      <c r="F4812" s="240"/>
      <c r="G4812" s="240"/>
      <c r="H4812" s="240"/>
      <c r="I4812" s="240"/>
      <c r="J4812" s="240"/>
      <c r="K4812" s="240"/>
      <c r="L4812" s="240"/>
      <c r="M4812" s="240"/>
      <c r="N4812" s="240"/>
      <c r="O4812" s="240"/>
      <c r="P4812" s="240"/>
    </row>
    <row r="4813" spans="1:16" ht="13.5">
      <c r="A4813" s="240"/>
      <c r="B4813" s="240"/>
      <c r="C4813" s="240"/>
      <c r="D4813" s="240"/>
      <c r="E4813" s="240"/>
      <c r="F4813" s="240"/>
      <c r="G4813" s="240"/>
      <c r="H4813" s="240"/>
      <c r="I4813" s="240"/>
      <c r="J4813" s="240"/>
      <c r="K4813" s="240"/>
      <c r="L4813" s="240"/>
      <c r="M4813" s="240"/>
      <c r="N4813" s="240"/>
      <c r="O4813" s="240"/>
      <c r="P4813" s="240"/>
    </row>
    <row r="4814" spans="1:16" ht="13.5">
      <c r="A4814" s="240"/>
      <c r="B4814" s="240"/>
      <c r="C4814" s="240"/>
      <c r="D4814" s="240"/>
      <c r="E4814" s="240"/>
      <c r="F4814" s="240"/>
      <c r="G4814" s="240"/>
      <c r="H4814" s="240"/>
      <c r="I4814" s="240"/>
      <c r="J4814" s="240"/>
      <c r="K4814" s="240"/>
      <c r="L4814" s="240"/>
      <c r="M4814" s="240"/>
      <c r="N4814" s="240"/>
      <c r="O4814" s="240"/>
      <c r="P4814" s="240"/>
    </row>
    <row r="4815" spans="1:16" ht="13.5">
      <c r="A4815" s="240"/>
      <c r="B4815" s="240"/>
      <c r="C4815" s="240"/>
      <c r="D4815" s="240"/>
      <c r="E4815" s="240"/>
      <c r="F4815" s="240"/>
      <c r="G4815" s="240"/>
      <c r="H4815" s="240"/>
      <c r="I4815" s="240"/>
      <c r="J4815" s="240"/>
      <c r="K4815" s="240"/>
      <c r="L4815" s="240"/>
      <c r="M4815" s="240"/>
      <c r="N4815" s="240"/>
      <c r="O4815" s="240"/>
      <c r="P4815" s="240"/>
    </row>
    <row r="4816" spans="1:16" ht="13.5">
      <c r="A4816" s="240"/>
      <c r="B4816" s="240"/>
      <c r="C4816" s="240"/>
      <c r="D4816" s="240"/>
      <c r="E4816" s="240"/>
      <c r="F4816" s="240"/>
      <c r="G4816" s="240"/>
      <c r="H4816" s="240"/>
      <c r="I4816" s="240"/>
      <c r="J4816" s="240"/>
      <c r="K4816" s="240"/>
      <c r="L4816" s="240"/>
      <c r="M4816" s="240"/>
      <c r="N4816" s="240"/>
      <c r="O4816" s="240"/>
      <c r="P4816" s="240"/>
    </row>
    <row r="4817" spans="1:16" ht="13.5">
      <c r="A4817" s="240"/>
      <c r="B4817" s="240"/>
      <c r="C4817" s="240"/>
      <c r="D4817" s="240"/>
      <c r="E4817" s="240"/>
      <c r="F4817" s="240"/>
      <c r="G4817" s="240"/>
      <c r="H4817" s="240"/>
      <c r="I4817" s="240"/>
      <c r="J4817" s="240"/>
      <c r="K4817" s="240"/>
      <c r="L4817" s="240"/>
      <c r="M4817" s="240"/>
      <c r="N4817" s="240"/>
      <c r="O4817" s="240"/>
      <c r="P4817" s="240"/>
    </row>
    <row r="4818" spans="1:16" ht="13.5">
      <c r="A4818" s="240"/>
      <c r="B4818" s="240"/>
      <c r="C4818" s="240"/>
      <c r="D4818" s="240"/>
      <c r="E4818" s="240"/>
      <c r="F4818" s="240"/>
      <c r="G4818" s="240"/>
      <c r="H4818" s="240"/>
      <c r="I4818" s="240"/>
      <c r="J4818" s="240"/>
      <c r="K4818" s="240"/>
      <c r="L4818" s="240"/>
      <c r="M4818" s="240"/>
      <c r="N4818" s="240"/>
      <c r="O4818" s="240"/>
      <c r="P4818" s="240"/>
    </row>
    <row r="4819" spans="1:16" ht="13.5">
      <c r="A4819" s="240"/>
      <c r="B4819" s="240"/>
      <c r="C4819" s="240"/>
      <c r="D4819" s="240"/>
      <c r="E4819" s="240"/>
      <c r="F4819" s="240"/>
      <c r="G4819" s="240"/>
      <c r="H4819" s="240"/>
      <c r="I4819" s="240"/>
      <c r="J4819" s="240"/>
      <c r="K4819" s="240"/>
      <c r="L4819" s="240"/>
      <c r="M4819" s="240"/>
      <c r="N4819" s="240"/>
      <c r="O4819" s="240"/>
      <c r="P4819" s="240"/>
    </row>
    <row r="4820" spans="1:16" ht="13.5">
      <c r="A4820" s="240"/>
      <c r="B4820" s="240"/>
      <c r="C4820" s="240"/>
      <c r="D4820" s="240"/>
      <c r="E4820" s="240"/>
      <c r="F4820" s="240"/>
      <c r="G4820" s="240"/>
      <c r="H4820" s="240"/>
      <c r="I4820" s="240"/>
      <c r="J4820" s="240"/>
      <c r="K4820" s="240"/>
      <c r="L4820" s="240"/>
      <c r="M4820" s="240"/>
      <c r="N4820" s="240"/>
      <c r="O4820" s="240"/>
      <c r="P4820" s="240"/>
    </row>
    <row r="4821" spans="1:16" ht="13.5">
      <c r="A4821" s="240"/>
      <c r="B4821" s="240"/>
      <c r="C4821" s="240"/>
      <c r="D4821" s="240"/>
      <c r="E4821" s="240"/>
      <c r="F4821" s="240"/>
      <c r="G4821" s="240"/>
      <c r="H4821" s="240"/>
      <c r="I4821" s="240"/>
      <c r="J4821" s="240"/>
      <c r="K4821" s="240"/>
      <c r="L4821" s="240"/>
      <c r="M4821" s="240"/>
      <c r="N4821" s="240"/>
      <c r="O4821" s="240"/>
      <c r="P4821" s="240"/>
    </row>
    <row r="4822" spans="1:16" ht="13.5">
      <c r="A4822" s="240"/>
      <c r="B4822" s="240"/>
      <c r="C4822" s="240"/>
      <c r="D4822" s="240"/>
      <c r="E4822" s="240"/>
      <c r="F4822" s="240"/>
      <c r="G4822" s="240"/>
      <c r="H4822" s="240"/>
      <c r="I4822" s="240"/>
      <c r="J4822" s="240"/>
      <c r="K4822" s="240"/>
      <c r="L4822" s="240"/>
      <c r="M4822" s="240"/>
      <c r="N4822" s="240"/>
      <c r="O4822" s="240"/>
      <c r="P4822" s="240"/>
    </row>
    <row r="4823" spans="1:16" ht="13.5">
      <c r="A4823" s="240"/>
      <c r="B4823" s="240"/>
      <c r="C4823" s="240"/>
      <c r="D4823" s="240"/>
      <c r="E4823" s="240"/>
      <c r="F4823" s="240"/>
      <c r="G4823" s="240"/>
      <c r="H4823" s="240"/>
      <c r="I4823" s="240"/>
      <c r="J4823" s="240"/>
      <c r="K4823" s="240"/>
      <c r="L4823" s="240"/>
      <c r="M4823" s="240"/>
      <c r="N4823" s="240"/>
      <c r="O4823" s="240"/>
      <c r="P4823" s="240"/>
    </row>
    <row r="4824" spans="1:16" ht="13.5">
      <c r="A4824" s="240"/>
      <c r="B4824" s="240"/>
      <c r="C4824" s="240"/>
      <c r="D4824" s="240"/>
      <c r="E4824" s="240"/>
      <c r="F4824" s="240"/>
      <c r="G4824" s="240"/>
      <c r="H4824" s="240"/>
      <c r="I4824" s="240"/>
      <c r="J4824" s="240"/>
      <c r="K4824" s="240"/>
      <c r="L4824" s="240"/>
      <c r="M4824" s="240"/>
      <c r="N4824" s="240"/>
      <c r="O4824" s="240"/>
      <c r="P4824" s="240"/>
    </row>
    <row r="4825" spans="1:16" ht="13.5">
      <c r="A4825" s="240"/>
      <c r="B4825" s="240"/>
      <c r="C4825" s="240"/>
      <c r="D4825" s="240"/>
      <c r="E4825" s="240"/>
      <c r="F4825" s="240"/>
      <c r="G4825" s="240"/>
      <c r="H4825" s="240"/>
      <c r="I4825" s="240"/>
      <c r="J4825" s="240"/>
      <c r="K4825" s="240"/>
      <c r="L4825" s="240"/>
      <c r="M4825" s="240"/>
      <c r="N4825" s="240"/>
      <c r="O4825" s="240"/>
      <c r="P4825" s="240"/>
    </row>
    <row r="4826" spans="1:16" ht="13.5">
      <c r="A4826" s="240"/>
      <c r="B4826" s="240"/>
      <c r="C4826" s="240"/>
      <c r="D4826" s="240"/>
      <c r="E4826" s="240"/>
      <c r="F4826" s="240"/>
      <c r="G4826" s="240"/>
      <c r="H4826" s="240"/>
      <c r="I4826" s="240"/>
      <c r="J4826" s="240"/>
      <c r="K4826" s="240"/>
      <c r="L4826" s="240"/>
      <c r="M4826" s="240"/>
      <c r="N4826" s="240"/>
      <c r="O4826" s="240"/>
      <c r="P4826" s="240"/>
    </row>
    <row r="4827" spans="1:16" ht="13.5">
      <c r="A4827" s="240"/>
      <c r="B4827" s="240"/>
      <c r="C4827" s="240"/>
      <c r="D4827" s="240"/>
      <c r="E4827" s="240"/>
      <c r="F4827" s="240"/>
      <c r="G4827" s="240"/>
      <c r="H4827" s="240"/>
      <c r="I4827" s="240"/>
      <c r="J4827" s="240"/>
      <c r="K4827" s="240"/>
      <c r="L4827" s="240"/>
      <c r="M4827" s="240"/>
      <c r="N4827" s="240"/>
      <c r="O4827" s="240"/>
      <c r="P4827" s="240"/>
    </row>
    <row r="4828" spans="1:16" ht="13.5">
      <c r="A4828" s="240"/>
      <c r="B4828" s="240"/>
      <c r="C4828" s="240"/>
      <c r="D4828" s="240"/>
      <c r="E4828" s="240"/>
      <c r="F4828" s="240"/>
      <c r="G4828" s="240"/>
      <c r="H4828" s="240"/>
      <c r="I4828" s="240"/>
      <c r="J4828" s="240"/>
      <c r="K4828" s="240"/>
      <c r="L4828" s="240"/>
      <c r="M4828" s="240"/>
      <c r="N4828" s="240"/>
      <c r="O4828" s="240"/>
      <c r="P4828" s="240"/>
    </row>
    <row r="4829" spans="1:16" ht="13.5">
      <c r="A4829" s="240"/>
      <c r="B4829" s="240"/>
      <c r="C4829" s="240"/>
      <c r="D4829" s="240"/>
      <c r="E4829" s="240"/>
      <c r="F4829" s="240"/>
      <c r="G4829" s="240"/>
      <c r="H4829" s="240"/>
      <c r="I4829" s="240"/>
      <c r="J4829" s="240"/>
      <c r="K4829" s="240"/>
      <c r="L4829" s="240"/>
      <c r="M4829" s="240"/>
      <c r="N4829" s="240"/>
      <c r="O4829" s="240"/>
      <c r="P4829" s="240"/>
    </row>
    <row r="4830" spans="1:16" ht="13.5">
      <c r="A4830" s="240"/>
      <c r="B4830" s="240"/>
      <c r="C4830" s="240"/>
      <c r="D4830" s="240"/>
      <c r="E4830" s="240"/>
      <c r="F4830" s="240"/>
      <c r="G4830" s="240"/>
      <c r="H4830" s="240"/>
      <c r="I4830" s="240"/>
      <c r="J4830" s="240"/>
      <c r="K4830" s="240"/>
      <c r="L4830" s="240"/>
      <c r="M4830" s="240"/>
      <c r="N4830" s="240"/>
      <c r="O4830" s="240"/>
      <c r="P4830" s="240"/>
    </row>
    <row r="4831" spans="1:16" ht="13.5">
      <c r="A4831" s="240"/>
      <c r="B4831" s="240"/>
      <c r="C4831" s="240"/>
      <c r="D4831" s="240"/>
      <c r="E4831" s="240"/>
      <c r="F4831" s="240"/>
      <c r="G4831" s="240"/>
      <c r="H4831" s="240"/>
      <c r="I4831" s="240"/>
      <c r="J4831" s="240"/>
      <c r="K4831" s="240"/>
      <c r="L4831" s="240"/>
      <c r="M4831" s="240"/>
      <c r="N4831" s="240"/>
      <c r="O4831" s="240"/>
      <c r="P4831" s="240"/>
    </row>
    <row r="4832" spans="1:16" ht="13.5">
      <c r="A4832" s="240"/>
      <c r="B4832" s="240"/>
      <c r="C4832" s="240"/>
      <c r="D4832" s="240"/>
      <c r="E4832" s="240"/>
      <c r="F4832" s="240"/>
      <c r="G4832" s="240"/>
      <c r="H4832" s="240"/>
      <c r="I4832" s="240"/>
      <c r="J4832" s="240"/>
      <c r="K4832" s="240"/>
      <c r="L4832" s="240"/>
      <c r="M4832" s="240"/>
      <c r="N4832" s="240"/>
      <c r="O4832" s="240"/>
      <c r="P4832" s="240"/>
    </row>
    <row r="4833" spans="1:16" ht="13.5">
      <c r="A4833" s="240"/>
      <c r="B4833" s="240"/>
      <c r="C4833" s="240"/>
      <c r="D4833" s="240"/>
      <c r="E4833" s="240"/>
      <c r="F4833" s="240"/>
      <c r="G4833" s="240"/>
      <c r="H4833" s="240"/>
      <c r="I4833" s="240"/>
      <c r="J4833" s="240"/>
      <c r="K4833" s="240"/>
      <c r="L4833" s="240"/>
      <c r="M4833" s="240"/>
      <c r="N4833" s="240"/>
      <c r="O4833" s="240"/>
      <c r="P4833" s="240"/>
    </row>
    <row r="4834" spans="1:16" ht="13.5">
      <c r="A4834" s="240"/>
      <c r="B4834" s="240"/>
      <c r="C4834" s="240"/>
      <c r="D4834" s="240"/>
      <c r="E4834" s="240"/>
      <c r="F4834" s="240"/>
      <c r="G4834" s="240"/>
      <c r="H4834" s="240"/>
      <c r="I4834" s="240"/>
      <c r="J4834" s="240"/>
      <c r="K4834" s="240"/>
      <c r="L4834" s="240"/>
      <c r="M4834" s="240"/>
      <c r="N4834" s="240"/>
      <c r="O4834" s="240"/>
      <c r="P4834" s="240"/>
    </row>
    <row r="4835" spans="1:16" ht="13.5">
      <c r="A4835" s="240"/>
      <c r="B4835" s="240"/>
      <c r="C4835" s="240"/>
      <c r="D4835" s="240"/>
      <c r="E4835" s="240"/>
      <c r="F4835" s="240"/>
      <c r="G4835" s="240"/>
      <c r="H4835" s="240"/>
      <c r="I4835" s="240"/>
      <c r="J4835" s="240"/>
      <c r="K4835" s="240"/>
      <c r="L4835" s="240"/>
      <c r="M4835" s="240"/>
      <c r="N4835" s="240"/>
      <c r="O4835" s="240"/>
      <c r="P4835" s="240"/>
    </row>
    <row r="4836" spans="1:16" ht="13.5">
      <c r="A4836" s="240"/>
      <c r="B4836" s="240"/>
      <c r="C4836" s="240"/>
      <c r="D4836" s="240"/>
      <c r="E4836" s="240"/>
      <c r="F4836" s="240"/>
      <c r="G4836" s="240"/>
      <c r="H4836" s="240"/>
      <c r="I4836" s="240"/>
      <c r="J4836" s="240"/>
      <c r="K4836" s="240"/>
      <c r="L4836" s="240"/>
      <c r="M4836" s="240"/>
      <c r="N4836" s="240"/>
      <c r="O4836" s="240"/>
      <c r="P4836" s="240"/>
    </row>
    <row r="4837" spans="1:16" ht="13.5">
      <c r="A4837" s="240"/>
      <c r="B4837" s="240"/>
      <c r="C4837" s="240"/>
      <c r="D4837" s="240"/>
      <c r="E4837" s="240"/>
      <c r="F4837" s="240"/>
      <c r="G4837" s="240"/>
      <c r="H4837" s="240"/>
      <c r="I4837" s="240"/>
      <c r="J4837" s="240"/>
      <c r="K4837" s="240"/>
      <c r="L4837" s="240"/>
      <c r="M4837" s="240"/>
      <c r="N4837" s="240"/>
      <c r="O4837" s="240"/>
      <c r="P4837" s="240"/>
    </row>
    <row r="4838" spans="1:16" ht="13.5">
      <c r="A4838" s="240"/>
      <c r="B4838" s="240"/>
      <c r="C4838" s="240"/>
      <c r="D4838" s="240"/>
      <c r="E4838" s="240"/>
      <c r="F4838" s="240"/>
      <c r="G4838" s="240"/>
      <c r="H4838" s="240"/>
      <c r="I4838" s="240"/>
      <c r="J4838" s="240"/>
      <c r="K4838" s="240"/>
      <c r="L4838" s="240"/>
      <c r="M4838" s="240"/>
      <c r="N4838" s="240"/>
      <c r="O4838" s="240"/>
      <c r="P4838" s="240"/>
    </row>
    <row r="4839" spans="1:16" ht="13.5">
      <c r="A4839" s="240"/>
      <c r="B4839" s="240"/>
      <c r="C4839" s="240"/>
      <c r="D4839" s="240"/>
      <c r="E4839" s="240"/>
      <c r="F4839" s="240"/>
      <c r="G4839" s="240"/>
      <c r="H4839" s="240"/>
      <c r="I4839" s="240"/>
      <c r="J4839" s="240"/>
      <c r="K4839" s="240"/>
      <c r="L4839" s="240"/>
      <c r="M4839" s="240"/>
      <c r="N4839" s="240"/>
      <c r="O4839" s="240"/>
      <c r="P4839" s="240"/>
    </row>
    <row r="4840" spans="1:16" ht="13.5">
      <c r="A4840" s="240"/>
      <c r="B4840" s="240"/>
      <c r="C4840" s="240"/>
      <c r="D4840" s="240"/>
      <c r="E4840" s="240"/>
      <c r="F4840" s="240"/>
      <c r="G4840" s="240"/>
      <c r="H4840" s="240"/>
      <c r="I4840" s="240"/>
      <c r="J4840" s="240"/>
      <c r="K4840" s="240"/>
      <c r="L4840" s="240"/>
      <c r="M4840" s="240"/>
      <c r="N4840" s="240"/>
      <c r="O4840" s="240"/>
      <c r="P4840" s="240"/>
    </row>
    <row r="4841" spans="1:16" ht="13.5">
      <c r="A4841" s="240"/>
      <c r="B4841" s="240"/>
      <c r="C4841" s="240"/>
      <c r="D4841" s="240"/>
      <c r="E4841" s="240"/>
      <c r="F4841" s="240"/>
      <c r="G4841" s="240"/>
      <c r="H4841" s="240"/>
      <c r="I4841" s="240"/>
      <c r="J4841" s="240"/>
      <c r="K4841" s="240"/>
      <c r="L4841" s="240"/>
      <c r="M4841" s="240"/>
      <c r="N4841" s="240"/>
      <c r="O4841" s="240"/>
      <c r="P4841" s="240"/>
    </row>
    <row r="4842" spans="1:16" ht="13.5">
      <c r="A4842" s="240"/>
      <c r="B4842" s="240"/>
      <c r="C4842" s="240"/>
      <c r="D4842" s="240"/>
      <c r="E4842" s="240"/>
      <c r="F4842" s="240"/>
      <c r="G4842" s="240"/>
      <c r="H4842" s="240"/>
      <c r="I4842" s="240"/>
      <c r="J4842" s="240"/>
      <c r="K4842" s="240"/>
      <c r="L4842" s="240"/>
      <c r="M4842" s="240"/>
      <c r="N4842" s="240"/>
      <c r="O4842" s="240"/>
      <c r="P4842" s="240"/>
    </row>
    <row r="4843" spans="1:16" ht="13.5">
      <c r="A4843" s="240"/>
      <c r="B4843" s="240"/>
      <c r="C4843" s="240"/>
      <c r="D4843" s="240"/>
      <c r="E4843" s="240"/>
      <c r="F4843" s="240"/>
      <c r="G4843" s="240"/>
      <c r="H4843" s="240"/>
      <c r="I4843" s="240"/>
      <c r="J4843" s="240"/>
      <c r="K4843" s="240"/>
      <c r="L4843" s="240"/>
      <c r="M4843" s="240"/>
      <c r="N4843" s="240"/>
      <c r="O4843" s="240"/>
      <c r="P4843" s="240"/>
    </row>
    <row r="4844" spans="1:16" ht="13.5">
      <c r="A4844" s="240"/>
      <c r="B4844" s="240"/>
      <c r="C4844" s="240"/>
      <c r="D4844" s="240"/>
      <c r="E4844" s="240"/>
      <c r="F4844" s="240"/>
      <c r="G4844" s="240"/>
      <c r="H4844" s="240"/>
      <c r="I4844" s="240"/>
      <c r="J4844" s="240"/>
      <c r="K4844" s="240"/>
      <c r="L4844" s="240"/>
      <c r="M4844" s="240"/>
      <c r="N4844" s="240"/>
      <c r="O4844" s="240"/>
      <c r="P4844" s="240"/>
    </row>
    <row r="4845" spans="1:16" ht="13.5">
      <c r="A4845" s="240"/>
      <c r="B4845" s="240"/>
      <c r="C4845" s="240"/>
      <c r="D4845" s="240"/>
      <c r="E4845" s="240"/>
      <c r="F4845" s="240"/>
      <c r="G4845" s="240"/>
      <c r="H4845" s="240"/>
      <c r="I4845" s="240"/>
      <c r="J4845" s="240"/>
      <c r="K4845" s="240"/>
      <c r="L4845" s="240"/>
      <c r="M4845" s="240"/>
      <c r="N4845" s="240"/>
      <c r="O4845" s="240"/>
      <c r="P4845" s="240"/>
    </row>
    <row r="4846" spans="1:16" ht="13.5">
      <c r="A4846" s="240"/>
      <c r="B4846" s="240"/>
      <c r="C4846" s="240"/>
      <c r="D4846" s="240"/>
      <c r="E4846" s="240"/>
      <c r="F4846" s="240"/>
      <c r="G4846" s="240"/>
      <c r="H4846" s="240"/>
      <c r="I4846" s="240"/>
      <c r="J4846" s="240"/>
      <c r="K4846" s="240"/>
      <c r="L4846" s="240"/>
      <c r="M4846" s="240"/>
      <c r="N4846" s="240"/>
      <c r="O4846" s="240"/>
      <c r="P4846" s="240"/>
    </row>
    <row r="4847" spans="1:16" ht="13.5">
      <c r="A4847" s="240"/>
      <c r="B4847" s="240"/>
      <c r="C4847" s="240"/>
      <c r="D4847" s="240"/>
      <c r="E4847" s="240"/>
      <c r="F4847" s="240"/>
      <c r="G4847" s="240"/>
      <c r="H4847" s="240"/>
      <c r="I4847" s="240"/>
      <c r="J4847" s="240"/>
      <c r="K4847" s="240"/>
      <c r="L4847" s="240"/>
      <c r="M4847" s="240"/>
      <c r="N4847" s="240"/>
      <c r="O4847" s="240"/>
      <c r="P4847" s="240"/>
    </row>
    <row r="4848" spans="1:16" ht="13.5">
      <c r="A4848" s="240"/>
      <c r="B4848" s="240"/>
      <c r="C4848" s="240"/>
      <c r="D4848" s="240"/>
      <c r="E4848" s="240"/>
      <c r="F4848" s="240"/>
      <c r="G4848" s="240"/>
      <c r="H4848" s="240"/>
      <c r="I4848" s="240"/>
      <c r="J4848" s="240"/>
      <c r="K4848" s="240"/>
      <c r="L4848" s="240"/>
      <c r="M4848" s="240"/>
      <c r="N4848" s="240"/>
      <c r="O4848" s="240"/>
      <c r="P4848" s="240"/>
    </row>
    <row r="4849" spans="1:16" ht="13.5">
      <c r="A4849" s="240"/>
      <c r="B4849" s="240"/>
      <c r="C4849" s="240"/>
      <c r="D4849" s="240"/>
      <c r="E4849" s="240"/>
      <c r="F4849" s="240"/>
      <c r="G4849" s="240"/>
      <c r="H4849" s="240"/>
      <c r="I4849" s="240"/>
      <c r="J4849" s="240"/>
      <c r="K4849" s="240"/>
      <c r="L4849" s="240"/>
      <c r="M4849" s="240"/>
      <c r="N4849" s="240"/>
      <c r="O4849" s="240"/>
      <c r="P4849" s="240"/>
    </row>
    <row r="4850" spans="1:16" ht="13.5">
      <c r="A4850" s="240"/>
      <c r="B4850" s="240"/>
      <c r="C4850" s="240"/>
      <c r="D4850" s="240"/>
      <c r="E4850" s="240"/>
      <c r="F4850" s="240"/>
      <c r="G4850" s="240"/>
      <c r="H4850" s="240"/>
      <c r="I4850" s="240"/>
      <c r="J4850" s="240"/>
      <c r="K4850" s="240"/>
      <c r="L4850" s="240"/>
      <c r="M4850" s="240"/>
      <c r="N4850" s="240"/>
      <c r="O4850" s="240"/>
      <c r="P4850" s="240"/>
    </row>
    <row r="4851" spans="1:16" ht="13.5">
      <c r="A4851" s="240"/>
      <c r="B4851" s="240"/>
      <c r="C4851" s="240"/>
      <c r="D4851" s="240"/>
      <c r="E4851" s="240"/>
      <c r="F4851" s="240"/>
      <c r="G4851" s="240"/>
      <c r="H4851" s="240"/>
      <c r="I4851" s="240"/>
      <c r="J4851" s="240"/>
      <c r="K4851" s="240"/>
      <c r="L4851" s="240"/>
      <c r="M4851" s="240"/>
      <c r="N4851" s="240"/>
      <c r="O4851" s="240"/>
      <c r="P4851" s="240"/>
    </row>
    <row r="4852" spans="1:16" ht="13.5">
      <c r="A4852" s="240"/>
      <c r="B4852" s="240"/>
      <c r="C4852" s="240"/>
      <c r="D4852" s="240"/>
      <c r="E4852" s="240"/>
      <c r="F4852" s="240"/>
      <c r="G4852" s="240"/>
      <c r="H4852" s="240"/>
      <c r="I4852" s="240"/>
      <c r="J4852" s="240"/>
      <c r="K4852" s="240"/>
      <c r="L4852" s="240"/>
      <c r="M4852" s="240"/>
      <c r="N4852" s="240"/>
      <c r="O4852" s="240"/>
      <c r="P4852" s="240"/>
    </row>
    <row r="4853" spans="1:16" ht="13.5">
      <c r="A4853" s="240"/>
      <c r="B4853" s="240"/>
      <c r="C4853" s="240"/>
      <c r="D4853" s="240"/>
      <c r="E4853" s="240"/>
      <c r="F4853" s="240"/>
      <c r="G4853" s="240"/>
      <c r="H4853" s="240"/>
      <c r="I4853" s="240"/>
      <c r="J4853" s="240"/>
      <c r="K4853" s="240"/>
      <c r="L4853" s="240"/>
      <c r="M4853" s="240"/>
      <c r="N4853" s="240"/>
      <c r="O4853" s="240"/>
      <c r="P4853" s="240"/>
    </row>
    <row r="4854" spans="1:16" ht="13.5">
      <c r="A4854" s="240"/>
      <c r="B4854" s="240"/>
      <c r="C4854" s="240"/>
      <c r="D4854" s="240"/>
      <c r="E4854" s="240"/>
      <c r="F4854" s="240"/>
      <c r="G4854" s="240"/>
      <c r="H4854" s="240"/>
      <c r="I4854" s="240"/>
      <c r="J4854" s="240"/>
      <c r="K4854" s="240"/>
      <c r="L4854" s="240"/>
      <c r="M4854" s="240"/>
      <c r="N4854" s="240"/>
      <c r="O4854" s="240"/>
      <c r="P4854" s="240"/>
    </row>
    <row r="4855" spans="1:16" ht="13.5">
      <c r="A4855" s="240"/>
      <c r="B4855" s="240"/>
      <c r="C4855" s="240"/>
      <c r="D4855" s="240"/>
      <c r="E4855" s="240"/>
      <c r="F4855" s="240"/>
      <c r="G4855" s="240"/>
      <c r="H4855" s="240"/>
      <c r="I4855" s="240"/>
      <c r="J4855" s="240"/>
      <c r="K4855" s="240"/>
      <c r="L4855" s="240"/>
      <c r="M4855" s="240"/>
      <c r="N4855" s="240"/>
      <c r="O4855" s="240"/>
      <c r="P4855" s="240"/>
    </row>
    <row r="4856" spans="1:16" ht="13.5">
      <c r="A4856" s="240"/>
      <c r="B4856" s="240"/>
      <c r="C4856" s="240"/>
      <c r="D4856" s="240"/>
      <c r="E4856" s="240"/>
      <c r="F4856" s="240"/>
      <c r="G4856" s="240"/>
      <c r="H4856" s="240"/>
      <c r="I4856" s="240"/>
      <c r="J4856" s="240"/>
      <c r="K4856" s="240"/>
      <c r="L4856" s="240"/>
      <c r="M4856" s="240"/>
      <c r="N4856" s="240"/>
      <c r="O4856" s="240"/>
      <c r="P4856" s="240"/>
    </row>
    <row r="4857" spans="1:16" ht="13.5">
      <c r="A4857" s="240"/>
      <c r="B4857" s="240"/>
      <c r="C4857" s="240"/>
      <c r="D4857" s="240"/>
      <c r="E4857" s="240"/>
      <c r="F4857" s="240"/>
      <c r="G4857" s="240"/>
      <c r="H4857" s="240"/>
      <c r="I4857" s="240"/>
      <c r="J4857" s="240"/>
      <c r="K4857" s="240"/>
      <c r="L4857" s="240"/>
      <c r="M4857" s="240"/>
      <c r="N4857" s="240"/>
      <c r="O4857" s="240"/>
      <c r="P4857" s="240"/>
    </row>
    <row r="4858" spans="1:16" ht="13.5">
      <c r="A4858" s="240"/>
      <c r="B4858" s="240"/>
      <c r="C4858" s="240"/>
      <c r="D4858" s="240"/>
      <c r="E4858" s="240"/>
      <c r="F4858" s="240"/>
      <c r="G4858" s="240"/>
      <c r="H4858" s="240"/>
      <c r="I4858" s="240"/>
      <c r="J4858" s="240"/>
      <c r="K4858" s="240"/>
      <c r="L4858" s="240"/>
      <c r="M4858" s="240"/>
      <c r="N4858" s="240"/>
      <c r="O4858" s="240"/>
      <c r="P4858" s="240"/>
    </row>
    <row r="4859" spans="1:16" ht="13.5">
      <c r="A4859" s="240"/>
      <c r="B4859" s="240"/>
      <c r="C4859" s="240"/>
      <c r="D4859" s="240"/>
      <c r="E4859" s="240"/>
      <c r="F4859" s="240"/>
      <c r="G4859" s="240"/>
      <c r="H4859" s="240"/>
      <c r="I4859" s="240"/>
      <c r="J4859" s="240"/>
      <c r="K4859" s="240"/>
      <c r="L4859" s="240"/>
      <c r="M4859" s="240"/>
      <c r="N4859" s="240"/>
      <c r="O4859" s="240"/>
      <c r="P4859" s="240"/>
    </row>
    <row r="4860" spans="1:16" ht="13.5">
      <c r="A4860" s="240"/>
      <c r="B4860" s="240"/>
      <c r="C4860" s="240"/>
      <c r="D4860" s="240"/>
      <c r="E4860" s="240"/>
      <c r="F4860" s="240"/>
      <c r="G4860" s="240"/>
      <c r="H4860" s="240"/>
      <c r="I4860" s="240"/>
      <c r="J4860" s="240"/>
      <c r="K4860" s="240"/>
      <c r="L4860" s="240"/>
      <c r="M4860" s="240"/>
      <c r="N4860" s="240"/>
      <c r="O4860" s="240"/>
      <c r="P4860" s="240"/>
    </row>
    <row r="4861" spans="1:16" ht="13.5">
      <c r="A4861" s="240"/>
      <c r="B4861" s="240"/>
      <c r="C4861" s="240"/>
      <c r="D4861" s="240"/>
      <c r="E4861" s="240"/>
      <c r="F4861" s="240"/>
      <c r="G4861" s="240"/>
      <c r="H4861" s="240"/>
      <c r="I4861" s="240"/>
      <c r="J4861" s="240"/>
      <c r="K4861" s="240"/>
      <c r="L4861" s="240"/>
      <c r="M4861" s="240"/>
      <c r="N4861" s="240"/>
      <c r="O4861" s="240"/>
      <c r="P4861" s="240"/>
    </row>
    <row r="4862" spans="1:16" ht="13.5">
      <c r="A4862" s="240"/>
      <c r="B4862" s="240"/>
      <c r="C4862" s="240"/>
      <c r="D4862" s="240"/>
      <c r="E4862" s="240"/>
      <c r="F4862" s="240"/>
      <c r="G4862" s="240"/>
      <c r="H4862" s="240"/>
      <c r="I4862" s="240"/>
      <c r="J4862" s="240"/>
      <c r="K4862" s="240"/>
      <c r="L4862" s="240"/>
      <c r="M4862" s="240"/>
      <c r="N4862" s="240"/>
      <c r="O4862" s="240"/>
      <c r="P4862" s="240"/>
    </row>
    <row r="4863" spans="1:16" ht="13.5">
      <c r="A4863" s="240"/>
      <c r="B4863" s="240"/>
      <c r="C4863" s="240"/>
      <c r="D4863" s="240"/>
      <c r="E4863" s="240"/>
      <c r="F4863" s="240"/>
      <c r="G4863" s="240"/>
      <c r="H4863" s="240"/>
      <c r="I4863" s="240"/>
      <c r="J4863" s="240"/>
      <c r="K4863" s="240"/>
      <c r="L4863" s="240"/>
      <c r="M4863" s="240"/>
      <c r="N4863" s="240"/>
      <c r="O4863" s="240"/>
      <c r="P4863" s="240"/>
    </row>
    <row r="4864" spans="1:16" ht="13.5">
      <c r="A4864" s="240"/>
      <c r="B4864" s="240"/>
      <c r="C4864" s="240"/>
      <c r="D4864" s="240"/>
      <c r="E4864" s="240"/>
      <c r="F4864" s="240"/>
      <c r="G4864" s="240"/>
      <c r="H4864" s="240"/>
      <c r="I4864" s="240"/>
      <c r="J4864" s="240"/>
      <c r="K4864" s="240"/>
      <c r="L4864" s="240"/>
      <c r="M4864" s="240"/>
      <c r="N4864" s="240"/>
      <c r="O4864" s="240"/>
      <c r="P4864" s="240"/>
    </row>
    <row r="4865" spans="1:16" ht="13.5">
      <c r="A4865" s="240"/>
      <c r="B4865" s="240"/>
      <c r="C4865" s="240"/>
      <c r="D4865" s="240"/>
      <c r="E4865" s="240"/>
      <c r="F4865" s="240"/>
      <c r="G4865" s="240"/>
      <c r="H4865" s="240"/>
      <c r="I4865" s="240"/>
      <c r="J4865" s="240"/>
      <c r="K4865" s="240"/>
      <c r="L4865" s="240"/>
      <c r="M4865" s="240"/>
      <c r="N4865" s="240"/>
      <c r="O4865" s="240"/>
      <c r="P4865" s="240"/>
    </row>
    <row r="4866" spans="1:16" ht="13.5">
      <c r="A4866" s="240"/>
      <c r="B4866" s="240"/>
      <c r="C4866" s="240"/>
      <c r="D4866" s="240"/>
      <c r="E4866" s="240"/>
      <c r="F4866" s="240"/>
      <c r="G4866" s="240"/>
      <c r="H4866" s="240"/>
      <c r="I4866" s="240"/>
      <c r="J4866" s="240"/>
      <c r="K4866" s="240"/>
      <c r="L4866" s="240"/>
      <c r="M4866" s="240"/>
      <c r="N4866" s="240"/>
      <c r="O4866" s="240"/>
      <c r="P4866" s="240"/>
    </row>
    <row r="4867" spans="1:16" ht="13.5">
      <c r="A4867" s="240"/>
      <c r="B4867" s="240"/>
      <c r="C4867" s="240"/>
      <c r="D4867" s="240"/>
      <c r="E4867" s="240"/>
      <c r="F4867" s="240"/>
      <c r="G4867" s="240"/>
      <c r="H4867" s="240"/>
      <c r="I4867" s="240"/>
      <c r="J4867" s="240"/>
      <c r="K4867" s="240"/>
      <c r="L4867" s="240"/>
      <c r="M4867" s="240"/>
      <c r="N4867" s="240"/>
      <c r="O4867" s="240"/>
      <c r="P4867" s="240"/>
    </row>
    <row r="4868" spans="1:16" ht="13.5">
      <c r="A4868" s="240"/>
      <c r="B4868" s="240"/>
      <c r="C4868" s="240"/>
      <c r="D4868" s="240"/>
      <c r="E4868" s="240"/>
      <c r="F4868" s="240"/>
      <c r="G4868" s="240"/>
      <c r="H4868" s="240"/>
      <c r="I4868" s="240"/>
      <c r="J4868" s="240"/>
      <c r="K4868" s="240"/>
      <c r="L4868" s="240"/>
      <c r="M4868" s="240"/>
      <c r="N4868" s="240"/>
      <c r="O4868" s="240"/>
      <c r="P4868" s="240"/>
    </row>
    <row r="4869" spans="1:16" ht="13.5">
      <c r="A4869" s="240"/>
      <c r="B4869" s="240"/>
      <c r="C4869" s="240"/>
      <c r="D4869" s="240"/>
      <c r="E4869" s="240"/>
      <c r="F4869" s="240"/>
      <c r="G4869" s="240"/>
      <c r="H4869" s="240"/>
      <c r="I4869" s="240"/>
      <c r="J4869" s="240"/>
      <c r="K4869" s="240"/>
      <c r="L4869" s="240"/>
      <c r="M4869" s="240"/>
      <c r="N4869" s="240"/>
      <c r="O4869" s="240"/>
      <c r="P4869" s="240"/>
    </row>
    <row r="4870" spans="1:16" ht="13.5">
      <c r="A4870" s="240"/>
      <c r="B4870" s="240"/>
      <c r="C4870" s="240"/>
      <c r="D4870" s="240"/>
      <c r="E4870" s="240"/>
      <c r="F4870" s="240"/>
      <c r="G4870" s="240"/>
      <c r="H4870" s="240"/>
      <c r="I4870" s="240"/>
      <c r="J4870" s="240"/>
      <c r="K4870" s="240"/>
      <c r="L4870" s="240"/>
      <c r="M4870" s="240"/>
      <c r="N4870" s="240"/>
      <c r="O4870" s="240"/>
      <c r="P4870" s="240"/>
    </row>
    <row r="4871" spans="1:16" ht="13.5">
      <c r="A4871" s="240"/>
      <c r="B4871" s="240"/>
      <c r="C4871" s="240"/>
      <c r="D4871" s="240"/>
      <c r="E4871" s="240"/>
      <c r="F4871" s="240"/>
      <c r="G4871" s="240"/>
      <c r="H4871" s="240"/>
      <c r="I4871" s="240"/>
      <c r="J4871" s="240"/>
      <c r="K4871" s="240"/>
      <c r="L4871" s="240"/>
      <c r="M4871" s="240"/>
      <c r="N4871" s="240"/>
      <c r="O4871" s="240"/>
      <c r="P4871" s="240"/>
    </row>
    <row r="4872" spans="1:16" ht="13.5">
      <c r="A4872" s="240"/>
      <c r="B4872" s="240"/>
      <c r="C4872" s="240"/>
      <c r="D4872" s="240"/>
      <c r="E4872" s="240"/>
      <c r="F4872" s="240"/>
      <c r="G4872" s="240"/>
      <c r="H4872" s="240"/>
      <c r="I4872" s="240"/>
      <c r="J4872" s="240"/>
      <c r="K4872" s="240"/>
      <c r="L4872" s="240"/>
      <c r="M4872" s="240"/>
      <c r="N4872" s="240"/>
      <c r="O4872" s="240"/>
      <c r="P4872" s="240"/>
    </row>
    <row r="4873" spans="1:16" ht="13.5">
      <c r="A4873" s="240"/>
      <c r="B4873" s="240"/>
      <c r="C4873" s="240"/>
      <c r="D4873" s="240"/>
      <c r="E4873" s="240"/>
      <c r="F4873" s="240"/>
      <c r="G4873" s="240"/>
      <c r="H4873" s="240"/>
      <c r="I4873" s="240"/>
      <c r="J4873" s="240"/>
      <c r="K4873" s="240"/>
      <c r="L4873" s="240"/>
      <c r="M4873" s="240"/>
      <c r="N4873" s="240"/>
      <c r="O4873" s="240"/>
      <c r="P4873" s="240"/>
    </row>
    <row r="4874" spans="1:16" ht="13.5">
      <c r="A4874" s="240"/>
      <c r="B4874" s="240"/>
      <c r="C4874" s="240"/>
      <c r="D4874" s="240"/>
      <c r="E4874" s="240"/>
      <c r="F4874" s="240"/>
      <c r="G4874" s="240"/>
      <c r="H4874" s="240"/>
      <c r="I4874" s="240"/>
      <c r="J4874" s="240"/>
      <c r="K4874" s="240"/>
      <c r="L4874" s="240"/>
      <c r="M4874" s="240"/>
      <c r="N4874" s="240"/>
      <c r="O4874" s="240"/>
      <c r="P4874" s="240"/>
    </row>
    <row r="4875" spans="1:16" ht="13.5">
      <c r="A4875" s="240"/>
      <c r="B4875" s="240"/>
      <c r="C4875" s="240"/>
      <c r="D4875" s="240"/>
      <c r="E4875" s="240"/>
      <c r="F4875" s="240"/>
      <c r="G4875" s="240"/>
      <c r="H4875" s="240"/>
      <c r="I4875" s="240"/>
      <c r="J4875" s="240"/>
      <c r="K4875" s="240"/>
      <c r="L4875" s="240"/>
      <c r="M4875" s="240"/>
      <c r="N4875" s="240"/>
      <c r="O4875" s="240"/>
      <c r="P4875" s="240"/>
    </row>
    <row r="4876" spans="1:16" ht="13.5">
      <c r="A4876" s="240"/>
      <c r="B4876" s="240"/>
      <c r="C4876" s="240"/>
      <c r="D4876" s="240"/>
      <c r="E4876" s="240"/>
      <c r="F4876" s="240"/>
      <c r="G4876" s="240"/>
      <c r="H4876" s="240"/>
      <c r="I4876" s="240"/>
      <c r="J4876" s="240"/>
      <c r="K4876" s="240"/>
      <c r="L4876" s="240"/>
      <c r="M4876" s="240"/>
      <c r="N4876" s="240"/>
      <c r="O4876" s="240"/>
      <c r="P4876" s="240"/>
    </row>
    <row r="4877" spans="1:16" ht="13.5">
      <c r="A4877" s="240"/>
      <c r="B4877" s="240"/>
      <c r="C4877" s="240"/>
      <c r="D4877" s="240"/>
      <c r="E4877" s="240"/>
      <c r="F4877" s="240"/>
      <c r="G4877" s="240"/>
      <c r="H4877" s="240"/>
      <c r="I4877" s="240"/>
      <c r="J4877" s="240"/>
      <c r="K4877" s="240"/>
      <c r="L4877" s="240"/>
      <c r="M4877" s="240"/>
      <c r="N4877" s="240"/>
      <c r="O4877" s="240"/>
      <c r="P4877" s="240"/>
    </row>
    <row r="4878" spans="1:16" ht="13.5">
      <c r="A4878" s="240"/>
      <c r="B4878" s="240"/>
      <c r="C4878" s="240"/>
      <c r="D4878" s="240"/>
      <c r="E4878" s="240"/>
      <c r="F4878" s="240"/>
      <c r="G4878" s="240"/>
      <c r="H4878" s="240"/>
      <c r="I4878" s="240"/>
      <c r="J4878" s="240"/>
      <c r="K4878" s="240"/>
      <c r="L4878" s="240"/>
      <c r="M4878" s="240"/>
      <c r="N4878" s="240"/>
      <c r="O4878" s="240"/>
      <c r="P4878" s="240"/>
    </row>
    <row r="4879" spans="1:16" ht="13.5">
      <c r="A4879" s="240"/>
      <c r="B4879" s="240"/>
      <c r="C4879" s="240"/>
      <c r="D4879" s="240"/>
      <c r="E4879" s="240"/>
      <c r="F4879" s="240"/>
      <c r="G4879" s="240"/>
      <c r="H4879" s="240"/>
      <c r="I4879" s="240"/>
      <c r="J4879" s="240"/>
      <c r="K4879" s="240"/>
      <c r="L4879" s="240"/>
      <c r="M4879" s="240"/>
      <c r="N4879" s="240"/>
      <c r="O4879" s="240"/>
      <c r="P4879" s="240"/>
    </row>
    <row r="4880" spans="1:16" ht="13.5">
      <c r="A4880" s="240"/>
      <c r="B4880" s="240"/>
      <c r="C4880" s="240"/>
      <c r="D4880" s="240"/>
      <c r="E4880" s="240"/>
      <c r="F4880" s="240"/>
      <c r="G4880" s="240"/>
      <c r="H4880" s="240"/>
      <c r="I4880" s="240"/>
      <c r="J4880" s="240"/>
      <c r="K4880" s="240"/>
      <c r="L4880" s="240"/>
      <c r="M4880" s="240"/>
      <c r="N4880" s="240"/>
      <c r="O4880" s="240"/>
      <c r="P4880" s="240"/>
    </row>
    <row r="4881" spans="1:16" ht="13.5">
      <c r="A4881" s="240"/>
      <c r="B4881" s="240"/>
      <c r="C4881" s="240"/>
      <c r="D4881" s="240"/>
      <c r="E4881" s="240"/>
      <c r="F4881" s="240"/>
      <c r="G4881" s="240"/>
      <c r="H4881" s="240"/>
      <c r="I4881" s="240"/>
      <c r="J4881" s="240"/>
      <c r="K4881" s="240"/>
      <c r="L4881" s="240"/>
      <c r="M4881" s="240"/>
      <c r="N4881" s="240"/>
      <c r="O4881" s="240"/>
      <c r="P4881" s="240"/>
    </row>
    <row r="4882" spans="1:16" ht="13.5">
      <c r="A4882" s="240"/>
      <c r="B4882" s="240"/>
      <c r="C4882" s="240"/>
      <c r="D4882" s="240"/>
      <c r="E4882" s="240"/>
      <c r="F4882" s="240"/>
      <c r="G4882" s="240"/>
      <c r="H4882" s="240"/>
      <c r="I4882" s="240"/>
      <c r="J4882" s="240"/>
      <c r="K4882" s="240"/>
      <c r="L4882" s="240"/>
      <c r="M4882" s="240"/>
      <c r="N4882" s="240"/>
      <c r="O4882" s="240"/>
      <c r="P4882" s="240"/>
    </row>
    <row r="4883" spans="1:16" ht="13.5">
      <c r="A4883" s="240"/>
      <c r="B4883" s="240"/>
      <c r="C4883" s="240"/>
      <c r="D4883" s="240"/>
      <c r="E4883" s="240"/>
      <c r="F4883" s="240"/>
      <c r="G4883" s="240"/>
      <c r="H4883" s="240"/>
      <c r="I4883" s="240"/>
      <c r="J4883" s="240"/>
      <c r="K4883" s="240"/>
      <c r="L4883" s="240"/>
      <c r="M4883" s="240"/>
      <c r="N4883" s="240"/>
      <c r="O4883" s="240"/>
      <c r="P4883" s="240"/>
    </row>
    <row r="4884" spans="1:16" ht="13.5">
      <c r="A4884" s="240"/>
      <c r="B4884" s="240"/>
      <c r="C4884" s="240"/>
      <c r="D4884" s="240"/>
      <c r="E4884" s="240"/>
      <c r="F4884" s="240"/>
      <c r="G4884" s="240"/>
      <c r="H4884" s="240"/>
      <c r="I4884" s="240"/>
      <c r="J4884" s="240"/>
      <c r="K4884" s="240"/>
      <c r="L4884" s="240"/>
      <c r="M4884" s="240"/>
      <c r="N4884" s="240"/>
      <c r="O4884" s="240"/>
      <c r="P4884" s="240"/>
    </row>
    <row r="4885" spans="1:16" ht="13.5">
      <c r="A4885" s="240"/>
      <c r="B4885" s="240"/>
      <c r="C4885" s="240"/>
      <c r="D4885" s="240"/>
      <c r="E4885" s="240"/>
      <c r="F4885" s="240"/>
      <c r="G4885" s="240"/>
      <c r="H4885" s="240"/>
      <c r="I4885" s="240"/>
      <c r="J4885" s="240"/>
      <c r="K4885" s="240"/>
      <c r="L4885" s="240"/>
      <c r="M4885" s="240"/>
      <c r="N4885" s="240"/>
      <c r="O4885" s="240"/>
      <c r="P4885" s="240"/>
    </row>
    <row r="4886" spans="1:16" ht="13.5">
      <c r="A4886" s="240"/>
      <c r="B4886" s="240"/>
      <c r="C4886" s="240"/>
      <c r="D4886" s="240"/>
      <c r="E4886" s="240"/>
      <c r="F4886" s="240"/>
      <c r="G4886" s="240"/>
      <c r="H4886" s="240"/>
      <c r="I4886" s="240"/>
      <c r="J4886" s="240"/>
      <c r="K4886" s="240"/>
      <c r="L4886" s="240"/>
      <c r="M4886" s="240"/>
      <c r="N4886" s="240"/>
      <c r="O4886" s="240"/>
      <c r="P4886" s="240"/>
    </row>
    <row r="4887" spans="1:16" ht="13.5">
      <c r="A4887" s="240"/>
      <c r="B4887" s="240"/>
      <c r="C4887" s="240"/>
      <c r="D4887" s="240"/>
      <c r="E4887" s="240"/>
      <c r="F4887" s="240"/>
      <c r="G4887" s="240"/>
      <c r="H4887" s="240"/>
      <c r="I4887" s="240"/>
      <c r="J4887" s="240"/>
      <c r="K4887" s="240"/>
      <c r="L4887" s="240"/>
      <c r="M4887" s="240"/>
      <c r="N4887" s="240"/>
      <c r="O4887" s="240"/>
      <c r="P4887" s="240"/>
    </row>
    <row r="4888" spans="1:16" ht="13.5">
      <c r="A4888" s="240"/>
      <c r="B4888" s="240"/>
      <c r="C4888" s="240"/>
      <c r="D4888" s="240"/>
      <c r="E4888" s="240"/>
      <c r="F4888" s="240"/>
      <c r="G4888" s="240"/>
      <c r="H4888" s="240"/>
      <c r="I4888" s="240"/>
      <c r="J4888" s="240"/>
      <c r="K4888" s="240"/>
      <c r="L4888" s="240"/>
      <c r="M4888" s="240"/>
      <c r="N4888" s="240"/>
      <c r="O4888" s="240"/>
      <c r="P4888" s="240"/>
    </row>
    <row r="4889" spans="1:16" ht="13.5">
      <c r="A4889" s="240"/>
      <c r="B4889" s="240"/>
      <c r="C4889" s="240"/>
      <c r="D4889" s="240"/>
      <c r="E4889" s="240"/>
      <c r="F4889" s="240"/>
      <c r="G4889" s="240"/>
      <c r="H4889" s="240"/>
      <c r="I4889" s="240"/>
      <c r="J4889" s="240"/>
      <c r="K4889" s="240"/>
      <c r="L4889" s="240"/>
      <c r="M4889" s="240"/>
      <c r="N4889" s="240"/>
      <c r="O4889" s="240"/>
      <c r="P4889" s="240"/>
    </row>
    <row r="4890" spans="1:16" ht="13.5">
      <c r="A4890" s="240"/>
      <c r="B4890" s="240"/>
      <c r="C4890" s="240"/>
      <c r="D4890" s="240"/>
      <c r="E4890" s="240"/>
      <c r="F4890" s="240"/>
      <c r="G4890" s="240"/>
      <c r="H4890" s="240"/>
      <c r="I4890" s="240"/>
      <c r="J4890" s="240"/>
      <c r="K4890" s="240"/>
      <c r="L4890" s="240"/>
      <c r="M4890" s="240"/>
      <c r="N4890" s="240"/>
      <c r="O4890" s="240"/>
      <c r="P4890" s="240"/>
    </row>
    <row r="4891" spans="1:16" ht="13.5">
      <c r="A4891" s="240"/>
      <c r="B4891" s="240"/>
      <c r="C4891" s="240"/>
      <c r="D4891" s="240"/>
      <c r="E4891" s="240"/>
      <c r="F4891" s="240"/>
      <c r="G4891" s="240"/>
      <c r="H4891" s="240"/>
      <c r="I4891" s="240"/>
      <c r="J4891" s="240"/>
      <c r="K4891" s="240"/>
      <c r="L4891" s="240"/>
      <c r="M4891" s="240"/>
      <c r="N4891" s="240"/>
      <c r="O4891" s="240"/>
      <c r="P4891" s="240"/>
    </row>
    <row r="4892" spans="1:16" ht="13.5">
      <c r="A4892" s="240"/>
      <c r="B4892" s="240"/>
      <c r="C4892" s="240"/>
      <c r="D4892" s="240"/>
      <c r="E4892" s="240"/>
      <c r="F4892" s="240"/>
      <c r="G4892" s="240"/>
      <c r="H4892" s="240"/>
      <c r="I4892" s="240"/>
      <c r="J4892" s="240"/>
      <c r="K4892" s="240"/>
      <c r="L4892" s="240"/>
      <c r="M4892" s="240"/>
      <c r="N4892" s="240"/>
      <c r="O4892" s="240"/>
      <c r="P4892" s="240"/>
    </row>
    <row r="4893" spans="1:16" ht="13.5">
      <c r="A4893" s="240"/>
      <c r="B4893" s="240"/>
      <c r="C4893" s="240"/>
      <c r="D4893" s="240"/>
      <c r="E4893" s="240"/>
      <c r="F4893" s="240"/>
      <c r="G4893" s="240"/>
      <c r="H4893" s="240"/>
      <c r="I4893" s="240"/>
      <c r="J4893" s="240"/>
      <c r="K4893" s="240"/>
      <c r="L4893" s="240"/>
      <c r="M4893" s="240"/>
      <c r="N4893" s="240"/>
      <c r="O4893" s="240"/>
      <c r="P4893" s="240"/>
    </row>
    <row r="4894" spans="1:16" ht="13.5">
      <c r="A4894" s="240"/>
      <c r="B4894" s="240"/>
      <c r="C4894" s="240"/>
      <c r="D4894" s="240"/>
      <c r="E4894" s="240"/>
      <c r="F4894" s="240"/>
      <c r="G4894" s="240"/>
      <c r="H4894" s="240"/>
      <c r="I4894" s="240"/>
      <c r="J4894" s="240"/>
      <c r="K4894" s="240"/>
      <c r="L4894" s="240"/>
      <c r="M4894" s="240"/>
      <c r="N4894" s="240"/>
      <c r="O4894" s="240"/>
      <c r="P4894" s="240"/>
    </row>
    <row r="4895" spans="1:16" ht="13.5">
      <c r="A4895" s="240"/>
      <c r="B4895" s="240"/>
      <c r="C4895" s="240"/>
      <c r="D4895" s="240"/>
      <c r="E4895" s="240"/>
      <c r="F4895" s="240"/>
      <c r="G4895" s="240"/>
      <c r="H4895" s="240"/>
      <c r="I4895" s="240"/>
      <c r="J4895" s="240"/>
      <c r="K4895" s="240"/>
      <c r="L4895" s="240"/>
      <c r="M4895" s="240"/>
      <c r="N4895" s="240"/>
      <c r="O4895" s="240"/>
      <c r="P4895" s="240"/>
    </row>
    <row r="4896" spans="1:16" ht="13.5">
      <c r="A4896" s="240"/>
      <c r="B4896" s="240"/>
      <c r="C4896" s="240"/>
      <c r="D4896" s="240"/>
      <c r="E4896" s="240"/>
      <c r="F4896" s="240"/>
      <c r="G4896" s="240"/>
      <c r="H4896" s="240"/>
      <c r="I4896" s="240"/>
      <c r="J4896" s="240"/>
      <c r="K4896" s="240"/>
      <c r="L4896" s="240"/>
      <c r="M4896" s="240"/>
      <c r="N4896" s="240"/>
      <c r="O4896" s="240"/>
      <c r="P4896" s="240"/>
    </row>
    <row r="4897" spans="1:16" ht="13.5">
      <c r="A4897" s="240"/>
      <c r="B4897" s="240"/>
      <c r="C4897" s="240"/>
      <c r="D4897" s="240"/>
      <c r="E4897" s="240"/>
      <c r="F4897" s="240"/>
      <c r="G4897" s="240"/>
      <c r="H4897" s="240"/>
      <c r="I4897" s="240"/>
      <c r="J4897" s="240"/>
      <c r="K4897" s="240"/>
      <c r="L4897" s="240"/>
      <c r="M4897" s="240"/>
      <c r="N4897" s="240"/>
      <c r="O4897" s="240"/>
      <c r="P4897" s="240"/>
    </row>
    <row r="4898" spans="1:16" ht="13.5">
      <c r="A4898" s="240"/>
      <c r="B4898" s="240"/>
      <c r="C4898" s="240"/>
      <c r="D4898" s="240"/>
      <c r="E4898" s="240"/>
      <c r="F4898" s="240"/>
      <c r="G4898" s="240"/>
      <c r="H4898" s="240"/>
      <c r="I4898" s="240"/>
      <c r="J4898" s="240"/>
      <c r="K4898" s="240"/>
      <c r="L4898" s="240"/>
      <c r="M4898" s="240"/>
      <c r="N4898" s="240"/>
      <c r="O4898" s="240"/>
      <c r="P4898" s="240"/>
    </row>
    <row r="4899" spans="1:16" ht="13.5">
      <c r="A4899" s="240"/>
      <c r="B4899" s="240"/>
      <c r="C4899" s="240"/>
      <c r="D4899" s="240"/>
      <c r="E4899" s="240"/>
      <c r="F4899" s="240"/>
      <c r="G4899" s="240"/>
      <c r="H4899" s="240"/>
      <c r="I4899" s="240"/>
      <c r="J4899" s="240"/>
      <c r="K4899" s="240"/>
      <c r="L4899" s="240"/>
      <c r="M4899" s="240"/>
      <c r="N4899" s="240"/>
      <c r="O4899" s="240"/>
      <c r="P4899" s="240"/>
    </row>
    <row r="4900" spans="1:16" ht="13.5">
      <c r="A4900" s="240"/>
      <c r="B4900" s="240"/>
      <c r="C4900" s="240"/>
      <c r="D4900" s="240"/>
      <c r="E4900" s="240"/>
      <c r="F4900" s="240"/>
      <c r="G4900" s="240"/>
      <c r="H4900" s="240"/>
      <c r="I4900" s="240"/>
      <c r="J4900" s="240"/>
      <c r="K4900" s="240"/>
      <c r="L4900" s="240"/>
      <c r="M4900" s="240"/>
      <c r="N4900" s="240"/>
      <c r="O4900" s="240"/>
      <c r="P4900" s="240"/>
    </row>
    <row r="4901" spans="1:16" ht="13.5">
      <c r="A4901" s="240"/>
      <c r="B4901" s="240"/>
      <c r="C4901" s="240"/>
      <c r="D4901" s="240"/>
      <c r="E4901" s="240"/>
      <c r="F4901" s="240"/>
      <c r="G4901" s="240"/>
      <c r="H4901" s="240"/>
      <c r="I4901" s="240"/>
      <c r="J4901" s="240"/>
      <c r="K4901" s="240"/>
      <c r="L4901" s="240"/>
      <c r="M4901" s="240"/>
      <c r="N4901" s="240"/>
      <c r="O4901" s="240"/>
      <c r="P4901" s="240"/>
    </row>
    <row r="4902" spans="1:16" ht="13.5">
      <c r="A4902" s="240"/>
      <c r="B4902" s="240"/>
      <c r="C4902" s="240"/>
      <c r="D4902" s="240"/>
      <c r="E4902" s="240"/>
      <c r="F4902" s="240"/>
      <c r="G4902" s="240"/>
      <c r="H4902" s="240"/>
      <c r="I4902" s="240"/>
      <c r="J4902" s="240"/>
      <c r="K4902" s="240"/>
      <c r="L4902" s="240"/>
      <c r="M4902" s="240"/>
      <c r="N4902" s="240"/>
      <c r="O4902" s="240"/>
      <c r="P4902" s="240"/>
    </row>
    <row r="4903" spans="1:16" ht="13.5">
      <c r="A4903" s="240"/>
      <c r="B4903" s="240"/>
      <c r="C4903" s="240"/>
      <c r="D4903" s="240"/>
      <c r="E4903" s="240"/>
      <c r="F4903" s="240"/>
      <c r="G4903" s="240"/>
      <c r="H4903" s="240"/>
      <c r="I4903" s="240"/>
      <c r="J4903" s="240"/>
      <c r="K4903" s="240"/>
      <c r="L4903" s="240"/>
      <c r="M4903" s="240"/>
      <c r="N4903" s="240"/>
      <c r="O4903" s="240"/>
      <c r="P4903" s="240"/>
    </row>
    <row r="4904" spans="1:16" ht="13.5">
      <c r="A4904" s="240"/>
      <c r="B4904" s="240"/>
      <c r="C4904" s="240"/>
      <c r="D4904" s="240"/>
      <c r="E4904" s="240"/>
      <c r="F4904" s="240"/>
      <c r="G4904" s="240"/>
      <c r="H4904" s="240"/>
      <c r="I4904" s="240"/>
      <c r="J4904" s="240"/>
      <c r="K4904" s="240"/>
      <c r="L4904" s="240"/>
      <c r="M4904" s="240"/>
      <c r="N4904" s="240"/>
      <c r="O4904" s="240"/>
      <c r="P4904" s="240"/>
    </row>
    <row r="4905" spans="1:16" ht="13.5">
      <c r="A4905" s="240"/>
      <c r="B4905" s="240"/>
      <c r="C4905" s="240"/>
      <c r="D4905" s="240"/>
      <c r="E4905" s="240"/>
      <c r="F4905" s="240"/>
      <c r="G4905" s="240"/>
      <c r="H4905" s="240"/>
      <c r="I4905" s="240"/>
      <c r="J4905" s="240"/>
      <c r="K4905" s="240"/>
      <c r="L4905" s="240"/>
      <c r="M4905" s="240"/>
      <c r="N4905" s="240"/>
      <c r="O4905" s="240"/>
      <c r="P4905" s="240"/>
    </row>
    <row r="4906" spans="1:16" ht="13.5">
      <c r="A4906" s="240"/>
      <c r="B4906" s="240"/>
      <c r="C4906" s="240"/>
      <c r="D4906" s="240"/>
      <c r="E4906" s="240"/>
      <c r="F4906" s="240"/>
      <c r="G4906" s="240"/>
      <c r="H4906" s="240"/>
      <c r="I4906" s="240"/>
      <c r="J4906" s="240"/>
      <c r="K4906" s="240"/>
      <c r="L4906" s="240"/>
      <c r="M4906" s="240"/>
      <c r="N4906" s="240"/>
      <c r="O4906" s="240"/>
      <c r="P4906" s="240"/>
    </row>
    <row r="4907" spans="1:16" ht="13.5">
      <c r="A4907" s="240"/>
      <c r="B4907" s="240"/>
      <c r="C4907" s="240"/>
      <c r="D4907" s="240"/>
      <c r="E4907" s="240"/>
      <c r="F4907" s="240"/>
      <c r="G4907" s="240"/>
      <c r="H4907" s="240"/>
      <c r="I4907" s="240"/>
      <c r="J4907" s="240"/>
      <c r="K4907" s="240"/>
      <c r="L4907" s="240"/>
      <c r="M4907" s="240"/>
      <c r="N4907" s="240"/>
      <c r="O4907" s="240"/>
      <c r="P4907" s="240"/>
    </row>
    <row r="4908" spans="1:16" ht="13.5">
      <c r="A4908" s="240"/>
      <c r="B4908" s="240"/>
      <c r="C4908" s="240"/>
      <c r="D4908" s="240"/>
      <c r="E4908" s="240"/>
      <c r="F4908" s="240"/>
      <c r="G4908" s="240"/>
      <c r="H4908" s="240"/>
      <c r="I4908" s="240"/>
      <c r="J4908" s="240"/>
      <c r="K4908" s="240"/>
      <c r="L4908" s="240"/>
      <c r="M4908" s="240"/>
      <c r="N4908" s="240"/>
      <c r="O4908" s="240"/>
      <c r="P4908" s="240"/>
    </row>
    <row r="4909" spans="1:16" ht="13.5">
      <c r="A4909" s="240"/>
      <c r="B4909" s="240"/>
      <c r="C4909" s="240"/>
      <c r="D4909" s="240"/>
      <c r="E4909" s="240"/>
      <c r="F4909" s="240"/>
      <c r="G4909" s="240"/>
      <c r="H4909" s="240"/>
      <c r="I4909" s="240"/>
      <c r="J4909" s="240"/>
      <c r="K4909" s="240"/>
      <c r="L4909" s="240"/>
      <c r="M4909" s="240"/>
      <c r="N4909" s="240"/>
      <c r="O4909" s="240"/>
      <c r="P4909" s="240"/>
    </row>
    <row r="4910" spans="1:16" ht="13.5">
      <c r="A4910" s="240"/>
      <c r="B4910" s="240"/>
      <c r="C4910" s="240"/>
      <c r="D4910" s="240"/>
      <c r="E4910" s="240"/>
      <c r="F4910" s="240"/>
      <c r="G4910" s="240"/>
      <c r="H4910" s="240"/>
      <c r="I4910" s="240"/>
      <c r="J4910" s="240"/>
      <c r="K4910" s="240"/>
      <c r="L4910" s="240"/>
      <c r="M4910" s="240"/>
      <c r="N4910" s="240"/>
      <c r="O4910" s="240"/>
      <c r="P4910" s="240"/>
    </row>
    <row r="4911" spans="1:16" ht="13.5">
      <c r="A4911" s="240"/>
      <c r="B4911" s="240"/>
      <c r="C4911" s="240"/>
      <c r="D4911" s="240"/>
      <c r="E4911" s="240"/>
      <c r="F4911" s="240"/>
      <c r="G4911" s="240"/>
      <c r="H4911" s="240"/>
      <c r="I4911" s="240"/>
      <c r="J4911" s="240"/>
      <c r="K4911" s="240"/>
      <c r="L4911" s="240"/>
      <c r="M4911" s="240"/>
      <c r="N4911" s="240"/>
      <c r="O4911" s="240"/>
      <c r="P4911" s="240"/>
    </row>
    <row r="4912" spans="1:16" ht="13.5">
      <c r="A4912" s="240"/>
      <c r="B4912" s="240"/>
      <c r="C4912" s="240"/>
      <c r="D4912" s="240"/>
      <c r="E4912" s="240"/>
      <c r="F4912" s="240"/>
      <c r="G4912" s="240"/>
      <c r="H4912" s="240"/>
      <c r="I4912" s="240"/>
      <c r="J4912" s="240"/>
      <c r="K4912" s="240"/>
      <c r="L4912" s="240"/>
      <c r="M4912" s="240"/>
      <c r="N4912" s="240"/>
      <c r="O4912" s="240"/>
      <c r="P4912" s="240"/>
    </row>
    <row r="4913" spans="1:16" ht="13.5">
      <c r="A4913" s="240"/>
      <c r="B4913" s="240"/>
      <c r="C4913" s="240"/>
      <c r="D4913" s="240"/>
      <c r="E4913" s="240"/>
      <c r="F4913" s="240"/>
      <c r="G4913" s="240"/>
      <c r="H4913" s="240"/>
      <c r="I4913" s="240"/>
      <c r="J4913" s="240"/>
      <c r="K4913" s="240"/>
      <c r="L4913" s="240"/>
      <c r="M4913" s="240"/>
      <c r="N4913" s="240"/>
      <c r="O4913" s="240"/>
      <c r="P4913" s="240"/>
    </row>
    <row r="4914" spans="1:16" ht="13.5">
      <c r="A4914" s="240"/>
      <c r="B4914" s="240"/>
      <c r="C4914" s="240"/>
      <c r="D4914" s="240"/>
      <c r="E4914" s="240"/>
      <c r="F4914" s="240"/>
      <c r="G4914" s="240"/>
      <c r="H4914" s="240"/>
      <c r="I4914" s="240"/>
      <c r="J4914" s="240"/>
      <c r="K4914" s="240"/>
      <c r="L4914" s="240"/>
      <c r="M4914" s="240"/>
      <c r="N4914" s="240"/>
      <c r="O4914" s="240"/>
      <c r="P4914" s="240"/>
    </row>
    <row r="4915" spans="1:16" ht="13.5">
      <c r="A4915" s="240"/>
      <c r="B4915" s="240"/>
      <c r="C4915" s="240"/>
      <c r="D4915" s="240"/>
      <c r="E4915" s="240"/>
      <c r="F4915" s="240"/>
      <c r="G4915" s="240"/>
      <c r="H4915" s="240"/>
      <c r="I4915" s="240"/>
      <c r="J4915" s="240"/>
      <c r="K4915" s="240"/>
      <c r="L4915" s="240"/>
      <c r="M4915" s="240"/>
      <c r="N4915" s="240"/>
      <c r="O4915" s="240"/>
      <c r="P4915" s="240"/>
    </row>
    <row r="4916" spans="1:16" ht="13.5">
      <c r="A4916" s="240"/>
      <c r="B4916" s="240"/>
      <c r="C4916" s="240"/>
      <c r="D4916" s="240"/>
      <c r="E4916" s="240"/>
      <c r="F4916" s="240"/>
      <c r="G4916" s="240"/>
      <c r="H4916" s="240"/>
      <c r="I4916" s="240"/>
      <c r="J4916" s="240"/>
      <c r="K4916" s="240"/>
      <c r="L4916" s="240"/>
      <c r="M4916" s="240"/>
      <c r="N4916" s="240"/>
      <c r="O4916" s="240"/>
      <c r="P4916" s="240"/>
    </row>
    <row r="4917" spans="1:16" ht="13.5">
      <c r="A4917" s="240"/>
      <c r="B4917" s="240"/>
      <c r="C4917" s="240"/>
      <c r="D4917" s="240"/>
      <c r="E4917" s="240"/>
      <c r="F4917" s="240"/>
      <c r="G4917" s="240"/>
      <c r="H4917" s="240"/>
      <c r="I4917" s="240"/>
      <c r="J4917" s="240"/>
      <c r="K4917" s="240"/>
      <c r="L4917" s="240"/>
      <c r="M4917" s="240"/>
      <c r="N4917" s="240"/>
      <c r="O4917" s="240"/>
      <c r="P4917" s="240"/>
    </row>
    <row r="4918" spans="1:16" ht="13.5">
      <c r="A4918" s="240"/>
      <c r="B4918" s="240"/>
      <c r="C4918" s="240"/>
      <c r="D4918" s="240"/>
      <c r="E4918" s="240"/>
      <c r="F4918" s="240"/>
      <c r="G4918" s="240"/>
      <c r="H4918" s="240"/>
      <c r="I4918" s="240"/>
      <c r="J4918" s="240"/>
      <c r="K4918" s="240"/>
      <c r="L4918" s="240"/>
      <c r="M4918" s="240"/>
      <c r="N4918" s="240"/>
      <c r="O4918" s="240"/>
      <c r="P4918" s="240"/>
    </row>
    <row r="4919" spans="1:16" ht="13.5">
      <c r="A4919" s="240"/>
      <c r="B4919" s="240"/>
      <c r="C4919" s="240"/>
      <c r="D4919" s="240"/>
      <c r="E4919" s="240"/>
      <c r="F4919" s="240"/>
      <c r="G4919" s="240"/>
      <c r="H4919" s="240"/>
      <c r="I4919" s="240"/>
      <c r="J4919" s="240"/>
      <c r="K4919" s="240"/>
      <c r="L4919" s="240"/>
      <c r="M4919" s="240"/>
      <c r="N4919" s="240"/>
      <c r="O4919" s="240"/>
      <c r="P4919" s="240"/>
    </row>
    <row r="4920" spans="1:16" ht="13.5">
      <c r="A4920" s="240"/>
      <c r="B4920" s="240"/>
      <c r="C4920" s="240"/>
      <c r="D4920" s="240"/>
      <c r="E4920" s="240"/>
      <c r="F4920" s="240"/>
      <c r="G4920" s="240"/>
      <c r="H4920" s="240"/>
      <c r="I4920" s="240"/>
      <c r="J4920" s="240"/>
      <c r="K4920" s="240"/>
      <c r="L4920" s="240"/>
      <c r="M4920" s="240"/>
      <c r="N4920" s="240"/>
      <c r="O4920" s="240"/>
      <c r="P4920" s="240"/>
    </row>
    <row r="4921" spans="1:16" ht="13.5">
      <c r="A4921" s="240"/>
      <c r="B4921" s="240"/>
      <c r="C4921" s="240"/>
      <c r="D4921" s="240"/>
      <c r="E4921" s="240"/>
      <c r="F4921" s="240"/>
      <c r="G4921" s="240"/>
      <c r="H4921" s="240"/>
      <c r="I4921" s="240"/>
      <c r="J4921" s="240"/>
      <c r="K4921" s="240"/>
      <c r="L4921" s="240"/>
      <c r="M4921" s="240"/>
      <c r="N4921" s="240"/>
      <c r="O4921" s="240"/>
      <c r="P4921" s="240"/>
    </row>
    <row r="4922" spans="1:16" ht="13.5">
      <c r="A4922" s="240"/>
      <c r="B4922" s="240"/>
      <c r="C4922" s="240"/>
      <c r="D4922" s="240"/>
      <c r="E4922" s="240"/>
      <c r="F4922" s="240"/>
      <c r="G4922" s="240"/>
      <c r="H4922" s="240"/>
      <c r="I4922" s="240"/>
      <c r="J4922" s="240"/>
      <c r="K4922" s="240"/>
      <c r="L4922" s="240"/>
      <c r="M4922" s="240"/>
      <c r="N4922" s="240"/>
      <c r="O4922" s="240"/>
      <c r="P4922" s="240"/>
    </row>
    <row r="4923" spans="1:16" ht="13.5">
      <c r="A4923" s="240"/>
      <c r="B4923" s="240"/>
      <c r="C4923" s="240"/>
      <c r="D4923" s="240"/>
      <c r="E4923" s="240"/>
      <c r="F4923" s="240"/>
      <c r="G4923" s="240"/>
      <c r="H4923" s="240"/>
      <c r="I4923" s="240"/>
      <c r="J4923" s="240"/>
      <c r="K4923" s="240"/>
      <c r="L4923" s="240"/>
      <c r="M4923" s="240"/>
      <c r="N4923" s="240"/>
      <c r="O4923" s="240"/>
      <c r="P4923" s="240"/>
    </row>
    <row r="4924" spans="1:16" ht="13.5">
      <c r="A4924" s="240"/>
      <c r="B4924" s="240"/>
      <c r="C4924" s="240"/>
      <c r="D4924" s="240"/>
      <c r="E4924" s="240"/>
      <c r="F4924" s="240"/>
      <c r="G4924" s="240"/>
      <c r="H4924" s="240"/>
      <c r="I4924" s="240"/>
      <c r="J4924" s="240"/>
      <c r="K4924" s="240"/>
      <c r="L4924" s="240"/>
      <c r="M4924" s="240"/>
      <c r="N4924" s="240"/>
      <c r="O4924" s="240"/>
      <c r="P4924" s="240"/>
    </row>
    <row r="4925" spans="1:16" ht="13.5">
      <c r="A4925" s="240"/>
      <c r="B4925" s="240"/>
      <c r="C4925" s="240"/>
      <c r="D4925" s="240"/>
      <c r="E4925" s="240"/>
      <c r="F4925" s="240"/>
      <c r="G4925" s="240"/>
      <c r="H4925" s="240"/>
      <c r="I4925" s="240"/>
      <c r="J4925" s="240"/>
      <c r="K4925" s="240"/>
      <c r="L4925" s="240"/>
      <c r="M4925" s="240"/>
      <c r="N4925" s="240"/>
      <c r="O4925" s="240"/>
      <c r="P4925" s="240"/>
    </row>
    <row r="4926" spans="1:16" ht="13.5">
      <c r="A4926" s="240"/>
      <c r="B4926" s="240"/>
      <c r="C4926" s="240"/>
      <c r="D4926" s="240"/>
      <c r="E4926" s="240"/>
      <c r="F4926" s="240"/>
      <c r="G4926" s="240"/>
      <c r="H4926" s="240"/>
      <c r="I4926" s="240"/>
      <c r="J4926" s="240"/>
      <c r="K4926" s="240"/>
      <c r="L4926" s="240"/>
      <c r="M4926" s="240"/>
      <c r="N4926" s="240"/>
      <c r="O4926" s="240"/>
      <c r="P4926" s="240"/>
    </row>
    <row r="4927" spans="1:16" ht="13.5">
      <c r="A4927" s="240"/>
      <c r="B4927" s="240"/>
      <c r="C4927" s="240"/>
      <c r="D4927" s="240"/>
      <c r="E4927" s="240"/>
      <c r="F4927" s="240"/>
      <c r="G4927" s="240"/>
      <c r="H4927" s="240"/>
      <c r="I4927" s="240"/>
      <c r="J4927" s="240"/>
      <c r="K4927" s="240"/>
      <c r="L4927" s="240"/>
      <c r="M4927" s="240"/>
      <c r="N4927" s="240"/>
      <c r="O4927" s="240"/>
      <c r="P4927" s="240"/>
    </row>
    <row r="4928" spans="1:16" ht="13.5">
      <c r="A4928" s="240"/>
      <c r="B4928" s="240"/>
      <c r="C4928" s="240"/>
      <c r="D4928" s="240"/>
      <c r="E4928" s="240"/>
      <c r="F4928" s="240"/>
      <c r="G4928" s="240"/>
      <c r="H4928" s="240"/>
      <c r="I4928" s="240"/>
      <c r="J4928" s="240"/>
      <c r="K4928" s="240"/>
      <c r="L4928" s="240"/>
      <c r="M4928" s="240"/>
      <c r="N4928" s="240"/>
      <c r="O4928" s="240"/>
      <c r="P4928" s="240"/>
    </row>
    <row r="4929" spans="1:16" ht="13.5">
      <c r="A4929" s="240"/>
      <c r="B4929" s="240"/>
      <c r="C4929" s="240"/>
      <c r="D4929" s="240"/>
      <c r="E4929" s="240"/>
      <c r="F4929" s="240"/>
      <c r="G4929" s="240"/>
      <c r="H4929" s="240"/>
      <c r="I4929" s="240"/>
      <c r="J4929" s="240"/>
      <c r="K4929" s="240"/>
      <c r="L4929" s="240"/>
      <c r="M4929" s="240"/>
      <c r="N4929" s="240"/>
      <c r="O4929" s="240"/>
      <c r="P4929" s="240"/>
    </row>
    <row r="4930" spans="1:16" ht="13.5">
      <c r="A4930" s="240"/>
      <c r="B4930" s="240"/>
      <c r="C4930" s="240"/>
      <c r="D4930" s="240"/>
      <c r="E4930" s="240"/>
      <c r="F4930" s="240"/>
      <c r="G4930" s="240"/>
      <c r="H4930" s="240"/>
      <c r="I4930" s="240"/>
      <c r="J4930" s="240"/>
      <c r="K4930" s="240"/>
      <c r="L4930" s="240"/>
      <c r="M4930" s="240"/>
      <c r="N4930" s="240"/>
      <c r="O4930" s="240"/>
      <c r="P4930" s="240"/>
    </row>
    <row r="4931" spans="1:16" ht="13.5">
      <c r="A4931" s="240"/>
      <c r="B4931" s="240"/>
      <c r="C4931" s="240"/>
      <c r="D4931" s="240"/>
      <c r="E4931" s="240"/>
      <c r="F4931" s="240"/>
      <c r="G4931" s="240"/>
      <c r="H4931" s="240"/>
      <c r="I4931" s="240"/>
      <c r="J4931" s="240"/>
      <c r="K4931" s="240"/>
      <c r="L4931" s="240"/>
      <c r="M4931" s="240"/>
      <c r="N4931" s="240"/>
      <c r="O4931" s="240"/>
      <c r="P4931" s="240"/>
    </row>
    <row r="4932" spans="1:16" ht="13.5">
      <c r="A4932" s="240"/>
      <c r="B4932" s="240"/>
      <c r="C4932" s="240"/>
      <c r="D4932" s="240"/>
      <c r="E4932" s="240"/>
      <c r="F4932" s="240"/>
      <c r="G4932" s="240"/>
      <c r="H4932" s="240"/>
      <c r="I4932" s="240"/>
      <c r="J4932" s="240"/>
      <c r="K4932" s="240"/>
      <c r="L4932" s="240"/>
      <c r="M4932" s="240"/>
      <c r="N4932" s="240"/>
      <c r="O4932" s="240"/>
      <c r="P4932" s="240"/>
    </row>
    <row r="4933" spans="1:16" ht="13.5">
      <c r="A4933" s="240"/>
      <c r="B4933" s="240"/>
      <c r="C4933" s="240"/>
      <c r="D4933" s="240"/>
      <c r="E4933" s="240"/>
      <c r="F4933" s="240"/>
      <c r="G4933" s="240"/>
      <c r="H4933" s="240"/>
      <c r="I4933" s="240"/>
      <c r="J4933" s="240"/>
      <c r="K4933" s="240"/>
      <c r="L4933" s="240"/>
      <c r="M4933" s="240"/>
      <c r="N4933" s="240"/>
      <c r="O4933" s="240"/>
      <c r="P4933" s="240"/>
    </row>
    <row r="4934" spans="1:16" ht="13.5">
      <c r="A4934" s="240"/>
      <c r="B4934" s="240"/>
      <c r="C4934" s="240"/>
      <c r="D4934" s="240"/>
      <c r="E4934" s="240"/>
      <c r="F4934" s="240"/>
      <c r="G4934" s="240"/>
      <c r="H4934" s="240"/>
      <c r="I4934" s="240"/>
      <c r="J4934" s="240"/>
      <c r="K4934" s="240"/>
      <c r="L4934" s="240"/>
      <c r="M4934" s="240"/>
      <c r="N4934" s="240"/>
      <c r="O4934" s="240"/>
      <c r="P4934" s="240"/>
    </row>
    <row r="4935" spans="1:16" ht="13.5">
      <c r="A4935" s="240"/>
      <c r="B4935" s="240"/>
      <c r="C4935" s="240"/>
      <c r="D4935" s="240"/>
      <c r="E4935" s="240"/>
      <c r="F4935" s="240"/>
      <c r="G4935" s="240"/>
      <c r="H4935" s="240"/>
      <c r="I4935" s="240"/>
      <c r="J4935" s="240"/>
      <c r="K4935" s="240"/>
      <c r="L4935" s="240"/>
      <c r="M4935" s="240"/>
      <c r="N4935" s="240"/>
      <c r="O4935" s="240"/>
      <c r="P4935" s="240"/>
    </row>
    <row r="4936" spans="1:16" ht="13.5">
      <c r="A4936" s="240"/>
      <c r="B4936" s="240"/>
      <c r="C4936" s="240"/>
      <c r="D4936" s="240"/>
      <c r="E4936" s="240"/>
      <c r="F4936" s="240"/>
      <c r="G4936" s="240"/>
      <c r="H4936" s="240"/>
      <c r="I4936" s="240"/>
      <c r="J4936" s="240"/>
      <c r="K4936" s="240"/>
      <c r="L4936" s="240"/>
      <c r="M4936" s="240"/>
      <c r="N4936" s="240"/>
      <c r="O4936" s="240"/>
      <c r="P4936" s="240"/>
    </row>
    <row r="4937" spans="1:16" ht="13.5">
      <c r="A4937" s="240"/>
      <c r="B4937" s="240"/>
      <c r="C4937" s="240"/>
      <c r="D4937" s="240"/>
      <c r="E4937" s="240"/>
      <c r="F4937" s="240"/>
      <c r="G4937" s="240"/>
      <c r="H4937" s="240"/>
      <c r="I4937" s="240"/>
      <c r="J4937" s="240"/>
      <c r="K4937" s="240"/>
      <c r="L4937" s="240"/>
      <c r="M4937" s="240"/>
      <c r="N4937" s="240"/>
      <c r="O4937" s="240"/>
      <c r="P4937" s="240"/>
    </row>
    <row r="4938" spans="1:16" ht="13.5">
      <c r="A4938" s="240"/>
      <c r="B4938" s="240"/>
      <c r="C4938" s="240"/>
      <c r="D4938" s="240"/>
      <c r="E4938" s="240"/>
      <c r="F4938" s="240"/>
      <c r="G4938" s="240"/>
      <c r="H4938" s="240"/>
      <c r="I4938" s="240"/>
      <c r="J4938" s="240"/>
      <c r="K4938" s="240"/>
      <c r="L4938" s="240"/>
      <c r="M4938" s="240"/>
      <c r="N4938" s="240"/>
      <c r="O4938" s="240"/>
      <c r="P4938" s="240"/>
    </row>
  </sheetData>
  <mergeCells count="97">
    <mergeCell ref="A31:D31"/>
    <mergeCell ref="E31:H31"/>
    <mergeCell ref="I31:L31"/>
    <mergeCell ref="M31:P31"/>
    <mergeCell ref="A29:D29"/>
    <mergeCell ref="E29:H29"/>
    <mergeCell ref="I29:L29"/>
    <mergeCell ref="M29:P29"/>
    <mergeCell ref="A30:D30"/>
    <mergeCell ref="E30:H30"/>
    <mergeCell ref="I30:L30"/>
    <mergeCell ref="M30:P30"/>
    <mergeCell ref="A26:D26"/>
    <mergeCell ref="E26:H26"/>
    <mergeCell ref="I26:L26"/>
    <mergeCell ref="M26:P26"/>
    <mergeCell ref="A27:D27"/>
    <mergeCell ref="E27:H27"/>
    <mergeCell ref="I27:L27"/>
    <mergeCell ref="M27:P27"/>
    <mergeCell ref="A25:D25"/>
    <mergeCell ref="E25:H25"/>
    <mergeCell ref="I25:L25"/>
    <mergeCell ref="M25:P25"/>
    <mergeCell ref="A52:P52"/>
    <mergeCell ref="A53:H53"/>
    <mergeCell ref="I53:P53"/>
    <mergeCell ref="A55:H55"/>
    <mergeCell ref="I55:P56"/>
    <mergeCell ref="I21:L21"/>
    <mergeCell ref="I22:L23"/>
    <mergeCell ref="I24:L24"/>
    <mergeCell ref="M21:P21"/>
    <mergeCell ref="M22:P23"/>
    <mergeCell ref="M24:P24"/>
    <mergeCell ref="A21:D21"/>
    <mergeCell ref="A22:D23"/>
    <mergeCell ref="A24:D24"/>
    <mergeCell ref="E21:H21"/>
    <mergeCell ref="E22:H23"/>
    <mergeCell ref="I17:L17"/>
    <mergeCell ref="I18:L19"/>
    <mergeCell ref="I20:L20"/>
    <mergeCell ref="M17:P17"/>
    <mergeCell ref="M18:P19"/>
    <mergeCell ref="M20:P20"/>
    <mergeCell ref="A17:D17"/>
    <mergeCell ref="A18:D19"/>
    <mergeCell ref="A20:D20"/>
    <mergeCell ref="E17:H17"/>
    <mergeCell ref="E18:H19"/>
    <mergeCell ref="E20:H20"/>
    <mergeCell ref="M10:P11"/>
    <mergeCell ref="M12:P12"/>
    <mergeCell ref="A13:D13"/>
    <mergeCell ref="A14:D15"/>
    <mergeCell ref="A16:D16"/>
    <mergeCell ref="E13:H13"/>
    <mergeCell ref="E14:H15"/>
    <mergeCell ref="E16:H16"/>
    <mergeCell ref="I13:L13"/>
    <mergeCell ref="I14:L15"/>
    <mergeCell ref="I16:L16"/>
    <mergeCell ref="M13:P13"/>
    <mergeCell ref="M14:P15"/>
    <mergeCell ref="M16:P16"/>
    <mergeCell ref="A1:P2"/>
    <mergeCell ref="A4:B4"/>
    <mergeCell ref="A5:B6"/>
    <mergeCell ref="C4:D4"/>
    <mergeCell ref="C5:D6"/>
    <mergeCell ref="E4:F4"/>
    <mergeCell ref="E5:F6"/>
    <mergeCell ref="G4:H4"/>
    <mergeCell ref="G5:H6"/>
    <mergeCell ref="I4:J4"/>
    <mergeCell ref="I5:J6"/>
    <mergeCell ref="K4:L4"/>
    <mergeCell ref="K5:L6"/>
    <mergeCell ref="M4:N4"/>
    <mergeCell ref="M5:N6"/>
    <mergeCell ref="A59:P59"/>
    <mergeCell ref="R59:Y59"/>
    <mergeCell ref="AA59:AG59"/>
    <mergeCell ref="AI59:AP59"/>
    <mergeCell ref="O4:P4"/>
    <mergeCell ref="O5:P6"/>
    <mergeCell ref="A9:D9"/>
    <mergeCell ref="A10:D11"/>
    <mergeCell ref="A12:D12"/>
    <mergeCell ref="E9:H9"/>
    <mergeCell ref="E10:H11"/>
    <mergeCell ref="E12:H12"/>
    <mergeCell ref="I9:L9"/>
    <mergeCell ref="I10:L11"/>
    <mergeCell ref="I12:L12"/>
    <mergeCell ref="M9:P9"/>
  </mergeCells>
  <conditionalFormatting sqref="O61:O2938">
    <cfRule type="expression" dxfId="2" priority="1">
      <formula>AND($A61&lt;&gt;"",$O61="")</formula>
    </cfRule>
  </conditionalFormatting>
  <conditionalFormatting sqref="P61:P2938">
    <cfRule type="expression" dxfId="1" priority="2">
      <formula>AND($A61&lt;&gt;"",$P61="")</formula>
    </cfRule>
  </conditionalFormatting>
  <conditionalFormatting sqref="A61:P2938">
    <cfRule type="expression" dxfId="0" priority="3">
      <formula>AND($A61&lt;&gt;"",ABS($H61-SUM($C61:$G61))&gt;0.11)</formula>
    </cfRule>
  </conditionalFormatting>
  <dataValidations count="5">
    <dataValidation type="list" allowBlank="1" showInputMessage="1" showErrorMessage="1" sqref="E5:F5" xr:uid="{7CB8D7BE-418E-4F7C-B7B4-4DDCA3BF5D5D}">
      <formula1>"All,2025,2026,2027,2028,2029,2030"</formula1>
    </dataValidation>
    <dataValidation type="list" allowBlank="1" showInputMessage="1" showErrorMessage="1" sqref="G5:H5" xr:uid="{AE790960-178B-4F80-84A0-D4B6783526DD}">
      <formula1>"All,Jan,Feb,Mar,Apr,May,Jun,Jul,Aug,Sep,Oct,Nov,Dec"</formula1>
    </dataValidation>
    <dataValidation type="list" allowBlank="1" showInputMessage="1" showErrorMessage="1" sqref="I5:J5" xr:uid="{5ED200E8-FDD8-4F82-9420-020B8840F417}">
      <formula1>"All,1,2,3,4,5,6,7,8,9,10,11,12,13,14,15,16,17,18,19,20,21,22,23,24,25,26,27,28,29,30,31,32,33,34,35,36,37,38,39,40,41,42,43,44,45,46,47,48,49,50,51,52,53"</formula1>
    </dataValidation>
    <dataValidation type="list" allowBlank="1" showInputMessage="1" showErrorMessage="1" sqref="K5:L5" xr:uid="{3173E550-1675-4128-BE7C-905EC3A7CEDB}">
      <formula1>"All,M,E"</formula1>
    </dataValidation>
    <dataValidation type="list" allowBlank="1" showInputMessage="1" showErrorMessage="1" sqref="M5:N5" xr:uid="{4BB10391-15BC-4B75-B346-14311FF1F85E}">
      <formula1>"All,Nira Bhima,Bhodani + Alephata + Jalgaon,Gagargaon,Indapur / Madha,Kalewadi"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22"/>
  <sheetViews>
    <sheetView topLeftCell="B1" workbookViewId="0">
      <pane ySplit="4" topLeftCell="B5" activePane="bottomLeft" state="frozen"/>
      <selection pane="bottomLeft" activeCell="C1" sqref="C1"/>
      <selection activeCell="C1" sqref="C1"/>
    </sheetView>
  </sheetViews>
  <sheetFormatPr defaultColWidth="12.5703125" defaultRowHeight="15.75" customHeight="1"/>
  <cols>
    <col min="2" max="2" width="8.42578125" customWidth="1"/>
    <col min="3" max="3" width="12.5703125" customWidth="1"/>
    <col min="4" max="5" width="12.42578125" customWidth="1"/>
    <col min="6" max="6" width="12.5703125" customWidth="1"/>
    <col min="7" max="8" width="11.42578125" customWidth="1"/>
    <col min="9" max="9" width="11.28515625" customWidth="1"/>
    <col min="10" max="10" width="12.140625" customWidth="1"/>
  </cols>
  <sheetData>
    <row r="1" spans="1:12" ht="15.75" customHeight="1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</row>
    <row r="2" spans="1:12" ht="12.75">
      <c r="A2" s="188" t="s">
        <v>1</v>
      </c>
      <c r="B2" s="189" t="s">
        <v>79</v>
      </c>
      <c r="C2" s="190"/>
      <c r="D2" s="190"/>
      <c r="E2" s="191"/>
      <c r="F2" s="191"/>
      <c r="G2" s="191"/>
      <c r="H2" s="191"/>
      <c r="I2" s="191"/>
      <c r="J2" s="192"/>
      <c r="K2" s="3"/>
      <c r="L2" s="3"/>
    </row>
    <row r="3" spans="1:12" ht="12.75">
      <c r="A3" s="193"/>
      <c r="B3" s="4"/>
      <c r="C3" s="5" t="s">
        <v>80</v>
      </c>
      <c r="D3" s="5" t="s">
        <v>81</v>
      </c>
      <c r="E3" s="5" t="s">
        <v>82</v>
      </c>
      <c r="F3" s="5" t="s">
        <v>83</v>
      </c>
      <c r="G3" s="5" t="s">
        <v>84</v>
      </c>
      <c r="H3" s="5" t="s">
        <v>85</v>
      </c>
      <c r="I3" s="417" t="s">
        <v>86</v>
      </c>
      <c r="J3" s="263" t="s">
        <v>87</v>
      </c>
      <c r="K3" s="6"/>
      <c r="L3" s="6"/>
    </row>
    <row r="4" spans="1:12" ht="12.75">
      <c r="A4" s="194"/>
      <c r="B4" s="195"/>
      <c r="C4" s="196" t="s">
        <v>88</v>
      </c>
      <c r="D4" s="196" t="s">
        <v>88</v>
      </c>
      <c r="E4" s="196" t="s">
        <v>88</v>
      </c>
      <c r="F4" s="196" t="s">
        <v>88</v>
      </c>
      <c r="G4" s="196" t="s">
        <v>88</v>
      </c>
      <c r="H4" s="196" t="s">
        <v>88</v>
      </c>
      <c r="I4" s="418"/>
      <c r="J4" s="412"/>
      <c r="K4" s="8"/>
      <c r="L4" s="8"/>
    </row>
    <row r="5" spans="1:12" ht="14.25">
      <c r="A5" s="23"/>
      <c r="B5" s="13"/>
      <c r="C5" s="13"/>
      <c r="D5" s="13"/>
      <c r="E5" s="13"/>
      <c r="F5" s="13"/>
      <c r="G5" s="13"/>
      <c r="H5" s="13"/>
      <c r="I5" s="13"/>
      <c r="J5" s="14"/>
      <c r="K5" s="11"/>
      <c r="L5" s="11"/>
    </row>
    <row r="6" spans="1:12" ht="12.75">
      <c r="A6" s="251">
        <v>46316</v>
      </c>
      <c r="B6" s="12" t="s">
        <v>25</v>
      </c>
      <c r="C6" s="138"/>
      <c r="D6" s="138"/>
      <c r="E6" s="138"/>
      <c r="F6" s="138"/>
      <c r="G6" s="138"/>
      <c r="H6" s="138"/>
      <c r="I6" s="12">
        <f>SUM(C6:H6)</f>
        <v>0</v>
      </c>
      <c r="J6" s="252">
        <f>SUM(I6:I7)</f>
        <v>0</v>
      </c>
      <c r="K6" s="11"/>
      <c r="L6" s="11"/>
    </row>
    <row r="7" spans="1:12" ht="12.75">
      <c r="A7" s="419"/>
      <c r="B7" s="15" t="s">
        <v>32</v>
      </c>
      <c r="C7" s="138"/>
      <c r="D7" s="138"/>
      <c r="E7" s="138"/>
      <c r="F7" s="138"/>
      <c r="G7" s="138"/>
      <c r="H7" s="138"/>
      <c r="I7" s="12">
        <f t="shared" ref="I7:I25" si="0">SUM(C7:H7)</f>
        <v>0</v>
      </c>
      <c r="J7" s="420"/>
      <c r="K7" s="11"/>
      <c r="L7" s="11"/>
    </row>
    <row r="8" spans="1:12" ht="14.25" customHeight="1">
      <c r="A8" s="251">
        <v>46317</v>
      </c>
      <c r="B8" s="12" t="s">
        <v>25</v>
      </c>
      <c r="C8" s="138"/>
      <c r="D8" s="138"/>
      <c r="E8" s="138"/>
      <c r="F8" s="138"/>
      <c r="G8" s="138"/>
      <c r="H8" s="138"/>
      <c r="I8" s="12">
        <f t="shared" si="0"/>
        <v>0</v>
      </c>
      <c r="J8" s="252">
        <f t="shared" ref="J8" si="1">SUM(I8:I9)</f>
        <v>0</v>
      </c>
      <c r="K8" s="11"/>
      <c r="L8" s="11"/>
    </row>
    <row r="9" spans="1:12" ht="12.75">
      <c r="A9" s="419"/>
      <c r="B9" s="15" t="s">
        <v>32</v>
      </c>
      <c r="C9" s="138"/>
      <c r="D9" s="138"/>
      <c r="E9" s="138"/>
      <c r="F9" s="138"/>
      <c r="G9" s="138"/>
      <c r="H9" s="138"/>
      <c r="I9" s="12">
        <f t="shared" si="0"/>
        <v>0</v>
      </c>
      <c r="J9" s="420"/>
      <c r="K9" s="11"/>
      <c r="L9" s="11"/>
    </row>
    <row r="10" spans="1:12" ht="14.25" customHeight="1">
      <c r="A10" s="251">
        <v>46318</v>
      </c>
      <c r="B10" s="12" t="s">
        <v>25</v>
      </c>
      <c r="C10" s="138"/>
      <c r="D10" s="138"/>
      <c r="E10" s="138"/>
      <c r="F10" s="138"/>
      <c r="G10" s="138"/>
      <c r="H10" s="138"/>
      <c r="I10" s="12">
        <f t="shared" si="0"/>
        <v>0</v>
      </c>
      <c r="J10" s="252">
        <f t="shared" ref="J10" si="2">SUM(I10:I11)</f>
        <v>0</v>
      </c>
      <c r="K10" s="11"/>
      <c r="L10" s="11"/>
    </row>
    <row r="11" spans="1:12" ht="12.75">
      <c r="A11" s="419"/>
      <c r="B11" s="15" t="s">
        <v>32</v>
      </c>
      <c r="C11" s="138"/>
      <c r="D11" s="138"/>
      <c r="E11" s="138"/>
      <c r="F11" s="138"/>
      <c r="G11" s="138"/>
      <c r="H11" s="138"/>
      <c r="I11" s="12">
        <f t="shared" si="0"/>
        <v>0</v>
      </c>
      <c r="J11" s="420"/>
      <c r="K11" s="11"/>
      <c r="L11" s="11"/>
    </row>
    <row r="12" spans="1:12" ht="14.25" customHeight="1">
      <c r="A12" s="251">
        <v>46319</v>
      </c>
      <c r="B12" s="12" t="s">
        <v>25</v>
      </c>
      <c r="C12" s="138"/>
      <c r="D12" s="138"/>
      <c r="E12" s="138"/>
      <c r="F12" s="138"/>
      <c r="G12" s="138"/>
      <c r="H12" s="138"/>
      <c r="I12" s="12">
        <f t="shared" si="0"/>
        <v>0</v>
      </c>
      <c r="J12" s="252">
        <f t="shared" ref="J12" si="3">SUM(I12:I13)</f>
        <v>0</v>
      </c>
      <c r="K12" s="11"/>
      <c r="L12" s="11"/>
    </row>
    <row r="13" spans="1:12" ht="12.75">
      <c r="A13" s="419"/>
      <c r="B13" s="15" t="s">
        <v>32</v>
      </c>
      <c r="C13" s="138"/>
      <c r="D13" s="138"/>
      <c r="E13" s="138"/>
      <c r="F13" s="138"/>
      <c r="G13" s="138"/>
      <c r="H13" s="138"/>
      <c r="I13" s="12">
        <f t="shared" si="0"/>
        <v>0</v>
      </c>
      <c r="J13" s="420"/>
      <c r="K13" s="11"/>
      <c r="L13" s="11"/>
    </row>
    <row r="14" spans="1:12" ht="14.25" customHeight="1">
      <c r="A14" s="251">
        <v>46320</v>
      </c>
      <c r="B14" s="12" t="s">
        <v>25</v>
      </c>
      <c r="C14" s="138"/>
      <c r="D14" s="138"/>
      <c r="E14" s="138"/>
      <c r="F14" s="138"/>
      <c r="G14" s="138"/>
      <c r="H14" s="138"/>
      <c r="I14" s="12">
        <f t="shared" si="0"/>
        <v>0</v>
      </c>
      <c r="J14" s="252">
        <f t="shared" ref="J14" si="4">SUM(I14:I15)</f>
        <v>0</v>
      </c>
      <c r="K14" s="11"/>
      <c r="L14" s="11"/>
    </row>
    <row r="15" spans="1:12" ht="12.75">
      <c r="A15" s="419"/>
      <c r="B15" s="15" t="s">
        <v>32</v>
      </c>
      <c r="C15" s="138"/>
      <c r="D15" s="138"/>
      <c r="E15" s="138"/>
      <c r="F15" s="138"/>
      <c r="G15" s="138"/>
      <c r="H15" s="138"/>
      <c r="I15" s="12">
        <f t="shared" si="0"/>
        <v>0</v>
      </c>
      <c r="J15" s="420"/>
      <c r="K15" s="11"/>
      <c r="L15" s="11"/>
    </row>
    <row r="16" spans="1:12" ht="14.25" customHeight="1">
      <c r="A16" s="251">
        <v>46321</v>
      </c>
      <c r="B16" s="12" t="s">
        <v>25</v>
      </c>
      <c r="C16" s="138"/>
      <c r="D16" s="138"/>
      <c r="E16" s="138"/>
      <c r="F16" s="138"/>
      <c r="G16" s="138"/>
      <c r="H16" s="138"/>
      <c r="I16" s="12">
        <f t="shared" si="0"/>
        <v>0</v>
      </c>
      <c r="J16" s="252">
        <f t="shared" ref="J16" si="5">SUM(I16:I17)</f>
        <v>0</v>
      </c>
      <c r="K16" s="11"/>
      <c r="L16" s="11"/>
    </row>
    <row r="17" spans="1:12" ht="12.75">
      <c r="A17" s="419"/>
      <c r="B17" s="15" t="s">
        <v>32</v>
      </c>
      <c r="C17" s="138"/>
      <c r="D17" s="138"/>
      <c r="E17" s="138"/>
      <c r="F17" s="138"/>
      <c r="G17" s="138"/>
      <c r="H17" s="138"/>
      <c r="I17" s="12">
        <f t="shared" si="0"/>
        <v>0</v>
      </c>
      <c r="J17" s="420"/>
      <c r="K17" s="11"/>
      <c r="L17" s="11"/>
    </row>
    <row r="18" spans="1:12" ht="14.25" customHeight="1">
      <c r="A18" s="251">
        <v>46322</v>
      </c>
      <c r="B18" s="12" t="s">
        <v>25</v>
      </c>
      <c r="C18" s="138"/>
      <c r="D18" s="138"/>
      <c r="E18" s="138"/>
      <c r="F18" s="138"/>
      <c r="G18" s="138"/>
      <c r="H18" s="138"/>
      <c r="I18" s="12">
        <f t="shared" si="0"/>
        <v>0</v>
      </c>
      <c r="J18" s="252">
        <f t="shared" ref="J18" si="6">SUM(I18:I19)</f>
        <v>0</v>
      </c>
      <c r="K18" s="11"/>
      <c r="L18" s="11"/>
    </row>
    <row r="19" spans="1:12" ht="12.75">
      <c r="A19" s="419"/>
      <c r="B19" s="15" t="s">
        <v>32</v>
      </c>
      <c r="C19" s="138"/>
      <c r="D19" s="138"/>
      <c r="E19" s="138"/>
      <c r="F19" s="138"/>
      <c r="G19" s="138"/>
      <c r="H19" s="138"/>
      <c r="I19" s="12">
        <f t="shared" si="0"/>
        <v>0</v>
      </c>
      <c r="J19" s="420"/>
      <c r="K19" s="11"/>
      <c r="L19" s="11"/>
    </row>
    <row r="20" spans="1:12" ht="14.25" customHeight="1">
      <c r="A20" s="251">
        <v>46323</v>
      </c>
      <c r="B20" s="12" t="s">
        <v>25</v>
      </c>
      <c r="C20" s="138"/>
      <c r="D20" s="138"/>
      <c r="E20" s="138"/>
      <c r="F20" s="138"/>
      <c r="G20" s="138"/>
      <c r="H20" s="138"/>
      <c r="I20" s="12">
        <f t="shared" si="0"/>
        <v>0</v>
      </c>
      <c r="J20" s="252">
        <f t="shared" ref="J20" si="7">SUM(I20:I21)</f>
        <v>0</v>
      </c>
      <c r="K20" s="11"/>
      <c r="L20" s="11"/>
    </row>
    <row r="21" spans="1:12" ht="12.75">
      <c r="A21" s="419"/>
      <c r="B21" s="15" t="s">
        <v>32</v>
      </c>
      <c r="C21" s="138"/>
      <c r="D21" s="138"/>
      <c r="E21" s="138"/>
      <c r="F21" s="138"/>
      <c r="G21" s="138"/>
      <c r="H21" s="138"/>
      <c r="I21" s="12">
        <f t="shared" si="0"/>
        <v>0</v>
      </c>
      <c r="J21" s="420"/>
      <c r="K21" s="11"/>
      <c r="L21" s="11"/>
    </row>
    <row r="22" spans="1:12" ht="14.25" customHeight="1">
      <c r="A22" s="251">
        <v>46324</v>
      </c>
      <c r="B22" s="12" t="s">
        <v>25</v>
      </c>
      <c r="C22" s="138"/>
      <c r="D22" s="138"/>
      <c r="E22" s="138"/>
      <c r="F22" s="138"/>
      <c r="G22" s="138"/>
      <c r="H22" s="138"/>
      <c r="I22" s="12">
        <f t="shared" si="0"/>
        <v>0</v>
      </c>
      <c r="J22" s="252">
        <f t="shared" ref="J22" si="8">SUM(I22:I23)</f>
        <v>0</v>
      </c>
      <c r="K22" s="11"/>
      <c r="L22" s="11"/>
    </row>
    <row r="23" spans="1:12" ht="12.75">
      <c r="A23" s="419"/>
      <c r="B23" s="15" t="s">
        <v>32</v>
      </c>
      <c r="C23" s="138"/>
      <c r="D23" s="138"/>
      <c r="E23" s="138"/>
      <c r="F23" s="138"/>
      <c r="G23" s="138"/>
      <c r="H23" s="138"/>
      <c r="I23" s="12">
        <f t="shared" si="0"/>
        <v>0</v>
      </c>
      <c r="J23" s="420"/>
      <c r="K23" s="11"/>
      <c r="L23" s="11"/>
    </row>
    <row r="24" spans="1:12" ht="14.25" customHeight="1">
      <c r="A24" s="251">
        <v>46325</v>
      </c>
      <c r="B24" s="12" t="s">
        <v>25</v>
      </c>
      <c r="C24" s="138"/>
      <c r="D24" s="138"/>
      <c r="E24" s="138"/>
      <c r="F24" s="138"/>
      <c r="G24" s="138"/>
      <c r="H24" s="138"/>
      <c r="I24" s="12">
        <f t="shared" si="0"/>
        <v>0</v>
      </c>
      <c r="J24" s="252">
        <f>SUM(I24:I25)</f>
        <v>0</v>
      </c>
      <c r="K24" s="11"/>
      <c r="L24" s="11"/>
    </row>
    <row r="25" spans="1:12" ht="12.75">
      <c r="A25" s="419"/>
      <c r="B25" s="15" t="s">
        <v>32</v>
      </c>
      <c r="C25" s="138"/>
      <c r="D25" s="138"/>
      <c r="E25" s="138"/>
      <c r="F25" s="138"/>
      <c r="G25" s="138"/>
      <c r="H25" s="138"/>
      <c r="I25" s="12">
        <f>SUM(C25:H25)</f>
        <v>0</v>
      </c>
      <c r="J25" s="420"/>
      <c r="K25" s="11"/>
      <c r="L25" s="11"/>
    </row>
    <row r="26" spans="1:12" ht="12.75" customHeight="1">
      <c r="A26" s="251">
        <v>46326</v>
      </c>
      <c r="B26" s="12" t="s">
        <v>25</v>
      </c>
      <c r="C26" s="138"/>
      <c r="D26" s="138"/>
      <c r="E26" s="138"/>
      <c r="F26" s="138"/>
      <c r="G26" s="138"/>
      <c r="H26" s="138"/>
      <c r="I26" s="12">
        <f t="shared" ref="I26:I27" si="9">SUM(C26:H26)</f>
        <v>0</v>
      </c>
      <c r="J26" s="252">
        <f>SUM(I26:I27)</f>
        <v>0</v>
      </c>
      <c r="K26" s="11"/>
      <c r="L26" s="11"/>
    </row>
    <row r="27" spans="1:12" ht="12.75">
      <c r="A27" s="419"/>
      <c r="B27" s="15" t="s">
        <v>32</v>
      </c>
      <c r="C27" s="138"/>
      <c r="D27" s="138"/>
      <c r="E27" s="138"/>
      <c r="F27" s="138"/>
      <c r="G27" s="138"/>
      <c r="H27" s="138"/>
      <c r="I27" s="12">
        <f>SUM(C27:H27)</f>
        <v>0</v>
      </c>
      <c r="J27" s="420"/>
      <c r="K27" s="11"/>
      <c r="L27" s="11"/>
    </row>
    <row r="28" spans="1:12" ht="12.75">
      <c r="A28" s="232"/>
      <c r="B28" s="14"/>
      <c r="C28" s="10"/>
      <c r="D28" s="10"/>
      <c r="E28" s="10"/>
      <c r="F28" s="10"/>
      <c r="G28" s="10"/>
      <c r="H28" s="10"/>
      <c r="I28" s="10"/>
      <c r="J28" s="11"/>
      <c r="K28" s="11"/>
      <c r="L28" s="11"/>
    </row>
    <row r="29" spans="1:12" ht="12.75">
      <c r="A29" s="256" t="s">
        <v>89</v>
      </c>
      <c r="B29" s="357"/>
      <c r="C29" s="16">
        <f>SUM(C6:C27)</f>
        <v>0</v>
      </c>
      <c r="D29" s="16">
        <f t="shared" ref="D29:J29" si="10">SUM(D6:D27)</f>
        <v>0</v>
      </c>
      <c r="E29" s="16">
        <f t="shared" si="10"/>
        <v>0</v>
      </c>
      <c r="F29" s="16">
        <f t="shared" si="10"/>
        <v>0</v>
      </c>
      <c r="G29" s="16">
        <f t="shared" si="10"/>
        <v>0</v>
      </c>
      <c r="H29" s="16">
        <f t="shared" si="10"/>
        <v>0</v>
      </c>
      <c r="I29" s="16">
        <f t="shared" si="10"/>
        <v>0</v>
      </c>
      <c r="J29" s="16">
        <f t="shared" si="10"/>
        <v>0</v>
      </c>
      <c r="K29" s="11"/>
      <c r="L29" s="11"/>
    </row>
    <row r="30" spans="1:12" ht="13.5">
      <c r="A30" s="253" t="s">
        <v>90</v>
      </c>
      <c r="B30" s="421"/>
      <c r="C30" s="17">
        <f t="shared" ref="C30:J30" si="11">C29*40</f>
        <v>0</v>
      </c>
      <c r="D30" s="17">
        <f t="shared" si="11"/>
        <v>0</v>
      </c>
      <c r="E30" s="17">
        <f t="shared" si="11"/>
        <v>0</v>
      </c>
      <c r="F30" s="17">
        <f t="shared" si="11"/>
        <v>0</v>
      </c>
      <c r="G30" s="17">
        <f t="shared" si="11"/>
        <v>0</v>
      </c>
      <c r="H30" s="17">
        <f t="shared" si="11"/>
        <v>0</v>
      </c>
      <c r="I30" s="17">
        <f t="shared" si="11"/>
        <v>0</v>
      </c>
      <c r="J30" s="17">
        <f t="shared" si="11"/>
        <v>0</v>
      </c>
      <c r="K30" s="11"/>
      <c r="L30" s="11"/>
    </row>
    <row r="31" spans="1:12" ht="13.5">
      <c r="A31" s="18"/>
      <c r="B31" s="10"/>
      <c r="C31" s="10"/>
      <c r="D31" s="10"/>
      <c r="E31" s="10"/>
      <c r="F31" s="10"/>
      <c r="G31" s="10"/>
      <c r="H31" s="10"/>
      <c r="I31" s="10"/>
      <c r="J31" s="11"/>
      <c r="K31" s="11"/>
      <c r="L31" s="11"/>
    </row>
    <row r="32" spans="1:12" ht="12.75">
      <c r="A32" s="254" t="s">
        <v>91</v>
      </c>
      <c r="B32" s="421"/>
      <c r="C32" s="19"/>
      <c r="D32" s="19"/>
      <c r="E32" s="19"/>
      <c r="F32" s="19"/>
      <c r="G32" s="19"/>
      <c r="H32" s="19"/>
      <c r="I32" s="20"/>
      <c r="J32" s="19"/>
      <c r="K32" s="11"/>
      <c r="L32" s="11"/>
    </row>
    <row r="33" spans="1:12" ht="14.25">
      <c r="A33" s="171"/>
      <c r="B33" s="13"/>
      <c r="C33" s="13"/>
      <c r="D33" s="13"/>
      <c r="E33" s="13"/>
      <c r="F33" s="13"/>
      <c r="G33" s="13"/>
      <c r="H33" s="13"/>
      <c r="I33" s="13"/>
      <c r="J33" s="14"/>
      <c r="K33" s="11"/>
      <c r="L33" s="11"/>
    </row>
    <row r="34" spans="1:12" ht="12.75">
      <c r="A34" s="251">
        <v>46306</v>
      </c>
      <c r="B34" s="12" t="s">
        <v>25</v>
      </c>
      <c r="C34" s="138">
        <v>23.7</v>
      </c>
      <c r="D34" s="138">
        <v>27</v>
      </c>
      <c r="E34" s="138">
        <v>49.6</v>
      </c>
      <c r="F34" s="138">
        <v>30</v>
      </c>
      <c r="G34" s="138">
        <v>25.2</v>
      </c>
      <c r="H34" s="138">
        <v>24.5</v>
      </c>
      <c r="I34" s="12">
        <f>SUM(C34:H34)</f>
        <v>180</v>
      </c>
      <c r="J34" s="252">
        <f>SUM(I34:I35)</f>
        <v>350.3</v>
      </c>
      <c r="K34" s="11"/>
      <c r="L34" s="11"/>
    </row>
    <row r="35" spans="1:12" ht="12.75">
      <c r="A35" s="257"/>
      <c r="B35" s="15" t="s">
        <v>32</v>
      </c>
      <c r="C35" s="138">
        <v>24.7</v>
      </c>
      <c r="D35" s="138">
        <v>27.8</v>
      </c>
      <c r="E35" s="138">
        <v>47.9</v>
      </c>
      <c r="F35" s="138">
        <v>25.5</v>
      </c>
      <c r="G35" s="138">
        <v>18.8</v>
      </c>
      <c r="H35" s="138">
        <v>25.6</v>
      </c>
      <c r="I35" s="12">
        <f t="shared" ref="I35:I53" si="12">SUM(C35:H35)</f>
        <v>170.3</v>
      </c>
      <c r="J35" s="420"/>
      <c r="K35" s="11"/>
      <c r="L35" s="11"/>
    </row>
    <row r="36" spans="1:12" ht="14.25" customHeight="1">
      <c r="A36" s="251">
        <v>46307</v>
      </c>
      <c r="B36" s="12" t="s">
        <v>25</v>
      </c>
      <c r="C36" s="138">
        <v>27</v>
      </c>
      <c r="D36" s="138">
        <v>28.4</v>
      </c>
      <c r="E36" s="138">
        <v>47.4</v>
      </c>
      <c r="F36" s="138">
        <v>31</v>
      </c>
      <c r="G36" s="138">
        <v>25.4</v>
      </c>
      <c r="H36" s="138">
        <v>24</v>
      </c>
      <c r="I36" s="12">
        <f t="shared" si="12"/>
        <v>183.20000000000002</v>
      </c>
      <c r="J36" s="252">
        <f t="shared" ref="J36" si="13">SUM(I36:I37)</f>
        <v>343.1</v>
      </c>
      <c r="K36" s="11"/>
      <c r="L36" s="11"/>
    </row>
    <row r="37" spans="1:12" ht="12.75" customHeight="1">
      <c r="A37" s="257"/>
      <c r="B37" s="15" t="s">
        <v>32</v>
      </c>
      <c r="C37" s="138">
        <v>25.6</v>
      </c>
      <c r="D37" s="138">
        <v>27.9</v>
      </c>
      <c r="E37" s="138">
        <v>38.299999999999997</v>
      </c>
      <c r="F37" s="138">
        <v>29.5</v>
      </c>
      <c r="G37" s="138">
        <v>14.6</v>
      </c>
      <c r="H37" s="138">
        <v>24</v>
      </c>
      <c r="I37" s="12">
        <f t="shared" si="12"/>
        <v>159.9</v>
      </c>
      <c r="J37" s="420"/>
      <c r="K37" s="11"/>
      <c r="L37" s="11"/>
    </row>
    <row r="38" spans="1:12" ht="14.25" customHeight="1">
      <c r="A38" s="251">
        <v>46308</v>
      </c>
      <c r="B38" s="12" t="s">
        <v>25</v>
      </c>
      <c r="C38" s="138">
        <v>26</v>
      </c>
      <c r="D38" s="138">
        <v>26.5</v>
      </c>
      <c r="E38" s="138">
        <v>49.8</v>
      </c>
      <c r="F38" s="138">
        <v>29.9</v>
      </c>
      <c r="G38" s="138">
        <v>24.4</v>
      </c>
      <c r="H38" s="138">
        <v>25.1</v>
      </c>
      <c r="I38" s="12">
        <f t="shared" si="12"/>
        <v>181.7</v>
      </c>
      <c r="J38" s="252">
        <f t="shared" ref="J38" si="14">SUM(I38:I39)</f>
        <v>342.9</v>
      </c>
      <c r="K38" s="11"/>
      <c r="L38" s="11"/>
    </row>
    <row r="39" spans="1:12" ht="12.75" customHeight="1">
      <c r="A39" s="257"/>
      <c r="B39" s="15" t="s">
        <v>32</v>
      </c>
      <c r="C39" s="138">
        <v>25.5</v>
      </c>
      <c r="D39" s="138">
        <v>25.7</v>
      </c>
      <c r="E39" s="138">
        <v>40.4</v>
      </c>
      <c r="F39" s="138">
        <v>26.5</v>
      </c>
      <c r="G39" s="138">
        <v>17.399999999999999</v>
      </c>
      <c r="H39" s="138">
        <v>25.7</v>
      </c>
      <c r="I39" s="12">
        <f t="shared" si="12"/>
        <v>161.19999999999999</v>
      </c>
      <c r="J39" s="420"/>
      <c r="K39" s="11"/>
      <c r="L39" s="11"/>
    </row>
    <row r="40" spans="1:12" ht="14.25" customHeight="1">
      <c r="A40" s="251">
        <v>46309</v>
      </c>
      <c r="B40" s="12" t="s">
        <v>25</v>
      </c>
      <c r="C40" s="138"/>
      <c r="D40" s="138"/>
      <c r="E40" s="138"/>
      <c r="F40" s="138"/>
      <c r="G40" s="138"/>
      <c r="H40" s="138"/>
      <c r="I40" s="12">
        <f t="shared" si="12"/>
        <v>0</v>
      </c>
      <c r="J40" s="252">
        <f t="shared" ref="J40" si="15">SUM(I40:I41)</f>
        <v>0</v>
      </c>
      <c r="K40" s="11"/>
      <c r="L40" s="11"/>
    </row>
    <row r="41" spans="1:12" ht="12.75" customHeight="1">
      <c r="A41" s="257"/>
      <c r="B41" s="15" t="s">
        <v>32</v>
      </c>
      <c r="C41" s="138"/>
      <c r="D41" s="138"/>
      <c r="E41" s="138"/>
      <c r="F41" s="138"/>
      <c r="G41" s="138"/>
      <c r="H41" s="138"/>
      <c r="I41" s="12">
        <f t="shared" si="12"/>
        <v>0</v>
      </c>
      <c r="J41" s="420"/>
      <c r="K41" s="11"/>
      <c r="L41" s="11"/>
    </row>
    <row r="42" spans="1:12" ht="14.25" customHeight="1">
      <c r="A42" s="251">
        <v>46310</v>
      </c>
      <c r="B42" s="12" t="s">
        <v>25</v>
      </c>
      <c r="C42" s="138"/>
      <c r="D42" s="138"/>
      <c r="E42" s="138"/>
      <c r="F42" s="138"/>
      <c r="G42" s="138"/>
      <c r="H42" s="138"/>
      <c r="I42" s="12">
        <f t="shared" si="12"/>
        <v>0</v>
      </c>
      <c r="J42" s="252">
        <f t="shared" ref="J42" si="16">SUM(I42:I43)</f>
        <v>0</v>
      </c>
      <c r="K42" s="11"/>
      <c r="L42" s="11"/>
    </row>
    <row r="43" spans="1:12" ht="12.75" customHeight="1">
      <c r="A43" s="257"/>
      <c r="B43" s="15" t="s">
        <v>32</v>
      </c>
      <c r="C43" s="138"/>
      <c r="D43" s="138"/>
      <c r="E43" s="138"/>
      <c r="F43" s="138"/>
      <c r="G43" s="138"/>
      <c r="H43" s="138"/>
      <c r="I43" s="12">
        <f t="shared" si="12"/>
        <v>0</v>
      </c>
      <c r="J43" s="420"/>
      <c r="K43" s="11"/>
      <c r="L43" s="11"/>
    </row>
    <row r="44" spans="1:12" ht="14.25" customHeight="1">
      <c r="A44" s="251">
        <v>46311</v>
      </c>
      <c r="B44" s="12" t="s">
        <v>25</v>
      </c>
      <c r="C44" s="138"/>
      <c r="D44" s="138"/>
      <c r="E44" s="138"/>
      <c r="F44" s="138"/>
      <c r="G44" s="138"/>
      <c r="H44" s="138"/>
      <c r="I44" s="12">
        <f t="shared" si="12"/>
        <v>0</v>
      </c>
      <c r="J44" s="252">
        <f t="shared" ref="J44" si="17">SUM(I44:I45)</f>
        <v>0</v>
      </c>
      <c r="K44" s="11"/>
      <c r="L44" s="11"/>
    </row>
    <row r="45" spans="1:12" ht="12.75" customHeight="1">
      <c r="A45" s="257"/>
      <c r="B45" s="15" t="s">
        <v>32</v>
      </c>
      <c r="C45" s="138"/>
      <c r="D45" s="138"/>
      <c r="E45" s="138"/>
      <c r="F45" s="138"/>
      <c r="G45" s="138"/>
      <c r="H45" s="138"/>
      <c r="I45" s="12">
        <f t="shared" si="12"/>
        <v>0</v>
      </c>
      <c r="J45" s="420"/>
      <c r="K45" s="11"/>
      <c r="L45" s="11"/>
    </row>
    <row r="46" spans="1:12" ht="14.25" customHeight="1">
      <c r="A46" s="251">
        <v>46312</v>
      </c>
      <c r="B46" s="12" t="s">
        <v>25</v>
      </c>
      <c r="C46" s="138"/>
      <c r="D46" s="138"/>
      <c r="E46" s="138"/>
      <c r="F46" s="138"/>
      <c r="G46" s="138"/>
      <c r="H46" s="138"/>
      <c r="I46" s="12">
        <f t="shared" si="12"/>
        <v>0</v>
      </c>
      <c r="J46" s="252">
        <f t="shared" ref="J46" si="18">SUM(I46:I47)</f>
        <v>0</v>
      </c>
      <c r="K46" s="11"/>
      <c r="L46" s="11"/>
    </row>
    <row r="47" spans="1:12" ht="12.75" customHeight="1">
      <c r="A47" s="257"/>
      <c r="B47" s="15" t="s">
        <v>32</v>
      </c>
      <c r="C47" s="138"/>
      <c r="D47" s="138"/>
      <c r="E47" s="138"/>
      <c r="F47" s="138"/>
      <c r="G47" s="138"/>
      <c r="H47" s="138"/>
      <c r="I47" s="12">
        <f t="shared" si="12"/>
        <v>0</v>
      </c>
      <c r="J47" s="420"/>
      <c r="K47" s="11"/>
      <c r="L47" s="11"/>
    </row>
    <row r="48" spans="1:12" ht="14.25" customHeight="1">
      <c r="A48" s="251">
        <v>46313</v>
      </c>
      <c r="B48" s="12" t="s">
        <v>25</v>
      </c>
      <c r="C48" s="138"/>
      <c r="D48" s="138"/>
      <c r="E48" s="138"/>
      <c r="F48" s="138"/>
      <c r="G48" s="138"/>
      <c r="H48" s="138"/>
      <c r="I48" s="12">
        <f t="shared" si="12"/>
        <v>0</v>
      </c>
      <c r="J48" s="252">
        <f t="shared" ref="J48" si="19">SUM(I48:I49)</f>
        <v>0</v>
      </c>
      <c r="K48" s="11"/>
      <c r="L48" s="11"/>
    </row>
    <row r="49" spans="1:12" ht="12.75" customHeight="1">
      <c r="A49" s="257"/>
      <c r="B49" s="15" t="s">
        <v>32</v>
      </c>
      <c r="C49" s="138"/>
      <c r="D49" s="138"/>
      <c r="E49" s="138"/>
      <c r="F49" s="138"/>
      <c r="G49" s="138"/>
      <c r="H49" s="138"/>
      <c r="I49" s="12">
        <f t="shared" si="12"/>
        <v>0</v>
      </c>
      <c r="J49" s="420"/>
      <c r="K49" s="11"/>
      <c r="L49" s="11"/>
    </row>
    <row r="50" spans="1:12" ht="14.25" customHeight="1">
      <c r="A50" s="251">
        <v>46314</v>
      </c>
      <c r="B50" s="12" t="s">
        <v>25</v>
      </c>
      <c r="C50" s="138"/>
      <c r="D50" s="138"/>
      <c r="E50" s="138"/>
      <c r="F50" s="138"/>
      <c r="G50" s="138"/>
      <c r="H50" s="138"/>
      <c r="I50" s="12">
        <f t="shared" si="12"/>
        <v>0</v>
      </c>
      <c r="J50" s="252">
        <f t="shared" ref="J50" si="20">SUM(I50:I51)</f>
        <v>0</v>
      </c>
      <c r="K50" s="11"/>
      <c r="L50" s="11"/>
    </row>
    <row r="51" spans="1:12" ht="12.75" customHeight="1">
      <c r="A51" s="257"/>
      <c r="B51" s="15" t="s">
        <v>32</v>
      </c>
      <c r="C51" s="138"/>
      <c r="D51" s="138"/>
      <c r="E51" s="138"/>
      <c r="F51" s="138"/>
      <c r="G51" s="138"/>
      <c r="H51" s="138"/>
      <c r="I51" s="12">
        <f t="shared" si="12"/>
        <v>0</v>
      </c>
      <c r="J51" s="420"/>
      <c r="K51" s="11"/>
      <c r="L51" s="11"/>
    </row>
    <row r="52" spans="1:12" ht="14.25" customHeight="1">
      <c r="A52" s="251">
        <v>46315</v>
      </c>
      <c r="B52" s="12" t="s">
        <v>25</v>
      </c>
      <c r="C52" s="138"/>
      <c r="D52" s="138"/>
      <c r="E52" s="138"/>
      <c r="F52" s="138"/>
      <c r="G52" s="138"/>
      <c r="H52" s="138"/>
      <c r="I52" s="12">
        <f t="shared" si="12"/>
        <v>0</v>
      </c>
      <c r="J52" s="252">
        <f>SUM(I52:I53)</f>
        <v>0</v>
      </c>
      <c r="K52" s="11"/>
      <c r="L52" s="11"/>
    </row>
    <row r="53" spans="1:12" ht="12.75" customHeight="1">
      <c r="A53" s="257"/>
      <c r="B53" s="15" t="s">
        <v>32</v>
      </c>
      <c r="C53" s="138"/>
      <c r="D53" s="138"/>
      <c r="E53" s="138"/>
      <c r="F53" s="138"/>
      <c r="G53" s="138"/>
      <c r="H53" s="138"/>
      <c r="I53" s="12">
        <f>SUM(C53:H53)</f>
        <v>0</v>
      </c>
      <c r="J53" s="420"/>
      <c r="K53" s="11"/>
      <c r="L53" s="11"/>
    </row>
    <row r="54" spans="1:12" ht="12.75">
      <c r="A54" s="13"/>
      <c r="B54" s="13"/>
      <c r="C54" s="10"/>
      <c r="D54" s="10"/>
      <c r="E54" s="10"/>
      <c r="F54" s="10"/>
      <c r="G54" s="10"/>
      <c r="H54" s="10"/>
      <c r="I54" s="10"/>
      <c r="J54" s="11"/>
      <c r="K54" s="11"/>
      <c r="L54" s="11"/>
    </row>
    <row r="55" spans="1:12" ht="12.75">
      <c r="A55" s="256" t="s">
        <v>89</v>
      </c>
      <c r="B55" s="357"/>
      <c r="C55" s="16">
        <f>SUM(C34:C53)</f>
        <v>152.5</v>
      </c>
      <c r="D55" s="16">
        <f t="shared" ref="C55:J55" si="21">SUM(D34:D53)</f>
        <v>163.29999999999998</v>
      </c>
      <c r="E55" s="16">
        <f t="shared" si="21"/>
        <v>273.39999999999998</v>
      </c>
      <c r="F55" s="16">
        <f t="shared" si="21"/>
        <v>172.4</v>
      </c>
      <c r="G55" s="16">
        <f t="shared" si="21"/>
        <v>125.80000000000001</v>
      </c>
      <c r="H55" s="16">
        <f t="shared" si="21"/>
        <v>148.89999999999998</v>
      </c>
      <c r="I55" s="16">
        <f t="shared" si="21"/>
        <v>1036.3</v>
      </c>
      <c r="J55" s="16">
        <f t="shared" si="21"/>
        <v>1036.3000000000002</v>
      </c>
      <c r="K55" s="11"/>
      <c r="L55" s="11"/>
    </row>
    <row r="56" spans="1:12" ht="13.5">
      <c r="A56" s="253" t="s">
        <v>90</v>
      </c>
      <c r="B56" s="421"/>
      <c r="C56" s="17">
        <f t="shared" ref="C56:J56" si="22">C55*40</f>
        <v>6100</v>
      </c>
      <c r="D56" s="17">
        <f t="shared" si="22"/>
        <v>6531.9999999999991</v>
      </c>
      <c r="E56" s="17">
        <f t="shared" si="22"/>
        <v>10936</v>
      </c>
      <c r="F56" s="17">
        <f t="shared" si="22"/>
        <v>6896</v>
      </c>
      <c r="G56" s="17">
        <f t="shared" si="22"/>
        <v>5032</v>
      </c>
      <c r="H56" s="17">
        <f t="shared" si="22"/>
        <v>5955.9999999999991</v>
      </c>
      <c r="I56" s="17">
        <f t="shared" si="22"/>
        <v>41452</v>
      </c>
      <c r="J56" s="17">
        <f t="shared" si="22"/>
        <v>41452.000000000007</v>
      </c>
      <c r="K56" s="11"/>
      <c r="L56" s="11"/>
    </row>
    <row r="57" spans="1:12" ht="13.5">
      <c r="A57" s="18"/>
      <c r="B57" s="10"/>
      <c r="C57" s="10"/>
      <c r="D57" s="10"/>
      <c r="E57" s="10"/>
      <c r="F57" s="10"/>
      <c r="G57" s="10"/>
      <c r="H57" s="10"/>
      <c r="I57" s="10"/>
      <c r="J57" s="11"/>
      <c r="K57" s="11"/>
      <c r="L57" s="11"/>
    </row>
    <row r="58" spans="1:12" ht="12.75">
      <c r="A58" s="254" t="s">
        <v>91</v>
      </c>
      <c r="B58" s="421"/>
      <c r="C58" s="19"/>
      <c r="D58" s="19"/>
      <c r="E58" s="19"/>
      <c r="F58" s="19"/>
      <c r="G58" s="19"/>
      <c r="H58" s="19"/>
      <c r="I58" s="20"/>
      <c r="J58" s="19"/>
      <c r="K58" s="11"/>
      <c r="L58" s="11"/>
    </row>
    <row r="59" spans="1:12" ht="12.75">
      <c r="A59" s="255" t="s">
        <v>92</v>
      </c>
      <c r="B59" s="422"/>
      <c r="C59" s="21"/>
      <c r="D59" s="21"/>
      <c r="E59" s="21"/>
      <c r="F59" s="21"/>
      <c r="G59" s="21"/>
      <c r="H59" s="21"/>
      <c r="I59" s="22"/>
      <c r="J59" s="21"/>
      <c r="K59" s="11"/>
      <c r="L59" s="11"/>
    </row>
    <row r="60" spans="1:12" ht="14.25">
      <c r="A60" s="171"/>
      <c r="B60" s="13"/>
      <c r="C60" s="13"/>
      <c r="D60" s="13"/>
      <c r="E60" s="13"/>
      <c r="F60" s="13"/>
      <c r="G60" s="13"/>
      <c r="H60" s="13"/>
      <c r="I60" s="13"/>
      <c r="J60" s="14"/>
      <c r="K60" s="11"/>
      <c r="L60" s="11"/>
    </row>
    <row r="61" spans="1:12" ht="12.75">
      <c r="A61" s="251">
        <v>46296</v>
      </c>
      <c r="B61" s="12" t="s">
        <v>25</v>
      </c>
      <c r="C61" s="138">
        <v>8.6999999999999993</v>
      </c>
      <c r="D61" s="138">
        <v>32.9</v>
      </c>
      <c r="E61" s="138">
        <v>0</v>
      </c>
      <c r="F61" s="138">
        <v>19.399999999999999</v>
      </c>
      <c r="G61" s="138">
        <v>33.200000000000003</v>
      </c>
      <c r="H61" s="138">
        <v>21.6</v>
      </c>
      <c r="I61" s="12">
        <f>SUM(C61:H61)</f>
        <v>115.79999999999998</v>
      </c>
      <c r="J61" s="252">
        <f>SUM(I61:I62)</f>
        <v>268.2</v>
      </c>
      <c r="K61" s="11"/>
      <c r="L61" s="11"/>
    </row>
    <row r="62" spans="1:12" ht="12.75">
      <c r="A62" s="419"/>
      <c r="B62" s="15" t="s">
        <v>32</v>
      </c>
      <c r="C62" s="138">
        <v>8.1</v>
      </c>
      <c r="D62" s="138">
        <v>27.5</v>
      </c>
      <c r="E62" s="138">
        <v>37.6</v>
      </c>
      <c r="F62" s="138">
        <v>23.7</v>
      </c>
      <c r="G62" s="138">
        <v>29.5</v>
      </c>
      <c r="H62" s="138">
        <v>26</v>
      </c>
      <c r="I62" s="12">
        <f t="shared" ref="I62:I80" si="23">SUM(C62:H62)</f>
        <v>152.4</v>
      </c>
      <c r="J62" s="420"/>
      <c r="K62" s="11"/>
      <c r="L62" s="11"/>
    </row>
    <row r="63" spans="1:12" ht="14.25" customHeight="1">
      <c r="A63" s="251">
        <v>46297</v>
      </c>
      <c r="B63" s="12" t="s">
        <v>25</v>
      </c>
      <c r="C63" s="138">
        <v>9.5</v>
      </c>
      <c r="D63" s="138">
        <v>27.9</v>
      </c>
      <c r="E63" s="138">
        <v>48</v>
      </c>
      <c r="F63" s="138">
        <v>22</v>
      </c>
      <c r="G63" s="138">
        <v>33.799999999999997</v>
      </c>
      <c r="H63" s="138">
        <v>24.3</v>
      </c>
      <c r="I63" s="12">
        <f t="shared" si="23"/>
        <v>165.5</v>
      </c>
      <c r="J63" s="252">
        <f t="shared" ref="J63" si="24">SUM(I63:I64)</f>
        <v>305.5</v>
      </c>
      <c r="K63" s="11"/>
      <c r="L63" s="11"/>
    </row>
    <row r="64" spans="1:12" ht="12.75">
      <c r="A64" s="419"/>
      <c r="B64" s="15" t="s">
        <v>32</v>
      </c>
      <c r="C64" s="138">
        <v>4.2</v>
      </c>
      <c r="D64" s="138">
        <v>26.7</v>
      </c>
      <c r="E64" s="138">
        <v>39.6</v>
      </c>
      <c r="F64" s="138">
        <v>19</v>
      </c>
      <c r="G64" s="138">
        <v>25.2</v>
      </c>
      <c r="H64" s="138">
        <v>25.3</v>
      </c>
      <c r="I64" s="12">
        <f t="shared" si="23"/>
        <v>140</v>
      </c>
      <c r="J64" s="420"/>
      <c r="K64" s="11"/>
      <c r="L64" s="11"/>
    </row>
    <row r="65" spans="1:12" ht="14.25" customHeight="1">
      <c r="A65" s="251">
        <v>46298</v>
      </c>
      <c r="B65" s="12" t="s">
        <v>25</v>
      </c>
      <c r="C65" s="138">
        <v>28.6</v>
      </c>
      <c r="D65" s="138">
        <v>33.1</v>
      </c>
      <c r="E65" s="138">
        <v>44.5</v>
      </c>
      <c r="F65" s="138">
        <v>33.5</v>
      </c>
      <c r="G65" s="138">
        <v>32.200000000000003</v>
      </c>
      <c r="H65" s="138">
        <v>25.5</v>
      </c>
      <c r="I65" s="12">
        <f t="shared" si="23"/>
        <v>197.39999999999998</v>
      </c>
      <c r="J65" s="252">
        <f t="shared" ref="J65" si="25">SUM(I65:I66)</f>
        <v>347.9</v>
      </c>
      <c r="K65" s="11"/>
      <c r="L65" s="11"/>
    </row>
    <row r="66" spans="1:12" ht="12.75">
      <c r="A66" s="419"/>
      <c r="B66" s="15" t="s">
        <v>32</v>
      </c>
      <c r="C66" s="138">
        <v>26.4</v>
      </c>
      <c r="D66" s="138">
        <v>27.6</v>
      </c>
      <c r="E66" s="138">
        <v>33.700000000000003</v>
      </c>
      <c r="F66" s="138">
        <v>33.6</v>
      </c>
      <c r="G66" s="138">
        <v>5.4</v>
      </c>
      <c r="H66" s="138">
        <v>23.8</v>
      </c>
      <c r="I66" s="12">
        <f t="shared" si="23"/>
        <v>150.50000000000003</v>
      </c>
      <c r="J66" s="420"/>
      <c r="K66" s="11"/>
      <c r="L66" s="11"/>
    </row>
    <row r="67" spans="1:12" ht="14.25" customHeight="1">
      <c r="A67" s="251">
        <v>46299</v>
      </c>
      <c r="B67" s="12" t="s">
        <v>25</v>
      </c>
      <c r="C67" s="138">
        <v>26.1</v>
      </c>
      <c r="D67" s="138">
        <v>31.9</v>
      </c>
      <c r="E67" s="138">
        <v>48.5</v>
      </c>
      <c r="F67" s="138">
        <v>33.299999999999997</v>
      </c>
      <c r="G67" s="138">
        <v>35.299999999999997</v>
      </c>
      <c r="H67" s="138">
        <v>23.9</v>
      </c>
      <c r="I67" s="12">
        <f t="shared" si="23"/>
        <v>199.00000000000003</v>
      </c>
      <c r="J67" s="252">
        <f t="shared" ref="J67" si="26">SUM(I67:I68)</f>
        <v>379.1</v>
      </c>
      <c r="K67" s="11"/>
      <c r="L67" s="11"/>
    </row>
    <row r="68" spans="1:12" ht="12.75">
      <c r="A68" s="419"/>
      <c r="B68" s="15" t="s">
        <v>32</v>
      </c>
      <c r="C68" s="138">
        <v>26.8</v>
      </c>
      <c r="D68" s="138">
        <v>28.9</v>
      </c>
      <c r="E68" s="138">
        <v>36.6</v>
      </c>
      <c r="F68" s="138">
        <v>34.6</v>
      </c>
      <c r="G68" s="138">
        <v>27.7</v>
      </c>
      <c r="H68" s="138">
        <v>25.5</v>
      </c>
      <c r="I68" s="12">
        <f t="shared" si="23"/>
        <v>180.1</v>
      </c>
      <c r="J68" s="420"/>
      <c r="K68" s="11"/>
      <c r="L68" s="11"/>
    </row>
    <row r="69" spans="1:12" ht="14.25" customHeight="1">
      <c r="A69" s="251">
        <v>46300</v>
      </c>
      <c r="B69" s="12" t="s">
        <v>25</v>
      </c>
      <c r="C69" s="138">
        <v>28</v>
      </c>
      <c r="D69" s="138">
        <v>33.700000000000003</v>
      </c>
      <c r="E69" s="138">
        <v>45</v>
      </c>
      <c r="F69" s="138">
        <v>29.6</v>
      </c>
      <c r="G69" s="138">
        <v>37.200000000000003</v>
      </c>
      <c r="H69" s="138">
        <v>25.7</v>
      </c>
      <c r="I69" s="12">
        <f t="shared" si="23"/>
        <v>199.2</v>
      </c>
      <c r="J69" s="252">
        <f t="shared" ref="J69" si="27">SUM(I69:I70)</f>
        <v>372.1</v>
      </c>
      <c r="K69" s="11"/>
      <c r="L69" s="11"/>
    </row>
    <row r="70" spans="1:12" ht="12.75">
      <c r="A70" s="419"/>
      <c r="B70" s="15" t="s">
        <v>32</v>
      </c>
      <c r="C70" s="138">
        <v>26.8</v>
      </c>
      <c r="D70" s="138">
        <v>27.5</v>
      </c>
      <c r="E70" s="138">
        <v>36</v>
      </c>
      <c r="F70" s="138">
        <v>32</v>
      </c>
      <c r="G70" s="138">
        <v>25.6</v>
      </c>
      <c r="H70" s="138">
        <v>25</v>
      </c>
      <c r="I70" s="12">
        <f t="shared" si="23"/>
        <v>172.9</v>
      </c>
      <c r="J70" s="420"/>
      <c r="K70" s="11"/>
      <c r="L70" s="11"/>
    </row>
    <row r="71" spans="1:12" ht="14.25" customHeight="1">
      <c r="A71" s="251">
        <v>46301</v>
      </c>
      <c r="B71" s="12" t="s">
        <v>25</v>
      </c>
      <c r="C71" s="138">
        <v>30.1</v>
      </c>
      <c r="D71" s="138">
        <v>31.2</v>
      </c>
      <c r="E71" s="138">
        <v>41.1</v>
      </c>
      <c r="F71" s="138">
        <v>31.2</v>
      </c>
      <c r="G71" s="138">
        <v>36</v>
      </c>
      <c r="H71" s="138">
        <v>24.3</v>
      </c>
      <c r="I71" s="12">
        <f t="shared" si="23"/>
        <v>193.9</v>
      </c>
      <c r="J71" s="252">
        <f t="shared" ref="J71" si="28">SUM(I71:I72)</f>
        <v>362.3</v>
      </c>
      <c r="K71" s="11"/>
      <c r="L71" s="11"/>
    </row>
    <row r="72" spans="1:12" ht="12.75">
      <c r="A72" s="419"/>
      <c r="B72" s="15" t="s">
        <v>32</v>
      </c>
      <c r="C72" s="138">
        <v>26.5</v>
      </c>
      <c r="D72" s="138">
        <v>25.1</v>
      </c>
      <c r="E72" s="138">
        <v>31.9</v>
      </c>
      <c r="F72" s="138">
        <v>31.1</v>
      </c>
      <c r="G72" s="138">
        <v>28.9</v>
      </c>
      <c r="H72" s="138">
        <v>24.9</v>
      </c>
      <c r="I72" s="12">
        <f t="shared" si="23"/>
        <v>168.4</v>
      </c>
      <c r="J72" s="420"/>
      <c r="K72" s="11"/>
      <c r="L72" s="11"/>
    </row>
    <row r="73" spans="1:12" ht="14.25" customHeight="1">
      <c r="A73" s="251">
        <v>46302</v>
      </c>
      <c r="B73" s="12" t="s">
        <v>25</v>
      </c>
      <c r="C73" s="138">
        <v>25.5</v>
      </c>
      <c r="D73" s="138">
        <v>27.4</v>
      </c>
      <c r="E73" s="138">
        <v>40.6</v>
      </c>
      <c r="F73" s="138">
        <v>25.4</v>
      </c>
      <c r="G73" s="138">
        <v>34.700000000000003</v>
      </c>
      <c r="H73" s="138">
        <v>23.5</v>
      </c>
      <c r="I73" s="12">
        <f t="shared" si="23"/>
        <v>177.10000000000002</v>
      </c>
      <c r="J73" s="252">
        <f>SUM(I73:I74)</f>
        <v>358.5</v>
      </c>
      <c r="K73" s="11"/>
      <c r="L73" s="11"/>
    </row>
    <row r="74" spans="1:12" ht="12.75">
      <c r="A74" s="419"/>
      <c r="B74" s="15" t="s">
        <v>32</v>
      </c>
      <c r="C74" s="138">
        <v>27</v>
      </c>
      <c r="D74" s="138">
        <v>28.1</v>
      </c>
      <c r="E74" s="138">
        <v>44.5</v>
      </c>
      <c r="F74" s="138">
        <v>30.1</v>
      </c>
      <c r="G74" s="138">
        <v>27.1</v>
      </c>
      <c r="H74" s="138">
        <v>24.6</v>
      </c>
      <c r="I74" s="12">
        <f t="shared" si="23"/>
        <v>181.39999999999998</v>
      </c>
      <c r="J74" s="420"/>
      <c r="K74" s="11"/>
      <c r="L74" s="11"/>
    </row>
    <row r="75" spans="1:12" ht="14.25" customHeight="1">
      <c r="A75" s="251">
        <v>46303</v>
      </c>
      <c r="B75" s="12" t="s">
        <v>25</v>
      </c>
      <c r="C75" s="138">
        <v>28.1</v>
      </c>
      <c r="D75" s="138">
        <v>30.7</v>
      </c>
      <c r="E75" s="138">
        <v>43.2</v>
      </c>
      <c r="F75" s="138">
        <v>26.4</v>
      </c>
      <c r="G75" s="138">
        <v>35.200000000000003</v>
      </c>
      <c r="H75" s="138">
        <v>26</v>
      </c>
      <c r="I75" s="12">
        <f t="shared" si="23"/>
        <v>189.60000000000002</v>
      </c>
      <c r="J75" s="252">
        <f t="shared" ref="J75" si="29">SUM(I75:I76)</f>
        <v>368.8</v>
      </c>
      <c r="K75" s="11"/>
      <c r="L75" s="11"/>
    </row>
    <row r="76" spans="1:12" ht="12.75">
      <c r="A76" s="419"/>
      <c r="B76" s="15" t="s">
        <v>32</v>
      </c>
      <c r="C76" s="138">
        <v>26.6</v>
      </c>
      <c r="D76" s="138">
        <v>29</v>
      </c>
      <c r="E76" s="138">
        <v>39</v>
      </c>
      <c r="F76" s="138">
        <v>31.3</v>
      </c>
      <c r="G76" s="138">
        <v>27.3</v>
      </c>
      <c r="H76" s="138">
        <v>26</v>
      </c>
      <c r="I76" s="12">
        <f t="shared" si="23"/>
        <v>179.2</v>
      </c>
      <c r="J76" s="420"/>
      <c r="K76" s="11"/>
      <c r="L76" s="11"/>
    </row>
    <row r="77" spans="1:12" ht="14.25" customHeight="1">
      <c r="A77" s="251">
        <v>46304</v>
      </c>
      <c r="B77" s="12" t="s">
        <v>25</v>
      </c>
      <c r="C77" s="138">
        <v>23.4</v>
      </c>
      <c r="D77" s="138">
        <v>28</v>
      </c>
      <c r="E77" s="138">
        <v>39.200000000000003</v>
      </c>
      <c r="F77" s="138">
        <v>30.7</v>
      </c>
      <c r="G77" s="138">
        <v>35.200000000000003</v>
      </c>
      <c r="H77" s="138">
        <v>23.9</v>
      </c>
      <c r="I77" s="12">
        <f t="shared" si="23"/>
        <v>180.4</v>
      </c>
      <c r="J77" s="252">
        <f t="shared" ref="J77" si="30">SUM(I77:I78)</f>
        <v>351.1</v>
      </c>
      <c r="K77" s="11"/>
      <c r="L77" s="11"/>
    </row>
    <row r="78" spans="1:12" ht="12.75">
      <c r="A78" s="419"/>
      <c r="B78" s="15" t="s">
        <v>32</v>
      </c>
      <c r="C78" s="138">
        <v>24.8</v>
      </c>
      <c r="D78" s="138">
        <v>26.3</v>
      </c>
      <c r="E78" s="138">
        <v>50</v>
      </c>
      <c r="F78" s="138">
        <v>25.5</v>
      </c>
      <c r="G78" s="138">
        <v>19</v>
      </c>
      <c r="H78" s="138">
        <v>25.1</v>
      </c>
      <c r="I78" s="12">
        <f t="shared" si="23"/>
        <v>170.7</v>
      </c>
      <c r="J78" s="420"/>
      <c r="K78" s="11"/>
      <c r="L78" s="11"/>
    </row>
    <row r="79" spans="1:12" ht="14.25" customHeight="1">
      <c r="A79" s="251">
        <v>46305</v>
      </c>
      <c r="B79" s="12" t="s">
        <v>25</v>
      </c>
      <c r="C79" s="138">
        <v>24.3</v>
      </c>
      <c r="D79" s="138">
        <v>23.2</v>
      </c>
      <c r="E79" s="138">
        <v>44.1</v>
      </c>
      <c r="F79" s="138">
        <v>27.8</v>
      </c>
      <c r="G79" s="138">
        <v>0</v>
      </c>
      <c r="H79" s="138">
        <v>23.5</v>
      </c>
      <c r="I79" s="12">
        <f t="shared" si="23"/>
        <v>142.89999999999998</v>
      </c>
      <c r="J79" s="252">
        <f t="shared" ref="J79" si="31">SUM(I79:I80)</f>
        <v>300.89999999999998</v>
      </c>
      <c r="K79" s="11"/>
      <c r="L79" s="11"/>
    </row>
    <row r="80" spans="1:12" ht="12.75">
      <c r="A80" s="419"/>
      <c r="B80" s="15" t="s">
        <v>32</v>
      </c>
      <c r="C80" s="138">
        <v>25.1</v>
      </c>
      <c r="D80" s="138">
        <v>25.8</v>
      </c>
      <c r="E80" s="138">
        <v>43</v>
      </c>
      <c r="F80" s="138">
        <v>23.8</v>
      </c>
      <c r="G80" s="138">
        <v>16.399999999999999</v>
      </c>
      <c r="H80" s="138">
        <v>23.9</v>
      </c>
      <c r="I80" s="12">
        <f>SUM(C80:H80)</f>
        <v>158</v>
      </c>
      <c r="J80" s="420"/>
      <c r="K80" s="11"/>
      <c r="L80" s="11"/>
    </row>
    <row r="81" spans="1:12" ht="12.75">
      <c r="A81" s="13"/>
      <c r="B81" s="13"/>
      <c r="C81" s="10"/>
      <c r="D81" s="10"/>
      <c r="E81" s="10"/>
      <c r="F81" s="10"/>
      <c r="G81" s="10"/>
      <c r="H81" s="10"/>
      <c r="I81" s="10"/>
      <c r="J81" s="11"/>
      <c r="K81" s="11"/>
      <c r="L81" s="11"/>
    </row>
    <row r="82" spans="1:12" ht="12.75">
      <c r="A82" s="256" t="s">
        <v>89</v>
      </c>
      <c r="B82" s="357"/>
      <c r="C82" s="16">
        <f t="shared" ref="C82:J82" si="32">SUM(C61:C80)</f>
        <v>454.60000000000008</v>
      </c>
      <c r="D82" s="16">
        <f t="shared" si="32"/>
        <v>572.5</v>
      </c>
      <c r="E82" s="16">
        <f t="shared" si="32"/>
        <v>786.10000000000014</v>
      </c>
      <c r="F82" s="16">
        <f t="shared" si="32"/>
        <v>563.99999999999989</v>
      </c>
      <c r="G82" s="16">
        <f t="shared" si="32"/>
        <v>544.9</v>
      </c>
      <c r="H82" s="16">
        <f t="shared" si="32"/>
        <v>492.29999999999995</v>
      </c>
      <c r="I82" s="16">
        <f t="shared" si="32"/>
        <v>3414.4</v>
      </c>
      <c r="J82" s="16">
        <f t="shared" si="32"/>
        <v>3414.4000000000005</v>
      </c>
      <c r="K82" s="11"/>
      <c r="L82" s="11"/>
    </row>
    <row r="83" spans="1:12" ht="13.5">
      <c r="A83" s="253" t="s">
        <v>90</v>
      </c>
      <c r="B83" s="421"/>
      <c r="C83" s="17">
        <f t="shared" ref="C83:J83" si="33">C82*40</f>
        <v>18184.000000000004</v>
      </c>
      <c r="D83" s="17">
        <f t="shared" si="33"/>
        <v>22900</v>
      </c>
      <c r="E83" s="17">
        <f t="shared" si="33"/>
        <v>31444.000000000007</v>
      </c>
      <c r="F83" s="17">
        <f t="shared" si="33"/>
        <v>22559.999999999996</v>
      </c>
      <c r="G83" s="17">
        <f t="shared" si="33"/>
        <v>21796</v>
      </c>
      <c r="H83" s="17">
        <f t="shared" si="33"/>
        <v>19692</v>
      </c>
      <c r="I83" s="17">
        <f t="shared" si="33"/>
        <v>136576</v>
      </c>
      <c r="J83" s="17">
        <f t="shared" si="33"/>
        <v>136576.00000000003</v>
      </c>
      <c r="K83" s="11"/>
      <c r="L83" s="11"/>
    </row>
    <row r="84" spans="1:12" ht="13.5">
      <c r="A84" s="18"/>
      <c r="B84" s="10"/>
      <c r="C84" s="10"/>
      <c r="D84" s="10"/>
      <c r="E84" s="10"/>
      <c r="F84" s="10"/>
      <c r="G84" s="10"/>
      <c r="H84" s="10"/>
      <c r="I84" s="10"/>
      <c r="J84" s="11"/>
      <c r="K84" s="11"/>
      <c r="L84" s="11"/>
    </row>
    <row r="85" spans="1:12" ht="12.75">
      <c r="A85" s="254" t="s">
        <v>91</v>
      </c>
      <c r="B85" s="421"/>
      <c r="C85" s="19"/>
      <c r="D85" s="19"/>
      <c r="E85" s="19"/>
      <c r="F85" s="19"/>
      <c r="G85" s="19"/>
      <c r="H85" s="19"/>
      <c r="I85" s="20"/>
      <c r="J85" s="19"/>
      <c r="K85" s="11"/>
      <c r="L85" s="11"/>
    </row>
    <row r="86" spans="1:12" ht="12.75">
      <c r="A86" s="255" t="s">
        <v>92</v>
      </c>
      <c r="B86" s="422"/>
      <c r="C86" s="21"/>
      <c r="D86" s="21"/>
      <c r="E86" s="21"/>
      <c r="F86" s="21"/>
      <c r="G86" s="21"/>
      <c r="H86" s="21"/>
      <c r="I86" s="22"/>
      <c r="J86" s="21"/>
      <c r="K86" s="11"/>
      <c r="L86" s="11"/>
    </row>
    <row r="87" spans="1:12" ht="12.75">
      <c r="A87" s="251">
        <v>46286</v>
      </c>
      <c r="B87" s="12" t="s">
        <v>25</v>
      </c>
      <c r="C87" s="138">
        <v>9.9</v>
      </c>
      <c r="D87" s="138">
        <v>0</v>
      </c>
      <c r="E87" s="138">
        <v>0</v>
      </c>
      <c r="F87" s="138">
        <v>20.7</v>
      </c>
      <c r="G87" s="138">
        <v>26.7</v>
      </c>
      <c r="H87" s="138">
        <v>25</v>
      </c>
      <c r="I87" s="12">
        <f>SUM(C87:H87)</f>
        <v>82.3</v>
      </c>
      <c r="J87" s="252">
        <f>SUM(I87:I88)</f>
        <v>156.1</v>
      </c>
      <c r="K87" s="11"/>
      <c r="L87" s="11"/>
    </row>
    <row r="88" spans="1:12" ht="12.75">
      <c r="A88" s="419"/>
      <c r="B88" s="15" t="s">
        <v>32</v>
      </c>
      <c r="C88" s="138">
        <v>9.5</v>
      </c>
      <c r="D88" s="138">
        <v>0</v>
      </c>
      <c r="E88" s="138">
        <v>0</v>
      </c>
      <c r="F88" s="138">
        <v>19.8</v>
      </c>
      <c r="G88" s="138">
        <v>21.5</v>
      </c>
      <c r="H88" s="138">
        <v>23</v>
      </c>
      <c r="I88" s="12">
        <f t="shared" ref="I88:I106" si="34">SUM(C88:H88)</f>
        <v>73.8</v>
      </c>
      <c r="J88" s="420"/>
      <c r="K88" s="11"/>
      <c r="L88" s="11"/>
    </row>
    <row r="89" spans="1:12" ht="14.25" customHeight="1">
      <c r="A89" s="251">
        <v>46287</v>
      </c>
      <c r="B89" s="12" t="s">
        <v>25</v>
      </c>
      <c r="C89" s="138">
        <v>10</v>
      </c>
      <c r="D89" s="138">
        <v>0</v>
      </c>
      <c r="E89" s="138">
        <v>0</v>
      </c>
      <c r="F89" s="138">
        <v>18.5</v>
      </c>
      <c r="G89" s="138">
        <v>27.3</v>
      </c>
      <c r="H89" s="138">
        <v>25</v>
      </c>
      <c r="I89" s="12">
        <f t="shared" si="34"/>
        <v>80.8</v>
      </c>
      <c r="J89" s="252">
        <f t="shared" ref="J89" si="35">SUM(I89:I90)</f>
        <v>155.1</v>
      </c>
      <c r="K89" s="11"/>
      <c r="L89" s="11"/>
    </row>
    <row r="90" spans="1:12" ht="12.75">
      <c r="A90" s="419"/>
      <c r="B90" s="15" t="s">
        <v>32</v>
      </c>
      <c r="C90" s="138">
        <v>11.2</v>
      </c>
      <c r="D90" s="138">
        <v>0</v>
      </c>
      <c r="E90" s="138">
        <v>0</v>
      </c>
      <c r="F90" s="138">
        <v>19.100000000000001</v>
      </c>
      <c r="G90" s="138">
        <v>21.5</v>
      </c>
      <c r="H90" s="138">
        <v>22.5</v>
      </c>
      <c r="I90" s="12">
        <f t="shared" si="34"/>
        <v>74.3</v>
      </c>
      <c r="J90" s="420"/>
      <c r="K90" s="11"/>
      <c r="L90" s="11"/>
    </row>
    <row r="91" spans="1:12" ht="14.25" customHeight="1">
      <c r="A91" s="251">
        <v>46288</v>
      </c>
      <c r="B91" s="12" t="s">
        <v>25</v>
      </c>
      <c r="C91" s="138">
        <v>9.6</v>
      </c>
      <c r="D91" s="138">
        <v>0</v>
      </c>
      <c r="E91" s="138">
        <v>0</v>
      </c>
      <c r="F91" s="138">
        <v>22</v>
      </c>
      <c r="G91" s="138">
        <v>25.2</v>
      </c>
      <c r="H91" s="138">
        <v>25</v>
      </c>
      <c r="I91" s="12">
        <f t="shared" si="34"/>
        <v>81.8</v>
      </c>
      <c r="J91" s="252">
        <f t="shared" ref="J91" si="36">SUM(I91:I92)</f>
        <v>145.79999999999998</v>
      </c>
      <c r="K91" s="11"/>
      <c r="L91" s="11"/>
    </row>
    <row r="92" spans="1:12" ht="12.75">
      <c r="A92" s="419"/>
      <c r="B92" s="15" t="s">
        <v>32</v>
      </c>
      <c r="C92" s="138">
        <v>8.4</v>
      </c>
      <c r="D92" s="138">
        <v>0</v>
      </c>
      <c r="E92" s="138">
        <v>0</v>
      </c>
      <c r="F92" s="138">
        <v>18.899999999999999</v>
      </c>
      <c r="G92" s="138">
        <v>16.3</v>
      </c>
      <c r="H92" s="138">
        <v>20.399999999999999</v>
      </c>
      <c r="I92" s="12">
        <f t="shared" si="34"/>
        <v>63.999999999999993</v>
      </c>
      <c r="J92" s="420"/>
      <c r="K92" s="11"/>
      <c r="L92" s="11"/>
    </row>
    <row r="93" spans="1:12" ht="14.25" customHeight="1">
      <c r="A93" s="251">
        <v>46289</v>
      </c>
      <c r="B93" s="12" t="s">
        <v>25</v>
      </c>
      <c r="C93" s="138">
        <v>7.8</v>
      </c>
      <c r="D93" s="138">
        <v>0</v>
      </c>
      <c r="E93" s="138">
        <v>0</v>
      </c>
      <c r="F93" s="138">
        <v>20.399999999999999</v>
      </c>
      <c r="G93" s="138">
        <v>26.9</v>
      </c>
      <c r="H93" s="138">
        <v>27</v>
      </c>
      <c r="I93" s="12">
        <f t="shared" si="34"/>
        <v>82.1</v>
      </c>
      <c r="J93" s="252">
        <f t="shared" ref="J93" si="37">SUM(I93:I94)</f>
        <v>151.19999999999999</v>
      </c>
      <c r="K93" s="11"/>
      <c r="L93" s="11"/>
    </row>
    <row r="94" spans="1:12" ht="12.75">
      <c r="A94" s="419"/>
      <c r="B94" s="15" t="s">
        <v>32</v>
      </c>
      <c r="C94" s="138">
        <v>7.6</v>
      </c>
      <c r="D94" s="138">
        <v>0</v>
      </c>
      <c r="E94" s="138">
        <v>0</v>
      </c>
      <c r="F94" s="138">
        <v>22.7</v>
      </c>
      <c r="G94" s="138">
        <v>17.7</v>
      </c>
      <c r="H94" s="138">
        <v>21.1</v>
      </c>
      <c r="I94" s="12">
        <f t="shared" si="34"/>
        <v>69.099999999999994</v>
      </c>
      <c r="J94" s="420"/>
      <c r="K94" s="11"/>
      <c r="L94" s="11"/>
    </row>
    <row r="95" spans="1:12" ht="14.25" customHeight="1">
      <c r="A95" s="251">
        <v>46290</v>
      </c>
      <c r="B95" s="12" t="s">
        <v>25</v>
      </c>
      <c r="C95" s="138">
        <v>9.4</v>
      </c>
      <c r="D95" s="138">
        <v>0</v>
      </c>
      <c r="E95" s="138">
        <v>0</v>
      </c>
      <c r="F95" s="138">
        <v>22.3</v>
      </c>
      <c r="G95" s="138">
        <v>24.4</v>
      </c>
      <c r="H95" s="138">
        <v>23.5</v>
      </c>
      <c r="I95" s="12">
        <f t="shared" si="34"/>
        <v>79.599999999999994</v>
      </c>
      <c r="J95" s="252">
        <f t="shared" ref="J95" si="38">SUM(I95:I96)</f>
        <v>144.19999999999999</v>
      </c>
      <c r="K95" s="11"/>
      <c r="L95" s="11"/>
    </row>
    <row r="96" spans="1:12" ht="12.75">
      <c r="A96" s="419"/>
      <c r="B96" s="15" t="s">
        <v>32</v>
      </c>
      <c r="C96" s="138">
        <v>6.7</v>
      </c>
      <c r="D96" s="138">
        <v>0</v>
      </c>
      <c r="E96" s="138">
        <v>0</v>
      </c>
      <c r="F96" s="138">
        <v>22</v>
      </c>
      <c r="G96" s="138">
        <v>15.9</v>
      </c>
      <c r="H96" s="138">
        <v>20</v>
      </c>
      <c r="I96" s="12">
        <f t="shared" si="34"/>
        <v>64.599999999999994</v>
      </c>
      <c r="J96" s="420"/>
      <c r="K96" s="11"/>
      <c r="L96" s="11"/>
    </row>
    <row r="97" spans="1:12" ht="14.25" customHeight="1">
      <c r="A97" s="251">
        <v>46291</v>
      </c>
      <c r="B97" s="12" t="s">
        <v>25</v>
      </c>
      <c r="C97" s="138">
        <v>0</v>
      </c>
      <c r="D97" s="138">
        <v>0</v>
      </c>
      <c r="E97" s="138">
        <v>0</v>
      </c>
      <c r="F97" s="138">
        <v>0</v>
      </c>
      <c r="G97" s="138">
        <v>0</v>
      </c>
      <c r="H97" s="138">
        <v>0</v>
      </c>
      <c r="I97" s="12">
        <f t="shared" si="34"/>
        <v>0</v>
      </c>
      <c r="J97" s="252">
        <f t="shared" ref="J97" si="39">SUM(I97:I98)</f>
        <v>0</v>
      </c>
      <c r="K97" s="11"/>
      <c r="L97" s="11"/>
    </row>
    <row r="98" spans="1:12" ht="12.75">
      <c r="A98" s="419"/>
      <c r="B98" s="15" t="s">
        <v>32</v>
      </c>
      <c r="C98" s="138">
        <v>0</v>
      </c>
      <c r="D98" s="138">
        <v>0</v>
      </c>
      <c r="E98" s="138">
        <v>0</v>
      </c>
      <c r="F98" s="138">
        <v>0</v>
      </c>
      <c r="G98" s="138">
        <v>0</v>
      </c>
      <c r="H98" s="138">
        <v>0</v>
      </c>
      <c r="I98" s="12">
        <f t="shared" si="34"/>
        <v>0</v>
      </c>
      <c r="J98" s="420"/>
      <c r="K98" s="11"/>
      <c r="L98" s="11"/>
    </row>
    <row r="99" spans="1:12" ht="14.25" customHeight="1">
      <c r="A99" s="251">
        <v>46292</v>
      </c>
      <c r="B99" s="12" t="s">
        <v>25</v>
      </c>
      <c r="C99" s="138">
        <v>0</v>
      </c>
      <c r="D99" s="138">
        <v>0</v>
      </c>
      <c r="E99" s="138">
        <v>0</v>
      </c>
      <c r="F99" s="138">
        <v>0</v>
      </c>
      <c r="G99" s="138">
        <v>0</v>
      </c>
      <c r="H99" s="138">
        <v>0</v>
      </c>
      <c r="I99" s="12">
        <f t="shared" si="34"/>
        <v>0</v>
      </c>
      <c r="J99" s="252">
        <f t="shared" ref="J99" si="40">SUM(I99:I100)</f>
        <v>0</v>
      </c>
      <c r="K99" s="11"/>
      <c r="L99" s="11"/>
    </row>
    <row r="100" spans="1:12" ht="12.75">
      <c r="A100" s="419"/>
      <c r="B100" s="15" t="s">
        <v>32</v>
      </c>
      <c r="C100" s="138">
        <v>0</v>
      </c>
      <c r="D100" s="138">
        <v>0</v>
      </c>
      <c r="E100" s="138">
        <v>0</v>
      </c>
      <c r="F100" s="138">
        <v>0</v>
      </c>
      <c r="G100" s="138">
        <v>0</v>
      </c>
      <c r="H100" s="138">
        <v>0</v>
      </c>
      <c r="I100" s="12">
        <f t="shared" si="34"/>
        <v>0</v>
      </c>
      <c r="J100" s="420"/>
      <c r="K100" s="11"/>
      <c r="L100" s="11"/>
    </row>
    <row r="101" spans="1:12" ht="14.25" customHeight="1">
      <c r="A101" s="251">
        <v>46293</v>
      </c>
      <c r="B101" s="12" t="s">
        <v>25</v>
      </c>
      <c r="C101" s="138">
        <v>0</v>
      </c>
      <c r="D101" s="138">
        <v>0</v>
      </c>
      <c r="E101" s="138">
        <v>0</v>
      </c>
      <c r="F101" s="138">
        <v>0</v>
      </c>
      <c r="G101" s="138">
        <v>0</v>
      </c>
      <c r="H101" s="138">
        <v>0</v>
      </c>
      <c r="I101" s="12">
        <f t="shared" si="34"/>
        <v>0</v>
      </c>
      <c r="J101" s="252">
        <f t="shared" ref="J101" si="41">SUM(I101:I102)</f>
        <v>0</v>
      </c>
      <c r="K101" s="11"/>
      <c r="L101" s="11"/>
    </row>
    <row r="102" spans="1:12" ht="12.75">
      <c r="A102" s="419"/>
      <c r="B102" s="15" t="s">
        <v>32</v>
      </c>
      <c r="C102" s="138">
        <v>0</v>
      </c>
      <c r="D102" s="138">
        <v>0</v>
      </c>
      <c r="E102" s="138">
        <v>0</v>
      </c>
      <c r="F102" s="138">
        <v>0</v>
      </c>
      <c r="G102" s="138">
        <v>0</v>
      </c>
      <c r="H102" s="138">
        <v>0</v>
      </c>
      <c r="I102" s="12">
        <f t="shared" si="34"/>
        <v>0</v>
      </c>
      <c r="J102" s="420"/>
      <c r="K102" s="11"/>
      <c r="L102" s="11"/>
    </row>
    <row r="103" spans="1:12" ht="14.25" customHeight="1">
      <c r="A103" s="251">
        <v>46294</v>
      </c>
      <c r="B103" s="12" t="s">
        <v>25</v>
      </c>
      <c r="C103" s="138">
        <v>0</v>
      </c>
      <c r="D103" s="138">
        <v>0</v>
      </c>
      <c r="E103" s="138">
        <v>0</v>
      </c>
      <c r="F103" s="138">
        <v>0</v>
      </c>
      <c r="G103" s="138">
        <v>0</v>
      </c>
      <c r="H103" s="138">
        <v>0</v>
      </c>
      <c r="I103" s="12">
        <f t="shared" si="34"/>
        <v>0</v>
      </c>
      <c r="J103" s="252">
        <f t="shared" ref="J103" si="42">SUM(I103:I104)</f>
        <v>0</v>
      </c>
      <c r="K103" s="11"/>
      <c r="L103" s="11"/>
    </row>
    <row r="104" spans="1:12" ht="12.75">
      <c r="A104" s="419"/>
      <c r="B104" s="15" t="s">
        <v>32</v>
      </c>
      <c r="C104" s="138">
        <v>0</v>
      </c>
      <c r="D104" s="138">
        <v>0</v>
      </c>
      <c r="E104" s="138">
        <v>0</v>
      </c>
      <c r="F104" s="138">
        <v>0</v>
      </c>
      <c r="G104" s="138">
        <v>0</v>
      </c>
      <c r="H104" s="138">
        <v>0</v>
      </c>
      <c r="I104" s="12">
        <f t="shared" si="34"/>
        <v>0</v>
      </c>
      <c r="J104" s="420"/>
      <c r="K104" s="11"/>
      <c r="L104" s="11"/>
    </row>
    <row r="105" spans="1:12" ht="14.25" customHeight="1">
      <c r="A105" s="251">
        <v>46295</v>
      </c>
      <c r="B105" s="12" t="s">
        <v>25</v>
      </c>
      <c r="C105" s="138">
        <v>0</v>
      </c>
      <c r="D105" s="138">
        <v>0</v>
      </c>
      <c r="E105" s="138">
        <v>0</v>
      </c>
      <c r="F105" s="138">
        <v>0</v>
      </c>
      <c r="G105" s="138">
        <v>0</v>
      </c>
      <c r="H105" s="138">
        <v>0</v>
      </c>
      <c r="I105" s="12">
        <f t="shared" si="34"/>
        <v>0</v>
      </c>
      <c r="J105" s="252">
        <f>SUM(I105:I106)</f>
        <v>0</v>
      </c>
      <c r="K105" s="11"/>
      <c r="L105" s="11"/>
    </row>
    <row r="106" spans="1:12" ht="12.75">
      <c r="A106" s="419"/>
      <c r="B106" s="15" t="s">
        <v>32</v>
      </c>
      <c r="C106" s="138">
        <v>0</v>
      </c>
      <c r="D106" s="138">
        <v>0</v>
      </c>
      <c r="E106" s="138">
        <v>0</v>
      </c>
      <c r="F106" s="138">
        <v>0</v>
      </c>
      <c r="G106" s="138">
        <v>0</v>
      </c>
      <c r="H106" s="138">
        <v>0</v>
      </c>
      <c r="I106" s="12">
        <f>SUM(C106:H106)</f>
        <v>0</v>
      </c>
      <c r="J106" s="420"/>
      <c r="K106" s="11"/>
      <c r="L106" s="11"/>
    </row>
    <row r="107" spans="1:12" ht="12.75">
      <c r="A107" s="186"/>
      <c r="B107" s="13"/>
      <c r="C107" s="10"/>
      <c r="D107" s="10"/>
      <c r="E107" s="10"/>
      <c r="F107" s="10"/>
      <c r="G107" s="10"/>
      <c r="H107" s="10"/>
      <c r="I107" s="10"/>
      <c r="J107" s="11"/>
      <c r="K107" s="11"/>
      <c r="L107" s="11"/>
    </row>
    <row r="108" spans="1:12" ht="12.75">
      <c r="A108" s="256" t="s">
        <v>89</v>
      </c>
      <c r="B108" s="357"/>
      <c r="C108" s="16">
        <f t="shared" ref="C108:J108" si="43">SUM(C87:C106)</f>
        <v>90.1</v>
      </c>
      <c r="D108" s="16">
        <f t="shared" si="43"/>
        <v>0</v>
      </c>
      <c r="E108" s="16">
        <f t="shared" si="43"/>
        <v>0</v>
      </c>
      <c r="F108" s="16">
        <f t="shared" si="43"/>
        <v>206.4</v>
      </c>
      <c r="G108" s="16">
        <f t="shared" si="43"/>
        <v>223.4</v>
      </c>
      <c r="H108" s="16">
        <f t="shared" si="43"/>
        <v>232.5</v>
      </c>
      <c r="I108" s="16">
        <f t="shared" si="43"/>
        <v>752.40000000000009</v>
      </c>
      <c r="J108" s="16">
        <f t="shared" si="43"/>
        <v>752.40000000000009</v>
      </c>
      <c r="K108" s="11"/>
      <c r="L108" s="11"/>
    </row>
    <row r="109" spans="1:12" ht="13.5">
      <c r="A109" s="253" t="s">
        <v>90</v>
      </c>
      <c r="B109" s="421"/>
      <c r="C109" s="17">
        <f t="shared" ref="C109:J109" si="44">C108*40</f>
        <v>3604</v>
      </c>
      <c r="D109" s="17">
        <f t="shared" si="44"/>
        <v>0</v>
      </c>
      <c r="E109" s="17">
        <f t="shared" si="44"/>
        <v>0</v>
      </c>
      <c r="F109" s="17">
        <f t="shared" si="44"/>
        <v>8256</v>
      </c>
      <c r="G109" s="17">
        <f t="shared" si="44"/>
        <v>8936</v>
      </c>
      <c r="H109" s="17">
        <f t="shared" si="44"/>
        <v>9300</v>
      </c>
      <c r="I109" s="17">
        <f t="shared" si="44"/>
        <v>30096.000000000004</v>
      </c>
      <c r="J109" s="17">
        <f t="shared" si="44"/>
        <v>30096.000000000004</v>
      </c>
      <c r="K109" s="11"/>
      <c r="L109" s="11"/>
    </row>
    <row r="110" spans="1:12" ht="13.5">
      <c r="A110" s="18"/>
      <c r="B110" s="10"/>
      <c r="C110" s="10"/>
      <c r="D110" s="10"/>
      <c r="E110" s="10"/>
      <c r="F110" s="10"/>
      <c r="G110" s="10"/>
      <c r="H110" s="10"/>
      <c r="I110" s="10"/>
      <c r="J110" s="11"/>
      <c r="K110" s="11"/>
      <c r="L110" s="11"/>
    </row>
    <row r="111" spans="1:12" ht="12.75">
      <c r="A111" s="254" t="s">
        <v>91</v>
      </c>
      <c r="B111" s="421"/>
      <c r="C111" s="19"/>
      <c r="D111" s="19"/>
      <c r="E111" s="19"/>
      <c r="F111" s="19"/>
      <c r="G111" s="19"/>
      <c r="H111" s="19"/>
      <c r="I111" s="20"/>
      <c r="J111" s="19"/>
      <c r="K111" s="11"/>
      <c r="L111" s="11"/>
    </row>
    <row r="112" spans="1:12" ht="14.25">
      <c r="A112" s="171"/>
      <c r="B112" s="13"/>
      <c r="C112" s="13"/>
      <c r="D112" s="13"/>
      <c r="E112" s="13"/>
      <c r="F112" s="13"/>
      <c r="G112" s="13"/>
      <c r="H112" s="13"/>
      <c r="I112" s="13"/>
      <c r="J112" s="14"/>
      <c r="K112" s="11"/>
      <c r="L112" s="11"/>
    </row>
    <row r="113" spans="1:12" ht="14.25" customHeight="1">
      <c r="A113" s="251">
        <v>46276</v>
      </c>
      <c r="B113" s="12" t="s">
        <v>25</v>
      </c>
      <c r="C113" s="138">
        <v>7.4</v>
      </c>
      <c r="D113" s="138">
        <v>0</v>
      </c>
      <c r="E113" s="138">
        <v>50.6</v>
      </c>
      <c r="F113" s="138">
        <v>18.600000000000001</v>
      </c>
      <c r="G113" s="138">
        <v>30</v>
      </c>
      <c r="H113" s="138">
        <v>27.3</v>
      </c>
      <c r="I113" s="12">
        <f>SUM(C113:H113)</f>
        <v>133.9</v>
      </c>
      <c r="J113" s="252">
        <f>SUM(I113:I114)</f>
        <v>266.60000000000002</v>
      </c>
      <c r="K113" s="11"/>
      <c r="L113" s="11"/>
    </row>
    <row r="114" spans="1:12" ht="12.75">
      <c r="A114" s="257"/>
      <c r="B114" s="15" t="s">
        <v>32</v>
      </c>
      <c r="C114" s="138">
        <v>10.6</v>
      </c>
      <c r="D114" s="138">
        <v>0</v>
      </c>
      <c r="E114" s="138">
        <v>52.3</v>
      </c>
      <c r="F114" s="138">
        <v>21.2</v>
      </c>
      <c r="G114" s="138">
        <v>22.4</v>
      </c>
      <c r="H114" s="229">
        <v>26.2</v>
      </c>
      <c r="I114" s="12">
        <f t="shared" ref="I114:I132" si="45">SUM(C114:H114)</f>
        <v>132.69999999999999</v>
      </c>
      <c r="J114" s="420"/>
      <c r="K114" s="11"/>
      <c r="L114" s="11"/>
    </row>
    <row r="115" spans="1:12" ht="14.25" customHeight="1">
      <c r="A115" s="251">
        <v>46277</v>
      </c>
      <c r="B115" s="12" t="s">
        <v>25</v>
      </c>
      <c r="C115" s="138">
        <v>10.8</v>
      </c>
      <c r="D115" s="138">
        <v>0</v>
      </c>
      <c r="E115" s="138">
        <v>55.2</v>
      </c>
      <c r="F115" s="138">
        <v>23.4</v>
      </c>
      <c r="G115" s="138">
        <v>29.7</v>
      </c>
      <c r="H115" s="138">
        <v>29.1</v>
      </c>
      <c r="I115" s="12">
        <f t="shared" si="45"/>
        <v>148.20000000000002</v>
      </c>
      <c r="J115" s="252">
        <f t="shared" ref="J115" si="46">SUM(I115:I116)</f>
        <v>233.20000000000002</v>
      </c>
      <c r="K115" s="11"/>
      <c r="L115" s="11"/>
    </row>
    <row r="116" spans="1:12" ht="12.75">
      <c r="A116" s="257"/>
      <c r="B116" s="15" t="s">
        <v>32</v>
      </c>
      <c r="C116" s="138">
        <v>12.3</v>
      </c>
      <c r="D116" s="138">
        <v>0</v>
      </c>
      <c r="E116" s="138">
        <v>0</v>
      </c>
      <c r="F116" s="138">
        <v>20.3</v>
      </c>
      <c r="G116" s="138">
        <v>25.3</v>
      </c>
      <c r="H116" s="138">
        <v>27.1</v>
      </c>
      <c r="I116" s="12">
        <f t="shared" si="45"/>
        <v>85</v>
      </c>
      <c r="J116" s="420"/>
      <c r="K116" s="11"/>
      <c r="L116" s="11"/>
    </row>
    <row r="117" spans="1:12" ht="14.25" customHeight="1">
      <c r="A117" s="251">
        <v>46278</v>
      </c>
      <c r="B117" s="12" t="s">
        <v>25</v>
      </c>
      <c r="C117" s="138">
        <v>11</v>
      </c>
      <c r="D117" s="138">
        <v>0</v>
      </c>
      <c r="E117" s="138">
        <v>0</v>
      </c>
      <c r="F117" s="138">
        <v>26.2</v>
      </c>
      <c r="G117" s="138">
        <v>31</v>
      </c>
      <c r="H117" s="138">
        <v>29.3</v>
      </c>
      <c r="I117" s="12">
        <f t="shared" si="45"/>
        <v>97.5</v>
      </c>
      <c r="J117" s="252">
        <f t="shared" ref="J117" si="47">SUM(I117:I118)</f>
        <v>97.5</v>
      </c>
      <c r="K117" s="11"/>
      <c r="L117" s="11"/>
    </row>
    <row r="118" spans="1:12" ht="12.75">
      <c r="A118" s="257"/>
      <c r="B118" s="15" t="s">
        <v>32</v>
      </c>
      <c r="C118" s="138">
        <v>0</v>
      </c>
      <c r="D118" s="138">
        <v>0</v>
      </c>
      <c r="E118" s="138">
        <v>0</v>
      </c>
      <c r="F118" s="138">
        <v>0</v>
      </c>
      <c r="G118" s="138">
        <v>0</v>
      </c>
      <c r="H118" s="138">
        <v>0</v>
      </c>
      <c r="I118" s="12">
        <f t="shared" si="45"/>
        <v>0</v>
      </c>
      <c r="J118" s="420"/>
      <c r="K118" s="11"/>
      <c r="L118" s="11"/>
    </row>
    <row r="119" spans="1:12" ht="14.25" customHeight="1">
      <c r="A119" s="251">
        <v>46279</v>
      </c>
      <c r="B119" s="12" t="s">
        <v>25</v>
      </c>
      <c r="C119" s="138">
        <v>0</v>
      </c>
      <c r="D119" s="138">
        <v>0</v>
      </c>
      <c r="E119" s="138">
        <v>0</v>
      </c>
      <c r="F119" s="138">
        <v>19</v>
      </c>
      <c r="G119" s="138">
        <v>30</v>
      </c>
      <c r="H119" s="138">
        <v>18.8</v>
      </c>
      <c r="I119" s="12">
        <f t="shared" si="45"/>
        <v>67.8</v>
      </c>
      <c r="J119" s="252">
        <f t="shared" ref="J119" si="48">SUM(I119:I120)</f>
        <v>166.10000000000002</v>
      </c>
      <c r="K119" s="11"/>
      <c r="L119" s="11"/>
    </row>
    <row r="120" spans="1:12" ht="12.75">
      <c r="A120" s="257"/>
      <c r="B120" s="15" t="s">
        <v>32</v>
      </c>
      <c r="C120" s="138">
        <v>16.899999999999999</v>
      </c>
      <c r="D120" s="138">
        <v>0</v>
      </c>
      <c r="E120" s="138">
        <v>0</v>
      </c>
      <c r="F120" s="138">
        <v>27.6</v>
      </c>
      <c r="G120" s="138">
        <v>26.2</v>
      </c>
      <c r="H120" s="138">
        <v>27.6</v>
      </c>
      <c r="I120" s="12">
        <f t="shared" si="45"/>
        <v>98.300000000000011</v>
      </c>
      <c r="J120" s="420"/>
      <c r="K120" s="11"/>
      <c r="L120" s="11"/>
    </row>
    <row r="121" spans="1:12" ht="14.25" customHeight="1">
      <c r="A121" s="251">
        <v>46280</v>
      </c>
      <c r="B121" s="12" t="s">
        <v>25</v>
      </c>
      <c r="C121" s="138">
        <v>8.1999999999999993</v>
      </c>
      <c r="D121" s="138">
        <v>0</v>
      </c>
      <c r="E121" s="138">
        <v>0</v>
      </c>
      <c r="F121" s="138">
        <v>23</v>
      </c>
      <c r="G121" s="138">
        <v>25.2</v>
      </c>
      <c r="H121" s="138">
        <v>25.3</v>
      </c>
      <c r="I121" s="12">
        <f t="shared" si="45"/>
        <v>81.7</v>
      </c>
      <c r="J121" s="252">
        <f t="shared" ref="J121" si="49">SUM(I121:I122)</f>
        <v>147</v>
      </c>
      <c r="K121" s="11"/>
      <c r="L121" s="11"/>
    </row>
    <row r="122" spans="1:12" ht="12.75">
      <c r="A122" s="257"/>
      <c r="B122" s="15" t="s">
        <v>32</v>
      </c>
      <c r="C122" s="138">
        <v>12.7</v>
      </c>
      <c r="D122" s="138">
        <v>0</v>
      </c>
      <c r="E122" s="138">
        <v>0</v>
      </c>
      <c r="F122" s="138">
        <v>26.4</v>
      </c>
      <c r="G122" s="138">
        <v>0</v>
      </c>
      <c r="H122" s="138">
        <v>26.2</v>
      </c>
      <c r="I122" s="12">
        <f t="shared" si="45"/>
        <v>65.3</v>
      </c>
      <c r="J122" s="420"/>
      <c r="K122" s="11"/>
      <c r="L122" s="11"/>
    </row>
    <row r="123" spans="1:12" ht="14.25" customHeight="1">
      <c r="A123" s="251">
        <v>46281</v>
      </c>
      <c r="B123" s="12" t="s">
        <v>25</v>
      </c>
      <c r="C123" s="138">
        <v>11</v>
      </c>
      <c r="D123" s="138">
        <v>0</v>
      </c>
      <c r="E123" s="138">
        <v>0</v>
      </c>
      <c r="F123" s="138">
        <v>19</v>
      </c>
      <c r="G123" s="138">
        <v>28.9</v>
      </c>
      <c r="H123" s="138">
        <v>26.2</v>
      </c>
      <c r="I123" s="12">
        <f t="shared" si="45"/>
        <v>85.1</v>
      </c>
      <c r="J123" s="252">
        <f t="shared" ref="J123" si="50">SUM(I123:I124)</f>
        <v>167.39999999999998</v>
      </c>
      <c r="K123" s="11"/>
      <c r="L123" s="11"/>
    </row>
    <row r="124" spans="1:12" ht="12.75">
      <c r="A124" s="257"/>
      <c r="B124" s="15" t="s">
        <v>32</v>
      </c>
      <c r="C124" s="138">
        <v>11.2</v>
      </c>
      <c r="D124" s="138">
        <v>0</v>
      </c>
      <c r="E124" s="138">
        <v>0</v>
      </c>
      <c r="F124" s="138">
        <v>21.3</v>
      </c>
      <c r="G124" s="138">
        <v>22.8</v>
      </c>
      <c r="H124" s="138">
        <v>27</v>
      </c>
      <c r="I124" s="12">
        <f t="shared" si="45"/>
        <v>82.3</v>
      </c>
      <c r="J124" s="420"/>
      <c r="K124" s="11"/>
      <c r="L124" s="11"/>
    </row>
    <row r="125" spans="1:12" ht="14.25" customHeight="1">
      <c r="A125" s="251">
        <v>46282</v>
      </c>
      <c r="B125" s="12" t="s">
        <v>25</v>
      </c>
      <c r="C125" s="138">
        <v>8</v>
      </c>
      <c r="D125" s="138">
        <v>0</v>
      </c>
      <c r="E125" s="138">
        <v>0</v>
      </c>
      <c r="F125" s="138">
        <v>24</v>
      </c>
      <c r="G125" s="138">
        <v>29</v>
      </c>
      <c r="H125" s="138">
        <v>29</v>
      </c>
      <c r="I125" s="12">
        <f t="shared" si="45"/>
        <v>90</v>
      </c>
      <c r="J125" s="252">
        <f t="shared" ref="J125" si="51">SUM(I125:I126)</f>
        <v>163.30000000000001</v>
      </c>
      <c r="K125" s="11"/>
      <c r="L125" s="11"/>
    </row>
    <row r="126" spans="1:12" ht="12.75">
      <c r="A126" s="257"/>
      <c r="B126" s="15" t="s">
        <v>32</v>
      </c>
      <c r="C126" s="138">
        <v>10.199999999999999</v>
      </c>
      <c r="D126" s="138">
        <v>0</v>
      </c>
      <c r="E126" s="138">
        <v>0</v>
      </c>
      <c r="F126" s="138">
        <v>23.4</v>
      </c>
      <c r="G126" s="138">
        <v>14.6</v>
      </c>
      <c r="H126" s="138">
        <v>25.1</v>
      </c>
      <c r="I126" s="12">
        <f t="shared" si="45"/>
        <v>73.3</v>
      </c>
      <c r="J126" s="420"/>
      <c r="K126" s="11"/>
      <c r="L126" s="11"/>
    </row>
    <row r="127" spans="1:12" ht="14.25" customHeight="1">
      <c r="A127" s="251">
        <v>46283</v>
      </c>
      <c r="B127" s="12" t="s">
        <v>25</v>
      </c>
      <c r="C127" s="138">
        <v>9</v>
      </c>
      <c r="D127" s="138">
        <v>0</v>
      </c>
      <c r="E127" s="138">
        <v>0</v>
      </c>
      <c r="F127" s="138">
        <v>21</v>
      </c>
      <c r="G127" s="138">
        <v>28</v>
      </c>
      <c r="H127" s="138">
        <v>30</v>
      </c>
      <c r="I127" s="12">
        <f t="shared" si="45"/>
        <v>88</v>
      </c>
      <c r="J127" s="252">
        <f t="shared" ref="J127" si="52">SUM(I127:I128)</f>
        <v>169.2</v>
      </c>
      <c r="K127" s="11"/>
      <c r="L127" s="11"/>
    </row>
    <row r="128" spans="1:12" ht="12.75">
      <c r="A128" s="257"/>
      <c r="B128" s="15" t="s">
        <v>32</v>
      </c>
      <c r="C128" s="138">
        <v>9.6</v>
      </c>
      <c r="D128" s="138">
        <v>0</v>
      </c>
      <c r="E128" s="138">
        <v>0</v>
      </c>
      <c r="F128" s="138">
        <v>22.3</v>
      </c>
      <c r="G128" s="138">
        <v>22</v>
      </c>
      <c r="H128" s="138">
        <v>27.3</v>
      </c>
      <c r="I128" s="12">
        <f t="shared" si="45"/>
        <v>81.2</v>
      </c>
      <c r="J128" s="420"/>
      <c r="K128" s="11"/>
      <c r="L128" s="11"/>
    </row>
    <row r="129" spans="1:12" ht="14.25" customHeight="1">
      <c r="A129" s="251">
        <v>46284</v>
      </c>
      <c r="B129" s="12" t="s">
        <v>25</v>
      </c>
      <c r="C129" s="138">
        <v>9.3000000000000007</v>
      </c>
      <c r="D129" s="138">
        <v>0</v>
      </c>
      <c r="E129" s="138">
        <v>0</v>
      </c>
      <c r="F129" s="138">
        <v>21.9</v>
      </c>
      <c r="G129" s="138">
        <v>26</v>
      </c>
      <c r="H129" s="138">
        <v>25.2</v>
      </c>
      <c r="I129" s="12">
        <f t="shared" si="45"/>
        <v>82.4</v>
      </c>
      <c r="J129" s="252">
        <f t="shared" ref="J129" si="53">SUM(I129:I130)</f>
        <v>159</v>
      </c>
      <c r="K129" s="11"/>
      <c r="L129" s="11"/>
    </row>
    <row r="130" spans="1:12" ht="12.75">
      <c r="A130" s="257"/>
      <c r="B130" s="15" t="s">
        <v>32</v>
      </c>
      <c r="C130" s="138">
        <v>9.4</v>
      </c>
      <c r="D130" s="138">
        <v>0</v>
      </c>
      <c r="E130" s="138">
        <v>0</v>
      </c>
      <c r="F130" s="138">
        <v>17.2</v>
      </c>
      <c r="G130" s="138">
        <v>21.7</v>
      </c>
      <c r="H130" s="138">
        <v>28.3</v>
      </c>
      <c r="I130" s="12">
        <f t="shared" si="45"/>
        <v>76.599999999999994</v>
      </c>
      <c r="J130" s="420"/>
      <c r="K130" s="11"/>
      <c r="L130" s="11"/>
    </row>
    <row r="131" spans="1:12" ht="12.75">
      <c r="A131" s="251">
        <v>46285</v>
      </c>
      <c r="B131" s="12" t="s">
        <v>25</v>
      </c>
      <c r="C131" s="138">
        <v>8.1999999999999993</v>
      </c>
      <c r="D131" s="138">
        <v>0</v>
      </c>
      <c r="E131" s="138">
        <v>0</v>
      </c>
      <c r="F131" s="138">
        <v>26</v>
      </c>
      <c r="G131" s="138">
        <v>29</v>
      </c>
      <c r="H131" s="138">
        <v>20</v>
      </c>
      <c r="I131" s="12">
        <f t="shared" si="45"/>
        <v>83.2</v>
      </c>
      <c r="J131" s="252">
        <f>SUM(I131:I132)</f>
        <v>159.69999999999999</v>
      </c>
      <c r="K131" s="11"/>
      <c r="L131" s="11"/>
    </row>
    <row r="132" spans="1:12" ht="12.75">
      <c r="A132" s="257"/>
      <c r="B132" s="15" t="s">
        <v>32</v>
      </c>
      <c r="C132" s="138">
        <v>10.1</v>
      </c>
      <c r="D132" s="138">
        <v>0</v>
      </c>
      <c r="E132" s="138">
        <v>0</v>
      </c>
      <c r="F132" s="138">
        <v>22.6</v>
      </c>
      <c r="G132" s="138">
        <v>17.2</v>
      </c>
      <c r="H132" s="138">
        <v>26.6</v>
      </c>
      <c r="I132" s="12">
        <f>SUM(C132:H132)</f>
        <v>76.5</v>
      </c>
      <c r="J132" s="420"/>
      <c r="K132" s="11"/>
      <c r="L132" s="11"/>
    </row>
    <row r="133" spans="1:12" ht="12.75">
      <c r="A133" s="13"/>
      <c r="B133" s="13"/>
      <c r="C133" s="10"/>
      <c r="D133" s="10"/>
      <c r="E133" s="10"/>
      <c r="F133" s="10"/>
      <c r="G133" s="10"/>
      <c r="H133" s="10"/>
      <c r="I133" s="10"/>
      <c r="J133" s="11"/>
      <c r="K133" s="11"/>
      <c r="L133" s="11"/>
    </row>
    <row r="134" spans="1:12" ht="12.75">
      <c r="A134" s="256" t="s">
        <v>89</v>
      </c>
      <c r="B134" s="357"/>
      <c r="C134" s="16">
        <f t="shared" ref="C134:J134" si="54">SUM(C113:C132)</f>
        <v>185.9</v>
      </c>
      <c r="D134" s="16">
        <f t="shared" si="54"/>
        <v>0</v>
      </c>
      <c r="E134" s="16">
        <f t="shared" si="54"/>
        <v>158.10000000000002</v>
      </c>
      <c r="F134" s="16">
        <f t="shared" si="54"/>
        <v>424.4</v>
      </c>
      <c r="G134" s="16">
        <f t="shared" si="54"/>
        <v>458.99999999999994</v>
      </c>
      <c r="H134" s="16">
        <f t="shared" si="54"/>
        <v>501.60000000000008</v>
      </c>
      <c r="I134" s="16">
        <f t="shared" si="54"/>
        <v>1729.0000000000002</v>
      </c>
      <c r="J134" s="16">
        <f t="shared" si="54"/>
        <v>1729.0000000000002</v>
      </c>
      <c r="K134" s="11"/>
      <c r="L134" s="11"/>
    </row>
    <row r="135" spans="1:12" ht="13.5">
      <c r="A135" s="253" t="s">
        <v>90</v>
      </c>
      <c r="B135" s="421"/>
      <c r="C135" s="17">
        <f t="shared" ref="C135:J135" si="55">C134*40</f>
        <v>7436</v>
      </c>
      <c r="D135" s="17">
        <f t="shared" si="55"/>
        <v>0</v>
      </c>
      <c r="E135" s="17">
        <f t="shared" si="55"/>
        <v>6324.0000000000009</v>
      </c>
      <c r="F135" s="17">
        <f t="shared" si="55"/>
        <v>16976</v>
      </c>
      <c r="G135" s="17">
        <f t="shared" si="55"/>
        <v>18359.999999999996</v>
      </c>
      <c r="H135" s="17">
        <f t="shared" si="55"/>
        <v>20064.000000000004</v>
      </c>
      <c r="I135" s="17">
        <f t="shared" si="55"/>
        <v>69160.000000000015</v>
      </c>
      <c r="J135" s="17">
        <f t="shared" si="55"/>
        <v>69160.000000000015</v>
      </c>
      <c r="K135" s="11"/>
      <c r="L135" s="11"/>
    </row>
    <row r="136" spans="1:12" ht="13.5">
      <c r="A136" s="18"/>
      <c r="B136" s="10"/>
      <c r="C136" s="10"/>
      <c r="D136" s="10"/>
      <c r="E136" s="10"/>
      <c r="F136" s="10"/>
      <c r="G136" s="10"/>
      <c r="H136" s="10"/>
      <c r="I136" s="10"/>
      <c r="J136" s="11"/>
      <c r="K136" s="11"/>
      <c r="L136" s="11"/>
    </row>
    <row r="137" spans="1:12" ht="12.75">
      <c r="A137" s="254" t="s">
        <v>91</v>
      </c>
      <c r="B137" s="421"/>
      <c r="C137" s="19"/>
      <c r="D137" s="19"/>
      <c r="E137" s="19"/>
      <c r="F137" s="19"/>
      <c r="G137" s="19"/>
      <c r="H137" s="19"/>
      <c r="I137" s="20"/>
      <c r="J137" s="19"/>
      <c r="K137" s="11"/>
      <c r="L137" s="11"/>
    </row>
    <row r="138" spans="1:12" ht="12.75">
      <c r="A138" s="255" t="s">
        <v>92</v>
      </c>
      <c r="B138" s="422"/>
      <c r="C138" s="21"/>
      <c r="D138" s="21"/>
      <c r="E138" s="21"/>
      <c r="F138" s="21"/>
      <c r="G138" s="21"/>
      <c r="H138" s="21"/>
      <c r="I138" s="22"/>
      <c r="J138" s="21"/>
      <c r="K138" s="11"/>
      <c r="L138" s="11"/>
    </row>
    <row r="139" spans="1:12" ht="14.25">
      <c r="A139" s="171"/>
      <c r="B139" s="13"/>
      <c r="C139" s="13"/>
      <c r="D139" s="13"/>
      <c r="E139" s="13"/>
      <c r="F139" s="13"/>
      <c r="G139" s="13"/>
      <c r="H139" s="13"/>
      <c r="I139" s="13"/>
      <c r="J139" s="14"/>
      <c r="K139" s="11"/>
      <c r="L139" s="11"/>
    </row>
    <row r="140" spans="1:12" ht="14.25" customHeight="1">
      <c r="A140" s="251">
        <v>46266</v>
      </c>
      <c r="B140" s="12" t="s">
        <v>25</v>
      </c>
      <c r="C140" s="138">
        <v>0</v>
      </c>
      <c r="D140" s="138">
        <v>0</v>
      </c>
      <c r="E140" s="138">
        <v>51.1</v>
      </c>
      <c r="F140" s="138">
        <v>0</v>
      </c>
      <c r="G140" s="138">
        <v>32</v>
      </c>
      <c r="H140" s="138">
        <v>28.1</v>
      </c>
      <c r="I140" s="12">
        <f t="shared" ref="I140:I153" si="56">SUM(C140:H140)</f>
        <v>111.19999999999999</v>
      </c>
      <c r="J140" s="252">
        <f>SUM(I140:I141)</f>
        <v>231.7</v>
      </c>
      <c r="K140" s="11"/>
      <c r="L140" s="11"/>
    </row>
    <row r="141" spans="1:12" ht="12.75">
      <c r="A141" s="419"/>
      <c r="B141" s="15" t="s">
        <v>32</v>
      </c>
      <c r="C141" s="138">
        <v>13.6</v>
      </c>
      <c r="D141" s="138">
        <v>0</v>
      </c>
      <c r="E141" s="138">
        <v>45.4</v>
      </c>
      <c r="F141" s="138">
        <v>16.3</v>
      </c>
      <c r="G141" s="138">
        <v>16.7</v>
      </c>
      <c r="H141" s="138">
        <v>28.5</v>
      </c>
      <c r="I141" s="15">
        <f t="shared" si="56"/>
        <v>120.5</v>
      </c>
      <c r="J141" s="420"/>
      <c r="K141" s="11"/>
      <c r="L141" s="11"/>
    </row>
    <row r="142" spans="1:12" ht="14.25" customHeight="1">
      <c r="A142" s="251">
        <v>46267</v>
      </c>
      <c r="B142" s="12" t="s">
        <v>25</v>
      </c>
      <c r="C142" s="138">
        <v>12.4</v>
      </c>
      <c r="D142" s="138">
        <v>0</v>
      </c>
      <c r="E142" s="138">
        <v>44.9</v>
      </c>
      <c r="F142" s="138">
        <v>20.5</v>
      </c>
      <c r="G142" s="138">
        <v>31.4</v>
      </c>
      <c r="H142" s="138">
        <v>27</v>
      </c>
      <c r="I142" s="12">
        <f t="shared" si="56"/>
        <v>136.19999999999999</v>
      </c>
      <c r="J142" s="252">
        <f t="shared" ref="J142" si="57">SUM(I142:I143)</f>
        <v>265.7</v>
      </c>
      <c r="K142" s="11"/>
      <c r="L142" s="11"/>
    </row>
    <row r="143" spans="1:12" ht="12.75">
      <c r="A143" s="419"/>
      <c r="B143" s="15" t="s">
        <v>32</v>
      </c>
      <c r="C143" s="138">
        <v>13.2</v>
      </c>
      <c r="D143" s="138">
        <v>0</v>
      </c>
      <c r="E143" s="138">
        <v>47.5</v>
      </c>
      <c r="F143" s="138">
        <v>17.899999999999999</v>
      </c>
      <c r="G143" s="138">
        <v>23</v>
      </c>
      <c r="H143" s="138">
        <v>27.9</v>
      </c>
      <c r="I143" s="15">
        <f t="shared" si="56"/>
        <v>129.5</v>
      </c>
      <c r="J143" s="420"/>
      <c r="K143" s="11"/>
      <c r="L143" s="11"/>
    </row>
    <row r="144" spans="1:12" ht="14.25" customHeight="1">
      <c r="A144" s="251">
        <v>46268</v>
      </c>
      <c r="B144" s="12" t="s">
        <v>25</v>
      </c>
      <c r="C144" s="138">
        <v>11.5</v>
      </c>
      <c r="D144" s="138">
        <v>0</v>
      </c>
      <c r="E144" s="138">
        <v>42.5</v>
      </c>
      <c r="F144" s="138">
        <v>22.3</v>
      </c>
      <c r="G144" s="138">
        <v>0</v>
      </c>
      <c r="H144" s="138">
        <v>30.7</v>
      </c>
      <c r="I144" s="12">
        <f t="shared" si="56"/>
        <v>107</v>
      </c>
      <c r="J144" s="252">
        <f t="shared" ref="J144" si="58">SUM(I144:I145)</f>
        <v>228.4</v>
      </c>
      <c r="K144" s="11"/>
      <c r="L144" s="11"/>
    </row>
    <row r="145" spans="1:12" ht="12.75">
      <c r="A145" s="419"/>
      <c r="B145" s="15" t="s">
        <v>32</v>
      </c>
      <c r="C145" s="138">
        <v>12.2</v>
      </c>
      <c r="D145" s="138">
        <v>0</v>
      </c>
      <c r="E145" s="138">
        <v>45.3</v>
      </c>
      <c r="F145" s="138">
        <v>18.7</v>
      </c>
      <c r="G145" s="138">
        <v>19.2</v>
      </c>
      <c r="H145" s="138">
        <v>26</v>
      </c>
      <c r="I145" s="15">
        <f t="shared" si="56"/>
        <v>121.4</v>
      </c>
      <c r="J145" s="420"/>
      <c r="K145" s="11"/>
      <c r="L145" s="11"/>
    </row>
    <row r="146" spans="1:12" ht="14.25" customHeight="1">
      <c r="A146" s="251">
        <v>46269</v>
      </c>
      <c r="B146" s="12" t="s">
        <v>25</v>
      </c>
      <c r="C146" s="138">
        <v>12.9</v>
      </c>
      <c r="D146" s="138">
        <v>0</v>
      </c>
      <c r="E146" s="138">
        <v>52</v>
      </c>
      <c r="F146" s="138">
        <v>16.399999999999999</v>
      </c>
      <c r="G146" s="138">
        <v>26.5</v>
      </c>
      <c r="H146" s="138">
        <v>28.7</v>
      </c>
      <c r="I146" s="12">
        <f t="shared" si="56"/>
        <v>136.5</v>
      </c>
      <c r="J146" s="252">
        <f t="shared" ref="J146" si="59">SUM(I146:I147)</f>
        <v>260.39999999999998</v>
      </c>
      <c r="K146" s="11"/>
      <c r="L146" s="11"/>
    </row>
    <row r="147" spans="1:12" ht="12.75">
      <c r="A147" s="419"/>
      <c r="B147" s="15" t="s">
        <v>32</v>
      </c>
      <c r="C147" s="138">
        <v>10.7</v>
      </c>
      <c r="D147" s="138">
        <v>0</v>
      </c>
      <c r="E147" s="138">
        <v>40.299999999999997</v>
      </c>
      <c r="F147" s="138">
        <v>17.8</v>
      </c>
      <c r="G147" s="138">
        <v>26.5</v>
      </c>
      <c r="H147" s="138">
        <v>28.6</v>
      </c>
      <c r="I147" s="15">
        <f t="shared" si="56"/>
        <v>123.9</v>
      </c>
      <c r="J147" s="420"/>
      <c r="K147" s="11"/>
      <c r="L147" s="11"/>
    </row>
    <row r="148" spans="1:12" ht="14.25" customHeight="1">
      <c r="A148" s="251">
        <v>46270</v>
      </c>
      <c r="B148" s="12" t="s">
        <v>25</v>
      </c>
      <c r="C148" s="138">
        <v>11.5</v>
      </c>
      <c r="D148" s="138">
        <v>0</v>
      </c>
      <c r="E148" s="138">
        <v>56.3</v>
      </c>
      <c r="F148" s="138">
        <v>19.5</v>
      </c>
      <c r="G148" s="138">
        <v>28.1</v>
      </c>
      <c r="H148" s="138">
        <v>28.3</v>
      </c>
      <c r="I148" s="12">
        <f t="shared" si="56"/>
        <v>143.70000000000002</v>
      </c>
      <c r="J148" s="252">
        <f t="shared" ref="J148" si="60">SUM(I148:I149)</f>
        <v>265.8</v>
      </c>
      <c r="K148" s="11"/>
      <c r="L148" s="11"/>
    </row>
    <row r="149" spans="1:12" ht="12.75">
      <c r="A149" s="419"/>
      <c r="B149" s="15" t="s">
        <v>32</v>
      </c>
      <c r="C149" s="138">
        <v>10.4</v>
      </c>
      <c r="D149" s="138">
        <v>0</v>
      </c>
      <c r="E149" s="138">
        <v>44.3</v>
      </c>
      <c r="F149" s="138">
        <v>15.2</v>
      </c>
      <c r="G149" s="138">
        <v>26.6</v>
      </c>
      <c r="H149" s="138">
        <v>25.6</v>
      </c>
      <c r="I149" s="15">
        <f t="shared" si="56"/>
        <v>122.1</v>
      </c>
      <c r="J149" s="420"/>
      <c r="K149" s="11"/>
      <c r="L149" s="11"/>
    </row>
    <row r="150" spans="1:12" ht="14.25" customHeight="1">
      <c r="A150" s="251">
        <v>46271</v>
      </c>
      <c r="B150" s="12" t="s">
        <v>25</v>
      </c>
      <c r="C150" s="138">
        <v>9.6999999999999993</v>
      </c>
      <c r="D150" s="138">
        <v>0</v>
      </c>
      <c r="E150" s="138">
        <v>56.5</v>
      </c>
      <c r="F150" s="138">
        <v>18.3</v>
      </c>
      <c r="G150" s="138">
        <v>30.1</v>
      </c>
      <c r="H150" s="138">
        <v>27.1</v>
      </c>
      <c r="I150" s="12">
        <f t="shared" si="56"/>
        <v>141.69999999999999</v>
      </c>
      <c r="J150" s="252">
        <f t="shared" ref="J150" si="61">SUM(I150:I151)</f>
        <v>277.89999999999998</v>
      </c>
      <c r="K150" s="11"/>
      <c r="L150" s="11"/>
    </row>
    <row r="151" spans="1:12" ht="12.75">
      <c r="A151" s="419"/>
      <c r="B151" s="15" t="s">
        <v>32</v>
      </c>
      <c r="C151" s="138">
        <v>12.5</v>
      </c>
      <c r="D151" s="138">
        <v>0</v>
      </c>
      <c r="E151" s="138">
        <v>51</v>
      </c>
      <c r="F151" s="138">
        <v>21.3</v>
      </c>
      <c r="G151" s="138">
        <v>24</v>
      </c>
      <c r="H151" s="138">
        <v>27.4</v>
      </c>
      <c r="I151" s="15">
        <f t="shared" si="56"/>
        <v>136.19999999999999</v>
      </c>
      <c r="J151" s="420"/>
      <c r="K151" s="11"/>
      <c r="L151" s="11"/>
    </row>
    <row r="152" spans="1:12" ht="14.25" customHeight="1">
      <c r="A152" s="251">
        <v>46272</v>
      </c>
      <c r="B152" s="12" t="s">
        <v>25</v>
      </c>
      <c r="C152" s="138">
        <v>12.4</v>
      </c>
      <c r="D152" s="138">
        <v>0</v>
      </c>
      <c r="E152" s="138">
        <v>57.6</v>
      </c>
      <c r="F152" s="138">
        <v>19.8</v>
      </c>
      <c r="G152" s="138">
        <v>30</v>
      </c>
      <c r="H152" s="138">
        <v>28.1</v>
      </c>
      <c r="I152" s="12">
        <f t="shared" si="56"/>
        <v>147.9</v>
      </c>
      <c r="J152" s="252">
        <f>SUM(I152:I153)</f>
        <v>285.2</v>
      </c>
      <c r="K152" s="11"/>
      <c r="L152" s="11"/>
    </row>
    <row r="153" spans="1:12" ht="12.75">
      <c r="A153" s="419"/>
      <c r="B153" s="15" t="s">
        <v>32</v>
      </c>
      <c r="C153" s="138">
        <v>14.5</v>
      </c>
      <c r="D153" s="138">
        <v>0</v>
      </c>
      <c r="E153" s="138">
        <v>48.3</v>
      </c>
      <c r="F153" s="138">
        <v>23</v>
      </c>
      <c r="G153" s="138">
        <v>23.8</v>
      </c>
      <c r="H153" s="138">
        <v>27.7</v>
      </c>
      <c r="I153" s="15">
        <f t="shared" si="56"/>
        <v>137.29999999999998</v>
      </c>
      <c r="J153" s="420"/>
      <c r="K153" s="11"/>
      <c r="L153" s="11"/>
    </row>
    <row r="154" spans="1:12" ht="14.25" customHeight="1">
      <c r="A154" s="251">
        <v>46273</v>
      </c>
      <c r="B154" s="12" t="s">
        <v>25</v>
      </c>
      <c r="C154" s="138">
        <v>12.6</v>
      </c>
      <c r="D154" s="138">
        <v>0</v>
      </c>
      <c r="E154" s="138">
        <v>57.6</v>
      </c>
      <c r="F154" s="138">
        <v>19.8</v>
      </c>
      <c r="G154" s="138">
        <v>31</v>
      </c>
      <c r="H154" s="138">
        <v>26.9</v>
      </c>
      <c r="I154" s="12">
        <f>SUM(C154:H154)</f>
        <v>147.9</v>
      </c>
      <c r="J154" s="252">
        <f t="shared" ref="J154" si="62">SUM(I154:I155)</f>
        <v>272.70000000000005</v>
      </c>
      <c r="K154" s="11"/>
      <c r="L154" s="11"/>
    </row>
    <row r="155" spans="1:12" ht="12.75">
      <c r="A155" s="419"/>
      <c r="B155" s="15" t="s">
        <v>32</v>
      </c>
      <c r="C155" s="138">
        <v>11.2</v>
      </c>
      <c r="D155" s="138">
        <v>0</v>
      </c>
      <c r="E155" s="138">
        <v>50.5</v>
      </c>
      <c r="F155" s="138">
        <v>15.2</v>
      </c>
      <c r="G155" s="138">
        <v>21.7</v>
      </c>
      <c r="H155" s="138">
        <v>26.2</v>
      </c>
      <c r="I155" s="15">
        <f t="shared" ref="I155:I165" si="63">SUM(C155:H155)</f>
        <v>124.80000000000001</v>
      </c>
      <c r="J155" s="420"/>
      <c r="K155" s="11"/>
      <c r="L155" s="11"/>
    </row>
    <row r="156" spans="1:12" ht="14.25" customHeight="1">
      <c r="A156" s="251">
        <v>46274</v>
      </c>
      <c r="B156" s="12" t="s">
        <v>25</v>
      </c>
      <c r="C156" s="138">
        <v>10.8</v>
      </c>
      <c r="D156" s="138">
        <v>0</v>
      </c>
      <c r="E156" s="138">
        <v>52.3</v>
      </c>
      <c r="F156" s="138">
        <v>18.2</v>
      </c>
      <c r="G156" s="138">
        <v>19.8</v>
      </c>
      <c r="H156" s="138">
        <v>26.5</v>
      </c>
      <c r="I156" s="12">
        <f t="shared" si="63"/>
        <v>127.6</v>
      </c>
      <c r="J156" s="252">
        <f t="shared" ref="J156" si="64">SUM(I156:I157)</f>
        <v>264.10000000000002</v>
      </c>
      <c r="K156" s="11"/>
      <c r="L156" s="11"/>
    </row>
    <row r="157" spans="1:12" ht="12.75">
      <c r="A157" s="419"/>
      <c r="B157" s="15" t="s">
        <v>32</v>
      </c>
      <c r="C157" s="138">
        <v>12.5</v>
      </c>
      <c r="D157" s="138">
        <v>0</v>
      </c>
      <c r="E157" s="138">
        <v>50.1</v>
      </c>
      <c r="F157" s="138">
        <v>20.399999999999999</v>
      </c>
      <c r="G157" s="138">
        <v>25</v>
      </c>
      <c r="H157" s="138">
        <v>28.5</v>
      </c>
      <c r="I157" s="15">
        <f t="shared" si="63"/>
        <v>136.5</v>
      </c>
      <c r="J157" s="420"/>
      <c r="K157" s="11"/>
      <c r="L157" s="11"/>
    </row>
    <row r="158" spans="1:12" ht="12.75">
      <c r="A158" s="251">
        <v>46275</v>
      </c>
      <c r="B158" s="12" t="s">
        <v>25</v>
      </c>
      <c r="C158" s="138">
        <v>10.3</v>
      </c>
      <c r="D158" s="138">
        <v>0</v>
      </c>
      <c r="E158" s="138">
        <v>56.4</v>
      </c>
      <c r="F158" s="138">
        <v>19.399999999999999</v>
      </c>
      <c r="G158" s="138">
        <v>27.3</v>
      </c>
      <c r="H158" s="138">
        <v>27.2</v>
      </c>
      <c r="I158" s="12">
        <f t="shared" si="63"/>
        <v>140.6</v>
      </c>
      <c r="J158" s="252">
        <f t="shared" ref="J158" si="65">SUM(I158:I159)</f>
        <v>271.60000000000002</v>
      </c>
      <c r="K158" s="11"/>
      <c r="L158" s="11"/>
    </row>
    <row r="159" spans="1:12" ht="12.75">
      <c r="A159" s="419"/>
      <c r="B159" s="15" t="s">
        <v>32</v>
      </c>
      <c r="C159" s="138">
        <v>12.5</v>
      </c>
      <c r="D159" s="138">
        <v>0</v>
      </c>
      <c r="E159" s="138">
        <v>45.7</v>
      </c>
      <c r="F159" s="138">
        <f>16.7+5.1</f>
        <v>21.799999999999997</v>
      </c>
      <c r="G159" s="138">
        <v>25</v>
      </c>
      <c r="H159" s="138">
        <v>26</v>
      </c>
      <c r="I159" s="15">
        <f t="shared" si="63"/>
        <v>131</v>
      </c>
      <c r="J159" s="420"/>
      <c r="K159" s="11"/>
      <c r="L159" s="11"/>
    </row>
    <row r="160" spans="1:12" ht="12.75">
      <c r="A160" s="13"/>
      <c r="B160" s="13"/>
      <c r="C160" s="10"/>
      <c r="D160" s="10"/>
      <c r="E160" s="10"/>
      <c r="F160" s="10"/>
      <c r="G160" s="10"/>
      <c r="H160" s="10"/>
      <c r="I160" s="10"/>
      <c r="J160" s="11"/>
      <c r="K160" s="11"/>
      <c r="L160" s="11"/>
    </row>
    <row r="161" spans="1:12" ht="12.75">
      <c r="A161" s="256" t="s">
        <v>89</v>
      </c>
      <c r="B161" s="357"/>
      <c r="C161" s="16">
        <f t="shared" ref="C161:J161" si="66">SUM(C140:C159)</f>
        <v>227.40000000000003</v>
      </c>
      <c r="D161" s="16">
        <f t="shared" si="66"/>
        <v>0</v>
      </c>
      <c r="E161" s="16">
        <f t="shared" si="66"/>
        <v>995.6</v>
      </c>
      <c r="F161" s="16">
        <f t="shared" si="66"/>
        <v>361.79999999999995</v>
      </c>
      <c r="G161" s="16">
        <f t="shared" si="66"/>
        <v>487.70000000000005</v>
      </c>
      <c r="H161" s="16">
        <f t="shared" si="66"/>
        <v>551</v>
      </c>
      <c r="I161" s="16">
        <f t="shared" si="66"/>
        <v>2623.5</v>
      </c>
      <c r="J161" s="16">
        <f t="shared" si="66"/>
        <v>2623.5</v>
      </c>
      <c r="K161" s="11"/>
      <c r="L161" s="11"/>
    </row>
    <row r="162" spans="1:12" ht="13.5">
      <c r="A162" s="253" t="s">
        <v>90</v>
      </c>
      <c r="B162" s="421"/>
      <c r="C162" s="17">
        <f t="shared" ref="C162:J162" si="67">C161*40</f>
        <v>9096.0000000000018</v>
      </c>
      <c r="D162" s="17">
        <f t="shared" si="67"/>
        <v>0</v>
      </c>
      <c r="E162" s="17">
        <f t="shared" si="67"/>
        <v>39824</v>
      </c>
      <c r="F162" s="17">
        <f t="shared" si="67"/>
        <v>14471.999999999998</v>
      </c>
      <c r="G162" s="17">
        <f t="shared" si="67"/>
        <v>19508</v>
      </c>
      <c r="H162" s="17">
        <f t="shared" si="67"/>
        <v>22040</v>
      </c>
      <c r="I162" s="17">
        <f t="shared" si="67"/>
        <v>104940</v>
      </c>
      <c r="J162" s="17">
        <f t="shared" si="67"/>
        <v>104940</v>
      </c>
      <c r="K162" s="11"/>
      <c r="L162" s="11"/>
    </row>
    <row r="163" spans="1:12" ht="13.5">
      <c r="A163" s="18"/>
      <c r="B163" s="10"/>
      <c r="C163" s="10"/>
      <c r="D163" s="10"/>
      <c r="E163" s="10"/>
      <c r="F163" s="10"/>
      <c r="G163" s="10"/>
      <c r="H163" s="10"/>
      <c r="I163" s="10"/>
      <c r="J163" s="11"/>
      <c r="K163" s="11"/>
      <c r="L163" s="11"/>
    </row>
    <row r="164" spans="1:12" ht="12.75" customHeight="1">
      <c r="A164" s="254" t="s">
        <v>91</v>
      </c>
      <c r="B164" s="421"/>
      <c r="C164" s="19"/>
      <c r="D164" s="19"/>
      <c r="E164" s="19"/>
      <c r="F164" s="19"/>
      <c r="G164" s="19"/>
      <c r="H164" s="19"/>
      <c r="I164" s="20"/>
      <c r="J164" s="19"/>
      <c r="K164" s="11"/>
      <c r="L164" s="11"/>
    </row>
    <row r="165" spans="1:12" ht="12.75">
      <c r="A165" s="255" t="s">
        <v>92</v>
      </c>
      <c r="B165" s="422"/>
      <c r="C165" s="21"/>
      <c r="D165" s="21"/>
      <c r="E165" s="21"/>
      <c r="F165" s="21"/>
      <c r="G165" s="21"/>
      <c r="H165" s="21"/>
      <c r="I165" s="22"/>
      <c r="J165" s="21"/>
      <c r="K165" s="11"/>
      <c r="L165" s="11"/>
    </row>
    <row r="166" spans="1:12" ht="14.25" customHeight="1">
      <c r="A166" s="251">
        <v>46255</v>
      </c>
      <c r="B166" s="12" t="s">
        <v>25</v>
      </c>
      <c r="C166" s="138">
        <v>22</v>
      </c>
      <c r="D166" s="138">
        <v>0</v>
      </c>
      <c r="E166" s="138">
        <v>60.4</v>
      </c>
      <c r="F166" s="138">
        <v>26.7</v>
      </c>
      <c r="G166" s="138">
        <v>31.6</v>
      </c>
      <c r="H166" s="138">
        <v>28.1</v>
      </c>
      <c r="I166" s="12">
        <f>SUM(C166:H166)</f>
        <v>168.8</v>
      </c>
      <c r="J166" s="252">
        <f>SUM(I166:I167)</f>
        <v>307.10000000000002</v>
      </c>
      <c r="K166" s="11"/>
      <c r="L166" s="11"/>
    </row>
    <row r="167" spans="1:12" ht="12.75">
      <c r="A167" s="419"/>
      <c r="B167" s="15" t="s">
        <v>32</v>
      </c>
      <c r="C167" s="138">
        <v>17.5</v>
      </c>
      <c r="D167" s="138">
        <v>0</v>
      </c>
      <c r="E167" s="138">
        <v>55.1</v>
      </c>
      <c r="F167" s="138">
        <v>18.100000000000001</v>
      </c>
      <c r="G167" s="138">
        <v>21.2</v>
      </c>
      <c r="H167" s="138">
        <v>26.4</v>
      </c>
      <c r="I167" s="12">
        <f t="shared" ref="I167:I185" si="68">SUM(C167:H167)</f>
        <v>138.29999999999998</v>
      </c>
      <c r="J167" s="420"/>
      <c r="K167" s="11"/>
      <c r="L167" s="11"/>
    </row>
    <row r="168" spans="1:12" ht="14.25" customHeight="1">
      <c r="A168" s="251">
        <v>46256</v>
      </c>
      <c r="B168" s="12" t="s">
        <v>25</v>
      </c>
      <c r="C168" s="138">
        <v>24.4</v>
      </c>
      <c r="D168" s="138">
        <v>0</v>
      </c>
      <c r="E168" s="138">
        <v>65.599999999999994</v>
      </c>
      <c r="F168" s="138">
        <v>29.8</v>
      </c>
      <c r="G168" s="138">
        <v>35.200000000000003</v>
      </c>
      <c r="H168" s="138">
        <v>31.2</v>
      </c>
      <c r="I168" s="12">
        <f t="shared" si="68"/>
        <v>186.2</v>
      </c>
      <c r="J168" s="252">
        <f t="shared" ref="J168" si="69">SUM(I168:I169)</f>
        <v>324.5</v>
      </c>
      <c r="K168" s="11"/>
      <c r="L168" s="11"/>
    </row>
    <row r="169" spans="1:12" ht="12.75">
      <c r="A169" s="419"/>
      <c r="B169" s="15" t="s">
        <v>32</v>
      </c>
      <c r="C169" s="138">
        <v>18.600000000000001</v>
      </c>
      <c r="D169" s="138">
        <v>0</v>
      </c>
      <c r="E169" s="138">
        <v>47.2</v>
      </c>
      <c r="F169" s="138">
        <v>24.6</v>
      </c>
      <c r="G169" s="138">
        <v>20.7</v>
      </c>
      <c r="H169" s="138">
        <v>27.2</v>
      </c>
      <c r="I169" s="12">
        <f t="shared" si="68"/>
        <v>138.30000000000001</v>
      </c>
      <c r="J169" s="420"/>
      <c r="K169" s="11"/>
      <c r="L169" s="11"/>
    </row>
    <row r="170" spans="1:12" ht="14.25" customHeight="1">
      <c r="A170" s="251">
        <v>46257</v>
      </c>
      <c r="B170" s="12" t="s">
        <v>25</v>
      </c>
      <c r="C170" s="138">
        <v>20.6</v>
      </c>
      <c r="D170" s="138">
        <v>0</v>
      </c>
      <c r="E170" s="138">
        <v>61</v>
      </c>
      <c r="F170" s="138">
        <v>23</v>
      </c>
      <c r="G170" s="138">
        <v>33.200000000000003</v>
      </c>
      <c r="H170" s="138">
        <v>28.4</v>
      </c>
      <c r="I170" s="12">
        <f t="shared" si="68"/>
        <v>166.20000000000002</v>
      </c>
      <c r="J170" s="252">
        <f t="shared" ref="J170" si="70">SUM(I170:I171)</f>
        <v>298.5</v>
      </c>
      <c r="K170" s="11"/>
      <c r="L170" s="11"/>
    </row>
    <row r="171" spans="1:12" ht="12.75">
      <c r="A171" s="419"/>
      <c r="B171" s="15" t="s">
        <v>32</v>
      </c>
      <c r="C171" s="138">
        <v>16.600000000000001</v>
      </c>
      <c r="D171" s="138">
        <v>0</v>
      </c>
      <c r="E171" s="138">
        <v>51.4</v>
      </c>
      <c r="F171" s="138">
        <v>17</v>
      </c>
      <c r="G171" s="138">
        <v>23.1</v>
      </c>
      <c r="H171" s="138">
        <v>24.2</v>
      </c>
      <c r="I171" s="12">
        <f t="shared" si="68"/>
        <v>132.29999999999998</v>
      </c>
      <c r="J171" s="420"/>
      <c r="K171" s="11"/>
      <c r="L171" s="11"/>
    </row>
    <row r="172" spans="1:12" ht="14.25" customHeight="1">
      <c r="A172" s="251">
        <v>46258</v>
      </c>
      <c r="B172" s="12" t="s">
        <v>25</v>
      </c>
      <c r="C172" s="138">
        <v>17.8</v>
      </c>
      <c r="D172" s="138">
        <v>0</v>
      </c>
      <c r="E172" s="138">
        <v>62.5</v>
      </c>
      <c r="F172" s="138">
        <v>24.2</v>
      </c>
      <c r="G172" s="138">
        <v>26.9</v>
      </c>
      <c r="H172" s="138">
        <v>24</v>
      </c>
      <c r="I172" s="12">
        <f t="shared" si="68"/>
        <v>155.4</v>
      </c>
      <c r="J172" s="252">
        <f t="shared" ref="J172" si="71">SUM(I172:I173)</f>
        <v>293.5</v>
      </c>
      <c r="K172" s="11"/>
      <c r="L172" s="11"/>
    </row>
    <row r="173" spans="1:12" ht="12.75">
      <c r="A173" s="419"/>
      <c r="B173" s="15" t="s">
        <v>32</v>
      </c>
      <c r="C173" s="138">
        <v>18.399999999999999</v>
      </c>
      <c r="D173" s="138">
        <v>0</v>
      </c>
      <c r="E173" s="138">
        <v>51.4</v>
      </c>
      <c r="F173" s="138">
        <v>24</v>
      </c>
      <c r="G173" s="138">
        <v>19.5</v>
      </c>
      <c r="H173" s="138">
        <v>24.8</v>
      </c>
      <c r="I173" s="12">
        <f t="shared" si="68"/>
        <v>138.1</v>
      </c>
      <c r="J173" s="420"/>
      <c r="K173" s="11"/>
      <c r="L173" s="11"/>
    </row>
    <row r="174" spans="1:12" ht="14.25" customHeight="1">
      <c r="A174" s="251">
        <v>46259</v>
      </c>
      <c r="B174" s="12" t="s">
        <v>25</v>
      </c>
      <c r="C174" s="138">
        <v>18.7</v>
      </c>
      <c r="D174" s="138">
        <v>0</v>
      </c>
      <c r="E174" s="138">
        <v>62.7</v>
      </c>
      <c r="F174" s="138">
        <v>23.7</v>
      </c>
      <c r="G174" s="138">
        <v>33.1</v>
      </c>
      <c r="H174" s="138">
        <v>26.4</v>
      </c>
      <c r="I174" s="12">
        <f t="shared" si="68"/>
        <v>164.60000000000002</v>
      </c>
      <c r="J174" s="252">
        <f t="shared" ref="J174" si="72">SUM(I174:I175)</f>
        <v>303</v>
      </c>
      <c r="K174" s="11"/>
      <c r="L174" s="11"/>
    </row>
    <row r="175" spans="1:12" ht="12.75">
      <c r="A175" s="419"/>
      <c r="B175" s="15" t="s">
        <v>32</v>
      </c>
      <c r="C175" s="138">
        <v>16.8</v>
      </c>
      <c r="D175" s="138">
        <v>0</v>
      </c>
      <c r="E175" s="138">
        <v>49.8</v>
      </c>
      <c r="F175" s="138">
        <v>24.4</v>
      </c>
      <c r="G175" s="138">
        <v>22</v>
      </c>
      <c r="H175" s="138">
        <v>25.4</v>
      </c>
      <c r="I175" s="12">
        <f t="shared" si="68"/>
        <v>138.4</v>
      </c>
      <c r="J175" s="420"/>
      <c r="K175" s="11"/>
      <c r="L175" s="11"/>
    </row>
    <row r="176" spans="1:12" ht="14.25" customHeight="1">
      <c r="A176" s="251">
        <v>46260</v>
      </c>
      <c r="B176" s="12" t="s">
        <v>25</v>
      </c>
      <c r="C176" s="138">
        <v>17.2</v>
      </c>
      <c r="D176" s="138">
        <v>0</v>
      </c>
      <c r="E176" s="138">
        <v>56.3</v>
      </c>
      <c r="F176" s="138">
        <v>23</v>
      </c>
      <c r="G176" s="138">
        <v>31.6</v>
      </c>
      <c r="H176" s="138">
        <v>27.3</v>
      </c>
      <c r="I176" s="12">
        <f t="shared" si="68"/>
        <v>155.4</v>
      </c>
      <c r="J176" s="252">
        <f t="shared" ref="J176" si="73">SUM(I176:I177)</f>
        <v>241.10000000000002</v>
      </c>
      <c r="K176" s="11"/>
      <c r="L176" s="11"/>
    </row>
    <row r="177" spans="1:12" ht="12.75">
      <c r="A177" s="419"/>
      <c r="B177" s="15" t="s">
        <v>32</v>
      </c>
      <c r="C177" s="138">
        <v>14</v>
      </c>
      <c r="D177" s="138">
        <v>0</v>
      </c>
      <c r="E177" s="138">
        <v>38.200000000000003</v>
      </c>
      <c r="F177" s="138">
        <v>4.3</v>
      </c>
      <c r="G177" s="138">
        <v>23.9</v>
      </c>
      <c r="H177" s="138">
        <v>5.3</v>
      </c>
      <c r="I177" s="12">
        <f t="shared" si="68"/>
        <v>85.7</v>
      </c>
      <c r="J177" s="420"/>
      <c r="K177" s="11"/>
      <c r="L177" s="11"/>
    </row>
    <row r="178" spans="1:12" ht="14.25" customHeight="1">
      <c r="A178" s="251">
        <v>46261</v>
      </c>
      <c r="B178" s="12" t="s">
        <v>25</v>
      </c>
      <c r="C178" s="138">
        <v>20.100000000000001</v>
      </c>
      <c r="D178" s="138">
        <v>0</v>
      </c>
      <c r="E178" s="138">
        <v>59.8</v>
      </c>
      <c r="F178" s="138">
        <v>25.1</v>
      </c>
      <c r="G178" s="138">
        <v>31.4</v>
      </c>
      <c r="H178" s="138">
        <v>21.6</v>
      </c>
      <c r="I178" s="12">
        <f t="shared" si="68"/>
        <v>158</v>
      </c>
      <c r="J178" s="252">
        <f t="shared" ref="J178" si="74">SUM(I178:I179)</f>
        <v>294</v>
      </c>
      <c r="K178" s="11"/>
      <c r="L178" s="11"/>
    </row>
    <row r="179" spans="1:12" ht="12.75">
      <c r="A179" s="419"/>
      <c r="B179" s="15" t="s">
        <v>32</v>
      </c>
      <c r="C179" s="138">
        <v>17.2</v>
      </c>
      <c r="D179" s="138">
        <v>0</v>
      </c>
      <c r="E179" s="138">
        <v>48.7</v>
      </c>
      <c r="F179" s="138">
        <v>21.5</v>
      </c>
      <c r="G179" s="138">
        <v>23.8</v>
      </c>
      <c r="H179" s="138">
        <v>24.8</v>
      </c>
      <c r="I179" s="12">
        <f t="shared" si="68"/>
        <v>136</v>
      </c>
      <c r="J179" s="420"/>
      <c r="K179" s="11"/>
      <c r="L179" s="11"/>
    </row>
    <row r="180" spans="1:12" ht="12.75" customHeight="1">
      <c r="A180" s="251">
        <v>46262</v>
      </c>
      <c r="B180" s="12" t="s">
        <v>25</v>
      </c>
      <c r="C180" s="138">
        <v>16.7</v>
      </c>
      <c r="D180" s="138">
        <v>0</v>
      </c>
      <c r="E180" s="138">
        <v>60.5</v>
      </c>
      <c r="F180" s="138">
        <v>25.5</v>
      </c>
      <c r="G180" s="138">
        <v>33</v>
      </c>
      <c r="H180" s="138">
        <v>26.5</v>
      </c>
      <c r="I180" s="12">
        <f t="shared" si="68"/>
        <v>162.19999999999999</v>
      </c>
      <c r="J180" s="252">
        <f t="shared" ref="J180" si="75">SUM(I180:I181)</f>
        <v>302.89999999999998</v>
      </c>
      <c r="K180" s="11"/>
      <c r="L180" s="11"/>
    </row>
    <row r="181" spans="1:12" ht="12.75">
      <c r="A181" s="419"/>
      <c r="B181" s="15" t="s">
        <v>32</v>
      </c>
      <c r="C181" s="138">
        <v>16.100000000000001</v>
      </c>
      <c r="D181" s="138">
        <v>0</v>
      </c>
      <c r="E181" s="138">
        <v>48.9</v>
      </c>
      <c r="F181" s="138">
        <v>23.9</v>
      </c>
      <c r="G181" s="138">
        <v>24.8</v>
      </c>
      <c r="H181" s="138">
        <v>27</v>
      </c>
      <c r="I181" s="12">
        <f t="shared" si="68"/>
        <v>140.69999999999999</v>
      </c>
      <c r="J181" s="420"/>
      <c r="K181" s="11"/>
      <c r="L181" s="11"/>
    </row>
    <row r="182" spans="1:12" ht="14.25" customHeight="1">
      <c r="A182" s="251">
        <v>46263</v>
      </c>
      <c r="B182" s="12" t="s">
        <v>25</v>
      </c>
      <c r="C182" s="138">
        <v>17.7</v>
      </c>
      <c r="D182" s="138">
        <v>0</v>
      </c>
      <c r="E182" s="138">
        <v>55.6</v>
      </c>
      <c r="F182" s="138">
        <v>25.6</v>
      </c>
      <c r="G182" s="138">
        <v>32.6</v>
      </c>
      <c r="H182" s="138">
        <v>29</v>
      </c>
      <c r="I182" s="12">
        <f t="shared" si="68"/>
        <v>160.5</v>
      </c>
      <c r="J182" s="252">
        <f t="shared" ref="J182" si="76">SUM(I182:I183)</f>
        <v>291.5</v>
      </c>
      <c r="K182" s="11"/>
      <c r="L182" s="11"/>
    </row>
    <row r="183" spans="1:12" ht="12.75">
      <c r="A183" s="419"/>
      <c r="B183" s="15" t="s">
        <v>32</v>
      </c>
      <c r="C183" s="138">
        <v>13.8</v>
      </c>
      <c r="D183" s="138">
        <v>0</v>
      </c>
      <c r="E183" s="138">
        <v>46.8</v>
      </c>
      <c r="F183" s="138">
        <v>14.9</v>
      </c>
      <c r="G183" s="138">
        <v>30.1</v>
      </c>
      <c r="H183" s="138">
        <v>25.4</v>
      </c>
      <c r="I183" s="12">
        <f t="shared" si="68"/>
        <v>131</v>
      </c>
      <c r="J183" s="420"/>
      <c r="K183" s="11"/>
      <c r="L183" s="11"/>
    </row>
    <row r="184" spans="1:12" ht="12.75">
      <c r="A184" s="251">
        <v>46264</v>
      </c>
      <c r="B184" s="12" t="s">
        <v>25</v>
      </c>
      <c r="C184" s="138">
        <v>12.6</v>
      </c>
      <c r="D184" s="138">
        <v>0</v>
      </c>
      <c r="E184" s="138">
        <v>51.8</v>
      </c>
      <c r="F184" s="138">
        <v>24.5</v>
      </c>
      <c r="G184" s="138">
        <v>32.5</v>
      </c>
      <c r="H184" s="138">
        <v>27.5</v>
      </c>
      <c r="I184" s="12">
        <f t="shared" si="68"/>
        <v>148.89999999999998</v>
      </c>
      <c r="J184" s="252">
        <f>SUM(I184:I185)</f>
        <v>279.5</v>
      </c>
      <c r="K184" s="11"/>
      <c r="L184" s="11"/>
    </row>
    <row r="185" spans="1:12" ht="12.75">
      <c r="A185" s="419"/>
      <c r="B185" s="15" t="s">
        <v>32</v>
      </c>
      <c r="C185" s="138">
        <v>14.8</v>
      </c>
      <c r="D185" s="138">
        <v>0</v>
      </c>
      <c r="E185" s="138">
        <v>43.8</v>
      </c>
      <c r="F185" s="138">
        <v>21.5</v>
      </c>
      <c r="G185" s="138">
        <v>22.5</v>
      </c>
      <c r="H185" s="138">
        <v>28</v>
      </c>
      <c r="I185" s="12">
        <f>SUM(C185:H185)</f>
        <v>130.6</v>
      </c>
      <c r="J185" s="420"/>
      <c r="K185" s="11"/>
      <c r="L185" s="11"/>
    </row>
    <row r="186" spans="1:12" ht="12.75">
      <c r="A186" s="251">
        <v>46265</v>
      </c>
      <c r="B186" s="12" t="s">
        <v>25</v>
      </c>
      <c r="C186" s="138">
        <v>14.5</v>
      </c>
      <c r="D186" s="138">
        <v>0</v>
      </c>
      <c r="E186" s="138">
        <v>52.3</v>
      </c>
      <c r="F186" s="138">
        <v>20.7</v>
      </c>
      <c r="G186" s="138">
        <v>22.5</v>
      </c>
      <c r="H186" s="138">
        <v>29.3</v>
      </c>
      <c r="I186" s="12">
        <f>SUM(C186:H186)</f>
        <v>139.30000000000001</v>
      </c>
      <c r="J186" s="252">
        <f>SUM(I186:I187)</f>
        <v>272.60000000000002</v>
      </c>
      <c r="K186" s="11"/>
      <c r="L186" s="11"/>
    </row>
    <row r="187" spans="1:12" ht="12.75">
      <c r="A187" s="419"/>
      <c r="B187" s="15" t="s">
        <v>32</v>
      </c>
      <c r="C187" s="138">
        <v>13.3</v>
      </c>
      <c r="D187" s="138">
        <v>0</v>
      </c>
      <c r="E187" s="138">
        <v>50.7</v>
      </c>
      <c r="F187" s="138">
        <v>20.2</v>
      </c>
      <c r="G187" s="138">
        <v>20.3</v>
      </c>
      <c r="H187" s="138">
        <v>28.8</v>
      </c>
      <c r="I187" s="12">
        <f>SUM(C187:H187)</f>
        <v>133.30000000000001</v>
      </c>
      <c r="J187" s="423"/>
      <c r="K187" s="11"/>
      <c r="L187" s="11"/>
    </row>
    <row r="188" spans="1:12" ht="12.75">
      <c r="A188" s="13"/>
      <c r="B188" s="13"/>
      <c r="C188" s="10"/>
      <c r="D188" s="10"/>
      <c r="E188" s="10"/>
      <c r="F188" s="10"/>
      <c r="G188" s="10"/>
      <c r="H188" s="10"/>
      <c r="I188" s="203"/>
      <c r="J188" s="15"/>
      <c r="K188" s="11"/>
      <c r="L188" s="11"/>
    </row>
    <row r="189" spans="1:12" ht="12.75">
      <c r="A189" s="256" t="s">
        <v>89</v>
      </c>
      <c r="B189" s="357"/>
      <c r="C189" s="16">
        <f t="shared" ref="C189:J189" si="77">SUM(C166:C185)</f>
        <v>351.6</v>
      </c>
      <c r="D189" s="16">
        <f t="shared" si="77"/>
        <v>0</v>
      </c>
      <c r="E189" s="16">
        <f t="shared" si="77"/>
        <v>1077.4999999999998</v>
      </c>
      <c r="F189" s="16">
        <f t="shared" si="77"/>
        <v>445.3</v>
      </c>
      <c r="G189" s="16">
        <f t="shared" si="77"/>
        <v>552.70000000000005</v>
      </c>
      <c r="H189" s="16">
        <f t="shared" si="77"/>
        <v>508.50000000000006</v>
      </c>
      <c r="I189" s="16">
        <f t="shared" si="77"/>
        <v>2935.5999999999995</v>
      </c>
      <c r="J189" s="16">
        <f t="shared" si="77"/>
        <v>2935.6</v>
      </c>
      <c r="K189" s="11"/>
      <c r="L189" s="11"/>
    </row>
    <row r="190" spans="1:12" ht="13.5">
      <c r="A190" s="253" t="s">
        <v>90</v>
      </c>
      <c r="B190" s="421"/>
      <c r="C190" s="17">
        <f t="shared" ref="C190:J190" si="78">C189*40</f>
        <v>14064</v>
      </c>
      <c r="D190" s="17">
        <f t="shared" si="78"/>
        <v>0</v>
      </c>
      <c r="E190" s="17">
        <f t="shared" si="78"/>
        <v>43099.999999999993</v>
      </c>
      <c r="F190" s="17">
        <f t="shared" si="78"/>
        <v>17812</v>
      </c>
      <c r="G190" s="17">
        <f t="shared" si="78"/>
        <v>22108</v>
      </c>
      <c r="H190" s="17">
        <f t="shared" si="78"/>
        <v>20340.000000000004</v>
      </c>
      <c r="I190" s="17">
        <f t="shared" si="78"/>
        <v>117423.99999999997</v>
      </c>
      <c r="J190" s="17">
        <f t="shared" si="78"/>
        <v>117424</v>
      </c>
      <c r="K190" s="11"/>
      <c r="L190" s="11"/>
    </row>
    <row r="191" spans="1:12" ht="13.5">
      <c r="A191" s="18"/>
      <c r="B191" s="10"/>
      <c r="C191" s="10"/>
      <c r="D191" s="10"/>
      <c r="E191" s="10"/>
      <c r="F191" s="10"/>
      <c r="G191" s="10"/>
      <c r="H191" s="10"/>
      <c r="I191" s="10"/>
      <c r="J191" s="11"/>
      <c r="K191" s="11"/>
      <c r="L191" s="11"/>
    </row>
    <row r="192" spans="1:12" ht="12.75" customHeight="1">
      <c r="A192" s="254" t="s">
        <v>91</v>
      </c>
      <c r="B192" s="421"/>
      <c r="C192" s="19"/>
      <c r="D192" s="19"/>
      <c r="E192" s="19"/>
      <c r="F192" s="19"/>
      <c r="G192" s="19"/>
      <c r="H192" s="19"/>
      <c r="I192" s="20"/>
      <c r="J192" s="19"/>
      <c r="K192" s="11"/>
      <c r="L192" s="11"/>
    </row>
    <row r="193" spans="1:12" ht="14.25">
      <c r="A193" s="171"/>
      <c r="B193" s="13"/>
      <c r="C193" s="13"/>
      <c r="D193" s="13"/>
      <c r="E193" s="13"/>
      <c r="F193" s="13"/>
      <c r="G193" s="13"/>
      <c r="H193" s="13"/>
      <c r="I193" s="13"/>
      <c r="J193" s="14"/>
      <c r="K193" s="11"/>
      <c r="L193" s="11"/>
    </row>
    <row r="194" spans="1:12" ht="15.75" customHeight="1">
      <c r="A194" s="251">
        <v>46245</v>
      </c>
      <c r="B194" s="12" t="s">
        <v>25</v>
      </c>
      <c r="C194" s="138">
        <v>23.3</v>
      </c>
      <c r="D194" s="138">
        <v>0</v>
      </c>
      <c r="E194" s="138">
        <v>64.400000000000006</v>
      </c>
      <c r="F194" s="138">
        <v>28.2</v>
      </c>
      <c r="G194" s="138">
        <v>30.5</v>
      </c>
      <c r="H194" s="138">
        <v>30.2</v>
      </c>
      <c r="I194" s="12">
        <f>SUM(C194:H194)</f>
        <v>176.6</v>
      </c>
      <c r="J194" s="252">
        <f>SUM(I194:I195)</f>
        <v>349.6</v>
      </c>
      <c r="K194" s="11"/>
      <c r="L194" s="11"/>
    </row>
    <row r="195" spans="1:12" ht="12.75">
      <c r="A195" s="257"/>
      <c r="B195" s="15" t="s">
        <v>32</v>
      </c>
      <c r="C195" s="138">
        <v>22</v>
      </c>
      <c r="D195" s="138">
        <v>0</v>
      </c>
      <c r="E195" s="138">
        <v>66.400000000000006</v>
      </c>
      <c r="F195" s="138">
        <v>27.1</v>
      </c>
      <c r="G195" s="138">
        <v>30.1</v>
      </c>
      <c r="H195" s="138">
        <v>27.4</v>
      </c>
      <c r="I195" s="12">
        <f t="shared" ref="I195:I213" si="79">SUM(C195:H195)</f>
        <v>173</v>
      </c>
      <c r="J195" s="420"/>
      <c r="K195" s="11"/>
      <c r="L195" s="11"/>
    </row>
    <row r="196" spans="1:12" ht="15.75" customHeight="1">
      <c r="A196" s="251">
        <v>46246</v>
      </c>
      <c r="B196" s="12" t="s">
        <v>25</v>
      </c>
      <c r="C196" s="138">
        <v>22.7</v>
      </c>
      <c r="D196" s="138">
        <v>0</v>
      </c>
      <c r="E196" s="138">
        <v>61.9</v>
      </c>
      <c r="F196" s="138">
        <v>31</v>
      </c>
      <c r="G196" s="138">
        <v>34.4</v>
      </c>
      <c r="H196" s="138">
        <v>32.1</v>
      </c>
      <c r="I196" s="12">
        <f t="shared" si="79"/>
        <v>182.1</v>
      </c>
      <c r="J196" s="252">
        <f t="shared" ref="J196" si="80">SUM(I196:I197)</f>
        <v>339.29999999999995</v>
      </c>
      <c r="K196" s="11"/>
      <c r="L196" s="11"/>
    </row>
    <row r="197" spans="1:12" ht="12.75">
      <c r="A197" s="419"/>
      <c r="B197" s="15" t="s">
        <v>32</v>
      </c>
      <c r="C197" s="138">
        <v>26</v>
      </c>
      <c r="D197" s="138">
        <v>0</v>
      </c>
      <c r="E197" s="138">
        <v>56</v>
      </c>
      <c r="F197" s="138">
        <v>27.5</v>
      </c>
      <c r="G197" s="138">
        <v>22.2</v>
      </c>
      <c r="H197" s="138">
        <v>25.5</v>
      </c>
      <c r="I197" s="12">
        <f t="shared" si="79"/>
        <v>157.19999999999999</v>
      </c>
      <c r="J197" s="420"/>
      <c r="K197" s="11"/>
      <c r="L197" s="11"/>
    </row>
    <row r="198" spans="1:12" ht="15.75" customHeight="1">
      <c r="A198" s="251">
        <v>46247</v>
      </c>
      <c r="B198" s="12" t="s">
        <v>25</v>
      </c>
      <c r="C198" s="138">
        <v>26.6</v>
      </c>
      <c r="D198" s="138">
        <v>0</v>
      </c>
      <c r="E198" s="138">
        <v>61.3</v>
      </c>
      <c r="F198" s="138">
        <v>30.3</v>
      </c>
      <c r="G198" s="138">
        <v>35</v>
      </c>
      <c r="H198" s="138">
        <v>31.6</v>
      </c>
      <c r="I198" s="12">
        <f t="shared" si="79"/>
        <v>184.79999999999998</v>
      </c>
      <c r="J198" s="252">
        <f t="shared" ref="J198" si="81">SUM(I198:I199)</f>
        <v>341.6</v>
      </c>
      <c r="K198" s="11"/>
      <c r="L198" s="11"/>
    </row>
    <row r="199" spans="1:12" ht="12.75">
      <c r="A199" s="419"/>
      <c r="B199" s="15" t="s">
        <v>32</v>
      </c>
      <c r="C199" s="138">
        <v>23.3</v>
      </c>
      <c r="D199" s="138">
        <v>0</v>
      </c>
      <c r="E199" s="138">
        <v>54</v>
      </c>
      <c r="F199" s="138">
        <v>26.2</v>
      </c>
      <c r="G199" s="138">
        <v>23.3</v>
      </c>
      <c r="H199" s="138">
        <v>30</v>
      </c>
      <c r="I199" s="12">
        <f t="shared" si="79"/>
        <v>156.80000000000001</v>
      </c>
      <c r="J199" s="420"/>
      <c r="K199" s="11"/>
      <c r="L199" s="11"/>
    </row>
    <row r="200" spans="1:12" ht="15.75" customHeight="1">
      <c r="A200" s="251">
        <v>46248</v>
      </c>
      <c r="B200" s="12" t="s">
        <v>25</v>
      </c>
      <c r="C200" s="138">
        <v>22.4</v>
      </c>
      <c r="D200" s="138">
        <v>0</v>
      </c>
      <c r="E200" s="138">
        <v>62.6</v>
      </c>
      <c r="F200" s="138">
        <v>27.7</v>
      </c>
      <c r="G200" s="138">
        <v>34.1</v>
      </c>
      <c r="H200" s="138">
        <v>28</v>
      </c>
      <c r="I200" s="12">
        <f t="shared" si="79"/>
        <v>174.8</v>
      </c>
      <c r="J200" s="252">
        <f t="shared" ref="J200" si="82">SUM(I200:I201)</f>
        <v>174.8</v>
      </c>
      <c r="K200" s="11"/>
      <c r="L200" s="11"/>
    </row>
    <row r="201" spans="1:12" ht="12.75">
      <c r="A201" s="419"/>
      <c r="B201" s="15" t="s">
        <v>32</v>
      </c>
      <c r="C201" s="138">
        <v>0</v>
      </c>
      <c r="D201" s="138">
        <v>0</v>
      </c>
      <c r="E201" s="138">
        <v>0</v>
      </c>
      <c r="F201" s="138">
        <v>0</v>
      </c>
      <c r="G201" s="138">
        <v>0</v>
      </c>
      <c r="H201" s="138">
        <v>0</v>
      </c>
      <c r="I201" s="12">
        <f t="shared" si="79"/>
        <v>0</v>
      </c>
      <c r="J201" s="420"/>
      <c r="K201" s="11"/>
      <c r="L201" s="11"/>
    </row>
    <row r="202" spans="1:12" ht="15.75" customHeight="1">
      <c r="A202" s="251">
        <v>46249</v>
      </c>
      <c r="B202" s="12" t="s">
        <v>25</v>
      </c>
      <c r="C202" s="138">
        <v>24.3</v>
      </c>
      <c r="D202" s="138">
        <v>0</v>
      </c>
      <c r="E202" s="138">
        <v>64.8</v>
      </c>
      <c r="F202" s="138">
        <v>25.6</v>
      </c>
      <c r="G202" s="138">
        <v>35.6</v>
      </c>
      <c r="H202" s="138">
        <v>30.1</v>
      </c>
      <c r="I202" s="12">
        <f t="shared" si="79"/>
        <v>180.39999999999998</v>
      </c>
      <c r="J202" s="252">
        <f t="shared" ref="J202" si="83">SUM(I202:I203)</f>
        <v>350.6</v>
      </c>
      <c r="K202" s="11"/>
      <c r="L202" s="11"/>
    </row>
    <row r="203" spans="1:12" ht="12.75">
      <c r="A203" s="419"/>
      <c r="B203" s="15" t="s">
        <v>32</v>
      </c>
      <c r="C203" s="138">
        <v>22.8</v>
      </c>
      <c r="D203" s="138">
        <v>0</v>
      </c>
      <c r="E203" s="138">
        <v>64</v>
      </c>
      <c r="F203" s="138">
        <v>25.6</v>
      </c>
      <c r="G203" s="138">
        <v>26.8</v>
      </c>
      <c r="H203" s="138">
        <v>31</v>
      </c>
      <c r="I203" s="12">
        <f t="shared" si="79"/>
        <v>170.20000000000002</v>
      </c>
      <c r="J203" s="420"/>
      <c r="K203" s="11"/>
      <c r="L203" s="11"/>
    </row>
    <row r="204" spans="1:12" ht="15.75" customHeight="1">
      <c r="A204" s="251">
        <v>46250</v>
      </c>
      <c r="B204" s="12" t="s">
        <v>25</v>
      </c>
      <c r="C204" s="138">
        <v>21.4</v>
      </c>
      <c r="D204" s="138">
        <v>0</v>
      </c>
      <c r="E204" s="138">
        <v>61.2</v>
      </c>
      <c r="F204" s="138">
        <v>27.4</v>
      </c>
      <c r="G204" s="138">
        <v>28.5</v>
      </c>
      <c r="H204" s="138">
        <v>26.8</v>
      </c>
      <c r="I204" s="12">
        <f t="shared" si="79"/>
        <v>165.3</v>
      </c>
      <c r="J204" s="252">
        <f t="shared" ref="J204" si="84">SUM(I204:I205)</f>
        <v>318.90000000000003</v>
      </c>
      <c r="K204" s="11"/>
      <c r="L204" s="11"/>
    </row>
    <row r="205" spans="1:12" ht="12.75">
      <c r="A205" s="419"/>
      <c r="B205" s="15" t="s">
        <v>32</v>
      </c>
      <c r="C205" s="138">
        <v>24.3</v>
      </c>
      <c r="D205" s="138">
        <v>0</v>
      </c>
      <c r="E205" s="138">
        <v>56.1</v>
      </c>
      <c r="F205" s="138">
        <v>24.9</v>
      </c>
      <c r="G205" s="138">
        <v>17.2</v>
      </c>
      <c r="H205" s="138">
        <v>31.1</v>
      </c>
      <c r="I205" s="12">
        <f t="shared" si="79"/>
        <v>153.60000000000002</v>
      </c>
      <c r="J205" s="420"/>
      <c r="K205" s="11"/>
      <c r="L205" s="11"/>
    </row>
    <row r="206" spans="1:12" ht="15.75" customHeight="1">
      <c r="A206" s="251">
        <v>46251</v>
      </c>
      <c r="B206" s="12" t="s">
        <v>25</v>
      </c>
      <c r="C206" s="138">
        <v>25</v>
      </c>
      <c r="D206" s="138">
        <v>0</v>
      </c>
      <c r="E206" s="138">
        <v>62.3</v>
      </c>
      <c r="F206" s="138">
        <v>27.8</v>
      </c>
      <c r="G206" s="138">
        <v>32.299999999999997</v>
      </c>
      <c r="H206" s="138">
        <v>28.2</v>
      </c>
      <c r="I206" s="12">
        <f t="shared" si="79"/>
        <v>175.59999999999997</v>
      </c>
      <c r="J206" s="252">
        <f t="shared" ref="J206" si="85">SUM(I206:I207)</f>
        <v>324.79999999999995</v>
      </c>
      <c r="K206" s="11"/>
      <c r="L206" s="11"/>
    </row>
    <row r="207" spans="1:12" ht="12.75">
      <c r="A207" s="419"/>
      <c r="B207" s="15" t="s">
        <v>32</v>
      </c>
      <c r="C207" s="138">
        <v>20.3</v>
      </c>
      <c r="D207" s="138">
        <v>0</v>
      </c>
      <c r="E207" s="138">
        <v>60.1</v>
      </c>
      <c r="F207" s="138">
        <v>27</v>
      </c>
      <c r="G207" s="138">
        <v>18.100000000000001</v>
      </c>
      <c r="H207" s="138">
        <v>23.7</v>
      </c>
      <c r="I207" s="12">
        <f t="shared" si="79"/>
        <v>149.19999999999999</v>
      </c>
      <c r="J207" s="420"/>
      <c r="K207" s="11"/>
      <c r="L207" s="11"/>
    </row>
    <row r="208" spans="1:12" ht="15.75" customHeight="1">
      <c r="A208" s="251">
        <v>46252</v>
      </c>
      <c r="B208" s="12" t="s">
        <v>25</v>
      </c>
      <c r="C208" s="138">
        <v>24.3</v>
      </c>
      <c r="D208" s="138">
        <v>0</v>
      </c>
      <c r="E208" s="138">
        <v>64.099999999999994</v>
      </c>
      <c r="F208" s="138">
        <v>26.4</v>
      </c>
      <c r="G208" s="138">
        <v>36.4</v>
      </c>
      <c r="H208" s="138">
        <v>32.1</v>
      </c>
      <c r="I208" s="12">
        <f t="shared" si="79"/>
        <v>183.29999999999998</v>
      </c>
      <c r="J208" s="252">
        <f t="shared" ref="J208" si="86">SUM(I208:I209)</f>
        <v>347.29999999999995</v>
      </c>
      <c r="K208" s="11"/>
      <c r="L208" s="11"/>
    </row>
    <row r="209" spans="1:12" ht="12.75">
      <c r="A209" s="419"/>
      <c r="B209" s="15" t="s">
        <v>32</v>
      </c>
      <c r="C209" s="138">
        <v>19.3</v>
      </c>
      <c r="D209" s="138">
        <v>0</v>
      </c>
      <c r="E209" s="138">
        <v>56.9</v>
      </c>
      <c r="F209" s="138">
        <v>27</v>
      </c>
      <c r="G209" s="138">
        <v>30.6</v>
      </c>
      <c r="H209" s="138">
        <v>30.2</v>
      </c>
      <c r="I209" s="12">
        <f t="shared" si="79"/>
        <v>164</v>
      </c>
      <c r="J209" s="420"/>
      <c r="K209" s="11"/>
      <c r="L209" s="11"/>
    </row>
    <row r="210" spans="1:12" ht="15.75" customHeight="1">
      <c r="A210" s="251">
        <v>46253</v>
      </c>
      <c r="B210" s="12" t="s">
        <v>25</v>
      </c>
      <c r="C210" s="138">
        <v>23.4</v>
      </c>
      <c r="D210" s="138">
        <v>0</v>
      </c>
      <c r="E210" s="138">
        <v>67.099999999999994</v>
      </c>
      <c r="F210" s="138">
        <v>30</v>
      </c>
      <c r="G210" s="138">
        <v>35</v>
      </c>
      <c r="H210" s="138">
        <v>27.6</v>
      </c>
      <c r="I210" s="12">
        <f t="shared" si="79"/>
        <v>183.1</v>
      </c>
      <c r="J210" s="252">
        <f t="shared" ref="J210" si="87">SUM(I210:I211)</f>
        <v>339.2</v>
      </c>
      <c r="K210" s="11"/>
      <c r="L210" s="11"/>
    </row>
    <row r="211" spans="1:12" ht="12.75">
      <c r="A211" s="419"/>
      <c r="B211" s="15" t="s">
        <v>32</v>
      </c>
      <c r="C211" s="138">
        <v>20.7</v>
      </c>
      <c r="D211" s="138">
        <v>0</v>
      </c>
      <c r="E211" s="138">
        <v>55.6</v>
      </c>
      <c r="F211" s="138">
        <v>22.3</v>
      </c>
      <c r="G211" s="138">
        <v>29.1</v>
      </c>
      <c r="H211" s="138">
        <v>28.4</v>
      </c>
      <c r="I211" s="12">
        <f t="shared" si="79"/>
        <v>156.1</v>
      </c>
      <c r="J211" s="420"/>
      <c r="K211" s="11"/>
      <c r="L211" s="11"/>
    </row>
    <row r="212" spans="1:12" ht="12.75">
      <c r="A212" s="251">
        <v>46254</v>
      </c>
      <c r="B212" s="12" t="s">
        <v>25</v>
      </c>
      <c r="C212" s="138">
        <v>23</v>
      </c>
      <c r="D212" s="138">
        <v>0</v>
      </c>
      <c r="E212" s="138">
        <v>67.3</v>
      </c>
      <c r="F212" s="138">
        <v>27.8</v>
      </c>
      <c r="G212" s="138">
        <v>34</v>
      </c>
      <c r="H212" s="138">
        <v>28.6</v>
      </c>
      <c r="I212" s="12">
        <f t="shared" si="79"/>
        <v>180.7</v>
      </c>
      <c r="J212" s="252">
        <f>SUM(I212:I213)</f>
        <v>337</v>
      </c>
      <c r="K212" s="11"/>
      <c r="L212" s="11"/>
    </row>
    <row r="213" spans="1:12" ht="12.75">
      <c r="A213" s="419"/>
      <c r="B213" s="15" t="s">
        <v>32</v>
      </c>
      <c r="C213" s="138">
        <v>19.899999999999999</v>
      </c>
      <c r="D213" s="138">
        <v>0</v>
      </c>
      <c r="E213" s="138">
        <v>56.9</v>
      </c>
      <c r="F213" s="138">
        <v>27.4</v>
      </c>
      <c r="G213" s="138">
        <v>23.1</v>
      </c>
      <c r="H213" s="138">
        <v>29</v>
      </c>
      <c r="I213" s="12">
        <f>SUM(C213:H213)</f>
        <v>156.29999999999998</v>
      </c>
      <c r="J213" s="420"/>
      <c r="K213" s="11"/>
      <c r="L213" s="11"/>
    </row>
    <row r="214" spans="1:12" ht="12.75">
      <c r="A214" s="13"/>
      <c r="B214" s="13"/>
      <c r="C214" s="10"/>
      <c r="D214" s="10"/>
      <c r="E214" s="10"/>
      <c r="F214" s="10"/>
      <c r="G214" s="10"/>
      <c r="H214" s="10"/>
      <c r="I214" s="10"/>
      <c r="J214" s="11"/>
      <c r="K214" s="11"/>
      <c r="L214" s="11"/>
    </row>
    <row r="215" spans="1:12" ht="12.75">
      <c r="A215" s="256" t="s">
        <v>89</v>
      </c>
      <c r="B215" s="357"/>
      <c r="C215" s="16">
        <f t="shared" ref="C215:J215" si="88">SUM(C194:C213)</f>
        <v>435</v>
      </c>
      <c r="D215" s="16">
        <f t="shared" si="88"/>
        <v>0</v>
      </c>
      <c r="E215" s="16">
        <f t="shared" si="88"/>
        <v>1163.0000000000002</v>
      </c>
      <c r="F215" s="16">
        <f t="shared" si="88"/>
        <v>517.19999999999993</v>
      </c>
      <c r="G215" s="16">
        <f t="shared" si="88"/>
        <v>556.30000000000007</v>
      </c>
      <c r="H215" s="16">
        <f t="shared" si="88"/>
        <v>551.6</v>
      </c>
      <c r="I215" s="16">
        <f t="shared" si="88"/>
        <v>3223.0999999999995</v>
      </c>
      <c r="J215" s="16">
        <f t="shared" si="88"/>
        <v>3223.1000000000004</v>
      </c>
      <c r="K215" s="11"/>
      <c r="L215" s="11"/>
    </row>
    <row r="216" spans="1:12" ht="13.5">
      <c r="A216" s="253" t="s">
        <v>90</v>
      </c>
      <c r="B216" s="421"/>
      <c r="C216" s="17">
        <f t="shared" ref="C216:J216" si="89">C215*40</f>
        <v>17400</v>
      </c>
      <c r="D216" s="17">
        <f t="shared" si="89"/>
        <v>0</v>
      </c>
      <c r="E216" s="17">
        <f t="shared" si="89"/>
        <v>46520.000000000007</v>
      </c>
      <c r="F216" s="17">
        <f t="shared" si="89"/>
        <v>20687.999999999996</v>
      </c>
      <c r="G216" s="17">
        <f t="shared" si="89"/>
        <v>22252.000000000004</v>
      </c>
      <c r="H216" s="17">
        <f t="shared" si="89"/>
        <v>22064</v>
      </c>
      <c r="I216" s="17">
        <f t="shared" si="89"/>
        <v>128923.99999999997</v>
      </c>
      <c r="J216" s="17">
        <f t="shared" si="89"/>
        <v>128924.00000000001</v>
      </c>
      <c r="K216" s="11"/>
      <c r="L216" s="11"/>
    </row>
    <row r="217" spans="1:12" ht="13.5" customHeight="1">
      <c r="A217" s="18"/>
      <c r="B217" s="10"/>
      <c r="C217" s="10"/>
      <c r="D217" s="10"/>
      <c r="E217" s="10"/>
      <c r="F217" s="10"/>
      <c r="G217" s="10"/>
      <c r="H217" s="10"/>
      <c r="I217" s="10"/>
      <c r="J217" s="11"/>
      <c r="K217" s="11"/>
      <c r="L217" s="11"/>
    </row>
    <row r="218" spans="1:12" ht="12.75">
      <c r="A218" s="254" t="s">
        <v>91</v>
      </c>
      <c r="B218" s="421"/>
      <c r="C218" s="19"/>
      <c r="D218" s="19"/>
      <c r="E218" s="19"/>
      <c r="F218" s="19"/>
      <c r="G218" s="19"/>
      <c r="H218" s="19"/>
      <c r="I218" s="20"/>
      <c r="J218" s="19"/>
      <c r="K218" s="11"/>
      <c r="L218" s="11"/>
    </row>
    <row r="219" spans="1:12" ht="15.75" customHeight="1">
      <c r="A219" s="255" t="s">
        <v>92</v>
      </c>
      <c r="B219" s="422"/>
      <c r="C219" s="21"/>
      <c r="D219" s="21"/>
      <c r="E219" s="21"/>
      <c r="F219" s="21"/>
      <c r="G219" s="21"/>
      <c r="H219" s="21"/>
      <c r="I219" s="22"/>
      <c r="J219" s="21"/>
      <c r="K219" s="11"/>
      <c r="L219" s="11"/>
    </row>
    <row r="220" spans="1:12" ht="14.25">
      <c r="A220" s="171"/>
      <c r="B220" s="13"/>
      <c r="C220" s="13"/>
      <c r="D220" s="13"/>
      <c r="E220" s="13"/>
      <c r="F220" s="13"/>
      <c r="G220" s="13"/>
      <c r="H220" s="13"/>
      <c r="I220" s="13"/>
      <c r="J220" s="14"/>
      <c r="K220" s="11"/>
      <c r="L220" s="11"/>
    </row>
    <row r="221" spans="1:12" ht="12.75">
      <c r="A221" s="251">
        <v>46235</v>
      </c>
      <c r="B221" s="12" t="s">
        <v>25</v>
      </c>
      <c r="C221" s="138">
        <v>26</v>
      </c>
      <c r="D221" s="138">
        <v>48.7</v>
      </c>
      <c r="E221" s="138">
        <v>69.2</v>
      </c>
      <c r="F221" s="138">
        <v>28.7</v>
      </c>
      <c r="G221" s="138">
        <v>30.7</v>
      </c>
      <c r="H221" s="138">
        <v>29.1</v>
      </c>
      <c r="I221" s="12">
        <f t="shared" ref="I221:I222" si="90">SUM(C221:H221)</f>
        <v>232.39999999999998</v>
      </c>
      <c r="J221" s="252">
        <f>SUM(I221:I222)</f>
        <v>453.79999999999995</v>
      </c>
      <c r="K221" s="11"/>
      <c r="L221" s="11"/>
    </row>
    <row r="222" spans="1:12" ht="12.75">
      <c r="A222" s="419"/>
      <c r="B222" s="15" t="s">
        <v>32</v>
      </c>
      <c r="C222" s="138">
        <v>27.4</v>
      </c>
      <c r="D222" s="138">
        <v>43.3</v>
      </c>
      <c r="E222" s="138">
        <v>66.400000000000006</v>
      </c>
      <c r="F222" s="138">
        <v>28.2</v>
      </c>
      <c r="G222" s="138">
        <v>26.7</v>
      </c>
      <c r="H222" s="138">
        <v>29.4</v>
      </c>
      <c r="I222" s="15">
        <f t="shared" si="90"/>
        <v>221.39999999999998</v>
      </c>
      <c r="J222" s="420"/>
      <c r="K222" s="11"/>
      <c r="L222" s="11"/>
    </row>
    <row r="223" spans="1:12" ht="15.75" customHeight="1">
      <c r="A223" s="251">
        <v>46236</v>
      </c>
      <c r="B223" s="12" t="s">
        <v>25</v>
      </c>
      <c r="C223" s="138">
        <v>25</v>
      </c>
      <c r="D223" s="138">
        <v>47</v>
      </c>
      <c r="E223" s="138">
        <v>68.599999999999994</v>
      </c>
      <c r="F223" s="138">
        <v>28.3</v>
      </c>
      <c r="G223" s="138">
        <v>32.299999999999997</v>
      </c>
      <c r="H223" s="138">
        <v>30</v>
      </c>
      <c r="I223" s="12">
        <f t="shared" ref="I223:I240" si="91">SUM(C223:H223)</f>
        <v>231.2</v>
      </c>
      <c r="J223" s="252">
        <f t="shared" ref="J223" si="92">SUM(I223:I224)</f>
        <v>449.59999999999997</v>
      </c>
      <c r="K223" s="11"/>
      <c r="L223" s="11"/>
    </row>
    <row r="224" spans="1:12" ht="12.75">
      <c r="A224" s="419"/>
      <c r="B224" s="15" t="s">
        <v>32</v>
      </c>
      <c r="C224" s="138">
        <v>25.9</v>
      </c>
      <c r="D224" s="138">
        <v>42.8</v>
      </c>
      <c r="E224" s="138">
        <v>60.6</v>
      </c>
      <c r="F224" s="138">
        <v>28.3</v>
      </c>
      <c r="G224" s="138">
        <v>31.2</v>
      </c>
      <c r="H224" s="138">
        <v>29.6</v>
      </c>
      <c r="I224" s="15">
        <f t="shared" si="91"/>
        <v>218.39999999999998</v>
      </c>
      <c r="J224" s="420"/>
      <c r="K224" s="11"/>
      <c r="L224" s="11"/>
    </row>
    <row r="225" spans="1:12" ht="15.75" customHeight="1">
      <c r="A225" s="251">
        <v>46237</v>
      </c>
      <c r="B225" s="12" t="s">
        <v>25</v>
      </c>
      <c r="C225" s="138">
        <v>25.5</v>
      </c>
      <c r="D225" s="138">
        <v>46</v>
      </c>
      <c r="E225" s="138">
        <v>66.599999999999994</v>
      </c>
      <c r="F225" s="138">
        <v>30</v>
      </c>
      <c r="G225" s="138">
        <v>35</v>
      </c>
      <c r="H225" s="138">
        <v>30</v>
      </c>
      <c r="I225" s="12">
        <f t="shared" si="91"/>
        <v>233.1</v>
      </c>
      <c r="J225" s="252">
        <f t="shared" ref="J225" si="93">SUM(I225:I226)</f>
        <v>446.4</v>
      </c>
      <c r="K225" s="11"/>
      <c r="L225" s="11"/>
    </row>
    <row r="226" spans="1:12" ht="12.75">
      <c r="A226" s="419"/>
      <c r="B226" s="15" t="s">
        <v>32</v>
      </c>
      <c r="C226" s="138">
        <v>25.4</v>
      </c>
      <c r="D226" s="138">
        <v>40.799999999999997</v>
      </c>
      <c r="E226" s="138">
        <v>63.3</v>
      </c>
      <c r="F226" s="138">
        <v>25.2</v>
      </c>
      <c r="G226" s="138">
        <v>29.6</v>
      </c>
      <c r="H226" s="138">
        <v>29</v>
      </c>
      <c r="I226" s="15">
        <f t="shared" si="91"/>
        <v>213.29999999999998</v>
      </c>
      <c r="J226" s="420"/>
      <c r="K226" s="11"/>
      <c r="L226" s="11"/>
    </row>
    <row r="227" spans="1:12" ht="15.75" customHeight="1">
      <c r="A227" s="251">
        <v>46238</v>
      </c>
      <c r="B227" s="12" t="s">
        <v>25</v>
      </c>
      <c r="C227" s="138">
        <v>25.3</v>
      </c>
      <c r="D227" s="138">
        <v>48</v>
      </c>
      <c r="E227" s="138">
        <v>66.8</v>
      </c>
      <c r="F227" s="138">
        <v>32.200000000000003</v>
      </c>
      <c r="G227" s="138">
        <v>31.2</v>
      </c>
      <c r="H227" s="138">
        <v>31</v>
      </c>
      <c r="I227" s="12">
        <f t="shared" si="91"/>
        <v>234.5</v>
      </c>
      <c r="J227" s="252">
        <f t="shared" ref="J227" si="94">SUM(I227:I228)</f>
        <v>442.5</v>
      </c>
      <c r="K227" s="11"/>
      <c r="L227" s="11"/>
    </row>
    <row r="228" spans="1:12" ht="12.75">
      <c r="A228" s="419"/>
      <c r="B228" s="15" t="s">
        <v>32</v>
      </c>
      <c r="C228" s="138">
        <v>22.1</v>
      </c>
      <c r="D228" s="138">
        <v>41.8</v>
      </c>
      <c r="E228" s="138">
        <v>63.5</v>
      </c>
      <c r="F228" s="138">
        <v>25.5</v>
      </c>
      <c r="G228" s="138">
        <v>27.1</v>
      </c>
      <c r="H228" s="138">
        <v>28</v>
      </c>
      <c r="I228" s="15">
        <f t="shared" si="91"/>
        <v>208</v>
      </c>
      <c r="J228" s="420"/>
      <c r="K228" s="11"/>
      <c r="L228" s="11"/>
    </row>
    <row r="229" spans="1:12" ht="15.75" customHeight="1">
      <c r="A229" s="251">
        <v>46239</v>
      </c>
      <c r="B229" s="12" t="s">
        <v>25</v>
      </c>
      <c r="C229" s="138">
        <v>24.1</v>
      </c>
      <c r="D229" s="138">
        <v>0</v>
      </c>
      <c r="E229" s="138">
        <v>62</v>
      </c>
      <c r="F229" s="138">
        <v>29.9</v>
      </c>
      <c r="G229" s="138">
        <v>31.3</v>
      </c>
      <c r="H229" s="138">
        <v>29.3</v>
      </c>
      <c r="I229" s="12">
        <f t="shared" si="91"/>
        <v>176.60000000000002</v>
      </c>
      <c r="J229" s="252">
        <f t="shared" ref="J229" si="95">SUM(I229:I230)</f>
        <v>334.5</v>
      </c>
      <c r="K229" s="11"/>
      <c r="L229" s="11"/>
    </row>
    <row r="230" spans="1:12" ht="12.75">
      <c r="A230" s="419"/>
      <c r="B230" s="15" t="s">
        <v>32</v>
      </c>
      <c r="C230" s="138">
        <v>25</v>
      </c>
      <c r="D230" s="138">
        <v>0</v>
      </c>
      <c r="E230" s="138">
        <v>56.3</v>
      </c>
      <c r="F230" s="138">
        <v>24</v>
      </c>
      <c r="G230" s="138">
        <v>24.5</v>
      </c>
      <c r="H230" s="138">
        <v>28.1</v>
      </c>
      <c r="I230" s="15">
        <f t="shared" si="91"/>
        <v>157.9</v>
      </c>
      <c r="J230" s="420"/>
      <c r="K230" s="11"/>
      <c r="L230" s="11"/>
    </row>
    <row r="231" spans="1:12" ht="15.75" customHeight="1">
      <c r="A231" s="251">
        <v>46240</v>
      </c>
      <c r="B231" s="12" t="s">
        <v>25</v>
      </c>
      <c r="C231" s="138">
        <v>44.3</v>
      </c>
      <c r="D231" s="138">
        <v>0</v>
      </c>
      <c r="E231" s="138">
        <v>62.9</v>
      </c>
      <c r="F231" s="138">
        <v>41.6</v>
      </c>
      <c r="G231" s="138">
        <v>32.200000000000003</v>
      </c>
      <c r="H231" s="138">
        <v>31.9</v>
      </c>
      <c r="I231" s="12">
        <f t="shared" si="91"/>
        <v>212.9</v>
      </c>
      <c r="J231" s="252">
        <f t="shared" ref="J231" si="96">SUM(I231:I232)</f>
        <v>372.4</v>
      </c>
      <c r="K231" s="11"/>
      <c r="L231" s="11"/>
    </row>
    <row r="232" spans="1:12" ht="12.75">
      <c r="A232" s="419"/>
      <c r="B232" s="15" t="s">
        <v>32</v>
      </c>
      <c r="C232" s="138">
        <v>22.5</v>
      </c>
      <c r="D232" s="138">
        <v>0</v>
      </c>
      <c r="E232" s="138">
        <v>55.8</v>
      </c>
      <c r="F232" s="138">
        <v>24.3</v>
      </c>
      <c r="G232" s="138">
        <v>25.5</v>
      </c>
      <c r="H232" s="138">
        <v>31.4</v>
      </c>
      <c r="I232" s="15">
        <f t="shared" si="91"/>
        <v>159.5</v>
      </c>
      <c r="J232" s="420"/>
      <c r="K232" s="11"/>
      <c r="L232" s="11"/>
    </row>
    <row r="233" spans="1:12" ht="15.75" customHeight="1">
      <c r="A233" s="251">
        <v>46241</v>
      </c>
      <c r="B233" s="12" t="s">
        <v>25</v>
      </c>
      <c r="C233" s="138">
        <v>21.9</v>
      </c>
      <c r="D233" s="138">
        <v>0</v>
      </c>
      <c r="E233" s="138">
        <v>62.7</v>
      </c>
      <c r="F233" s="138">
        <v>25.2</v>
      </c>
      <c r="G233" s="138">
        <v>34.4</v>
      </c>
      <c r="H233" s="138">
        <v>30.9</v>
      </c>
      <c r="I233" s="12">
        <f t="shared" si="91"/>
        <v>175.1</v>
      </c>
      <c r="J233" s="252">
        <f t="shared" ref="J233" si="97">SUM(I233:I234)</f>
        <v>343.5</v>
      </c>
      <c r="K233" s="11"/>
      <c r="L233" s="11"/>
    </row>
    <row r="234" spans="1:12" ht="12.75">
      <c r="A234" s="419"/>
      <c r="B234" s="15" t="s">
        <v>32</v>
      </c>
      <c r="C234" s="138">
        <v>21</v>
      </c>
      <c r="D234" s="138">
        <v>0</v>
      </c>
      <c r="E234" s="138">
        <v>62.7</v>
      </c>
      <c r="F234" s="138">
        <v>23.1</v>
      </c>
      <c r="G234" s="138">
        <v>30.5</v>
      </c>
      <c r="H234" s="138">
        <v>31.1</v>
      </c>
      <c r="I234" s="15">
        <f t="shared" si="91"/>
        <v>168.4</v>
      </c>
      <c r="J234" s="420"/>
      <c r="K234" s="11"/>
      <c r="L234" s="11"/>
    </row>
    <row r="235" spans="1:12" ht="15.75" customHeight="1">
      <c r="A235" s="251">
        <v>46242</v>
      </c>
      <c r="B235" s="12" t="s">
        <v>25</v>
      </c>
      <c r="C235" s="138">
        <v>24</v>
      </c>
      <c r="D235" s="138">
        <v>0</v>
      </c>
      <c r="E235" s="138">
        <v>62</v>
      </c>
      <c r="F235" s="138">
        <v>29</v>
      </c>
      <c r="G235" s="138">
        <v>34.5</v>
      </c>
      <c r="H235" s="138">
        <v>32.200000000000003</v>
      </c>
      <c r="I235" s="12">
        <f>SUM(C235:H235)</f>
        <v>181.7</v>
      </c>
      <c r="J235" s="252">
        <f t="shared" ref="J235" si="98">SUM(I235:I236)</f>
        <v>352.9</v>
      </c>
      <c r="K235" s="11"/>
      <c r="L235" s="11"/>
    </row>
    <row r="236" spans="1:12" ht="12.75">
      <c r="A236" s="419"/>
      <c r="B236" s="15" t="s">
        <v>32</v>
      </c>
      <c r="C236" s="138">
        <v>21</v>
      </c>
      <c r="D236" s="138">
        <v>0</v>
      </c>
      <c r="E236" s="138">
        <v>63.3</v>
      </c>
      <c r="F236" s="138">
        <v>29.5</v>
      </c>
      <c r="G236" s="138">
        <v>25.8</v>
      </c>
      <c r="H236" s="138">
        <v>31.6</v>
      </c>
      <c r="I236" s="15">
        <f t="shared" si="91"/>
        <v>171.2</v>
      </c>
      <c r="J236" s="420"/>
      <c r="K236" s="11"/>
      <c r="L236" s="11"/>
    </row>
    <row r="237" spans="1:12" ht="15.75" customHeight="1">
      <c r="A237" s="251">
        <v>46243</v>
      </c>
      <c r="B237" s="12" t="s">
        <v>25</v>
      </c>
      <c r="C237" s="138">
        <v>25</v>
      </c>
      <c r="D237" s="138">
        <v>0</v>
      </c>
      <c r="E237" s="138">
        <v>63.8</v>
      </c>
      <c r="F237" s="138">
        <v>29.1</v>
      </c>
      <c r="G237" s="138">
        <v>35.700000000000003</v>
      </c>
      <c r="H237" s="138">
        <v>31.5</v>
      </c>
      <c r="I237" s="12">
        <f t="shared" si="91"/>
        <v>185.10000000000002</v>
      </c>
      <c r="J237" s="252">
        <f t="shared" ref="J237" si="99">SUM(I237:I238)</f>
        <v>360.6</v>
      </c>
      <c r="K237" s="11"/>
      <c r="L237" s="11"/>
    </row>
    <row r="238" spans="1:12" ht="12.75">
      <c r="A238" s="419"/>
      <c r="B238" s="15" t="s">
        <v>32</v>
      </c>
      <c r="C238" s="138">
        <v>24.7</v>
      </c>
      <c r="D238" s="138">
        <v>0</v>
      </c>
      <c r="E238" s="138">
        <v>60.9</v>
      </c>
      <c r="F238" s="138">
        <v>27.9</v>
      </c>
      <c r="G238" s="138">
        <v>30.8</v>
      </c>
      <c r="H238" s="138">
        <v>31.2</v>
      </c>
      <c r="I238" s="15">
        <f t="shared" si="91"/>
        <v>175.5</v>
      </c>
      <c r="J238" s="420"/>
      <c r="K238" s="11"/>
      <c r="L238" s="11"/>
    </row>
    <row r="239" spans="1:12" ht="12.75">
      <c r="A239" s="251">
        <v>46244</v>
      </c>
      <c r="B239" s="12" t="s">
        <v>25</v>
      </c>
      <c r="C239" s="138">
        <v>26</v>
      </c>
      <c r="D239" s="138">
        <v>0</v>
      </c>
      <c r="E239" s="138">
        <v>63.1</v>
      </c>
      <c r="F239" s="138">
        <v>26.5</v>
      </c>
      <c r="G239" s="138">
        <v>33.4</v>
      </c>
      <c r="H239" s="138">
        <v>29.3</v>
      </c>
      <c r="I239" s="12">
        <f t="shared" si="91"/>
        <v>178.3</v>
      </c>
      <c r="J239" s="252">
        <f t="shared" ref="J239" si="100">SUM(I239:I240)</f>
        <v>339.5</v>
      </c>
      <c r="K239" s="11"/>
      <c r="L239" s="11"/>
    </row>
    <row r="240" spans="1:12" ht="12.75">
      <c r="A240" s="419"/>
      <c r="B240" s="15" t="s">
        <v>32</v>
      </c>
      <c r="C240" s="138">
        <v>24.2</v>
      </c>
      <c r="D240" s="138">
        <v>0</v>
      </c>
      <c r="E240" s="138">
        <v>52.5</v>
      </c>
      <c r="F240" s="138">
        <v>27.8</v>
      </c>
      <c r="G240" s="138">
        <v>25.4</v>
      </c>
      <c r="H240" s="138">
        <v>31.3</v>
      </c>
      <c r="I240" s="15">
        <f t="shared" si="91"/>
        <v>161.20000000000002</v>
      </c>
      <c r="J240" s="420"/>
      <c r="K240" s="11"/>
      <c r="L240" s="11"/>
    </row>
    <row r="241" spans="1:12" ht="12.75">
      <c r="A241" s="13"/>
      <c r="B241" s="13"/>
      <c r="C241" s="10"/>
      <c r="D241" s="10"/>
      <c r="E241" s="10"/>
      <c r="F241" s="10"/>
      <c r="G241" s="10"/>
      <c r="H241" s="10"/>
      <c r="I241" s="10"/>
      <c r="J241" s="11"/>
      <c r="K241" s="11"/>
      <c r="L241" s="11"/>
    </row>
    <row r="242" spans="1:12" ht="12.75">
      <c r="A242" s="256" t="s">
        <v>89</v>
      </c>
      <c r="B242" s="357"/>
      <c r="C242" s="16">
        <f t="shared" ref="C242:J242" si="101">SUM(C221:C240)</f>
        <v>506.29999999999995</v>
      </c>
      <c r="D242" s="16">
        <f t="shared" si="101"/>
        <v>358.40000000000003</v>
      </c>
      <c r="E242" s="16">
        <f t="shared" si="101"/>
        <v>1253</v>
      </c>
      <c r="F242" s="16">
        <f t="shared" si="101"/>
        <v>564.29999999999995</v>
      </c>
      <c r="G242" s="16">
        <f t="shared" si="101"/>
        <v>607.79999999999984</v>
      </c>
      <c r="H242" s="16">
        <f t="shared" si="101"/>
        <v>605.89999999999986</v>
      </c>
      <c r="I242" s="16">
        <f t="shared" si="101"/>
        <v>3895.7</v>
      </c>
      <c r="J242" s="16">
        <f t="shared" si="101"/>
        <v>3895.7</v>
      </c>
      <c r="K242" s="11"/>
      <c r="L242" s="11"/>
    </row>
    <row r="243" spans="1:12" ht="13.5">
      <c r="A243" s="253" t="s">
        <v>90</v>
      </c>
      <c r="B243" s="421"/>
      <c r="C243" s="17">
        <f t="shared" ref="C243:J243" si="102">C242*40</f>
        <v>20252</v>
      </c>
      <c r="D243" s="17">
        <f t="shared" si="102"/>
        <v>14336.000000000002</v>
      </c>
      <c r="E243" s="17">
        <f t="shared" si="102"/>
        <v>50120</v>
      </c>
      <c r="F243" s="17">
        <f t="shared" si="102"/>
        <v>22572</v>
      </c>
      <c r="G243" s="17">
        <f t="shared" si="102"/>
        <v>24311.999999999993</v>
      </c>
      <c r="H243" s="17">
        <f t="shared" si="102"/>
        <v>24235.999999999993</v>
      </c>
      <c r="I243" s="17">
        <f t="shared" si="102"/>
        <v>155828</v>
      </c>
      <c r="J243" s="17">
        <f t="shared" si="102"/>
        <v>155828</v>
      </c>
      <c r="K243" s="11"/>
      <c r="L243" s="11"/>
    </row>
    <row r="244" spans="1:12" ht="13.5">
      <c r="A244" s="18"/>
      <c r="B244" s="10"/>
      <c r="C244" s="10"/>
      <c r="D244" s="10"/>
      <c r="E244" s="10"/>
      <c r="F244" s="10"/>
      <c r="G244" s="10"/>
      <c r="H244" s="10"/>
      <c r="I244" s="10"/>
      <c r="J244" s="11"/>
      <c r="K244" s="11"/>
      <c r="L244" s="11"/>
    </row>
    <row r="245" spans="1:12" ht="12.75">
      <c r="A245" s="254" t="s">
        <v>91</v>
      </c>
      <c r="B245" s="421"/>
      <c r="C245" s="19"/>
      <c r="D245" s="19"/>
      <c r="E245" s="19"/>
      <c r="F245" s="19"/>
      <c r="G245" s="19"/>
      <c r="H245" s="19"/>
      <c r="I245" s="20"/>
      <c r="J245" s="19"/>
      <c r="K245" s="11"/>
      <c r="L245" s="11"/>
    </row>
    <row r="246" spans="1:12" ht="12.75">
      <c r="A246" s="255" t="s">
        <v>92</v>
      </c>
      <c r="B246" s="422"/>
      <c r="C246" s="21"/>
      <c r="D246" s="21"/>
      <c r="E246" s="21"/>
      <c r="F246" s="21"/>
      <c r="G246" s="21"/>
      <c r="H246" s="21"/>
      <c r="I246" s="22"/>
      <c r="J246" s="21"/>
      <c r="K246" s="11"/>
      <c r="L246" s="11"/>
    </row>
    <row r="247" spans="1:12" ht="14.25">
      <c r="A247" s="141"/>
      <c r="B247" s="10"/>
      <c r="C247" s="10"/>
      <c r="D247" s="10"/>
      <c r="E247" s="10"/>
      <c r="F247" s="10"/>
      <c r="G247" s="10"/>
      <c r="H247" s="10"/>
      <c r="I247" s="10"/>
      <c r="J247" s="11"/>
      <c r="K247" s="14"/>
      <c r="L247" s="14"/>
    </row>
    <row r="248" spans="1:12" ht="14.25">
      <c r="A248" s="141"/>
      <c r="B248" s="10"/>
      <c r="C248" s="10"/>
      <c r="D248" s="10"/>
      <c r="E248" s="10"/>
      <c r="F248" s="10"/>
      <c r="G248" s="10"/>
      <c r="H248" s="10"/>
      <c r="I248" s="10"/>
      <c r="J248" s="11"/>
      <c r="K248" s="11"/>
      <c r="L248" s="11"/>
    </row>
    <row r="249" spans="1:12" ht="12.75">
      <c r="A249" s="251">
        <v>46204</v>
      </c>
      <c r="B249" s="12" t="s">
        <v>25</v>
      </c>
      <c r="C249" s="13">
        <v>29.5</v>
      </c>
      <c r="D249" s="13">
        <v>51.2</v>
      </c>
      <c r="E249" s="13">
        <v>65.8</v>
      </c>
      <c r="F249" s="13">
        <v>34.299999999999997</v>
      </c>
      <c r="G249" s="13">
        <v>43.2</v>
      </c>
      <c r="H249" s="13">
        <v>41.3</v>
      </c>
      <c r="I249" s="12">
        <f t="shared" ref="I249:I268" si="103">SUM(C249:H249)</f>
        <v>265.3</v>
      </c>
      <c r="J249" s="252">
        <f>SUM(I249:I250)</f>
        <v>503.90000000000003</v>
      </c>
      <c r="K249" s="14"/>
      <c r="L249" s="14"/>
    </row>
    <row r="250" spans="1:12" ht="12.75">
      <c r="A250" s="419"/>
      <c r="B250" s="15" t="s">
        <v>32</v>
      </c>
      <c r="C250" s="10">
        <v>28.5</v>
      </c>
      <c r="D250" s="10">
        <v>50.2</v>
      </c>
      <c r="E250" s="10">
        <v>60.8</v>
      </c>
      <c r="F250" s="10">
        <v>28</v>
      </c>
      <c r="G250" s="10">
        <v>32.799999999999997</v>
      </c>
      <c r="H250" s="10">
        <v>38.299999999999997</v>
      </c>
      <c r="I250" s="15">
        <f t="shared" si="103"/>
        <v>238.60000000000002</v>
      </c>
      <c r="J250" s="420"/>
      <c r="K250" s="11"/>
      <c r="L250" s="11"/>
    </row>
    <row r="251" spans="1:12" ht="12.75">
      <c r="A251" s="251">
        <v>46205</v>
      </c>
      <c r="B251" s="12" t="s">
        <v>25</v>
      </c>
      <c r="C251" s="13">
        <v>28.7</v>
      </c>
      <c r="D251" s="13">
        <v>48.4</v>
      </c>
      <c r="E251" s="13">
        <v>71.3</v>
      </c>
      <c r="F251" s="13">
        <v>31.7</v>
      </c>
      <c r="G251" s="13">
        <v>43.8</v>
      </c>
      <c r="H251" s="13">
        <v>38.6</v>
      </c>
      <c r="I251" s="12">
        <f t="shared" si="103"/>
        <v>262.5</v>
      </c>
      <c r="J251" s="252">
        <f>SUM(I251:I252)</f>
        <v>449</v>
      </c>
      <c r="K251" s="14"/>
      <c r="L251" s="14"/>
    </row>
    <row r="252" spans="1:12" ht="12.75">
      <c r="A252" s="419"/>
      <c r="B252" s="15" t="s">
        <v>32</v>
      </c>
      <c r="C252" s="10">
        <v>29</v>
      </c>
      <c r="D252" s="10">
        <v>48.1</v>
      </c>
      <c r="E252" s="10">
        <v>0</v>
      </c>
      <c r="F252" s="10">
        <v>30.1</v>
      </c>
      <c r="G252" s="10">
        <v>41.7</v>
      </c>
      <c r="H252" s="10">
        <v>37.6</v>
      </c>
      <c r="I252" s="15">
        <f t="shared" si="103"/>
        <v>186.49999999999997</v>
      </c>
      <c r="J252" s="420"/>
      <c r="K252" s="11"/>
      <c r="L252" s="11"/>
    </row>
    <row r="253" spans="1:12" ht="12.75">
      <c r="A253" s="251">
        <v>46206</v>
      </c>
      <c r="B253" s="12" t="s">
        <v>25</v>
      </c>
      <c r="C253" s="12">
        <v>0</v>
      </c>
      <c r="D253" s="13">
        <v>0</v>
      </c>
      <c r="E253" s="13">
        <v>0</v>
      </c>
      <c r="F253" s="13">
        <v>0</v>
      </c>
      <c r="G253" s="13">
        <v>0</v>
      </c>
      <c r="H253" s="13">
        <v>39.5</v>
      </c>
      <c r="I253" s="12">
        <f t="shared" si="103"/>
        <v>39.5</v>
      </c>
      <c r="J253" s="252">
        <f>SUM(I253:I254)</f>
        <v>39.5</v>
      </c>
      <c r="K253" s="14"/>
      <c r="L253" s="14"/>
    </row>
    <row r="254" spans="1:12" ht="12.75">
      <c r="A254" s="419"/>
      <c r="B254" s="15" t="s">
        <v>32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5">
        <f t="shared" si="103"/>
        <v>0</v>
      </c>
      <c r="J254" s="420"/>
      <c r="K254" s="11"/>
      <c r="L254" s="11"/>
    </row>
    <row r="255" spans="1:12" ht="12.75">
      <c r="A255" s="251">
        <v>46207</v>
      </c>
      <c r="B255" s="12" t="s">
        <v>25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2">
        <f t="shared" si="103"/>
        <v>0</v>
      </c>
      <c r="J255" s="252">
        <f>SUM(I255:I256)</f>
        <v>0</v>
      </c>
      <c r="K255" s="14"/>
      <c r="L255" s="14"/>
    </row>
    <row r="256" spans="1:12" ht="12.75">
      <c r="A256" s="419"/>
      <c r="B256" s="15" t="s">
        <v>32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5">
        <f t="shared" si="103"/>
        <v>0</v>
      </c>
      <c r="J256" s="420"/>
      <c r="K256" s="11"/>
      <c r="L256" s="11"/>
    </row>
    <row r="257" spans="1:12" ht="12.75">
      <c r="A257" s="251">
        <v>46208</v>
      </c>
      <c r="B257" s="12" t="s">
        <v>25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2">
        <f t="shared" si="103"/>
        <v>0</v>
      </c>
      <c r="J257" s="252">
        <f>SUM(I257:I258)</f>
        <v>0</v>
      </c>
      <c r="K257" s="14"/>
      <c r="L257" s="14"/>
    </row>
    <row r="258" spans="1:12" ht="12.75">
      <c r="A258" s="419"/>
      <c r="B258" s="15" t="s">
        <v>32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5">
        <f t="shared" si="103"/>
        <v>0</v>
      </c>
      <c r="J258" s="420"/>
      <c r="K258" s="11"/>
      <c r="L258" s="11"/>
    </row>
    <row r="259" spans="1:12" ht="12.75">
      <c r="A259" s="251">
        <v>46209</v>
      </c>
      <c r="B259" s="12" t="s">
        <v>25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  <c r="H259" s="13">
        <v>0</v>
      </c>
      <c r="I259" s="12">
        <f t="shared" si="103"/>
        <v>0</v>
      </c>
      <c r="J259" s="252">
        <f>SUM(I259:I260)</f>
        <v>0</v>
      </c>
      <c r="K259" s="14"/>
      <c r="L259" s="14"/>
    </row>
    <row r="260" spans="1:12" ht="12.75">
      <c r="A260" s="419"/>
      <c r="B260" s="15" t="s">
        <v>32</v>
      </c>
      <c r="C260" s="10">
        <v>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5">
        <f t="shared" si="103"/>
        <v>0</v>
      </c>
      <c r="J260" s="420"/>
      <c r="K260" s="11"/>
      <c r="L260" s="11"/>
    </row>
    <row r="261" spans="1:12" ht="12.75">
      <c r="A261" s="251">
        <v>46210</v>
      </c>
      <c r="B261" s="12" t="s">
        <v>25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  <c r="H261" s="13">
        <v>0</v>
      </c>
      <c r="I261" s="12">
        <f t="shared" si="103"/>
        <v>0</v>
      </c>
      <c r="J261" s="252">
        <f>SUM(I261:I262)</f>
        <v>0</v>
      </c>
      <c r="K261" s="14"/>
      <c r="L261" s="14"/>
    </row>
    <row r="262" spans="1:12" ht="12.75">
      <c r="A262" s="419"/>
      <c r="B262" s="15" t="s">
        <v>32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5">
        <f t="shared" si="103"/>
        <v>0</v>
      </c>
      <c r="J262" s="420"/>
      <c r="K262" s="11"/>
      <c r="L262" s="11"/>
    </row>
    <row r="263" spans="1:12" ht="12.75">
      <c r="A263" s="251">
        <v>46211</v>
      </c>
      <c r="B263" s="12" t="s">
        <v>25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  <c r="I263" s="12">
        <f t="shared" si="103"/>
        <v>0</v>
      </c>
      <c r="J263" s="252">
        <f>SUM(I263:I264)</f>
        <v>0</v>
      </c>
      <c r="K263" s="14"/>
      <c r="L263" s="14"/>
    </row>
    <row r="264" spans="1:12" ht="12.75">
      <c r="A264" s="419"/>
      <c r="B264" s="15" t="s">
        <v>32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5">
        <f t="shared" si="103"/>
        <v>0</v>
      </c>
      <c r="J264" s="420"/>
      <c r="K264" s="11"/>
      <c r="L264" s="11"/>
    </row>
    <row r="265" spans="1:12" ht="12.75">
      <c r="A265" s="251">
        <v>46212</v>
      </c>
      <c r="B265" s="12" t="s">
        <v>25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  <c r="H265" s="13">
        <v>0</v>
      </c>
      <c r="I265" s="12">
        <f t="shared" si="103"/>
        <v>0</v>
      </c>
      <c r="J265" s="252">
        <f>SUM(I265:I266)</f>
        <v>0</v>
      </c>
      <c r="K265" s="14"/>
      <c r="L265" s="14"/>
    </row>
    <row r="266" spans="1:12" ht="12.75">
      <c r="A266" s="419"/>
      <c r="B266" s="15" t="s">
        <v>32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5">
        <f t="shared" si="103"/>
        <v>0</v>
      </c>
      <c r="J266" s="420"/>
      <c r="K266" s="11"/>
      <c r="L266" s="11"/>
    </row>
    <row r="267" spans="1:12" ht="12.75">
      <c r="A267" s="251">
        <v>46213</v>
      </c>
      <c r="B267" s="12" t="s">
        <v>25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  <c r="H267" s="13">
        <v>0</v>
      </c>
      <c r="I267" s="12">
        <f t="shared" si="103"/>
        <v>0</v>
      </c>
      <c r="J267" s="252">
        <f>SUM(I267:I268)</f>
        <v>0</v>
      </c>
      <c r="K267" s="14"/>
      <c r="L267" s="14"/>
    </row>
    <row r="268" spans="1:12" ht="12.75">
      <c r="A268" s="419"/>
      <c r="B268" s="15" t="s">
        <v>32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5">
        <f t="shared" si="103"/>
        <v>0</v>
      </c>
      <c r="J268" s="420"/>
      <c r="K268" s="11"/>
      <c r="L268" s="11"/>
    </row>
    <row r="269" spans="1:12" ht="12.75">
      <c r="A269" s="13"/>
      <c r="B269" s="13"/>
      <c r="C269" s="13"/>
      <c r="D269" s="13"/>
      <c r="E269" s="13"/>
      <c r="F269" s="13"/>
      <c r="G269" s="13"/>
      <c r="H269" s="13"/>
      <c r="I269" s="13"/>
      <c r="J269" s="14"/>
      <c r="K269" s="14"/>
      <c r="L269" s="14"/>
    </row>
    <row r="270" spans="1:12" ht="12.75">
      <c r="A270" s="256" t="s">
        <v>89</v>
      </c>
      <c r="B270" s="357"/>
      <c r="C270" s="16">
        <f t="shared" ref="C270:J270" si="104">SUM(C249:C268)</f>
        <v>115.7</v>
      </c>
      <c r="D270" s="16">
        <f t="shared" si="104"/>
        <v>197.9</v>
      </c>
      <c r="E270" s="16">
        <f t="shared" si="104"/>
        <v>197.89999999999998</v>
      </c>
      <c r="F270" s="16">
        <f t="shared" si="104"/>
        <v>124.1</v>
      </c>
      <c r="G270" s="16">
        <f t="shared" si="104"/>
        <v>161.5</v>
      </c>
      <c r="H270" s="16">
        <f t="shared" si="104"/>
        <v>195.29999999999998</v>
      </c>
      <c r="I270" s="16">
        <f t="shared" si="104"/>
        <v>992.40000000000009</v>
      </c>
      <c r="J270" s="16">
        <f t="shared" si="104"/>
        <v>992.40000000000009</v>
      </c>
      <c r="K270" s="11"/>
      <c r="L270" s="11"/>
    </row>
    <row r="271" spans="1:12" ht="13.5">
      <c r="A271" s="253" t="s">
        <v>90</v>
      </c>
      <c r="B271" s="421"/>
      <c r="C271" s="17">
        <f t="shared" ref="C271:J271" si="105">C270*40</f>
        <v>4628</v>
      </c>
      <c r="D271" s="17">
        <f t="shared" si="105"/>
        <v>7916</v>
      </c>
      <c r="E271" s="17">
        <f t="shared" si="105"/>
        <v>7915.9999999999991</v>
      </c>
      <c r="F271" s="17">
        <f t="shared" si="105"/>
        <v>4964</v>
      </c>
      <c r="G271" s="17">
        <f t="shared" si="105"/>
        <v>6460</v>
      </c>
      <c r="H271" s="17">
        <f t="shared" si="105"/>
        <v>7811.9999999999991</v>
      </c>
      <c r="I271" s="17">
        <f t="shared" si="105"/>
        <v>39696</v>
      </c>
      <c r="J271" s="17">
        <f t="shared" si="105"/>
        <v>39696</v>
      </c>
      <c r="K271" s="14"/>
      <c r="L271" s="14"/>
    </row>
    <row r="272" spans="1:12" ht="13.5">
      <c r="A272" s="18"/>
      <c r="B272" s="10"/>
      <c r="C272" s="10"/>
      <c r="D272" s="10"/>
      <c r="E272" s="10"/>
      <c r="F272" s="10"/>
      <c r="G272" s="10"/>
      <c r="H272" s="10"/>
      <c r="I272" s="10"/>
      <c r="J272" s="11"/>
      <c r="K272" s="11"/>
      <c r="L272" s="11"/>
    </row>
    <row r="273" spans="1:12" ht="12.75">
      <c r="A273" s="254" t="s">
        <v>91</v>
      </c>
      <c r="B273" s="421"/>
      <c r="C273" s="19"/>
      <c r="D273" s="19"/>
      <c r="E273" s="19"/>
      <c r="F273" s="19"/>
      <c r="G273" s="19"/>
      <c r="H273" s="19"/>
      <c r="I273" s="20"/>
      <c r="J273" s="19"/>
      <c r="K273" s="14"/>
      <c r="L273" s="14"/>
    </row>
    <row r="274" spans="1:12" ht="12.75">
      <c r="A274" s="255" t="s">
        <v>92</v>
      </c>
      <c r="B274" s="422"/>
      <c r="C274" s="21"/>
      <c r="D274" s="21"/>
      <c r="E274" s="21"/>
      <c r="F274" s="21"/>
      <c r="G274" s="21"/>
      <c r="H274" s="21"/>
      <c r="I274" s="22"/>
      <c r="J274" s="21"/>
      <c r="K274" s="11"/>
      <c r="L274" s="11"/>
    </row>
    <row r="275" spans="1:12" ht="14.25">
      <c r="A275" s="23"/>
      <c r="B275" s="13"/>
      <c r="C275" s="13"/>
      <c r="D275" s="13"/>
      <c r="E275" s="13"/>
      <c r="F275" s="13"/>
      <c r="G275" s="13"/>
      <c r="H275" s="13"/>
      <c r="I275" s="13"/>
      <c r="J275" s="14"/>
      <c r="K275" s="14"/>
      <c r="L275" s="14"/>
    </row>
    <row r="276" spans="1:12" ht="14.25">
      <c r="A276" s="9"/>
      <c r="B276" s="10"/>
      <c r="C276" s="10"/>
      <c r="D276" s="10"/>
      <c r="E276" s="10"/>
      <c r="F276" s="10"/>
      <c r="G276" s="10"/>
      <c r="H276" s="10"/>
      <c r="I276" s="10"/>
      <c r="J276" s="11"/>
      <c r="K276" s="11"/>
      <c r="L276" s="11"/>
    </row>
    <row r="277" spans="1:12" ht="14.25">
      <c r="A277" s="23"/>
      <c r="B277" s="13"/>
      <c r="C277" s="13"/>
      <c r="D277" s="13"/>
      <c r="E277" s="13"/>
      <c r="F277" s="13"/>
      <c r="G277" s="13"/>
      <c r="H277" s="13"/>
      <c r="I277" s="13"/>
      <c r="J277" s="14"/>
      <c r="K277" s="14"/>
      <c r="L277" s="14"/>
    </row>
    <row r="278" spans="1:12" ht="12.75">
      <c r="A278" s="260">
        <v>46214</v>
      </c>
      <c r="B278" s="137" t="s">
        <v>25</v>
      </c>
      <c r="C278" s="138">
        <v>28</v>
      </c>
      <c r="D278" s="138">
        <v>45</v>
      </c>
      <c r="E278" s="138">
        <v>68.8</v>
      </c>
      <c r="F278" s="138">
        <v>28.8</v>
      </c>
      <c r="G278" s="138">
        <v>42</v>
      </c>
      <c r="H278" s="138">
        <v>33</v>
      </c>
      <c r="I278" s="137">
        <f t="shared" ref="I278:I297" si="106">SUM(C278:H278)</f>
        <v>245.60000000000002</v>
      </c>
      <c r="J278" s="261">
        <f>SUM(I278:I279)</f>
        <v>476.40000000000003</v>
      </c>
      <c r="K278" s="11"/>
      <c r="L278" s="11"/>
    </row>
    <row r="279" spans="1:12" ht="12.75">
      <c r="A279" s="424"/>
      <c r="B279" s="137" t="s">
        <v>32</v>
      </c>
      <c r="C279" s="138">
        <v>26.5</v>
      </c>
      <c r="D279" s="138">
        <v>45</v>
      </c>
      <c r="E279" s="138">
        <v>67.5</v>
      </c>
      <c r="F279" s="138">
        <v>28.8</v>
      </c>
      <c r="G279" s="138">
        <v>29</v>
      </c>
      <c r="H279" s="138">
        <v>34</v>
      </c>
      <c r="I279" s="137">
        <f t="shared" si="106"/>
        <v>230.8</v>
      </c>
      <c r="J279" s="425"/>
      <c r="K279" s="14"/>
      <c r="L279" s="14"/>
    </row>
    <row r="280" spans="1:12" ht="12.75">
      <c r="A280" s="260">
        <v>46215</v>
      </c>
      <c r="B280" s="137" t="s">
        <v>25</v>
      </c>
      <c r="C280" s="138">
        <v>28.3</v>
      </c>
      <c r="D280" s="138">
        <v>47.5</v>
      </c>
      <c r="E280" s="138">
        <v>69.5</v>
      </c>
      <c r="F280" s="138">
        <v>37.700000000000003</v>
      </c>
      <c r="G280" s="138">
        <v>43.2</v>
      </c>
      <c r="H280" s="138">
        <v>36.4</v>
      </c>
      <c r="I280" s="137">
        <f t="shared" si="106"/>
        <v>262.59999999999997</v>
      </c>
      <c r="J280" s="261">
        <f>SUM(I280:I281)</f>
        <v>504.5</v>
      </c>
      <c r="K280" s="11"/>
      <c r="L280" s="11"/>
    </row>
    <row r="281" spans="1:12" ht="12.75">
      <c r="A281" s="424"/>
      <c r="B281" s="137" t="s">
        <v>32</v>
      </c>
      <c r="C281" s="138">
        <v>28.4</v>
      </c>
      <c r="D281" s="138">
        <v>46.4</v>
      </c>
      <c r="E281" s="138">
        <v>63.5</v>
      </c>
      <c r="F281" s="138">
        <v>30.6</v>
      </c>
      <c r="G281" s="138">
        <v>40</v>
      </c>
      <c r="H281" s="138">
        <v>33</v>
      </c>
      <c r="I281" s="137">
        <f t="shared" si="106"/>
        <v>241.9</v>
      </c>
      <c r="J281" s="425"/>
      <c r="K281" s="14"/>
      <c r="L281" s="14"/>
    </row>
    <row r="282" spans="1:12" ht="12.75">
      <c r="A282" s="260">
        <v>46216</v>
      </c>
      <c r="B282" s="137" t="s">
        <v>25</v>
      </c>
      <c r="C282" s="138">
        <v>28.9</v>
      </c>
      <c r="D282" s="138">
        <v>52.9</v>
      </c>
      <c r="E282" s="138">
        <v>74.2</v>
      </c>
      <c r="F282" s="138">
        <v>32.9</v>
      </c>
      <c r="G282" s="138">
        <v>44.3</v>
      </c>
      <c r="H282" s="138">
        <v>39.200000000000003</v>
      </c>
      <c r="I282" s="137">
        <f t="shared" si="106"/>
        <v>272.39999999999998</v>
      </c>
      <c r="J282" s="261">
        <f>SUM(I282:I283)</f>
        <v>537.1</v>
      </c>
      <c r="K282" s="11"/>
      <c r="L282" s="11"/>
    </row>
    <row r="283" spans="1:12" ht="12.75">
      <c r="A283" s="424"/>
      <c r="B283" s="137" t="s">
        <v>32</v>
      </c>
      <c r="C283" s="138">
        <v>33.700000000000003</v>
      </c>
      <c r="D283" s="138">
        <v>50.2</v>
      </c>
      <c r="E283" s="138">
        <v>71.2</v>
      </c>
      <c r="F283" s="138">
        <v>33</v>
      </c>
      <c r="G283" s="138">
        <v>33.6</v>
      </c>
      <c r="H283" s="138">
        <v>43</v>
      </c>
      <c r="I283" s="137">
        <f t="shared" si="106"/>
        <v>264.70000000000005</v>
      </c>
      <c r="J283" s="425"/>
      <c r="K283" s="14"/>
      <c r="L283" s="14"/>
    </row>
    <row r="284" spans="1:12" ht="12.75">
      <c r="A284" s="260">
        <v>46217</v>
      </c>
      <c r="B284" s="137" t="s">
        <v>25</v>
      </c>
      <c r="C284" s="138">
        <v>32.1</v>
      </c>
      <c r="D284" s="138">
        <v>52.5</v>
      </c>
      <c r="E284" s="138">
        <v>72.2</v>
      </c>
      <c r="F284" s="138">
        <v>35</v>
      </c>
      <c r="G284" s="138">
        <v>41.8</v>
      </c>
      <c r="H284" s="138">
        <v>35.700000000000003</v>
      </c>
      <c r="I284" s="137">
        <f t="shared" si="106"/>
        <v>269.3</v>
      </c>
      <c r="J284" s="261">
        <f>SUM(I284:I285)</f>
        <v>511.5</v>
      </c>
      <c r="K284" s="11"/>
      <c r="L284" s="11"/>
    </row>
    <row r="285" spans="1:12" ht="12.75">
      <c r="A285" s="424"/>
      <c r="B285" s="137" t="s">
        <v>32</v>
      </c>
      <c r="C285" s="138">
        <v>33.799999999999997</v>
      </c>
      <c r="D285" s="138">
        <v>49</v>
      </c>
      <c r="E285" s="138">
        <v>67.7</v>
      </c>
      <c r="F285" s="138">
        <v>23.5</v>
      </c>
      <c r="G285" s="138">
        <v>32.200000000000003</v>
      </c>
      <c r="H285" s="138">
        <v>36</v>
      </c>
      <c r="I285" s="137">
        <f t="shared" si="106"/>
        <v>242.2</v>
      </c>
      <c r="J285" s="425"/>
      <c r="K285" s="14"/>
      <c r="L285" s="14"/>
    </row>
    <row r="286" spans="1:12" ht="12.75">
      <c r="A286" s="260">
        <v>46218</v>
      </c>
      <c r="B286" s="137" t="s">
        <v>25</v>
      </c>
      <c r="C286" s="138">
        <v>31.2</v>
      </c>
      <c r="D286" s="138">
        <v>55</v>
      </c>
      <c r="E286" s="138">
        <v>73.2</v>
      </c>
      <c r="F286" s="138">
        <v>34.4</v>
      </c>
      <c r="G286" s="138">
        <v>40</v>
      </c>
      <c r="H286" s="138">
        <v>37.299999999999997</v>
      </c>
      <c r="I286" s="137">
        <f t="shared" si="106"/>
        <v>271.10000000000002</v>
      </c>
      <c r="J286" s="261">
        <f>SUM(I286:I287)</f>
        <v>531.70000000000005</v>
      </c>
      <c r="K286" s="11"/>
      <c r="L286" s="11"/>
    </row>
    <row r="287" spans="1:12" ht="12.75">
      <c r="A287" s="424"/>
      <c r="B287" s="137" t="s">
        <v>32</v>
      </c>
      <c r="C287" s="138">
        <v>34.6</v>
      </c>
      <c r="D287" s="138">
        <v>51.2</v>
      </c>
      <c r="E287" s="138">
        <v>67.7</v>
      </c>
      <c r="F287" s="138">
        <v>32.4</v>
      </c>
      <c r="G287" s="138">
        <v>37.299999999999997</v>
      </c>
      <c r="H287" s="138">
        <v>37.4</v>
      </c>
      <c r="I287" s="137">
        <f t="shared" si="106"/>
        <v>260.59999999999997</v>
      </c>
      <c r="J287" s="425"/>
      <c r="K287" s="14"/>
      <c r="L287" s="14"/>
    </row>
    <row r="288" spans="1:12" ht="12.75">
      <c r="A288" s="260">
        <v>46219</v>
      </c>
      <c r="B288" s="137" t="s">
        <v>25</v>
      </c>
      <c r="C288" s="138">
        <v>32.299999999999997</v>
      </c>
      <c r="D288" s="138">
        <v>55</v>
      </c>
      <c r="E288" s="138">
        <v>71.5</v>
      </c>
      <c r="F288" s="138">
        <v>33.299999999999997</v>
      </c>
      <c r="G288" s="138">
        <v>42.5</v>
      </c>
      <c r="H288" s="138">
        <v>36.700000000000003</v>
      </c>
      <c r="I288" s="137">
        <f t="shared" si="106"/>
        <v>271.3</v>
      </c>
      <c r="J288" s="261">
        <f>SUM(I288:I289)</f>
        <v>271.3</v>
      </c>
      <c r="K288" s="11"/>
      <c r="L288" s="11"/>
    </row>
    <row r="289" spans="1:12" ht="12.75">
      <c r="A289" s="424"/>
      <c r="B289" s="137" t="s">
        <v>32</v>
      </c>
      <c r="C289" s="138">
        <v>0</v>
      </c>
      <c r="D289" s="138">
        <v>0</v>
      </c>
      <c r="E289" s="138">
        <v>0</v>
      </c>
      <c r="F289" s="138">
        <v>0</v>
      </c>
      <c r="G289" s="138">
        <v>0</v>
      </c>
      <c r="H289" s="138">
        <v>0</v>
      </c>
      <c r="I289" s="137">
        <f t="shared" si="106"/>
        <v>0</v>
      </c>
      <c r="J289" s="425"/>
      <c r="K289" s="14"/>
      <c r="L289" s="14"/>
    </row>
    <row r="290" spans="1:12" ht="12.75">
      <c r="A290" s="260">
        <v>46220</v>
      </c>
      <c r="B290" s="137" t="s">
        <v>25</v>
      </c>
      <c r="C290" s="138">
        <v>29.8</v>
      </c>
      <c r="D290" s="138">
        <v>52</v>
      </c>
      <c r="E290" s="138">
        <v>77.8</v>
      </c>
      <c r="F290" s="138">
        <v>27.9</v>
      </c>
      <c r="G290" s="138">
        <v>40.4</v>
      </c>
      <c r="H290" s="138">
        <v>37</v>
      </c>
      <c r="I290" s="137">
        <f t="shared" si="106"/>
        <v>264.89999999999998</v>
      </c>
      <c r="J290" s="261">
        <f>SUM(I290:I291)</f>
        <v>473.4</v>
      </c>
      <c r="K290" s="11"/>
      <c r="L290" s="11"/>
    </row>
    <row r="291" spans="1:12" ht="12.75">
      <c r="A291" s="424"/>
      <c r="B291" s="137" t="s">
        <v>32</v>
      </c>
      <c r="C291" s="138">
        <v>31.7</v>
      </c>
      <c r="D291" s="138">
        <v>17.8</v>
      </c>
      <c r="E291" s="138">
        <v>67.5</v>
      </c>
      <c r="F291" s="138">
        <v>30.5</v>
      </c>
      <c r="G291" s="138">
        <v>31</v>
      </c>
      <c r="H291" s="138">
        <v>30</v>
      </c>
      <c r="I291" s="137">
        <f t="shared" si="106"/>
        <v>208.5</v>
      </c>
      <c r="J291" s="425"/>
      <c r="K291" s="14"/>
      <c r="L291" s="14"/>
    </row>
    <row r="292" spans="1:12" ht="12.75">
      <c r="A292" s="260">
        <v>46221</v>
      </c>
      <c r="B292" s="137" t="s">
        <v>25</v>
      </c>
      <c r="C292" s="138">
        <v>33.5</v>
      </c>
      <c r="D292" s="138">
        <v>52.8</v>
      </c>
      <c r="E292" s="138">
        <v>71.8</v>
      </c>
      <c r="F292" s="138">
        <v>33.5</v>
      </c>
      <c r="G292" s="138">
        <v>40.5</v>
      </c>
      <c r="H292" s="138">
        <v>30.7</v>
      </c>
      <c r="I292" s="137">
        <f t="shared" si="106"/>
        <v>262.8</v>
      </c>
      <c r="J292" s="261">
        <f>SUM(I292:I293)</f>
        <v>515.6</v>
      </c>
      <c r="K292" s="11"/>
      <c r="L292" s="11"/>
    </row>
    <row r="293" spans="1:12" ht="12.75">
      <c r="A293" s="424"/>
      <c r="B293" s="137" t="s">
        <v>32</v>
      </c>
      <c r="C293" s="138">
        <v>31.4</v>
      </c>
      <c r="D293" s="138">
        <v>51.1</v>
      </c>
      <c r="E293" s="138">
        <v>68.900000000000006</v>
      </c>
      <c r="F293" s="138">
        <v>29.8</v>
      </c>
      <c r="G293" s="138">
        <v>34.799999999999997</v>
      </c>
      <c r="H293" s="138">
        <v>36.799999999999997</v>
      </c>
      <c r="I293" s="137">
        <f t="shared" si="106"/>
        <v>252.8</v>
      </c>
      <c r="J293" s="425"/>
      <c r="K293" s="14"/>
      <c r="L293" s="14"/>
    </row>
    <row r="294" spans="1:12" ht="12.75">
      <c r="A294" s="260">
        <v>46222</v>
      </c>
      <c r="B294" s="137" t="s">
        <v>25</v>
      </c>
      <c r="C294" s="138">
        <v>28.2</v>
      </c>
      <c r="D294" s="138">
        <v>50.2</v>
      </c>
      <c r="E294" s="138">
        <v>55.6</v>
      </c>
      <c r="F294" s="138">
        <v>28.5</v>
      </c>
      <c r="G294" s="138">
        <v>36.799999999999997</v>
      </c>
      <c r="H294" s="138">
        <v>36.4</v>
      </c>
      <c r="I294" s="137">
        <f t="shared" si="106"/>
        <v>235.70000000000002</v>
      </c>
      <c r="J294" s="261">
        <f>SUM(I294:I295)</f>
        <v>481.9</v>
      </c>
      <c r="K294" s="11"/>
      <c r="L294" s="11"/>
    </row>
    <row r="295" spans="1:12" ht="12.75">
      <c r="A295" s="424"/>
      <c r="B295" s="137" t="s">
        <v>32</v>
      </c>
      <c r="C295" s="138">
        <v>30.8</v>
      </c>
      <c r="D295" s="138">
        <v>48.9</v>
      </c>
      <c r="E295" s="138">
        <v>68.5</v>
      </c>
      <c r="F295" s="138">
        <v>29.4</v>
      </c>
      <c r="G295" s="138">
        <v>35.4</v>
      </c>
      <c r="H295" s="138">
        <v>33.200000000000003</v>
      </c>
      <c r="I295" s="137">
        <f t="shared" si="106"/>
        <v>246.2</v>
      </c>
      <c r="J295" s="425"/>
      <c r="K295" s="14"/>
      <c r="L295" s="14"/>
    </row>
    <row r="296" spans="1:12" ht="12.75">
      <c r="A296" s="260">
        <v>46223</v>
      </c>
      <c r="B296" s="137" t="s">
        <v>25</v>
      </c>
      <c r="C296" s="138">
        <v>30</v>
      </c>
      <c r="D296" s="138">
        <v>48.2</v>
      </c>
      <c r="E296" s="138">
        <v>69.599999999999994</v>
      </c>
      <c r="F296" s="138">
        <v>9.6</v>
      </c>
      <c r="G296" s="138">
        <v>40</v>
      </c>
      <c r="H296" s="138">
        <v>0</v>
      </c>
      <c r="I296" s="137">
        <f t="shared" si="106"/>
        <v>197.4</v>
      </c>
      <c r="J296" s="261">
        <f>SUM(I296:I297)</f>
        <v>421.8</v>
      </c>
      <c r="K296" s="11"/>
      <c r="L296" s="11"/>
    </row>
    <row r="297" spans="1:12" ht="12.75">
      <c r="A297" s="424"/>
      <c r="B297" s="137" t="s">
        <v>32</v>
      </c>
      <c r="C297" s="138">
        <v>28</v>
      </c>
      <c r="D297" s="138">
        <v>47.7</v>
      </c>
      <c r="E297" s="138">
        <v>61.2</v>
      </c>
      <c r="F297" s="138">
        <v>28.8</v>
      </c>
      <c r="G297" s="138">
        <v>25.1</v>
      </c>
      <c r="H297" s="138">
        <v>33.6</v>
      </c>
      <c r="I297" s="137">
        <f t="shared" si="106"/>
        <v>224.4</v>
      </c>
      <c r="J297" s="425"/>
      <c r="K297" s="14"/>
      <c r="L297" s="14"/>
    </row>
    <row r="298" spans="1:12" ht="12.75">
      <c r="A298" s="10"/>
      <c r="B298" s="10"/>
      <c r="C298" s="10"/>
      <c r="D298" s="10"/>
      <c r="E298" s="10"/>
      <c r="F298" s="10"/>
      <c r="G298" s="10"/>
      <c r="H298" s="10"/>
      <c r="I298" s="10"/>
      <c r="J298" s="11"/>
      <c r="K298" s="11"/>
      <c r="L298" s="11"/>
    </row>
    <row r="299" spans="1:12" ht="12.75">
      <c r="A299" s="256" t="s">
        <v>89</v>
      </c>
      <c r="B299" s="357"/>
      <c r="C299" s="16">
        <f t="shared" ref="C299:J299" si="107">SUM(C278:C297)</f>
        <v>581.19999999999993</v>
      </c>
      <c r="D299" s="16">
        <f t="shared" si="107"/>
        <v>918.40000000000009</v>
      </c>
      <c r="E299" s="16">
        <f t="shared" si="107"/>
        <v>1307.8999999999999</v>
      </c>
      <c r="F299" s="16">
        <f t="shared" si="107"/>
        <v>568.4</v>
      </c>
      <c r="G299" s="16">
        <f t="shared" si="107"/>
        <v>709.89999999999986</v>
      </c>
      <c r="H299" s="16">
        <f t="shared" si="107"/>
        <v>639.4</v>
      </c>
      <c r="I299" s="16">
        <f t="shared" si="107"/>
        <v>4725.2</v>
      </c>
      <c r="J299" s="16">
        <f t="shared" si="107"/>
        <v>4725.2</v>
      </c>
      <c r="K299" s="14"/>
      <c r="L299" s="14"/>
    </row>
    <row r="300" spans="1:12" ht="13.5">
      <c r="A300" s="253" t="s">
        <v>90</v>
      </c>
      <c r="B300" s="422"/>
      <c r="C300" s="17">
        <f t="shared" ref="C300:J300" si="108">C299*40</f>
        <v>23247.999999999996</v>
      </c>
      <c r="D300" s="17">
        <f t="shared" si="108"/>
        <v>36736</v>
      </c>
      <c r="E300" s="17">
        <f t="shared" si="108"/>
        <v>52315.999999999993</v>
      </c>
      <c r="F300" s="17">
        <f t="shared" si="108"/>
        <v>22736</v>
      </c>
      <c r="G300" s="17">
        <f t="shared" si="108"/>
        <v>28395.999999999993</v>
      </c>
      <c r="H300" s="17">
        <f t="shared" si="108"/>
        <v>25576</v>
      </c>
      <c r="I300" s="17">
        <f t="shared" si="108"/>
        <v>189008</v>
      </c>
      <c r="J300" s="17">
        <f t="shared" si="108"/>
        <v>189008</v>
      </c>
      <c r="K300" s="11"/>
      <c r="L300" s="11"/>
    </row>
    <row r="301" spans="1:12" ht="13.5">
      <c r="A301" s="18"/>
      <c r="B301" s="13"/>
      <c r="C301" s="13"/>
      <c r="D301" s="13"/>
      <c r="E301" s="13"/>
      <c r="F301" s="13"/>
      <c r="G301" s="13"/>
      <c r="H301" s="13"/>
      <c r="I301" s="13"/>
      <c r="J301" s="14"/>
      <c r="K301" s="14"/>
      <c r="L301" s="14"/>
    </row>
    <row r="302" spans="1:12" ht="12.75">
      <c r="A302" s="254" t="s">
        <v>91</v>
      </c>
      <c r="B302" s="422"/>
      <c r="C302" s="19"/>
      <c r="D302" s="19"/>
      <c r="E302" s="19"/>
      <c r="F302" s="19"/>
      <c r="G302" s="19"/>
      <c r="H302" s="19"/>
      <c r="I302" s="20"/>
      <c r="J302" s="19"/>
      <c r="K302" s="14"/>
      <c r="L302" s="14"/>
    </row>
    <row r="303" spans="1:12" ht="12.75" customHeight="1">
      <c r="A303" s="255" t="s">
        <v>92</v>
      </c>
      <c r="B303" s="421"/>
      <c r="C303" s="21"/>
      <c r="D303" s="21"/>
      <c r="E303" s="21"/>
      <c r="F303" s="21"/>
      <c r="G303" s="21"/>
      <c r="H303" s="21"/>
      <c r="I303" s="22"/>
      <c r="J303" s="21"/>
      <c r="K303" s="14"/>
      <c r="L303" s="14"/>
    </row>
    <row r="304" spans="1:12" ht="12.75">
      <c r="A304" s="144"/>
      <c r="B304" s="143"/>
      <c r="C304" s="145"/>
      <c r="D304" s="145"/>
      <c r="E304" s="145"/>
      <c r="F304" s="145"/>
      <c r="G304" s="145"/>
      <c r="H304" s="145"/>
      <c r="I304" s="76"/>
      <c r="J304" s="146"/>
      <c r="K304" s="14"/>
      <c r="L304" s="14"/>
    </row>
    <row r="305" spans="1:12" ht="12.75" customHeight="1">
      <c r="A305" s="260">
        <v>46224</v>
      </c>
      <c r="B305" s="137" t="s">
        <v>25</v>
      </c>
      <c r="C305" s="138">
        <v>29</v>
      </c>
      <c r="D305" s="138">
        <v>52.1</v>
      </c>
      <c r="E305" s="138">
        <v>70.3</v>
      </c>
      <c r="F305" s="138">
        <v>30.2</v>
      </c>
      <c r="G305" s="138">
        <v>41.1</v>
      </c>
      <c r="H305" s="138">
        <v>40</v>
      </c>
      <c r="I305" s="137">
        <f t="shared" ref="I305:I324" si="109">SUM(C305:H305)</f>
        <v>262.69999999999993</v>
      </c>
      <c r="J305" s="261">
        <f>SUM(I305:I306)</f>
        <v>510.09999999999991</v>
      </c>
      <c r="K305" s="14"/>
      <c r="L305" s="14"/>
    </row>
    <row r="306" spans="1:12" ht="12.75">
      <c r="A306" s="424"/>
      <c r="B306" s="137" t="s">
        <v>32</v>
      </c>
      <c r="C306" s="138">
        <v>31</v>
      </c>
      <c r="D306" s="138">
        <v>48.8</v>
      </c>
      <c r="E306" s="138">
        <v>69.599999999999994</v>
      </c>
      <c r="F306" s="138">
        <v>31.2</v>
      </c>
      <c r="G306" s="138">
        <v>31.8</v>
      </c>
      <c r="H306" s="138">
        <v>35</v>
      </c>
      <c r="I306" s="137">
        <f t="shared" si="109"/>
        <v>247.39999999999998</v>
      </c>
      <c r="J306" s="425"/>
      <c r="K306" s="14"/>
      <c r="L306" s="14"/>
    </row>
    <row r="307" spans="1:12" ht="12.75" customHeight="1">
      <c r="A307" s="260">
        <v>46225</v>
      </c>
      <c r="B307" s="137" t="s">
        <v>25</v>
      </c>
      <c r="C307" s="138">
        <v>29.8</v>
      </c>
      <c r="D307" s="138">
        <v>54.9</v>
      </c>
      <c r="E307" s="138">
        <v>72</v>
      </c>
      <c r="F307" s="138">
        <v>33.6</v>
      </c>
      <c r="G307" s="138">
        <v>43.8</v>
      </c>
      <c r="H307" s="138">
        <v>39</v>
      </c>
      <c r="I307" s="137">
        <f t="shared" si="109"/>
        <v>273.09999999999997</v>
      </c>
      <c r="J307" s="261">
        <f>SUM(I307:I308)</f>
        <v>521.5</v>
      </c>
      <c r="K307" s="14"/>
      <c r="L307" s="14"/>
    </row>
    <row r="308" spans="1:12" ht="12.75">
      <c r="A308" s="424"/>
      <c r="B308" s="137" t="s">
        <v>32</v>
      </c>
      <c r="C308" s="138">
        <v>31.6</v>
      </c>
      <c r="D308" s="138">
        <v>46</v>
      </c>
      <c r="E308" s="138">
        <v>67.5</v>
      </c>
      <c r="F308" s="138">
        <v>31.3</v>
      </c>
      <c r="G308" s="138">
        <v>35.4</v>
      </c>
      <c r="H308" s="138">
        <v>36.6</v>
      </c>
      <c r="I308" s="137">
        <f t="shared" si="109"/>
        <v>248.4</v>
      </c>
      <c r="J308" s="425"/>
      <c r="K308" s="14"/>
      <c r="L308" s="14"/>
    </row>
    <row r="309" spans="1:12" ht="12.75" customHeight="1">
      <c r="A309" s="260">
        <v>46226</v>
      </c>
      <c r="B309" s="137" t="s">
        <v>25</v>
      </c>
      <c r="C309" s="138">
        <v>26</v>
      </c>
      <c r="D309" s="138">
        <v>35.799999999999997</v>
      </c>
      <c r="E309" s="138">
        <v>64.3</v>
      </c>
      <c r="F309" s="138">
        <v>31.6</v>
      </c>
      <c r="G309" s="138">
        <v>41.9</v>
      </c>
      <c r="H309" s="138">
        <v>33.299999999999997</v>
      </c>
      <c r="I309" s="137">
        <f t="shared" si="109"/>
        <v>232.89999999999998</v>
      </c>
      <c r="J309" s="261">
        <f>SUM(I309:I310)</f>
        <v>424.29999999999995</v>
      </c>
      <c r="K309" s="14"/>
      <c r="L309" s="14"/>
    </row>
    <row r="310" spans="1:12" ht="12.75">
      <c r="A310" s="424"/>
      <c r="B310" s="137" t="s">
        <v>32</v>
      </c>
      <c r="C310" s="138">
        <v>29.3</v>
      </c>
      <c r="D310" s="138">
        <v>27.3</v>
      </c>
      <c r="E310" s="138">
        <v>37.4</v>
      </c>
      <c r="F310" s="138">
        <v>30</v>
      </c>
      <c r="G310" s="138">
        <v>34.5</v>
      </c>
      <c r="H310" s="138">
        <v>32.9</v>
      </c>
      <c r="I310" s="137">
        <f t="shared" si="109"/>
        <v>191.4</v>
      </c>
      <c r="J310" s="425"/>
      <c r="K310" s="14"/>
      <c r="L310" s="14"/>
    </row>
    <row r="311" spans="1:12" ht="12.75" customHeight="1">
      <c r="A311" s="260">
        <v>46227</v>
      </c>
      <c r="B311" s="137" t="s">
        <v>25</v>
      </c>
      <c r="C311" s="138">
        <v>30.4</v>
      </c>
      <c r="D311" s="138">
        <v>51.9</v>
      </c>
      <c r="E311" s="138">
        <v>64.400000000000006</v>
      </c>
      <c r="F311" s="138">
        <v>33.200000000000003</v>
      </c>
      <c r="G311" s="138">
        <v>38.799999999999997</v>
      </c>
      <c r="H311" s="138">
        <v>38.5</v>
      </c>
      <c r="I311" s="137">
        <f t="shared" si="109"/>
        <v>257.2</v>
      </c>
      <c r="J311" s="261">
        <f>SUM(I311:I312)</f>
        <v>493.3</v>
      </c>
      <c r="K311" s="14"/>
      <c r="L311" s="14"/>
    </row>
    <row r="312" spans="1:12" ht="12.75">
      <c r="A312" s="424"/>
      <c r="B312" s="137" t="s">
        <v>32</v>
      </c>
      <c r="C312" s="138">
        <v>30.1</v>
      </c>
      <c r="D312" s="138">
        <v>46.6</v>
      </c>
      <c r="E312" s="138">
        <v>63.3</v>
      </c>
      <c r="F312" s="138">
        <v>28.8</v>
      </c>
      <c r="G312" s="138">
        <v>32.799999999999997</v>
      </c>
      <c r="H312" s="138">
        <v>34.5</v>
      </c>
      <c r="I312" s="137">
        <f t="shared" si="109"/>
        <v>236.10000000000002</v>
      </c>
      <c r="J312" s="425"/>
      <c r="K312" s="14"/>
      <c r="L312" s="14"/>
    </row>
    <row r="313" spans="1:12" ht="12.75" customHeight="1">
      <c r="A313" s="260">
        <v>46228</v>
      </c>
      <c r="B313" s="137" t="s">
        <v>25</v>
      </c>
      <c r="C313" s="138">
        <v>27.1</v>
      </c>
      <c r="D313" s="138">
        <v>47.7</v>
      </c>
      <c r="E313" s="138">
        <v>71.3</v>
      </c>
      <c r="F313" s="138">
        <v>29.5</v>
      </c>
      <c r="G313" s="138">
        <v>36.4</v>
      </c>
      <c r="H313" s="138">
        <v>36.200000000000003</v>
      </c>
      <c r="I313" s="137">
        <f t="shared" si="109"/>
        <v>248.20000000000005</v>
      </c>
      <c r="J313" s="261">
        <f>SUM(I313:I314)</f>
        <v>467.50000000000006</v>
      </c>
      <c r="K313" s="14"/>
      <c r="L313" s="14"/>
    </row>
    <row r="314" spans="1:12" ht="12.75">
      <c r="A314" s="424"/>
      <c r="B314" s="137" t="s">
        <v>32</v>
      </c>
      <c r="C314" s="138">
        <v>29.5</v>
      </c>
      <c r="D314" s="138">
        <v>43.2</v>
      </c>
      <c r="E314" s="138">
        <v>59.1</v>
      </c>
      <c r="F314" s="138">
        <v>23.5</v>
      </c>
      <c r="G314" s="138">
        <v>28.5</v>
      </c>
      <c r="H314" s="138">
        <v>35.5</v>
      </c>
      <c r="I314" s="137">
        <f t="shared" si="109"/>
        <v>219.3</v>
      </c>
      <c r="J314" s="425"/>
      <c r="K314" s="14"/>
      <c r="L314" s="14"/>
    </row>
    <row r="315" spans="1:12" ht="12.75" customHeight="1">
      <c r="A315" s="260">
        <v>46229</v>
      </c>
      <c r="B315" s="137" t="s">
        <v>25</v>
      </c>
      <c r="C315" s="138">
        <v>24.6</v>
      </c>
      <c r="D315" s="138">
        <v>44.2</v>
      </c>
      <c r="E315" s="138">
        <v>72.8</v>
      </c>
      <c r="F315" s="138">
        <v>25.5</v>
      </c>
      <c r="G315" s="138">
        <v>36.299999999999997</v>
      </c>
      <c r="H315" s="138">
        <v>33.1</v>
      </c>
      <c r="I315" s="137">
        <f t="shared" si="109"/>
        <v>236.50000000000003</v>
      </c>
      <c r="J315" s="261">
        <f>SUM(I315:I316)</f>
        <v>481.1</v>
      </c>
      <c r="K315" s="14"/>
      <c r="L315" s="14"/>
    </row>
    <row r="316" spans="1:12" ht="12.75">
      <c r="A316" s="424"/>
      <c r="B316" s="137" t="s">
        <v>32</v>
      </c>
      <c r="C316" s="138">
        <v>30</v>
      </c>
      <c r="D316" s="138">
        <v>45.7</v>
      </c>
      <c r="E316" s="138">
        <v>65.099999999999994</v>
      </c>
      <c r="F316" s="138">
        <v>29</v>
      </c>
      <c r="G316" s="138">
        <v>38.200000000000003</v>
      </c>
      <c r="H316" s="138">
        <v>36.6</v>
      </c>
      <c r="I316" s="137">
        <f t="shared" si="109"/>
        <v>244.6</v>
      </c>
      <c r="J316" s="425"/>
      <c r="K316" s="14"/>
      <c r="L316" s="14"/>
    </row>
    <row r="317" spans="1:12" ht="12.75" customHeight="1">
      <c r="A317" s="260">
        <v>46230</v>
      </c>
      <c r="B317" s="137" t="s">
        <v>25</v>
      </c>
      <c r="C317" s="138">
        <v>26.6</v>
      </c>
      <c r="D317" s="138">
        <v>47.8</v>
      </c>
      <c r="E317" s="138">
        <v>66.8</v>
      </c>
      <c r="F317" s="138">
        <v>29.5</v>
      </c>
      <c r="G317" s="138">
        <v>38.4</v>
      </c>
      <c r="H317" s="138">
        <v>34</v>
      </c>
      <c r="I317" s="137">
        <f t="shared" si="109"/>
        <v>243.1</v>
      </c>
      <c r="J317" s="261">
        <f>SUM(I317:I318)</f>
        <v>486.90000000000003</v>
      </c>
      <c r="K317" s="14"/>
      <c r="L317" s="14"/>
    </row>
    <row r="318" spans="1:12" ht="12.75">
      <c r="A318" s="424"/>
      <c r="B318" s="137" t="s">
        <v>32</v>
      </c>
      <c r="C318" s="138">
        <v>31.2</v>
      </c>
      <c r="D318" s="138">
        <v>47.1</v>
      </c>
      <c r="E318" s="138">
        <v>71</v>
      </c>
      <c r="F318" s="138">
        <v>28.3</v>
      </c>
      <c r="G318" s="138">
        <v>30.8</v>
      </c>
      <c r="H318" s="138">
        <v>35.4</v>
      </c>
      <c r="I318" s="137">
        <f t="shared" si="109"/>
        <v>243.80000000000004</v>
      </c>
      <c r="J318" s="425"/>
      <c r="K318" s="14"/>
      <c r="L318" s="14"/>
    </row>
    <row r="319" spans="1:12" ht="12.75" customHeight="1">
      <c r="A319" s="260">
        <v>46231</v>
      </c>
      <c r="B319" s="137" t="s">
        <v>25</v>
      </c>
      <c r="C319" s="138">
        <v>25.1</v>
      </c>
      <c r="D319" s="138">
        <v>51.3</v>
      </c>
      <c r="E319" s="138">
        <v>66.3</v>
      </c>
      <c r="F319" s="138">
        <v>27.3</v>
      </c>
      <c r="G319" s="138">
        <v>39</v>
      </c>
      <c r="H319" s="138">
        <v>30.8</v>
      </c>
      <c r="I319" s="137">
        <f>SUM(C319:H319)</f>
        <v>239.8</v>
      </c>
      <c r="J319" s="261">
        <f>SUM(I319:I320)</f>
        <v>464</v>
      </c>
      <c r="K319" s="14"/>
      <c r="L319" s="14"/>
    </row>
    <row r="320" spans="1:12" ht="12.75">
      <c r="A320" s="424"/>
      <c r="B320" s="137" t="s">
        <v>32</v>
      </c>
      <c r="C320" s="138">
        <v>26.7</v>
      </c>
      <c r="D320" s="138">
        <v>45.3</v>
      </c>
      <c r="E320" s="138">
        <v>70.2</v>
      </c>
      <c r="F320" s="138">
        <v>25.8</v>
      </c>
      <c r="G320" s="138">
        <v>26</v>
      </c>
      <c r="H320" s="138">
        <v>30.2</v>
      </c>
      <c r="I320" s="137">
        <f t="shared" si="109"/>
        <v>224.2</v>
      </c>
      <c r="J320" s="425"/>
      <c r="K320" s="14"/>
      <c r="L320" s="14"/>
    </row>
    <row r="321" spans="1:12" ht="12.75" customHeight="1">
      <c r="A321" s="260">
        <v>46232</v>
      </c>
      <c r="B321" s="137" t="s">
        <v>25</v>
      </c>
      <c r="C321" s="138">
        <v>26.8</v>
      </c>
      <c r="D321" s="138">
        <v>50.6</v>
      </c>
      <c r="E321" s="138">
        <v>72.2</v>
      </c>
      <c r="F321" s="138">
        <v>28</v>
      </c>
      <c r="G321" s="138">
        <v>36.5</v>
      </c>
      <c r="H321" s="138">
        <v>30.8</v>
      </c>
      <c r="I321" s="137">
        <f t="shared" si="109"/>
        <v>244.90000000000003</v>
      </c>
      <c r="J321" s="261">
        <f>SUM(I321:I322)</f>
        <v>437.50000000000006</v>
      </c>
      <c r="K321" s="14"/>
      <c r="L321" s="14"/>
    </row>
    <row r="322" spans="1:12" ht="12.75">
      <c r="A322" s="424"/>
      <c r="B322" s="137" t="s">
        <v>32</v>
      </c>
      <c r="C322" s="138">
        <v>27</v>
      </c>
      <c r="D322" s="138">
        <v>45.9</v>
      </c>
      <c r="E322" s="138">
        <v>65.7</v>
      </c>
      <c r="F322" s="138">
        <v>25.5</v>
      </c>
      <c r="G322" s="138">
        <v>28.5</v>
      </c>
      <c r="H322" s="138">
        <v>0</v>
      </c>
      <c r="I322" s="137">
        <f t="shared" si="109"/>
        <v>192.60000000000002</v>
      </c>
      <c r="J322" s="425"/>
      <c r="K322" s="14"/>
      <c r="L322" s="14"/>
    </row>
    <row r="323" spans="1:12" ht="12.75">
      <c r="A323" s="260">
        <v>46233</v>
      </c>
      <c r="B323" s="137" t="s">
        <v>25</v>
      </c>
      <c r="C323" s="138">
        <v>28</v>
      </c>
      <c r="D323" s="138">
        <v>21.6</v>
      </c>
      <c r="E323" s="138">
        <v>71.5</v>
      </c>
      <c r="F323" s="138">
        <v>29.3</v>
      </c>
      <c r="G323" s="138">
        <v>35.200000000000003</v>
      </c>
      <c r="H323" s="138">
        <v>32.1</v>
      </c>
      <c r="I323" s="137">
        <f t="shared" si="109"/>
        <v>217.70000000000002</v>
      </c>
      <c r="J323" s="261">
        <f>SUM(I323:I324)</f>
        <v>456.5</v>
      </c>
      <c r="K323" s="14"/>
      <c r="L323" s="14"/>
    </row>
    <row r="324" spans="1:12" ht="12.75">
      <c r="A324" s="424"/>
      <c r="B324" s="137" t="s">
        <v>32</v>
      </c>
      <c r="C324" s="138">
        <v>29</v>
      </c>
      <c r="D324" s="138">
        <v>47.5</v>
      </c>
      <c r="E324" s="138">
        <v>67.7</v>
      </c>
      <c r="F324" s="138">
        <v>28.5</v>
      </c>
      <c r="G324" s="138">
        <v>35.700000000000003</v>
      </c>
      <c r="H324" s="138">
        <v>30.4</v>
      </c>
      <c r="I324" s="137">
        <f t="shared" si="109"/>
        <v>238.79999999999998</v>
      </c>
      <c r="J324" s="425"/>
      <c r="K324" s="14"/>
      <c r="L324" s="14"/>
    </row>
    <row r="325" spans="1:12" ht="12.75">
      <c r="A325" s="260">
        <v>46234</v>
      </c>
      <c r="B325" s="137" t="s">
        <v>25</v>
      </c>
      <c r="C325" s="138">
        <v>27.5</v>
      </c>
      <c r="D325" s="138">
        <v>47.7</v>
      </c>
      <c r="E325" s="138">
        <v>69.400000000000006</v>
      </c>
      <c r="F325" s="138">
        <v>39.6</v>
      </c>
      <c r="G325" s="138">
        <v>34.5</v>
      </c>
      <c r="H325" s="138">
        <v>34</v>
      </c>
      <c r="I325" s="137">
        <f t="shared" ref="I325:I326" si="110">SUM(C325:H325)</f>
        <v>252.70000000000002</v>
      </c>
      <c r="J325" s="261">
        <f>SUM(I325:I326)</f>
        <v>463.1</v>
      </c>
      <c r="K325" s="14"/>
      <c r="L325" s="14"/>
    </row>
    <row r="326" spans="1:12" ht="12.75">
      <c r="A326" s="424"/>
      <c r="B326" s="137" t="s">
        <v>32</v>
      </c>
      <c r="C326" s="138">
        <v>23.2</v>
      </c>
      <c r="D326" s="138">
        <v>44.3</v>
      </c>
      <c r="E326" s="138">
        <v>64.3</v>
      </c>
      <c r="F326" s="138">
        <v>25.2</v>
      </c>
      <c r="G326" s="138">
        <v>27.3</v>
      </c>
      <c r="H326" s="138">
        <v>26.1</v>
      </c>
      <c r="I326" s="137">
        <f t="shared" si="110"/>
        <v>210.4</v>
      </c>
      <c r="J326" s="425"/>
      <c r="K326" s="14"/>
      <c r="L326" s="14"/>
    </row>
    <row r="327" spans="1:12" ht="12.75">
      <c r="A327" s="11"/>
      <c r="B327" s="11"/>
      <c r="C327" s="153"/>
      <c r="D327" s="153"/>
      <c r="E327" s="153"/>
      <c r="F327" s="153"/>
      <c r="G327" s="153"/>
      <c r="H327" s="153"/>
      <c r="I327" s="153"/>
      <c r="J327" s="11"/>
      <c r="K327" s="14"/>
      <c r="L327" s="14"/>
    </row>
    <row r="328" spans="1:12" ht="12.75">
      <c r="A328" s="258" t="s">
        <v>89</v>
      </c>
      <c r="B328" s="426"/>
      <c r="C328" s="33">
        <f>SUM(C305:C326)</f>
        <v>619.50000000000011</v>
      </c>
      <c r="D328" s="33">
        <f t="shared" ref="D328:I328" si="111">SUM(D305:D326)</f>
        <v>993.3</v>
      </c>
      <c r="E328" s="33">
        <f t="shared" si="111"/>
        <v>1462.2</v>
      </c>
      <c r="F328" s="33">
        <f t="shared" si="111"/>
        <v>644.40000000000009</v>
      </c>
      <c r="G328" s="33">
        <f t="shared" si="111"/>
        <v>771.40000000000009</v>
      </c>
      <c r="H328" s="33">
        <f t="shared" si="111"/>
        <v>715</v>
      </c>
      <c r="I328" s="33">
        <f t="shared" si="111"/>
        <v>5205.8</v>
      </c>
      <c r="J328" s="33">
        <f>SUM(J305:J326)</f>
        <v>5205.8</v>
      </c>
      <c r="K328" s="14"/>
      <c r="L328" s="14"/>
    </row>
    <row r="329" spans="1:12" ht="13.5">
      <c r="A329" s="259" t="s">
        <v>90</v>
      </c>
      <c r="B329" s="427"/>
      <c r="C329" s="34">
        <f t="shared" ref="C329:J329" si="112">C328*40</f>
        <v>24780.000000000004</v>
      </c>
      <c r="D329" s="34">
        <f t="shared" si="112"/>
        <v>39732</v>
      </c>
      <c r="E329" s="34">
        <f t="shared" si="112"/>
        <v>58488</v>
      </c>
      <c r="F329" s="34">
        <f t="shared" si="112"/>
        <v>25776.000000000004</v>
      </c>
      <c r="G329" s="34">
        <f t="shared" si="112"/>
        <v>30856.000000000004</v>
      </c>
      <c r="H329" s="34">
        <f t="shared" si="112"/>
        <v>28600</v>
      </c>
      <c r="I329" s="34">
        <f t="shared" si="112"/>
        <v>208232</v>
      </c>
      <c r="J329" s="34">
        <f t="shared" si="112"/>
        <v>208232</v>
      </c>
      <c r="K329" s="14"/>
      <c r="L329" s="14"/>
    </row>
    <row r="330" spans="1:12" ht="14.25" customHeight="1">
      <c r="A330" s="18"/>
      <c r="B330" s="13"/>
      <c r="C330" s="13"/>
      <c r="D330" s="13"/>
      <c r="E330" s="13"/>
      <c r="F330" s="13"/>
      <c r="G330" s="13"/>
      <c r="H330" s="13"/>
      <c r="I330" s="13"/>
      <c r="J330" s="14"/>
      <c r="K330" s="11"/>
      <c r="L330" s="11"/>
    </row>
    <row r="331" spans="1:12" s="152" customFormat="1" ht="14.25" customHeight="1">
      <c r="A331" s="254" t="s">
        <v>91</v>
      </c>
      <c r="B331" s="422"/>
      <c r="C331" s="19"/>
      <c r="D331" s="19"/>
      <c r="E331" s="19"/>
      <c r="F331" s="19"/>
      <c r="G331" s="19"/>
      <c r="H331" s="19"/>
      <c r="I331" s="20"/>
      <c r="J331" s="19"/>
      <c r="K331" s="151"/>
      <c r="L331" s="151"/>
    </row>
    <row r="332" spans="1:12" ht="12.75">
      <c r="A332" s="255" t="s">
        <v>92</v>
      </c>
      <c r="B332" s="421"/>
      <c r="C332" s="21"/>
      <c r="D332" s="21"/>
      <c r="E332" s="21"/>
      <c r="F332" s="21"/>
      <c r="G332" s="21"/>
      <c r="H332" s="21"/>
      <c r="I332" s="22"/>
      <c r="J332" s="21"/>
      <c r="K332" s="14"/>
      <c r="L332" s="14"/>
    </row>
    <row r="333" spans="1:12" ht="12.75">
      <c r="A333" s="147"/>
      <c r="B333" s="148"/>
      <c r="C333" s="149"/>
      <c r="D333" s="149"/>
      <c r="E333" s="149"/>
      <c r="F333" s="149"/>
      <c r="G333" s="149"/>
      <c r="H333" s="149"/>
      <c r="I333" s="139"/>
      <c r="J333" s="150"/>
      <c r="K333" s="11"/>
      <c r="L333" s="11"/>
    </row>
    <row r="334" spans="1:12" ht="12.75">
      <c r="A334" s="251">
        <v>46174</v>
      </c>
      <c r="B334" s="12" t="s">
        <v>25</v>
      </c>
      <c r="C334" s="13">
        <v>66</v>
      </c>
      <c r="D334" s="13">
        <v>63.1</v>
      </c>
      <c r="E334" s="13">
        <v>71.5</v>
      </c>
      <c r="F334" s="13">
        <v>54.7</v>
      </c>
      <c r="G334" s="13">
        <v>57.7</v>
      </c>
      <c r="H334" s="13">
        <v>52.2</v>
      </c>
      <c r="I334" s="12">
        <f t="shared" ref="I334:I353" si="113">SUM(C334:H334)</f>
        <v>365.2</v>
      </c>
      <c r="J334" s="252">
        <f>SUM(I334:I335)</f>
        <v>720.4</v>
      </c>
      <c r="K334" s="14"/>
      <c r="L334" s="14"/>
    </row>
    <row r="335" spans="1:12" ht="12.75">
      <c r="A335" s="419"/>
      <c r="B335" s="15" t="s">
        <v>32</v>
      </c>
      <c r="C335" s="10">
        <v>68.400000000000006</v>
      </c>
      <c r="D335" s="10">
        <v>61.3</v>
      </c>
      <c r="E335" s="10">
        <v>71.5</v>
      </c>
      <c r="F335" s="10">
        <v>56.6</v>
      </c>
      <c r="G335" s="10">
        <v>48.7</v>
      </c>
      <c r="H335" s="10">
        <v>48.7</v>
      </c>
      <c r="I335" s="15">
        <f t="shared" si="113"/>
        <v>355.2</v>
      </c>
      <c r="J335" s="420"/>
      <c r="K335" s="11"/>
      <c r="L335" s="11"/>
    </row>
    <row r="336" spans="1:12" ht="12.75">
      <c r="A336" s="251">
        <v>46175</v>
      </c>
      <c r="B336" s="12" t="s">
        <v>25</v>
      </c>
      <c r="C336" s="13">
        <v>68</v>
      </c>
      <c r="D336" s="13">
        <v>62.2</v>
      </c>
      <c r="E336" s="13">
        <v>71.7</v>
      </c>
      <c r="F336" s="13">
        <v>55.8</v>
      </c>
      <c r="G336" s="13">
        <v>58.1</v>
      </c>
      <c r="H336" s="13">
        <v>52.6</v>
      </c>
      <c r="I336" s="12">
        <f t="shared" si="113"/>
        <v>368.40000000000003</v>
      </c>
      <c r="J336" s="252">
        <f>SUM(I336:I337)</f>
        <v>716.1</v>
      </c>
      <c r="K336" s="14"/>
      <c r="L336" s="14"/>
    </row>
    <row r="337" spans="1:12" ht="12.75">
      <c r="A337" s="419"/>
      <c r="B337" s="15" t="s">
        <v>32</v>
      </c>
      <c r="C337" s="10">
        <v>62.4</v>
      </c>
      <c r="D337" s="10">
        <v>62.7</v>
      </c>
      <c r="E337" s="10">
        <v>66.599999999999994</v>
      </c>
      <c r="F337" s="10">
        <v>54</v>
      </c>
      <c r="G337" s="10">
        <v>52.4</v>
      </c>
      <c r="H337" s="10">
        <v>49.6</v>
      </c>
      <c r="I337" s="15">
        <f t="shared" si="113"/>
        <v>347.7</v>
      </c>
      <c r="J337" s="420"/>
      <c r="K337" s="11"/>
      <c r="L337" s="11"/>
    </row>
    <row r="338" spans="1:12" ht="12.75">
      <c r="A338" s="251">
        <v>46176</v>
      </c>
      <c r="B338" s="12" t="s">
        <v>25</v>
      </c>
      <c r="C338" s="13">
        <v>65.400000000000006</v>
      </c>
      <c r="D338" s="13">
        <v>65.8</v>
      </c>
      <c r="E338" s="13">
        <v>75.3</v>
      </c>
      <c r="F338" s="13">
        <v>57</v>
      </c>
      <c r="G338" s="13">
        <v>55.4</v>
      </c>
      <c r="H338" s="13">
        <v>55.3</v>
      </c>
      <c r="I338" s="12">
        <f t="shared" si="113"/>
        <v>374.2</v>
      </c>
      <c r="J338" s="252">
        <f>SUM(I338:I339)</f>
        <v>718.7</v>
      </c>
      <c r="K338" s="14"/>
      <c r="L338" s="14"/>
    </row>
    <row r="339" spans="1:12" ht="12.75">
      <c r="A339" s="419"/>
      <c r="B339" s="15" t="s">
        <v>32</v>
      </c>
      <c r="C339" s="10">
        <v>64.2</v>
      </c>
      <c r="D339" s="10">
        <v>59.8</v>
      </c>
      <c r="E339" s="10">
        <v>66.7</v>
      </c>
      <c r="F339" s="10">
        <v>52</v>
      </c>
      <c r="G339" s="10">
        <v>53.7</v>
      </c>
      <c r="H339" s="10">
        <v>48.1</v>
      </c>
      <c r="I339" s="15">
        <f t="shared" si="113"/>
        <v>344.5</v>
      </c>
      <c r="J339" s="420"/>
      <c r="K339" s="11"/>
      <c r="L339" s="11"/>
    </row>
    <row r="340" spans="1:12" ht="12.75">
      <c r="A340" s="251">
        <v>46177</v>
      </c>
      <c r="B340" s="12" t="s">
        <v>25</v>
      </c>
      <c r="C340" s="13">
        <v>66.900000000000006</v>
      </c>
      <c r="D340" s="13">
        <v>62.1</v>
      </c>
      <c r="E340" s="13">
        <v>72.7</v>
      </c>
      <c r="F340" s="13">
        <v>56.9</v>
      </c>
      <c r="G340" s="13">
        <v>55</v>
      </c>
      <c r="H340" s="13">
        <v>52</v>
      </c>
      <c r="I340" s="12">
        <f t="shared" si="113"/>
        <v>365.59999999999997</v>
      </c>
      <c r="J340" s="252">
        <f>SUM(I340:I341)</f>
        <v>728.8</v>
      </c>
      <c r="K340" s="14"/>
      <c r="L340" s="14"/>
    </row>
    <row r="341" spans="1:12" ht="12.75">
      <c r="A341" s="419"/>
      <c r="B341" s="15" t="s">
        <v>32</v>
      </c>
      <c r="C341" s="10">
        <v>67.099999999999994</v>
      </c>
      <c r="D341" s="10">
        <v>60</v>
      </c>
      <c r="E341" s="10">
        <v>73.8</v>
      </c>
      <c r="F341" s="10">
        <v>56.9</v>
      </c>
      <c r="G341" s="10">
        <v>53.2</v>
      </c>
      <c r="H341" s="10">
        <v>52.2</v>
      </c>
      <c r="I341" s="15">
        <f t="shared" si="113"/>
        <v>363.19999999999993</v>
      </c>
      <c r="J341" s="420"/>
      <c r="K341" s="11"/>
      <c r="L341" s="11"/>
    </row>
    <row r="342" spans="1:12" ht="12.75">
      <c r="A342" s="251">
        <v>46178</v>
      </c>
      <c r="B342" s="12" t="s">
        <v>25</v>
      </c>
      <c r="C342" s="13">
        <v>66.2</v>
      </c>
      <c r="D342" s="13">
        <v>59.2</v>
      </c>
      <c r="E342" s="13">
        <v>72.8</v>
      </c>
      <c r="F342" s="13">
        <v>52.7</v>
      </c>
      <c r="G342" s="13">
        <v>55.4</v>
      </c>
      <c r="H342" s="13">
        <v>54.1</v>
      </c>
      <c r="I342" s="12">
        <f t="shared" si="113"/>
        <v>360.4</v>
      </c>
      <c r="J342" s="252">
        <f>SUM(I342:I343)</f>
        <v>718.8</v>
      </c>
      <c r="K342" s="14"/>
      <c r="L342" s="14"/>
    </row>
    <row r="343" spans="1:12" ht="12.75">
      <c r="A343" s="419"/>
      <c r="B343" s="15" t="s">
        <v>32</v>
      </c>
      <c r="C343" s="10">
        <v>69.400000000000006</v>
      </c>
      <c r="D343" s="10">
        <v>59.8</v>
      </c>
      <c r="E343" s="10">
        <v>70.599999999999994</v>
      </c>
      <c r="F343" s="10">
        <v>65.2</v>
      </c>
      <c r="G343" s="10">
        <v>42.2</v>
      </c>
      <c r="H343" s="10">
        <v>51.2</v>
      </c>
      <c r="I343" s="15">
        <f t="shared" si="113"/>
        <v>358.4</v>
      </c>
      <c r="J343" s="420"/>
      <c r="K343" s="11"/>
      <c r="L343" s="11"/>
    </row>
    <row r="344" spans="1:12" ht="12.75">
      <c r="A344" s="251">
        <v>46179</v>
      </c>
      <c r="B344" s="12" t="s">
        <v>25</v>
      </c>
      <c r="C344" s="13">
        <v>57.8</v>
      </c>
      <c r="D344" s="13">
        <v>51.9</v>
      </c>
      <c r="E344" s="13">
        <v>67.7</v>
      </c>
      <c r="F344" s="13">
        <v>52.9</v>
      </c>
      <c r="G344" s="13">
        <v>49</v>
      </c>
      <c r="H344" s="13">
        <v>46.5</v>
      </c>
      <c r="I344" s="12">
        <f t="shared" si="113"/>
        <v>325.79999999999995</v>
      </c>
      <c r="J344" s="252">
        <f>SUM(I344:I345)</f>
        <v>642</v>
      </c>
      <c r="K344" s="14"/>
      <c r="L344" s="14"/>
    </row>
    <row r="345" spans="1:12" ht="12.75">
      <c r="A345" s="419"/>
      <c r="B345" s="15" t="s">
        <v>32</v>
      </c>
      <c r="C345" s="10">
        <v>60.3</v>
      </c>
      <c r="D345" s="10">
        <v>53.9</v>
      </c>
      <c r="E345" s="10">
        <v>65.599999999999994</v>
      </c>
      <c r="F345" s="10">
        <v>51.3</v>
      </c>
      <c r="G345" s="10">
        <v>46</v>
      </c>
      <c r="H345" s="10">
        <v>39.1</v>
      </c>
      <c r="I345" s="15">
        <f t="shared" si="113"/>
        <v>316.2</v>
      </c>
      <c r="J345" s="420"/>
      <c r="K345" s="11"/>
      <c r="L345" s="11"/>
    </row>
    <row r="346" spans="1:12" ht="12.75">
      <c r="A346" s="251">
        <v>46180</v>
      </c>
      <c r="B346" s="12" t="s">
        <v>25</v>
      </c>
      <c r="C346" s="13">
        <v>60.3</v>
      </c>
      <c r="D346" s="13">
        <v>53.8</v>
      </c>
      <c r="E346" s="13">
        <v>67.099999999999994</v>
      </c>
      <c r="F346" s="13">
        <v>50.8</v>
      </c>
      <c r="G346" s="13">
        <v>45.1</v>
      </c>
      <c r="H346" s="13">
        <v>46.1</v>
      </c>
      <c r="I346" s="12">
        <f t="shared" si="113"/>
        <v>323.20000000000005</v>
      </c>
      <c r="J346" s="252">
        <f>SUM(I346:I347)</f>
        <v>652.6</v>
      </c>
      <c r="K346" s="14"/>
      <c r="L346" s="14"/>
    </row>
    <row r="347" spans="1:12" ht="12.75">
      <c r="A347" s="419"/>
      <c r="B347" s="15" t="s">
        <v>32</v>
      </c>
      <c r="C347" s="10">
        <v>61.8</v>
      </c>
      <c r="D347" s="10">
        <v>50.8</v>
      </c>
      <c r="E347" s="10">
        <v>70.400000000000006</v>
      </c>
      <c r="F347" s="10">
        <v>49.6</v>
      </c>
      <c r="G347" s="10">
        <v>49.8</v>
      </c>
      <c r="H347" s="10">
        <v>47</v>
      </c>
      <c r="I347" s="15">
        <f t="shared" si="113"/>
        <v>329.4</v>
      </c>
      <c r="J347" s="420"/>
      <c r="K347" s="11"/>
      <c r="L347" s="11"/>
    </row>
    <row r="348" spans="1:12" ht="12.75">
      <c r="A348" s="251">
        <v>46181</v>
      </c>
      <c r="B348" s="12" t="s">
        <v>25</v>
      </c>
      <c r="C348" s="13">
        <v>59</v>
      </c>
      <c r="D348" s="13">
        <v>61</v>
      </c>
      <c r="E348" s="13">
        <v>56.7</v>
      </c>
      <c r="F348" s="13">
        <v>52.2</v>
      </c>
      <c r="G348" s="13">
        <v>52.3</v>
      </c>
      <c r="H348" s="13">
        <v>44</v>
      </c>
      <c r="I348" s="12">
        <f t="shared" si="113"/>
        <v>325.2</v>
      </c>
      <c r="J348" s="252">
        <f>SUM(I348:I349)</f>
        <v>587.4</v>
      </c>
      <c r="K348" s="14"/>
      <c r="L348" s="14"/>
    </row>
    <row r="349" spans="1:12" ht="12.75">
      <c r="A349" s="419"/>
      <c r="B349" s="15" t="s">
        <v>32</v>
      </c>
      <c r="C349" s="10">
        <v>38.299999999999997</v>
      </c>
      <c r="D349" s="10">
        <v>51.2</v>
      </c>
      <c r="E349" s="10">
        <v>62.7</v>
      </c>
      <c r="F349" s="10">
        <v>25.2</v>
      </c>
      <c r="G349" s="10">
        <v>49.5</v>
      </c>
      <c r="H349" s="10">
        <v>35.299999999999997</v>
      </c>
      <c r="I349" s="15">
        <f t="shared" si="113"/>
        <v>262.2</v>
      </c>
      <c r="J349" s="420"/>
      <c r="K349" s="11"/>
      <c r="L349" s="11"/>
    </row>
    <row r="350" spans="1:12" ht="12.75">
      <c r="A350" s="251">
        <v>46182</v>
      </c>
      <c r="B350" s="12" t="s">
        <v>25</v>
      </c>
      <c r="C350" s="13">
        <v>39.1</v>
      </c>
      <c r="D350" s="13">
        <v>52.5</v>
      </c>
      <c r="E350" s="13">
        <v>66.5</v>
      </c>
      <c r="F350" s="13">
        <v>42.5</v>
      </c>
      <c r="G350" s="13">
        <v>52.7</v>
      </c>
      <c r="H350" s="13">
        <v>47.5</v>
      </c>
      <c r="I350" s="12">
        <f t="shared" si="113"/>
        <v>300.8</v>
      </c>
      <c r="J350" s="252">
        <f>SUM(I350:I351)</f>
        <v>572</v>
      </c>
      <c r="K350" s="14"/>
      <c r="L350" s="14"/>
    </row>
    <row r="351" spans="1:12" ht="12.75">
      <c r="A351" s="419"/>
      <c r="B351" s="15" t="s">
        <v>32</v>
      </c>
      <c r="C351" s="10">
        <v>35.700000000000003</v>
      </c>
      <c r="D351" s="10">
        <v>51.9</v>
      </c>
      <c r="E351" s="10">
        <v>63.9</v>
      </c>
      <c r="F351" s="10">
        <v>37.700000000000003</v>
      </c>
      <c r="G351" s="10">
        <v>41.8</v>
      </c>
      <c r="H351" s="10">
        <v>40.200000000000003</v>
      </c>
      <c r="I351" s="15">
        <f t="shared" si="113"/>
        <v>271.2</v>
      </c>
      <c r="J351" s="420"/>
      <c r="K351" s="11"/>
      <c r="L351" s="11"/>
    </row>
    <row r="352" spans="1:12" ht="12.75">
      <c r="A352" s="251">
        <v>46183</v>
      </c>
      <c r="B352" s="12" t="s">
        <v>25</v>
      </c>
      <c r="C352" s="13">
        <v>37.1</v>
      </c>
      <c r="D352" s="13">
        <v>49.1</v>
      </c>
      <c r="E352" s="13">
        <v>65.3</v>
      </c>
      <c r="F352" s="13">
        <v>39.9</v>
      </c>
      <c r="G352" s="13">
        <v>48.8</v>
      </c>
      <c r="H352" s="13">
        <v>47.7</v>
      </c>
      <c r="I352" s="12">
        <f t="shared" si="113"/>
        <v>287.89999999999998</v>
      </c>
      <c r="J352" s="252">
        <f>SUM(I352:I353)</f>
        <v>574.09999999999991</v>
      </c>
      <c r="K352" s="14"/>
      <c r="L352" s="14"/>
    </row>
    <row r="353" spans="1:12" ht="12.75">
      <c r="A353" s="419"/>
      <c r="B353" s="15" t="s">
        <v>32</v>
      </c>
      <c r="C353" s="10">
        <v>41</v>
      </c>
      <c r="D353" s="10">
        <v>54.7</v>
      </c>
      <c r="E353" s="10">
        <v>66.099999999999994</v>
      </c>
      <c r="F353" s="10">
        <v>38</v>
      </c>
      <c r="G353" s="10">
        <v>45</v>
      </c>
      <c r="H353" s="10">
        <v>41.4</v>
      </c>
      <c r="I353" s="15">
        <f t="shared" si="113"/>
        <v>286.2</v>
      </c>
      <c r="J353" s="420"/>
      <c r="K353" s="11"/>
      <c r="L353" s="11"/>
    </row>
    <row r="354" spans="1:12" ht="12.75">
      <c r="A354" s="13"/>
      <c r="B354" s="13"/>
      <c r="C354" s="13"/>
      <c r="D354" s="13"/>
      <c r="E354" s="13"/>
      <c r="F354" s="13"/>
      <c r="G354" s="13"/>
      <c r="H354" s="13"/>
      <c r="I354" s="13"/>
      <c r="J354" s="14"/>
      <c r="K354" s="14"/>
      <c r="L354" s="14"/>
    </row>
    <row r="355" spans="1:12" ht="12.75">
      <c r="A355" s="256" t="s">
        <v>89</v>
      </c>
      <c r="B355" s="357"/>
      <c r="C355" s="16">
        <f t="shared" ref="C355:J355" si="114">SUM(C334:C353)</f>
        <v>1154.3999999999999</v>
      </c>
      <c r="D355" s="16">
        <f t="shared" si="114"/>
        <v>1146.8</v>
      </c>
      <c r="E355" s="16">
        <f t="shared" si="114"/>
        <v>1365.2</v>
      </c>
      <c r="F355" s="16">
        <f t="shared" si="114"/>
        <v>1001.9</v>
      </c>
      <c r="G355" s="16">
        <f t="shared" si="114"/>
        <v>1011.7999999999998</v>
      </c>
      <c r="H355" s="16">
        <f t="shared" si="114"/>
        <v>950.80000000000007</v>
      </c>
      <c r="I355" s="16">
        <f t="shared" si="114"/>
        <v>6630.8999999999978</v>
      </c>
      <c r="J355" s="16">
        <f t="shared" si="114"/>
        <v>6630.9</v>
      </c>
      <c r="K355" s="11"/>
      <c r="L355" s="11"/>
    </row>
    <row r="356" spans="1:12" ht="13.5">
      <c r="A356" s="253" t="s">
        <v>90</v>
      </c>
      <c r="B356" s="421"/>
      <c r="C356" s="17">
        <f t="shared" ref="C356:J356" si="115">C355*40</f>
        <v>46175.999999999993</v>
      </c>
      <c r="D356" s="17">
        <f t="shared" si="115"/>
        <v>45872</v>
      </c>
      <c r="E356" s="17">
        <f t="shared" si="115"/>
        <v>54608</v>
      </c>
      <c r="F356" s="17">
        <f t="shared" si="115"/>
        <v>40076</v>
      </c>
      <c r="G356" s="17">
        <f t="shared" si="115"/>
        <v>40471.999999999993</v>
      </c>
      <c r="H356" s="17">
        <f t="shared" si="115"/>
        <v>38032</v>
      </c>
      <c r="I356" s="17">
        <f t="shared" si="115"/>
        <v>265235.99999999988</v>
      </c>
      <c r="J356" s="17">
        <f t="shared" si="115"/>
        <v>265236</v>
      </c>
      <c r="K356" s="14"/>
      <c r="L356" s="14"/>
    </row>
    <row r="357" spans="1:12" ht="13.5">
      <c r="A357" s="18"/>
      <c r="B357" s="10"/>
      <c r="C357" s="10"/>
      <c r="D357" s="10"/>
      <c r="E357" s="10"/>
      <c r="F357" s="10"/>
      <c r="G357" s="10"/>
      <c r="H357" s="10"/>
      <c r="I357" s="10"/>
      <c r="J357" s="11"/>
      <c r="K357" s="11"/>
      <c r="L357" s="11"/>
    </row>
    <row r="358" spans="1:12" ht="12.75">
      <c r="A358" s="254" t="s">
        <v>91</v>
      </c>
      <c r="B358" s="421"/>
      <c r="C358" s="19"/>
      <c r="D358" s="19"/>
      <c r="E358" s="19"/>
      <c r="F358" s="19"/>
      <c r="G358" s="19"/>
      <c r="H358" s="19"/>
      <c r="I358" s="20"/>
      <c r="J358" s="19"/>
      <c r="K358" s="14"/>
      <c r="L358" s="14"/>
    </row>
    <row r="359" spans="1:12" ht="12.75">
      <c r="A359" s="255" t="s">
        <v>92</v>
      </c>
      <c r="B359" s="422"/>
      <c r="C359" s="21"/>
      <c r="D359" s="21"/>
      <c r="E359" s="21"/>
      <c r="F359" s="21"/>
      <c r="G359" s="21"/>
      <c r="H359" s="21"/>
      <c r="I359" s="22"/>
      <c r="J359" s="21"/>
      <c r="K359" s="11"/>
      <c r="L359" s="11"/>
    </row>
    <row r="360" spans="1:12" ht="14.25">
      <c r="A360" s="23"/>
      <c r="B360" s="13"/>
      <c r="C360" s="13"/>
      <c r="D360" s="13"/>
      <c r="E360" s="13"/>
      <c r="F360" s="13"/>
      <c r="G360" s="13"/>
      <c r="H360" s="13"/>
      <c r="I360" s="13"/>
      <c r="J360" s="14"/>
      <c r="K360" s="14"/>
      <c r="L360" s="14"/>
    </row>
    <row r="361" spans="1:12" ht="14.25">
      <c r="A361" s="9"/>
      <c r="B361" s="10"/>
      <c r="C361" s="10"/>
      <c r="D361" s="10"/>
      <c r="E361" s="10"/>
      <c r="F361" s="10"/>
      <c r="G361" s="10"/>
      <c r="H361" s="10"/>
      <c r="I361" s="10"/>
      <c r="J361" s="11"/>
      <c r="K361" s="11"/>
      <c r="L361" s="11"/>
    </row>
    <row r="362" spans="1:12" ht="12.75">
      <c r="A362" s="251">
        <v>46184</v>
      </c>
      <c r="B362" s="12" t="s">
        <v>25</v>
      </c>
      <c r="C362" s="13">
        <v>44.7</v>
      </c>
      <c r="D362" s="13">
        <v>51</v>
      </c>
      <c r="E362" s="13">
        <v>72.599999999999994</v>
      </c>
      <c r="F362" s="13">
        <v>41.6</v>
      </c>
      <c r="G362" s="13">
        <v>50.4</v>
      </c>
      <c r="H362" s="13">
        <v>46.6</v>
      </c>
      <c r="I362" s="12">
        <f t="shared" ref="I362:I381" si="116">SUM(C362:H362)</f>
        <v>306.90000000000003</v>
      </c>
      <c r="J362" s="252">
        <f>SUM(I362:I363)</f>
        <v>596.70000000000005</v>
      </c>
      <c r="K362" s="14"/>
      <c r="L362" s="14"/>
    </row>
    <row r="363" spans="1:12" ht="12.75">
      <c r="A363" s="419"/>
      <c r="B363" s="15" t="s">
        <v>32</v>
      </c>
      <c r="C363" s="10">
        <v>41.7</v>
      </c>
      <c r="D363" s="10">
        <v>51.3</v>
      </c>
      <c r="E363" s="10">
        <v>67.3</v>
      </c>
      <c r="F363" s="10">
        <v>41.1</v>
      </c>
      <c r="G363" s="10">
        <v>45.4</v>
      </c>
      <c r="H363" s="10">
        <v>43</v>
      </c>
      <c r="I363" s="15">
        <f t="shared" si="116"/>
        <v>289.8</v>
      </c>
      <c r="J363" s="420"/>
      <c r="K363" s="11"/>
      <c r="L363" s="11"/>
    </row>
    <row r="364" spans="1:12" ht="12.75">
      <c r="A364" s="251">
        <v>46185</v>
      </c>
      <c r="B364" s="12" t="s">
        <v>25</v>
      </c>
      <c r="C364" s="13">
        <v>40</v>
      </c>
      <c r="D364" s="13">
        <v>52.8</v>
      </c>
      <c r="E364" s="13">
        <v>68.2</v>
      </c>
      <c r="F364" s="13">
        <v>44.3</v>
      </c>
      <c r="G364" s="13">
        <v>48.9</v>
      </c>
      <c r="H364" s="13">
        <v>45.1</v>
      </c>
      <c r="I364" s="12">
        <f t="shared" si="116"/>
        <v>299.3</v>
      </c>
      <c r="J364" s="252">
        <f>SUM(I364:I365)</f>
        <v>578.29999999999995</v>
      </c>
      <c r="K364" s="14"/>
      <c r="L364" s="14"/>
    </row>
    <row r="365" spans="1:12" ht="12.75">
      <c r="A365" s="419"/>
      <c r="B365" s="15" t="s">
        <v>32</v>
      </c>
      <c r="C365" s="10">
        <v>36.200000000000003</v>
      </c>
      <c r="D365" s="10">
        <v>54.6</v>
      </c>
      <c r="E365" s="10">
        <v>65.400000000000006</v>
      </c>
      <c r="F365" s="10">
        <v>40.4</v>
      </c>
      <c r="G365" s="10">
        <v>43.9</v>
      </c>
      <c r="H365" s="10">
        <v>38.5</v>
      </c>
      <c r="I365" s="15">
        <f t="shared" si="116"/>
        <v>279</v>
      </c>
      <c r="J365" s="420"/>
      <c r="K365" s="11"/>
      <c r="L365" s="11"/>
    </row>
    <row r="366" spans="1:12" ht="12.75">
      <c r="A366" s="251">
        <v>46186</v>
      </c>
      <c r="B366" s="12" t="s">
        <v>25</v>
      </c>
      <c r="C366" s="13">
        <v>37.5</v>
      </c>
      <c r="D366" s="13">
        <v>59.9</v>
      </c>
      <c r="E366" s="13">
        <v>66.8</v>
      </c>
      <c r="F366" s="13">
        <v>36.6</v>
      </c>
      <c r="G366" s="13">
        <v>47.2</v>
      </c>
      <c r="H366" s="13">
        <v>42.8</v>
      </c>
      <c r="I366" s="12">
        <f t="shared" si="116"/>
        <v>290.8</v>
      </c>
      <c r="J366" s="252">
        <f>SUM(I366:I367)</f>
        <v>563.40000000000009</v>
      </c>
      <c r="K366" s="14"/>
      <c r="L366" s="14"/>
    </row>
    <row r="367" spans="1:12" ht="12.75">
      <c r="A367" s="419"/>
      <c r="B367" s="15" t="s">
        <v>32</v>
      </c>
      <c r="C367" s="10">
        <v>36.1</v>
      </c>
      <c r="D367" s="10">
        <v>53.4</v>
      </c>
      <c r="E367" s="10">
        <v>60.1</v>
      </c>
      <c r="F367" s="10">
        <v>39.700000000000003</v>
      </c>
      <c r="G367" s="10">
        <v>46.3</v>
      </c>
      <c r="H367" s="10">
        <v>37</v>
      </c>
      <c r="I367" s="15">
        <f t="shared" si="116"/>
        <v>272.60000000000002</v>
      </c>
      <c r="J367" s="420"/>
      <c r="K367" s="11"/>
      <c r="L367" s="11"/>
    </row>
    <row r="368" spans="1:12" ht="12.75">
      <c r="A368" s="251">
        <v>46187</v>
      </c>
      <c r="B368" s="12" t="s">
        <v>25</v>
      </c>
      <c r="C368" s="13">
        <v>37</v>
      </c>
      <c r="D368" s="13">
        <v>57.2</v>
      </c>
      <c r="E368" s="13">
        <v>59.7</v>
      </c>
      <c r="F368" s="13">
        <v>35</v>
      </c>
      <c r="G368" s="13">
        <v>46.9</v>
      </c>
      <c r="H368" s="13">
        <v>41.2</v>
      </c>
      <c r="I368" s="12">
        <f t="shared" si="116"/>
        <v>277</v>
      </c>
      <c r="J368" s="252">
        <f>SUM(I368:I369)</f>
        <v>534.70000000000005</v>
      </c>
      <c r="K368" s="14"/>
      <c r="L368" s="14"/>
    </row>
    <row r="369" spans="1:12" ht="12.75">
      <c r="A369" s="419"/>
      <c r="B369" s="15" t="s">
        <v>32</v>
      </c>
      <c r="C369" s="10">
        <v>34.1</v>
      </c>
      <c r="D369" s="10">
        <v>49.3</v>
      </c>
      <c r="E369" s="10">
        <v>59</v>
      </c>
      <c r="F369" s="10">
        <v>36.1</v>
      </c>
      <c r="G369" s="10">
        <v>45.1</v>
      </c>
      <c r="H369" s="10">
        <v>34.1</v>
      </c>
      <c r="I369" s="15">
        <f t="shared" si="116"/>
        <v>257.7</v>
      </c>
      <c r="J369" s="420"/>
      <c r="K369" s="11"/>
      <c r="L369" s="11"/>
    </row>
    <row r="370" spans="1:12" ht="12.75">
      <c r="A370" s="251">
        <v>46188</v>
      </c>
      <c r="B370" s="12" t="s">
        <v>25</v>
      </c>
      <c r="C370" s="13">
        <v>33.4</v>
      </c>
      <c r="D370" s="13">
        <v>58.1</v>
      </c>
      <c r="E370" s="13">
        <v>63.2</v>
      </c>
      <c r="F370" s="13">
        <v>35.5</v>
      </c>
      <c r="G370" s="13">
        <v>48</v>
      </c>
      <c r="H370" s="13">
        <v>28.4</v>
      </c>
      <c r="I370" s="12">
        <f t="shared" si="116"/>
        <v>266.59999999999997</v>
      </c>
      <c r="J370" s="252">
        <f>SUM(I370:I371)</f>
        <v>545.29999999999995</v>
      </c>
      <c r="K370" s="14"/>
      <c r="L370" s="14"/>
    </row>
    <row r="371" spans="1:12" ht="12.75">
      <c r="A371" s="419"/>
      <c r="B371" s="15" t="s">
        <v>32</v>
      </c>
      <c r="C371" s="10">
        <v>32.9</v>
      </c>
      <c r="D371" s="10">
        <v>55.7</v>
      </c>
      <c r="E371" s="10">
        <v>64</v>
      </c>
      <c r="F371" s="10">
        <v>39.799999999999997</v>
      </c>
      <c r="G371" s="10">
        <v>47.8</v>
      </c>
      <c r="H371" s="10">
        <v>38.5</v>
      </c>
      <c r="I371" s="15">
        <f t="shared" si="116"/>
        <v>278.7</v>
      </c>
      <c r="J371" s="420"/>
      <c r="K371" s="11"/>
      <c r="L371" s="11"/>
    </row>
    <row r="372" spans="1:12" ht="12.75">
      <c r="A372" s="251">
        <v>46189</v>
      </c>
      <c r="B372" s="12" t="s">
        <v>25</v>
      </c>
      <c r="C372" s="13">
        <v>30.7</v>
      </c>
      <c r="D372" s="13">
        <v>55.4</v>
      </c>
      <c r="E372" s="13">
        <v>70.2</v>
      </c>
      <c r="F372" s="13">
        <v>34</v>
      </c>
      <c r="G372" s="13">
        <v>46</v>
      </c>
      <c r="H372" s="13">
        <v>40.200000000000003</v>
      </c>
      <c r="I372" s="12">
        <f t="shared" si="116"/>
        <v>276.5</v>
      </c>
      <c r="J372" s="252">
        <f>SUM(I372:I373)</f>
        <v>545.5</v>
      </c>
      <c r="K372" s="14"/>
      <c r="L372" s="14"/>
    </row>
    <row r="373" spans="1:12" ht="12.75">
      <c r="A373" s="419"/>
      <c r="B373" s="15" t="s">
        <v>32</v>
      </c>
      <c r="C373" s="10">
        <v>34.799999999999997</v>
      </c>
      <c r="D373" s="10">
        <v>54.1</v>
      </c>
      <c r="E373" s="10">
        <v>62.2</v>
      </c>
      <c r="F373" s="10">
        <v>38</v>
      </c>
      <c r="G373" s="10">
        <v>46.1</v>
      </c>
      <c r="H373" s="10">
        <v>33.799999999999997</v>
      </c>
      <c r="I373" s="15">
        <f t="shared" si="116"/>
        <v>269</v>
      </c>
      <c r="J373" s="420"/>
      <c r="K373" s="11"/>
      <c r="L373" s="11"/>
    </row>
    <row r="374" spans="1:12" ht="12.75">
      <c r="A374" s="251">
        <v>46190</v>
      </c>
      <c r="B374" s="12" t="s">
        <v>25</v>
      </c>
      <c r="C374" s="13">
        <v>32</v>
      </c>
      <c r="D374" s="13">
        <v>59</v>
      </c>
      <c r="E374" s="13">
        <v>69.3</v>
      </c>
      <c r="F374" s="13">
        <v>34.5</v>
      </c>
      <c r="G374" s="13">
        <v>51</v>
      </c>
      <c r="H374" s="13">
        <v>42.3</v>
      </c>
      <c r="I374" s="12">
        <f t="shared" si="116"/>
        <v>288.10000000000002</v>
      </c>
      <c r="J374" s="252">
        <f>SUM(I374:I375)</f>
        <v>584.40000000000009</v>
      </c>
      <c r="K374" s="14"/>
      <c r="L374" s="14"/>
    </row>
    <row r="375" spans="1:12" ht="12.75">
      <c r="A375" s="419"/>
      <c r="B375" s="15" t="s">
        <v>32</v>
      </c>
      <c r="C375" s="10">
        <v>37.299999999999997</v>
      </c>
      <c r="D375" s="10">
        <v>58.1</v>
      </c>
      <c r="E375" s="10">
        <v>70.2</v>
      </c>
      <c r="F375" s="10">
        <v>40</v>
      </c>
      <c r="G375" s="10">
        <v>49.5</v>
      </c>
      <c r="H375" s="10">
        <v>41.2</v>
      </c>
      <c r="I375" s="15">
        <f t="shared" si="116"/>
        <v>296.3</v>
      </c>
      <c r="J375" s="420"/>
      <c r="K375" s="11"/>
      <c r="L375" s="11"/>
    </row>
    <row r="376" spans="1:12" ht="12.75">
      <c r="A376" s="251">
        <v>46191</v>
      </c>
      <c r="B376" s="12" t="s">
        <v>25</v>
      </c>
      <c r="C376" s="13">
        <v>35</v>
      </c>
      <c r="D376" s="13">
        <v>58.6</v>
      </c>
      <c r="E376" s="13">
        <v>67.599999999999994</v>
      </c>
      <c r="F376" s="13">
        <v>37.200000000000003</v>
      </c>
      <c r="G376" s="13">
        <v>45.3</v>
      </c>
      <c r="H376" s="13">
        <v>45.8</v>
      </c>
      <c r="I376" s="12">
        <f t="shared" si="116"/>
        <v>289.5</v>
      </c>
      <c r="J376" s="252">
        <f>SUM(I376:I377)</f>
        <v>574.4</v>
      </c>
      <c r="K376" s="14"/>
      <c r="L376" s="14"/>
    </row>
    <row r="377" spans="1:12" ht="12.75">
      <c r="A377" s="419"/>
      <c r="B377" s="15" t="s">
        <v>32</v>
      </c>
      <c r="C377" s="10">
        <v>38.200000000000003</v>
      </c>
      <c r="D377" s="10">
        <v>54.1</v>
      </c>
      <c r="E377" s="10">
        <v>63.2</v>
      </c>
      <c r="F377" s="10">
        <v>40.6</v>
      </c>
      <c r="G377" s="10">
        <v>46.4</v>
      </c>
      <c r="H377" s="10">
        <v>42.4</v>
      </c>
      <c r="I377" s="15">
        <f t="shared" si="116"/>
        <v>284.89999999999998</v>
      </c>
      <c r="J377" s="420"/>
      <c r="K377" s="11"/>
      <c r="L377" s="11"/>
    </row>
    <row r="378" spans="1:12" ht="12.75">
      <c r="A378" s="251">
        <v>46192</v>
      </c>
      <c r="B378" s="12" t="s">
        <v>25</v>
      </c>
      <c r="C378" s="13">
        <v>34.6</v>
      </c>
      <c r="D378" s="13">
        <v>60.1</v>
      </c>
      <c r="E378" s="13">
        <v>71.2</v>
      </c>
      <c r="F378" s="13">
        <v>39.6</v>
      </c>
      <c r="G378" s="13">
        <v>50.6</v>
      </c>
      <c r="H378" s="13">
        <v>46.3</v>
      </c>
      <c r="I378" s="12">
        <f t="shared" si="116"/>
        <v>302.40000000000003</v>
      </c>
      <c r="J378" s="252">
        <f>SUM(I378:I379)</f>
        <v>580.5</v>
      </c>
      <c r="K378" s="14"/>
      <c r="L378" s="14"/>
    </row>
    <row r="379" spans="1:12" ht="12.75">
      <c r="A379" s="419"/>
      <c r="B379" s="15" t="s">
        <v>32</v>
      </c>
      <c r="C379" s="10">
        <v>33</v>
      </c>
      <c r="D379" s="10">
        <v>51</v>
      </c>
      <c r="E379" s="10">
        <v>71.2</v>
      </c>
      <c r="F379" s="10">
        <v>39.200000000000003</v>
      </c>
      <c r="G379" s="10">
        <v>41.4</v>
      </c>
      <c r="H379" s="10">
        <v>42.3</v>
      </c>
      <c r="I379" s="15">
        <f t="shared" si="116"/>
        <v>278.09999999999997</v>
      </c>
      <c r="J379" s="420"/>
      <c r="K379" s="11"/>
      <c r="L379" s="11"/>
    </row>
    <row r="380" spans="1:12" ht="12.75">
      <c r="A380" s="251">
        <v>46193</v>
      </c>
      <c r="B380" s="12" t="s">
        <v>25</v>
      </c>
      <c r="C380" s="13">
        <v>40</v>
      </c>
      <c r="D380" s="13">
        <v>55.8</v>
      </c>
      <c r="E380" s="13">
        <v>67.099999999999994</v>
      </c>
      <c r="F380" s="13">
        <v>39.200000000000003</v>
      </c>
      <c r="G380" s="13">
        <v>49.5</v>
      </c>
      <c r="H380" s="13">
        <v>43.8</v>
      </c>
      <c r="I380" s="12">
        <f t="shared" si="116"/>
        <v>295.39999999999998</v>
      </c>
      <c r="J380" s="252">
        <f>SUM(I380:I381)</f>
        <v>572.5</v>
      </c>
      <c r="K380" s="14"/>
      <c r="L380" s="14"/>
    </row>
    <row r="381" spans="1:12" ht="12.75">
      <c r="A381" s="419"/>
      <c r="B381" s="15" t="s">
        <v>32</v>
      </c>
      <c r="C381" s="10">
        <v>33.799999999999997</v>
      </c>
      <c r="D381" s="10">
        <v>53.9</v>
      </c>
      <c r="E381" s="10">
        <v>65</v>
      </c>
      <c r="F381" s="10">
        <v>41.7</v>
      </c>
      <c r="G381" s="10">
        <v>42.2</v>
      </c>
      <c r="H381" s="10">
        <v>40.5</v>
      </c>
      <c r="I381" s="15">
        <f t="shared" si="116"/>
        <v>277.09999999999997</v>
      </c>
      <c r="J381" s="420"/>
      <c r="K381" s="11"/>
      <c r="L381" s="11"/>
    </row>
    <row r="382" spans="1:12" ht="14.25">
      <c r="A382" s="23"/>
      <c r="B382" s="13"/>
      <c r="C382" s="13"/>
      <c r="D382" s="13"/>
      <c r="E382" s="13"/>
      <c r="F382" s="13"/>
      <c r="G382" s="13"/>
      <c r="H382" s="13"/>
      <c r="I382" s="13"/>
      <c r="J382" s="14"/>
      <c r="K382" s="14"/>
      <c r="L382" s="14"/>
    </row>
    <row r="383" spans="1:12" ht="12.75">
      <c r="A383" s="256" t="s">
        <v>89</v>
      </c>
      <c r="B383" s="357"/>
      <c r="C383" s="16">
        <f t="shared" ref="C383:J383" si="117">SUM(C362:C381)</f>
        <v>723.00000000000011</v>
      </c>
      <c r="D383" s="16">
        <f t="shared" si="117"/>
        <v>1103.4000000000001</v>
      </c>
      <c r="E383" s="16">
        <f t="shared" si="117"/>
        <v>1323.5000000000002</v>
      </c>
      <c r="F383" s="16">
        <f t="shared" si="117"/>
        <v>774.10000000000025</v>
      </c>
      <c r="G383" s="16">
        <f t="shared" si="117"/>
        <v>937.90000000000009</v>
      </c>
      <c r="H383" s="16">
        <f t="shared" si="117"/>
        <v>813.79999999999984</v>
      </c>
      <c r="I383" s="16">
        <f t="shared" si="117"/>
        <v>5675.6999999999989</v>
      </c>
      <c r="J383" s="16">
        <f t="shared" si="117"/>
        <v>5675.7000000000007</v>
      </c>
      <c r="K383" s="11"/>
      <c r="L383" s="11"/>
    </row>
    <row r="384" spans="1:12" ht="13.5">
      <c r="A384" s="253" t="s">
        <v>90</v>
      </c>
      <c r="B384" s="421"/>
      <c r="C384" s="17">
        <f t="shared" ref="C384:J384" si="118">C383*40</f>
        <v>28920.000000000004</v>
      </c>
      <c r="D384" s="17">
        <f t="shared" si="118"/>
        <v>44136</v>
      </c>
      <c r="E384" s="17">
        <f t="shared" si="118"/>
        <v>52940.000000000007</v>
      </c>
      <c r="F384" s="17">
        <f t="shared" si="118"/>
        <v>30964.000000000011</v>
      </c>
      <c r="G384" s="17">
        <f t="shared" si="118"/>
        <v>37516</v>
      </c>
      <c r="H384" s="17">
        <f t="shared" si="118"/>
        <v>32551.999999999993</v>
      </c>
      <c r="I384" s="17">
        <f t="shared" si="118"/>
        <v>227027.99999999994</v>
      </c>
      <c r="J384" s="17">
        <f t="shared" si="118"/>
        <v>227028.00000000003</v>
      </c>
      <c r="K384" s="14"/>
      <c r="L384" s="14"/>
    </row>
    <row r="385" spans="1:12" ht="13.5">
      <c r="A385" s="18"/>
      <c r="B385" s="10"/>
      <c r="C385" s="10"/>
      <c r="D385" s="10"/>
      <c r="E385" s="10"/>
      <c r="F385" s="10"/>
      <c r="G385" s="10"/>
      <c r="H385" s="10"/>
      <c r="I385" s="10"/>
      <c r="J385" s="11"/>
      <c r="K385" s="11"/>
      <c r="L385" s="11"/>
    </row>
    <row r="386" spans="1:12" ht="12.75">
      <c r="A386" s="254" t="s">
        <v>91</v>
      </c>
      <c r="B386" s="421"/>
      <c r="C386" s="19"/>
      <c r="D386" s="19"/>
      <c r="E386" s="19"/>
      <c r="F386" s="19"/>
      <c r="G386" s="19"/>
      <c r="H386" s="19"/>
      <c r="I386" s="20"/>
      <c r="J386" s="19"/>
      <c r="K386" s="14"/>
      <c r="L386" s="14"/>
    </row>
    <row r="387" spans="1:12" ht="12.75">
      <c r="A387" s="255" t="s">
        <v>92</v>
      </c>
      <c r="B387" s="422"/>
      <c r="C387" s="21"/>
      <c r="D387" s="21"/>
      <c r="E387" s="21"/>
      <c r="F387" s="21"/>
      <c r="G387" s="21"/>
      <c r="H387" s="21"/>
      <c r="I387" s="22"/>
      <c r="J387" s="21"/>
      <c r="K387" s="11"/>
      <c r="L387" s="11"/>
    </row>
    <row r="388" spans="1:12" ht="12.75">
      <c r="B388" s="13"/>
      <c r="C388" s="13"/>
      <c r="D388" s="13"/>
      <c r="E388" s="13"/>
      <c r="F388" s="13"/>
      <c r="G388" s="13"/>
      <c r="H388" s="13"/>
      <c r="I388" s="13"/>
      <c r="J388" s="14"/>
      <c r="K388" s="14"/>
      <c r="L388" s="14"/>
    </row>
    <row r="389" spans="1:12" ht="12.75">
      <c r="A389" s="264">
        <v>46194</v>
      </c>
      <c r="B389" s="15" t="s">
        <v>25</v>
      </c>
      <c r="C389" s="10">
        <v>35.1</v>
      </c>
      <c r="D389" s="10">
        <v>57.2</v>
      </c>
      <c r="E389" s="10">
        <v>65.5</v>
      </c>
      <c r="F389" s="10">
        <v>38.200000000000003</v>
      </c>
      <c r="G389" s="10">
        <v>47.2</v>
      </c>
      <c r="H389" s="10">
        <v>43.6</v>
      </c>
      <c r="I389" s="15">
        <f t="shared" ref="I389:I408" si="119">SUM(C389:H389)</f>
        <v>286.8</v>
      </c>
      <c r="J389" s="262">
        <f>SUM(I389:I390)</f>
        <v>575.4</v>
      </c>
      <c r="K389" s="11"/>
      <c r="L389" s="11"/>
    </row>
    <row r="390" spans="1:12" ht="12.75">
      <c r="A390" s="428"/>
      <c r="B390" s="12" t="s">
        <v>32</v>
      </c>
      <c r="C390" s="13">
        <v>35.700000000000003</v>
      </c>
      <c r="D390" s="13">
        <v>52</v>
      </c>
      <c r="E390" s="13">
        <v>72.5</v>
      </c>
      <c r="F390" s="13">
        <v>41.5</v>
      </c>
      <c r="G390" s="13">
        <v>48</v>
      </c>
      <c r="H390" s="13">
        <v>38.9</v>
      </c>
      <c r="I390" s="12">
        <f t="shared" si="119"/>
        <v>288.59999999999997</v>
      </c>
      <c r="J390" s="428"/>
      <c r="K390" s="14"/>
      <c r="L390" s="14"/>
    </row>
    <row r="391" spans="1:12" ht="12.75">
      <c r="A391" s="260">
        <v>46195</v>
      </c>
      <c r="B391" s="15" t="s">
        <v>25</v>
      </c>
      <c r="C391" s="10">
        <v>32</v>
      </c>
      <c r="D391" s="10">
        <v>53</v>
      </c>
      <c r="E391" s="10">
        <v>70.400000000000006</v>
      </c>
      <c r="F391" s="10">
        <v>36</v>
      </c>
      <c r="G391" s="10">
        <v>45.3</v>
      </c>
      <c r="H391" s="10">
        <v>42</v>
      </c>
      <c r="I391" s="15">
        <f t="shared" si="119"/>
        <v>278.7</v>
      </c>
      <c r="J391" s="262">
        <f>SUM(I391:I392)</f>
        <v>565.5</v>
      </c>
      <c r="K391" s="11"/>
      <c r="L391" s="11"/>
    </row>
    <row r="392" spans="1:12" ht="12.75">
      <c r="A392" s="424"/>
      <c r="B392" s="12" t="s">
        <v>32</v>
      </c>
      <c r="C392" s="13">
        <v>36.1</v>
      </c>
      <c r="D392" s="13">
        <v>54.5</v>
      </c>
      <c r="E392" s="13">
        <v>71.3</v>
      </c>
      <c r="F392" s="13">
        <v>40.4</v>
      </c>
      <c r="G392" s="13">
        <v>44.4</v>
      </c>
      <c r="H392" s="13">
        <v>40.1</v>
      </c>
      <c r="I392" s="12">
        <f t="shared" si="119"/>
        <v>286.8</v>
      </c>
      <c r="J392" s="428"/>
      <c r="K392" s="14"/>
      <c r="L392" s="14"/>
    </row>
    <row r="393" spans="1:12" ht="12.75">
      <c r="A393" s="260">
        <v>46196</v>
      </c>
      <c r="B393" s="15" t="s">
        <v>25</v>
      </c>
      <c r="C393" s="10">
        <v>31.5</v>
      </c>
      <c r="D393" s="10">
        <v>53.4</v>
      </c>
      <c r="E393" s="10">
        <v>69.2</v>
      </c>
      <c r="F393" s="10">
        <v>38.1</v>
      </c>
      <c r="G393" s="10">
        <v>48.7</v>
      </c>
      <c r="H393" s="10">
        <v>39.299999999999997</v>
      </c>
      <c r="I393" s="15">
        <f t="shared" si="119"/>
        <v>280.20000000000005</v>
      </c>
      <c r="J393" s="262">
        <f>SUM(I393:I394)</f>
        <v>559.6</v>
      </c>
      <c r="K393" s="11"/>
      <c r="L393" s="11"/>
    </row>
    <row r="394" spans="1:12" ht="12.75">
      <c r="A394" s="424"/>
      <c r="B394" s="12" t="s">
        <v>32</v>
      </c>
      <c r="C394" s="13">
        <v>39</v>
      </c>
      <c r="D394" s="13">
        <v>51.9</v>
      </c>
      <c r="E394" s="13">
        <v>68.3</v>
      </c>
      <c r="F394" s="13">
        <v>39</v>
      </c>
      <c r="G394" s="13">
        <v>46.2</v>
      </c>
      <c r="H394" s="13">
        <v>35</v>
      </c>
      <c r="I394" s="12">
        <f t="shared" si="119"/>
        <v>279.39999999999998</v>
      </c>
      <c r="J394" s="428"/>
      <c r="K394" s="14"/>
      <c r="L394" s="14"/>
    </row>
    <row r="395" spans="1:12" ht="12.75">
      <c r="A395" s="260">
        <v>46197</v>
      </c>
      <c r="B395" s="15" t="s">
        <v>25</v>
      </c>
      <c r="C395" s="10">
        <v>40.1</v>
      </c>
      <c r="D395" s="10">
        <v>51.6</v>
      </c>
      <c r="E395" s="10">
        <v>76.7</v>
      </c>
      <c r="F395" s="10">
        <v>38.200000000000003</v>
      </c>
      <c r="G395" s="10">
        <v>46.9</v>
      </c>
      <c r="H395" s="10">
        <v>41.8</v>
      </c>
      <c r="I395" s="15">
        <f t="shared" si="119"/>
        <v>295.3</v>
      </c>
      <c r="J395" s="262">
        <f>SUM(I395:I396)</f>
        <v>583.70000000000005</v>
      </c>
      <c r="K395" s="11"/>
      <c r="L395" s="11"/>
    </row>
    <row r="396" spans="1:12" ht="12.75">
      <c r="A396" s="424"/>
      <c r="B396" s="12" t="s">
        <v>32</v>
      </c>
      <c r="C396" s="13">
        <v>39</v>
      </c>
      <c r="D396" s="13">
        <v>56</v>
      </c>
      <c r="E396" s="13">
        <v>71.8</v>
      </c>
      <c r="F396" s="13">
        <v>39</v>
      </c>
      <c r="G396" s="13">
        <v>43.2</v>
      </c>
      <c r="H396" s="13">
        <v>39.4</v>
      </c>
      <c r="I396" s="12">
        <f t="shared" si="119"/>
        <v>288.39999999999998</v>
      </c>
      <c r="J396" s="428"/>
      <c r="K396" s="14"/>
      <c r="L396" s="14"/>
    </row>
    <row r="397" spans="1:12" ht="12.75">
      <c r="A397" s="260">
        <v>46198</v>
      </c>
      <c r="B397" s="15" t="s">
        <v>25</v>
      </c>
      <c r="C397" s="10">
        <v>40</v>
      </c>
      <c r="D397" s="10">
        <v>55.9</v>
      </c>
      <c r="E397" s="10">
        <v>75.3</v>
      </c>
      <c r="F397" s="10">
        <v>40</v>
      </c>
      <c r="G397" s="10">
        <v>49.4</v>
      </c>
      <c r="H397" s="10">
        <v>44.7</v>
      </c>
      <c r="I397" s="15">
        <f t="shared" si="119"/>
        <v>305.29999999999995</v>
      </c>
      <c r="J397" s="262">
        <f>SUM(I397:I398)</f>
        <v>583.69999999999993</v>
      </c>
      <c r="K397" s="11"/>
      <c r="L397" s="11"/>
    </row>
    <row r="398" spans="1:12" ht="12.75">
      <c r="A398" s="424"/>
      <c r="B398" s="12" t="s">
        <v>32</v>
      </c>
      <c r="C398" s="13">
        <v>39.700000000000003</v>
      </c>
      <c r="D398" s="13">
        <v>51.8</v>
      </c>
      <c r="E398" s="13">
        <v>70.900000000000006</v>
      </c>
      <c r="F398" s="13">
        <v>37.6</v>
      </c>
      <c r="G398" s="13">
        <v>40.5</v>
      </c>
      <c r="H398" s="13">
        <v>37.9</v>
      </c>
      <c r="I398" s="12">
        <f t="shared" si="119"/>
        <v>278.39999999999998</v>
      </c>
      <c r="J398" s="428"/>
      <c r="K398" s="14"/>
      <c r="L398" s="14"/>
    </row>
    <row r="399" spans="1:12" ht="12.75">
      <c r="A399" s="260">
        <v>46199</v>
      </c>
      <c r="B399" s="15" t="s">
        <v>25</v>
      </c>
      <c r="C399" s="10">
        <v>40.1</v>
      </c>
      <c r="D399" s="10">
        <v>58.2</v>
      </c>
      <c r="E399" s="10">
        <v>77.7</v>
      </c>
      <c r="F399" s="10">
        <v>41.9</v>
      </c>
      <c r="G399" s="10">
        <v>47.6</v>
      </c>
      <c r="H399" s="10">
        <v>41.4</v>
      </c>
      <c r="I399" s="15">
        <f t="shared" si="119"/>
        <v>306.89999999999998</v>
      </c>
      <c r="J399" s="262">
        <f>SUM(I399:I400)</f>
        <v>590.70000000000005</v>
      </c>
      <c r="K399" s="11"/>
      <c r="L399" s="11"/>
    </row>
    <row r="400" spans="1:12" ht="12.75">
      <c r="A400" s="424"/>
      <c r="B400" s="12" t="s">
        <v>32</v>
      </c>
      <c r="C400" s="13">
        <v>37.299999999999997</v>
      </c>
      <c r="D400" s="13">
        <v>53.6</v>
      </c>
      <c r="E400" s="13">
        <v>74</v>
      </c>
      <c r="F400" s="13">
        <v>35.700000000000003</v>
      </c>
      <c r="G400" s="13">
        <v>44.5</v>
      </c>
      <c r="H400" s="13">
        <v>38.700000000000003</v>
      </c>
      <c r="I400" s="12">
        <f t="shared" si="119"/>
        <v>283.8</v>
      </c>
      <c r="J400" s="428"/>
      <c r="K400" s="14"/>
      <c r="L400" s="14"/>
    </row>
    <row r="401" spans="1:12" ht="12.75">
      <c r="A401" s="260">
        <v>46200</v>
      </c>
      <c r="B401" s="15" t="s">
        <v>25</v>
      </c>
      <c r="C401" s="10">
        <v>33</v>
      </c>
      <c r="D401" s="10">
        <v>51.1</v>
      </c>
      <c r="E401" s="10">
        <v>67.099999999999994</v>
      </c>
      <c r="F401" s="10">
        <v>38.4</v>
      </c>
      <c r="G401" s="10">
        <v>48.4</v>
      </c>
      <c r="H401" s="10">
        <v>42.5</v>
      </c>
      <c r="I401" s="15">
        <f t="shared" si="119"/>
        <v>280.5</v>
      </c>
      <c r="J401" s="262">
        <f>SUM(I401:I402)</f>
        <v>529.79999999999995</v>
      </c>
      <c r="K401" s="11"/>
      <c r="L401" s="11"/>
    </row>
    <row r="402" spans="1:12" ht="12.75">
      <c r="A402" s="424"/>
      <c r="B402" s="12" t="s">
        <v>32</v>
      </c>
      <c r="C402" s="13">
        <v>40</v>
      </c>
      <c r="D402" s="13">
        <v>46.5</v>
      </c>
      <c r="E402" s="13">
        <v>60.2</v>
      </c>
      <c r="F402" s="13">
        <v>31</v>
      </c>
      <c r="G402" s="13">
        <v>35.200000000000003</v>
      </c>
      <c r="H402" s="13">
        <v>36.4</v>
      </c>
      <c r="I402" s="12">
        <f t="shared" si="119"/>
        <v>249.29999999999998</v>
      </c>
      <c r="J402" s="428"/>
      <c r="K402" s="14"/>
      <c r="L402" s="14"/>
    </row>
    <row r="403" spans="1:12" ht="12.75">
      <c r="A403" s="260">
        <v>46201</v>
      </c>
      <c r="B403" s="15" t="s">
        <v>25</v>
      </c>
      <c r="C403" s="10">
        <v>34</v>
      </c>
      <c r="D403" s="10">
        <v>49.7</v>
      </c>
      <c r="E403" s="10">
        <v>69.8</v>
      </c>
      <c r="F403" s="10">
        <v>34.799999999999997</v>
      </c>
      <c r="G403" s="10">
        <v>43.5</v>
      </c>
      <c r="H403" s="10">
        <v>41</v>
      </c>
      <c r="I403" s="15">
        <f t="shared" si="119"/>
        <v>272.8</v>
      </c>
      <c r="J403" s="262">
        <f>SUM(I403:I404)</f>
        <v>547.6</v>
      </c>
      <c r="K403" s="11"/>
      <c r="L403" s="11"/>
    </row>
    <row r="404" spans="1:12" ht="12.75">
      <c r="A404" s="424"/>
      <c r="B404" s="12" t="s">
        <v>32</v>
      </c>
      <c r="C404" s="13">
        <v>38.1</v>
      </c>
      <c r="D404" s="13">
        <v>55</v>
      </c>
      <c r="E404" s="13">
        <v>66.7</v>
      </c>
      <c r="F404" s="13">
        <v>37.799999999999997</v>
      </c>
      <c r="G404" s="13">
        <v>38.1</v>
      </c>
      <c r="H404" s="13">
        <v>39.1</v>
      </c>
      <c r="I404" s="12">
        <f t="shared" si="119"/>
        <v>274.8</v>
      </c>
      <c r="J404" s="428"/>
      <c r="K404" s="14"/>
      <c r="L404" s="14"/>
    </row>
    <row r="405" spans="1:12" ht="12.75">
      <c r="A405" s="260">
        <v>46202</v>
      </c>
      <c r="B405" s="15" t="s">
        <v>25</v>
      </c>
      <c r="C405" s="10">
        <v>35.5</v>
      </c>
      <c r="D405" s="10">
        <v>51.8</v>
      </c>
      <c r="E405" s="10">
        <v>69.900000000000006</v>
      </c>
      <c r="F405" s="10">
        <v>39.799999999999997</v>
      </c>
      <c r="G405" s="10">
        <v>45.6</v>
      </c>
      <c r="H405" s="10">
        <v>41.8</v>
      </c>
      <c r="I405" s="15">
        <f t="shared" si="119"/>
        <v>284.39999999999998</v>
      </c>
      <c r="J405" s="262">
        <f>SUM(I405:I406)</f>
        <v>535.20000000000005</v>
      </c>
      <c r="K405" s="11"/>
      <c r="L405" s="11"/>
    </row>
    <row r="406" spans="1:12" ht="12.75">
      <c r="A406" s="424"/>
      <c r="B406" s="12" t="s">
        <v>32</v>
      </c>
      <c r="C406" s="13">
        <v>31</v>
      </c>
      <c r="D406" s="13">
        <v>48.4</v>
      </c>
      <c r="E406" s="13">
        <v>64</v>
      </c>
      <c r="F406" s="13">
        <v>32.1</v>
      </c>
      <c r="G406" s="13">
        <v>33.5</v>
      </c>
      <c r="H406" s="13">
        <v>41.8</v>
      </c>
      <c r="I406" s="12">
        <f t="shared" si="119"/>
        <v>250.8</v>
      </c>
      <c r="J406" s="428"/>
      <c r="K406" s="14"/>
      <c r="L406" s="14"/>
    </row>
    <row r="407" spans="1:12" ht="12.75">
      <c r="A407" s="260">
        <v>46203</v>
      </c>
      <c r="B407" s="15" t="s">
        <v>25</v>
      </c>
      <c r="C407" s="10">
        <v>30.5</v>
      </c>
      <c r="D407" s="10">
        <v>50.4</v>
      </c>
      <c r="E407" s="10">
        <v>67.2</v>
      </c>
      <c r="F407" s="10">
        <v>36.700000000000003</v>
      </c>
      <c r="G407" s="10">
        <v>44</v>
      </c>
      <c r="H407" s="10">
        <v>47.4</v>
      </c>
      <c r="I407" s="15">
        <f t="shared" si="119"/>
        <v>276.2</v>
      </c>
      <c r="J407" s="262">
        <f>SUM(I407:I408)</f>
        <v>527.1</v>
      </c>
      <c r="K407" s="11"/>
      <c r="L407" s="11"/>
    </row>
    <row r="408" spans="1:12" ht="12.75">
      <c r="A408" s="424"/>
      <c r="B408" s="12" t="s">
        <v>32</v>
      </c>
      <c r="C408" s="13">
        <v>32.700000000000003</v>
      </c>
      <c r="D408" s="13">
        <v>46</v>
      </c>
      <c r="E408" s="13">
        <v>62.6</v>
      </c>
      <c r="F408" s="13">
        <v>33.799999999999997</v>
      </c>
      <c r="G408" s="13">
        <v>35.700000000000003</v>
      </c>
      <c r="H408" s="13">
        <v>40.1</v>
      </c>
      <c r="I408" s="12">
        <f t="shared" si="119"/>
        <v>250.9</v>
      </c>
      <c r="J408" s="428"/>
      <c r="K408" s="14"/>
      <c r="L408" s="14"/>
    </row>
    <row r="409" spans="1:12" ht="14.25">
      <c r="A409" s="9"/>
      <c r="B409" s="10"/>
      <c r="C409" s="10"/>
      <c r="D409" s="10"/>
      <c r="E409" s="10"/>
      <c r="F409" s="10"/>
      <c r="G409" s="10"/>
      <c r="H409" s="10"/>
      <c r="I409" s="10"/>
      <c r="J409" s="11"/>
      <c r="K409" s="11"/>
      <c r="L409" s="11"/>
    </row>
    <row r="410" spans="1:12" ht="12.75">
      <c r="A410" s="256" t="s">
        <v>89</v>
      </c>
      <c r="B410" s="357"/>
      <c r="C410" s="16">
        <f t="shared" ref="C410:J410" si="120">SUM(C389:C408)</f>
        <v>720.40000000000009</v>
      </c>
      <c r="D410" s="16">
        <f t="shared" si="120"/>
        <v>1048</v>
      </c>
      <c r="E410" s="16">
        <f t="shared" si="120"/>
        <v>1391.1000000000001</v>
      </c>
      <c r="F410" s="16">
        <f t="shared" si="120"/>
        <v>749.99999999999989</v>
      </c>
      <c r="G410" s="16">
        <f t="shared" si="120"/>
        <v>875.90000000000009</v>
      </c>
      <c r="H410" s="16">
        <f t="shared" si="120"/>
        <v>812.89999999999986</v>
      </c>
      <c r="I410" s="16">
        <f t="shared" si="120"/>
        <v>5598.3</v>
      </c>
      <c r="J410" s="16">
        <f t="shared" si="120"/>
        <v>5598.3</v>
      </c>
      <c r="K410" s="14"/>
      <c r="L410" s="14"/>
    </row>
    <row r="411" spans="1:12" ht="13.5">
      <c r="A411" s="253" t="s">
        <v>90</v>
      </c>
      <c r="B411" s="422"/>
      <c r="C411" s="17">
        <f t="shared" ref="C411:J411" si="121">C410*40</f>
        <v>28816.000000000004</v>
      </c>
      <c r="D411" s="17">
        <f t="shared" si="121"/>
        <v>41920</v>
      </c>
      <c r="E411" s="17">
        <f t="shared" si="121"/>
        <v>55644.000000000007</v>
      </c>
      <c r="F411" s="17">
        <f t="shared" si="121"/>
        <v>29999.999999999996</v>
      </c>
      <c r="G411" s="17">
        <f t="shared" si="121"/>
        <v>35036</v>
      </c>
      <c r="H411" s="17">
        <f t="shared" si="121"/>
        <v>32515.999999999993</v>
      </c>
      <c r="I411" s="17">
        <f t="shared" si="121"/>
        <v>223932</v>
      </c>
      <c r="J411" s="17">
        <f t="shared" si="121"/>
        <v>223932</v>
      </c>
      <c r="K411" s="11"/>
      <c r="L411" s="11"/>
    </row>
    <row r="412" spans="1:12" ht="13.5">
      <c r="A412" s="18"/>
      <c r="B412" s="13"/>
      <c r="C412" s="13"/>
      <c r="D412" s="13"/>
      <c r="E412" s="13"/>
      <c r="F412" s="13"/>
      <c r="G412" s="13"/>
      <c r="H412" s="13"/>
      <c r="I412" s="13"/>
      <c r="J412" s="14"/>
      <c r="K412" s="14"/>
      <c r="L412" s="14"/>
    </row>
    <row r="413" spans="1:12" ht="12.75">
      <c r="A413" s="254" t="s">
        <v>91</v>
      </c>
      <c r="B413" s="422"/>
      <c r="C413" s="19"/>
      <c r="D413" s="19"/>
      <c r="E413" s="19"/>
      <c r="F413" s="19"/>
      <c r="G413" s="19"/>
      <c r="H413" s="19"/>
      <c r="I413" s="20"/>
      <c r="J413" s="19"/>
      <c r="K413" s="11"/>
      <c r="L413" s="11"/>
    </row>
    <row r="414" spans="1:12" ht="12.75">
      <c r="A414" s="255" t="s">
        <v>92</v>
      </c>
      <c r="B414" s="421"/>
      <c r="C414" s="21"/>
      <c r="D414" s="21"/>
      <c r="E414" s="21"/>
      <c r="F414" s="21"/>
      <c r="G414" s="21"/>
      <c r="H414" s="21"/>
      <c r="I414" s="22"/>
      <c r="J414" s="21"/>
      <c r="K414" s="14"/>
      <c r="L414" s="14"/>
    </row>
    <row r="415" spans="1:12" ht="14.25">
      <c r="A415" s="9"/>
      <c r="B415" s="10"/>
      <c r="C415" s="10"/>
      <c r="D415" s="10"/>
      <c r="E415" s="10"/>
      <c r="F415" s="10"/>
      <c r="G415" s="10"/>
      <c r="H415" s="10"/>
      <c r="I415" s="10"/>
      <c r="J415" s="11"/>
      <c r="K415" s="11"/>
      <c r="L415" s="11"/>
    </row>
    <row r="416" spans="1:12" ht="12.75">
      <c r="A416" s="251">
        <v>46143</v>
      </c>
      <c r="B416" s="12" t="s">
        <v>25</v>
      </c>
      <c r="C416" s="13">
        <v>77.7</v>
      </c>
      <c r="D416" s="13">
        <v>63.6</v>
      </c>
      <c r="E416" s="13">
        <v>87.5</v>
      </c>
      <c r="F416" s="13">
        <v>65.099999999999994</v>
      </c>
      <c r="G416" s="13">
        <v>62.8</v>
      </c>
      <c r="H416" s="13">
        <v>66.8</v>
      </c>
      <c r="I416" s="12">
        <f t="shared" ref="I416:I435" si="122">SUM(C416:H416)</f>
        <v>423.5</v>
      </c>
      <c r="J416" s="252">
        <f>SUM(I416:I417)</f>
        <v>810.8</v>
      </c>
      <c r="K416" s="14"/>
      <c r="L416" s="14"/>
    </row>
    <row r="417" spans="1:12" ht="12.75">
      <c r="A417" s="419"/>
      <c r="B417" s="15" t="s">
        <v>32</v>
      </c>
      <c r="C417" s="10">
        <v>72.3</v>
      </c>
      <c r="D417" s="10">
        <v>61.2</v>
      </c>
      <c r="E417" s="10">
        <v>78.400000000000006</v>
      </c>
      <c r="F417" s="10">
        <v>60.3</v>
      </c>
      <c r="G417" s="10">
        <v>51</v>
      </c>
      <c r="H417" s="10">
        <v>64.099999999999994</v>
      </c>
      <c r="I417" s="15">
        <f t="shared" si="122"/>
        <v>387.29999999999995</v>
      </c>
      <c r="J417" s="420"/>
      <c r="K417" s="11"/>
      <c r="L417" s="11"/>
    </row>
    <row r="418" spans="1:12" ht="12.75">
      <c r="A418" s="251">
        <v>46144</v>
      </c>
      <c r="B418" s="12" t="s">
        <v>25</v>
      </c>
      <c r="C418" s="13">
        <v>75.599999999999994</v>
      </c>
      <c r="D418" s="13">
        <v>61.9</v>
      </c>
      <c r="E418" s="13">
        <v>81.3</v>
      </c>
      <c r="F418" s="13">
        <v>65.7</v>
      </c>
      <c r="G418" s="13">
        <v>58.6</v>
      </c>
      <c r="H418" s="13">
        <v>66.2</v>
      </c>
      <c r="I418" s="12">
        <f t="shared" si="122"/>
        <v>409.3</v>
      </c>
      <c r="J418" s="252">
        <f>SUM(I418:I419)</f>
        <v>785.59999999999991</v>
      </c>
      <c r="K418" s="14"/>
      <c r="L418" s="14"/>
    </row>
    <row r="419" spans="1:12" ht="12.75">
      <c r="A419" s="419"/>
      <c r="B419" s="15" t="s">
        <v>32</v>
      </c>
      <c r="C419" s="10">
        <v>71.599999999999994</v>
      </c>
      <c r="D419" s="10">
        <v>60.6</v>
      </c>
      <c r="E419" s="10">
        <v>79.2</v>
      </c>
      <c r="F419" s="10">
        <v>61.4</v>
      </c>
      <c r="G419" s="10">
        <v>42</v>
      </c>
      <c r="H419" s="10">
        <v>61.5</v>
      </c>
      <c r="I419" s="15">
        <f t="shared" si="122"/>
        <v>376.29999999999995</v>
      </c>
      <c r="J419" s="420"/>
      <c r="K419" s="11"/>
      <c r="L419" s="11"/>
    </row>
    <row r="420" spans="1:12" ht="12.75">
      <c r="A420" s="251">
        <v>46145</v>
      </c>
      <c r="B420" s="12" t="s">
        <v>25</v>
      </c>
      <c r="C420" s="13">
        <v>77.900000000000006</v>
      </c>
      <c r="D420" s="13">
        <v>58.1</v>
      </c>
      <c r="E420" s="13">
        <v>79.7</v>
      </c>
      <c r="F420" s="13">
        <v>65.5</v>
      </c>
      <c r="G420" s="13">
        <v>58.8</v>
      </c>
      <c r="H420" s="13">
        <v>66.400000000000006</v>
      </c>
      <c r="I420" s="12">
        <f t="shared" si="122"/>
        <v>406.4</v>
      </c>
      <c r="J420" s="252">
        <f>SUM(I420:I421)</f>
        <v>791.09999999999991</v>
      </c>
      <c r="K420" s="14"/>
      <c r="L420" s="14"/>
    </row>
    <row r="421" spans="1:12" ht="12.75">
      <c r="A421" s="419"/>
      <c r="B421" s="15" t="s">
        <v>32</v>
      </c>
      <c r="C421" s="10">
        <v>76.5</v>
      </c>
      <c r="D421" s="10">
        <v>60.9</v>
      </c>
      <c r="E421" s="10">
        <v>71.3</v>
      </c>
      <c r="F421" s="10">
        <v>59.4</v>
      </c>
      <c r="G421" s="10">
        <v>54.9</v>
      </c>
      <c r="H421" s="10">
        <v>61.7</v>
      </c>
      <c r="I421" s="15">
        <f t="shared" si="122"/>
        <v>384.69999999999993</v>
      </c>
      <c r="J421" s="420"/>
      <c r="K421" s="11"/>
      <c r="L421" s="11"/>
    </row>
    <row r="422" spans="1:12" ht="12.75">
      <c r="A422" s="251">
        <v>46146</v>
      </c>
      <c r="B422" s="12" t="s">
        <v>25</v>
      </c>
      <c r="C422" s="13">
        <v>80</v>
      </c>
      <c r="D422" s="13">
        <v>59.2</v>
      </c>
      <c r="E422" s="13">
        <v>77.599999999999994</v>
      </c>
      <c r="F422" s="13">
        <v>69.400000000000006</v>
      </c>
      <c r="G422" s="13">
        <v>64</v>
      </c>
      <c r="H422" s="13">
        <v>65.8</v>
      </c>
      <c r="I422" s="12">
        <f t="shared" si="122"/>
        <v>416</v>
      </c>
      <c r="J422" s="252">
        <f>SUM(I422:I423)</f>
        <v>785.6</v>
      </c>
      <c r="K422" s="14"/>
      <c r="L422" s="14"/>
    </row>
    <row r="423" spans="1:12" ht="12.75">
      <c r="A423" s="419"/>
      <c r="B423" s="15" t="s">
        <v>32</v>
      </c>
      <c r="C423" s="10">
        <v>72.400000000000006</v>
      </c>
      <c r="D423" s="10">
        <v>59</v>
      </c>
      <c r="E423" s="10">
        <v>71</v>
      </c>
      <c r="F423" s="10">
        <v>60.7</v>
      </c>
      <c r="G423" s="10">
        <v>45.3</v>
      </c>
      <c r="H423" s="10">
        <v>61.2</v>
      </c>
      <c r="I423" s="15">
        <f t="shared" si="122"/>
        <v>369.6</v>
      </c>
      <c r="J423" s="420"/>
      <c r="K423" s="11"/>
      <c r="L423" s="11"/>
    </row>
    <row r="424" spans="1:12" ht="12.75">
      <c r="A424" s="251">
        <v>46147</v>
      </c>
      <c r="B424" s="12" t="s">
        <v>25</v>
      </c>
      <c r="C424" s="13">
        <v>81</v>
      </c>
      <c r="D424" s="13">
        <v>61.8</v>
      </c>
      <c r="E424" s="13">
        <v>76.8</v>
      </c>
      <c r="F424" s="13">
        <v>63.3</v>
      </c>
      <c r="G424" s="13">
        <v>60.3</v>
      </c>
      <c r="H424" s="13">
        <v>62.7</v>
      </c>
      <c r="I424" s="12">
        <f t="shared" si="122"/>
        <v>405.90000000000003</v>
      </c>
      <c r="J424" s="252">
        <f>SUM(I424:I425)</f>
        <v>797.3</v>
      </c>
      <c r="K424" s="14"/>
      <c r="L424" s="14"/>
    </row>
    <row r="425" spans="1:12" ht="12.75">
      <c r="A425" s="419"/>
      <c r="B425" s="15" t="s">
        <v>32</v>
      </c>
      <c r="C425" s="10">
        <v>80</v>
      </c>
      <c r="D425" s="10">
        <v>63.7</v>
      </c>
      <c r="E425" s="10">
        <v>76.5</v>
      </c>
      <c r="F425" s="10">
        <v>57.8</v>
      </c>
      <c r="G425" s="10">
        <v>51</v>
      </c>
      <c r="H425" s="10">
        <v>62.4</v>
      </c>
      <c r="I425" s="15">
        <f t="shared" si="122"/>
        <v>391.4</v>
      </c>
      <c r="J425" s="420"/>
      <c r="K425" s="11"/>
      <c r="L425" s="11"/>
    </row>
    <row r="426" spans="1:12" ht="12.75">
      <c r="A426" s="251">
        <v>46148</v>
      </c>
      <c r="B426" s="12" t="s">
        <v>25</v>
      </c>
      <c r="C426" s="13">
        <v>82.2</v>
      </c>
      <c r="D426" s="13">
        <v>62.5</v>
      </c>
      <c r="E426" s="13">
        <v>78</v>
      </c>
      <c r="F426" s="13">
        <v>63</v>
      </c>
      <c r="G426" s="13">
        <v>62</v>
      </c>
      <c r="H426" s="13">
        <v>65.8</v>
      </c>
      <c r="I426" s="12">
        <f t="shared" si="122"/>
        <v>413.5</v>
      </c>
      <c r="J426" s="252">
        <f>SUM(I426:I427)</f>
        <v>796.8</v>
      </c>
      <c r="K426" s="14"/>
      <c r="L426" s="14"/>
    </row>
    <row r="427" spans="1:12" ht="12.75">
      <c r="A427" s="419"/>
      <c r="B427" s="15" t="s">
        <v>32</v>
      </c>
      <c r="C427" s="10">
        <v>75.8</v>
      </c>
      <c r="D427" s="10">
        <v>64.400000000000006</v>
      </c>
      <c r="E427" s="10">
        <v>73.7</v>
      </c>
      <c r="F427" s="10">
        <v>62</v>
      </c>
      <c r="G427" s="10">
        <v>50.2</v>
      </c>
      <c r="H427" s="10">
        <v>57.2</v>
      </c>
      <c r="I427" s="15">
        <f t="shared" si="122"/>
        <v>383.29999999999995</v>
      </c>
      <c r="J427" s="420"/>
      <c r="K427" s="11"/>
      <c r="L427" s="11"/>
    </row>
    <row r="428" spans="1:12" ht="12.75">
      <c r="A428" s="251">
        <v>46149</v>
      </c>
      <c r="B428" s="12" t="s">
        <v>25</v>
      </c>
      <c r="C428" s="13">
        <v>80.2</v>
      </c>
      <c r="D428" s="13">
        <v>68.2</v>
      </c>
      <c r="E428" s="13">
        <v>73.5</v>
      </c>
      <c r="F428" s="13">
        <v>62</v>
      </c>
      <c r="G428" s="13">
        <v>63.6</v>
      </c>
      <c r="H428" s="13">
        <v>62.1</v>
      </c>
      <c r="I428" s="12">
        <f t="shared" si="122"/>
        <v>409.6</v>
      </c>
      <c r="J428" s="252">
        <f>SUM(I428:I429)</f>
        <v>787.6</v>
      </c>
      <c r="K428" s="14"/>
      <c r="L428" s="14"/>
    </row>
    <row r="429" spans="1:12" ht="12.75">
      <c r="A429" s="419"/>
      <c r="B429" s="15" t="s">
        <v>32</v>
      </c>
      <c r="C429" s="10">
        <v>75.2</v>
      </c>
      <c r="D429" s="10">
        <v>69.5</v>
      </c>
      <c r="E429" s="10">
        <v>70.3</v>
      </c>
      <c r="F429" s="10">
        <v>57.4</v>
      </c>
      <c r="G429" s="10">
        <v>47</v>
      </c>
      <c r="H429" s="10">
        <v>58.6</v>
      </c>
      <c r="I429" s="15">
        <f t="shared" si="122"/>
        <v>378</v>
      </c>
      <c r="J429" s="420"/>
      <c r="K429" s="11"/>
      <c r="L429" s="11"/>
    </row>
    <row r="430" spans="1:12" ht="12.75">
      <c r="A430" s="251">
        <v>46150</v>
      </c>
      <c r="B430" s="12" t="s">
        <v>25</v>
      </c>
      <c r="C430" s="13">
        <v>77</v>
      </c>
      <c r="D430" s="13">
        <v>70.400000000000006</v>
      </c>
      <c r="E430" s="13">
        <v>77.3</v>
      </c>
      <c r="F430" s="13">
        <v>67.599999999999994</v>
      </c>
      <c r="G430" s="13">
        <v>61.2</v>
      </c>
      <c r="H430" s="13">
        <v>61.1</v>
      </c>
      <c r="I430" s="12">
        <f t="shared" si="122"/>
        <v>414.59999999999997</v>
      </c>
      <c r="J430" s="252">
        <f>SUM(I430:I431)</f>
        <v>742.3</v>
      </c>
      <c r="K430" s="14"/>
      <c r="L430" s="14"/>
    </row>
    <row r="431" spans="1:12" ht="12.75">
      <c r="A431" s="419"/>
      <c r="B431" s="15" t="s">
        <v>32</v>
      </c>
      <c r="C431" s="10">
        <v>73</v>
      </c>
      <c r="D431" s="10">
        <v>60.7</v>
      </c>
      <c r="E431" s="10">
        <v>73.3</v>
      </c>
      <c r="F431" s="10">
        <v>58.1</v>
      </c>
      <c r="G431" s="10">
        <v>5</v>
      </c>
      <c r="H431" s="10">
        <v>57.6</v>
      </c>
      <c r="I431" s="15">
        <f t="shared" si="122"/>
        <v>327.70000000000005</v>
      </c>
      <c r="J431" s="420"/>
      <c r="K431" s="11"/>
      <c r="L431" s="11"/>
    </row>
    <row r="432" spans="1:12" ht="12.75">
      <c r="A432" s="251">
        <v>46151</v>
      </c>
      <c r="B432" s="12" t="s">
        <v>25</v>
      </c>
      <c r="C432" s="13">
        <v>77.099999999999994</v>
      </c>
      <c r="D432" s="13">
        <v>63.6</v>
      </c>
      <c r="E432" s="13">
        <v>76</v>
      </c>
      <c r="F432" s="13">
        <v>63.1</v>
      </c>
      <c r="G432" s="13">
        <v>61.1</v>
      </c>
      <c r="H432" s="13">
        <v>59.3</v>
      </c>
      <c r="I432" s="12">
        <f t="shared" si="122"/>
        <v>400.20000000000005</v>
      </c>
      <c r="J432" s="252">
        <f>SUM(I432:I433)</f>
        <v>759.80000000000007</v>
      </c>
      <c r="K432" s="14"/>
      <c r="L432" s="14"/>
    </row>
    <row r="433" spans="1:12" ht="12.75">
      <c r="A433" s="419"/>
      <c r="B433" s="15" t="s">
        <v>32</v>
      </c>
      <c r="C433" s="10">
        <v>74.2</v>
      </c>
      <c r="D433" s="10">
        <v>63.2</v>
      </c>
      <c r="E433" s="10">
        <v>70</v>
      </c>
      <c r="F433" s="10">
        <v>57.4</v>
      </c>
      <c r="G433" s="10">
        <v>42</v>
      </c>
      <c r="H433" s="10">
        <v>52.8</v>
      </c>
      <c r="I433" s="15">
        <f t="shared" si="122"/>
        <v>359.6</v>
      </c>
      <c r="J433" s="420"/>
      <c r="K433" s="11"/>
      <c r="L433" s="11"/>
    </row>
    <row r="434" spans="1:12" ht="12.75">
      <c r="A434" s="251">
        <v>46152</v>
      </c>
      <c r="B434" s="12" t="s">
        <v>25</v>
      </c>
      <c r="C434" s="13">
        <v>74.099999999999994</v>
      </c>
      <c r="D434" s="13">
        <v>61.4</v>
      </c>
      <c r="E434" s="13">
        <v>73</v>
      </c>
      <c r="F434" s="13">
        <v>62</v>
      </c>
      <c r="G434" s="13">
        <v>58.6</v>
      </c>
      <c r="H434" s="13">
        <v>63.4</v>
      </c>
      <c r="I434" s="12">
        <f t="shared" si="122"/>
        <v>392.5</v>
      </c>
      <c r="J434" s="252">
        <f>SUM(I434:I435)</f>
        <v>766.8</v>
      </c>
      <c r="K434" s="14"/>
      <c r="L434" s="14"/>
    </row>
    <row r="435" spans="1:12" ht="12.75">
      <c r="A435" s="419"/>
      <c r="B435" s="15" t="s">
        <v>32</v>
      </c>
      <c r="C435" s="10">
        <v>72.2</v>
      </c>
      <c r="D435" s="10">
        <v>61.2</v>
      </c>
      <c r="E435" s="10">
        <v>73.2</v>
      </c>
      <c r="F435" s="10">
        <v>56.8</v>
      </c>
      <c r="G435" s="10">
        <v>54.7</v>
      </c>
      <c r="H435" s="10">
        <v>56.2</v>
      </c>
      <c r="I435" s="15">
        <f t="shared" si="122"/>
        <v>374.3</v>
      </c>
      <c r="J435" s="420"/>
      <c r="K435" s="11"/>
      <c r="L435" s="11"/>
    </row>
    <row r="436" spans="1:12" ht="14.25">
      <c r="A436" s="23"/>
      <c r="B436" s="13"/>
      <c r="C436" s="13"/>
      <c r="D436" s="13"/>
      <c r="E436" s="13"/>
      <c r="F436" s="13"/>
      <c r="G436" s="13"/>
      <c r="H436" s="13"/>
      <c r="I436" s="13"/>
      <c r="J436" s="14"/>
      <c r="K436" s="14"/>
      <c r="L436" s="14"/>
    </row>
    <row r="437" spans="1:12" ht="12.75">
      <c r="A437" s="256" t="s">
        <v>89</v>
      </c>
      <c r="B437" s="357"/>
      <c r="C437" s="16">
        <f t="shared" ref="C437:J437" si="123">SUM(C416:C435)</f>
        <v>1526</v>
      </c>
      <c r="D437" s="16">
        <f t="shared" si="123"/>
        <v>1255.1000000000001</v>
      </c>
      <c r="E437" s="16">
        <f t="shared" si="123"/>
        <v>1517.6</v>
      </c>
      <c r="F437" s="16">
        <f t="shared" si="123"/>
        <v>1238</v>
      </c>
      <c r="G437" s="16">
        <f t="shared" si="123"/>
        <v>1054.1000000000001</v>
      </c>
      <c r="H437" s="16">
        <f t="shared" si="123"/>
        <v>1232.9000000000003</v>
      </c>
      <c r="I437" s="16">
        <f t="shared" si="123"/>
        <v>7823.7000000000007</v>
      </c>
      <c r="J437" s="16">
        <f t="shared" si="123"/>
        <v>7823.7000000000007</v>
      </c>
      <c r="K437" s="11"/>
      <c r="L437" s="11"/>
    </row>
    <row r="438" spans="1:12" ht="13.5">
      <c r="A438" s="253" t="s">
        <v>90</v>
      </c>
      <c r="B438" s="421"/>
      <c r="C438" s="17">
        <f>C437*40</f>
        <v>61040</v>
      </c>
      <c r="D438" s="17">
        <f>D437*40+200</f>
        <v>50404.000000000007</v>
      </c>
      <c r="E438" s="17">
        <f t="shared" ref="E438:J438" si="124">E437*40</f>
        <v>60704</v>
      </c>
      <c r="F438" s="17">
        <f t="shared" si="124"/>
        <v>49520</v>
      </c>
      <c r="G438" s="17">
        <f t="shared" si="124"/>
        <v>42164.000000000007</v>
      </c>
      <c r="H438" s="17">
        <f t="shared" si="124"/>
        <v>49316.000000000015</v>
      </c>
      <c r="I438" s="17">
        <f t="shared" si="124"/>
        <v>312948</v>
      </c>
      <c r="J438" s="17">
        <f t="shared" si="124"/>
        <v>312948</v>
      </c>
      <c r="K438" s="14"/>
      <c r="L438" s="14"/>
    </row>
    <row r="439" spans="1:12" ht="14.25">
      <c r="A439" s="9"/>
      <c r="B439" s="10"/>
      <c r="C439" s="10"/>
      <c r="D439" s="10"/>
      <c r="E439" s="10"/>
      <c r="F439" s="10"/>
      <c r="G439" s="10"/>
      <c r="H439" s="10"/>
      <c r="I439" s="10"/>
      <c r="J439" s="11"/>
      <c r="K439" s="11"/>
      <c r="L439" s="11"/>
    </row>
    <row r="440" spans="1:12" ht="12.75">
      <c r="A440" s="254" t="s">
        <v>91</v>
      </c>
      <c r="B440" s="421"/>
      <c r="C440" s="19"/>
      <c r="D440" s="19"/>
      <c r="E440" s="19"/>
      <c r="F440" s="19"/>
      <c r="G440" s="19"/>
      <c r="H440" s="19"/>
      <c r="I440" s="20"/>
      <c r="J440" s="19"/>
      <c r="K440" s="14"/>
      <c r="L440" s="14"/>
    </row>
    <row r="441" spans="1:12" ht="12.75">
      <c r="A441" s="255" t="s">
        <v>92</v>
      </c>
      <c r="B441" s="422"/>
      <c r="C441" s="21"/>
      <c r="D441" s="21"/>
      <c r="E441" s="21"/>
      <c r="F441" s="21"/>
      <c r="G441" s="21"/>
      <c r="H441" s="21"/>
      <c r="I441" s="22"/>
      <c r="J441" s="21"/>
      <c r="K441" s="11"/>
      <c r="L441" s="11"/>
    </row>
    <row r="442" spans="1:12" ht="14.25">
      <c r="A442" s="23"/>
      <c r="B442" s="13"/>
      <c r="C442" s="13"/>
      <c r="D442" s="13"/>
      <c r="E442" s="13"/>
      <c r="F442" s="13"/>
      <c r="G442" s="13"/>
      <c r="H442" s="13"/>
      <c r="I442" s="13"/>
      <c r="J442" s="14"/>
      <c r="K442" s="14"/>
      <c r="L442" s="14"/>
    </row>
    <row r="443" spans="1:12" ht="12.75">
      <c r="A443" s="260">
        <v>46153</v>
      </c>
      <c r="B443" s="15" t="s">
        <v>25</v>
      </c>
      <c r="C443" s="10">
        <v>76.599999999999994</v>
      </c>
      <c r="D443" s="10">
        <v>66.7</v>
      </c>
      <c r="E443" s="10">
        <v>78.599999999999994</v>
      </c>
      <c r="F443" s="10">
        <v>63.6</v>
      </c>
      <c r="G443" s="10">
        <v>60.1</v>
      </c>
      <c r="H443" s="10">
        <v>63.7</v>
      </c>
      <c r="I443" s="15">
        <f t="shared" ref="I443:I462" si="125">SUM(C443:H443)</f>
        <v>409.3</v>
      </c>
      <c r="J443" s="262">
        <f>SUM(I443:I444)</f>
        <v>791</v>
      </c>
      <c r="K443" s="11"/>
      <c r="L443" s="11"/>
    </row>
    <row r="444" spans="1:12" ht="12.75">
      <c r="A444" s="424"/>
      <c r="B444" s="12" t="s">
        <v>32</v>
      </c>
      <c r="C444" s="13">
        <v>76.7</v>
      </c>
      <c r="D444" s="13">
        <v>63.6</v>
      </c>
      <c r="E444" s="13">
        <v>73.7</v>
      </c>
      <c r="F444" s="13">
        <v>59.4</v>
      </c>
      <c r="G444" s="13">
        <v>53.6</v>
      </c>
      <c r="H444" s="13">
        <v>54.7</v>
      </c>
      <c r="I444" s="12">
        <f t="shared" si="125"/>
        <v>381.7</v>
      </c>
      <c r="J444" s="428"/>
      <c r="K444" s="14"/>
      <c r="L444" s="14"/>
    </row>
    <row r="445" spans="1:12" ht="12.75">
      <c r="A445" s="260">
        <v>46154</v>
      </c>
      <c r="B445" s="15" t="s">
        <v>25</v>
      </c>
      <c r="C445" s="10">
        <v>73</v>
      </c>
      <c r="D445" s="10">
        <v>68.400000000000006</v>
      </c>
      <c r="E445" s="10">
        <v>75.5</v>
      </c>
      <c r="F445" s="10">
        <v>53.3</v>
      </c>
      <c r="G445" s="10">
        <v>62.7</v>
      </c>
      <c r="H445" s="10">
        <v>59.5</v>
      </c>
      <c r="I445" s="15">
        <f t="shared" si="125"/>
        <v>392.4</v>
      </c>
      <c r="J445" s="262">
        <f>SUM(I445:I446)</f>
        <v>772.5</v>
      </c>
      <c r="K445" s="11"/>
      <c r="L445" s="11"/>
    </row>
    <row r="446" spans="1:12" ht="12.75">
      <c r="A446" s="424"/>
      <c r="B446" s="12" t="s">
        <v>32</v>
      </c>
      <c r="C446" s="13">
        <v>73.2</v>
      </c>
      <c r="D446" s="13">
        <v>70</v>
      </c>
      <c r="E446" s="13">
        <v>67.599999999999994</v>
      </c>
      <c r="F446" s="13">
        <v>60</v>
      </c>
      <c r="G446" s="13">
        <v>52.8</v>
      </c>
      <c r="H446" s="13">
        <v>56.5</v>
      </c>
      <c r="I446" s="12">
        <f t="shared" si="125"/>
        <v>380.09999999999997</v>
      </c>
      <c r="J446" s="428"/>
      <c r="K446" s="14"/>
      <c r="L446" s="14"/>
    </row>
    <row r="447" spans="1:12" ht="12.75">
      <c r="A447" s="260">
        <v>46155</v>
      </c>
      <c r="B447" s="15" t="s">
        <v>25</v>
      </c>
      <c r="C447" s="10">
        <v>70.8</v>
      </c>
      <c r="D447" s="10">
        <v>75.2</v>
      </c>
      <c r="E447" s="10">
        <v>75</v>
      </c>
      <c r="F447" s="10">
        <v>62.8</v>
      </c>
      <c r="G447" s="10">
        <v>60.6</v>
      </c>
      <c r="H447" s="10">
        <v>54</v>
      </c>
      <c r="I447" s="15">
        <f t="shared" si="125"/>
        <v>398.40000000000003</v>
      </c>
      <c r="J447" s="262">
        <f>SUM(I447:I448)</f>
        <v>756.1</v>
      </c>
      <c r="K447" s="11"/>
      <c r="L447" s="11"/>
    </row>
    <row r="448" spans="1:12" ht="12.75">
      <c r="A448" s="424"/>
      <c r="B448" s="12" t="s">
        <v>32</v>
      </c>
      <c r="C448" s="13">
        <v>67.599999999999994</v>
      </c>
      <c r="D448" s="13">
        <v>66</v>
      </c>
      <c r="E448" s="13">
        <v>67.5</v>
      </c>
      <c r="F448" s="13">
        <v>52.5</v>
      </c>
      <c r="G448" s="13">
        <v>54.1</v>
      </c>
      <c r="H448" s="13">
        <v>50</v>
      </c>
      <c r="I448" s="12">
        <f t="shared" si="125"/>
        <v>357.7</v>
      </c>
      <c r="J448" s="428"/>
      <c r="K448" s="14"/>
      <c r="L448" s="14"/>
    </row>
    <row r="449" spans="1:12" ht="12.75">
      <c r="A449" s="260">
        <v>46156</v>
      </c>
      <c r="B449" s="15" t="s">
        <v>25</v>
      </c>
      <c r="C449" s="10">
        <v>70.599999999999994</v>
      </c>
      <c r="D449" s="10">
        <v>72.599999999999994</v>
      </c>
      <c r="E449" s="10">
        <v>76.099999999999994</v>
      </c>
      <c r="F449" s="10">
        <v>59.3</v>
      </c>
      <c r="G449" s="10">
        <v>55.1</v>
      </c>
      <c r="H449" s="10">
        <v>50.3</v>
      </c>
      <c r="I449" s="15">
        <f t="shared" si="125"/>
        <v>384</v>
      </c>
      <c r="J449" s="262">
        <f>SUM(I449:I450)</f>
        <v>719.7</v>
      </c>
      <c r="K449" s="11"/>
      <c r="L449" s="11"/>
    </row>
    <row r="450" spans="1:12" ht="12.75">
      <c r="A450" s="424"/>
      <c r="B450" s="12" t="s">
        <v>32</v>
      </c>
      <c r="C450" s="13">
        <v>61</v>
      </c>
      <c r="D450" s="13">
        <v>64.3</v>
      </c>
      <c r="E450" s="13">
        <v>66.099999999999994</v>
      </c>
      <c r="F450" s="13">
        <v>47.4</v>
      </c>
      <c r="G450" s="13">
        <v>47.2</v>
      </c>
      <c r="H450" s="13">
        <v>49.7</v>
      </c>
      <c r="I450" s="12">
        <f t="shared" si="125"/>
        <v>335.7</v>
      </c>
      <c r="J450" s="428"/>
      <c r="K450" s="14"/>
      <c r="L450" s="14"/>
    </row>
    <row r="451" spans="1:12" ht="12.75">
      <c r="A451" s="260">
        <v>46157</v>
      </c>
      <c r="B451" s="15" t="s">
        <v>25</v>
      </c>
      <c r="C451" s="10">
        <v>70.3</v>
      </c>
      <c r="D451" s="10">
        <v>70.8</v>
      </c>
      <c r="E451" s="10">
        <v>78.2</v>
      </c>
      <c r="F451" s="10">
        <v>57.4</v>
      </c>
      <c r="G451" s="10">
        <v>63.4</v>
      </c>
      <c r="H451" s="10">
        <v>57</v>
      </c>
      <c r="I451" s="15">
        <f t="shared" si="125"/>
        <v>397.09999999999997</v>
      </c>
      <c r="J451" s="262">
        <f>SUM(I451:I452)</f>
        <v>759.2</v>
      </c>
      <c r="K451" s="11"/>
      <c r="L451" s="11"/>
    </row>
    <row r="452" spans="1:12" ht="12.75">
      <c r="A452" s="424"/>
      <c r="B452" s="12" t="s">
        <v>32</v>
      </c>
      <c r="C452" s="13">
        <v>61.8</v>
      </c>
      <c r="D452" s="13">
        <v>65.2</v>
      </c>
      <c r="E452" s="13">
        <v>73.7</v>
      </c>
      <c r="F452" s="13">
        <v>51.2</v>
      </c>
      <c r="G452" s="13">
        <v>60.1</v>
      </c>
      <c r="H452" s="13">
        <v>50.1</v>
      </c>
      <c r="I452" s="12">
        <f t="shared" si="125"/>
        <v>362.1</v>
      </c>
      <c r="J452" s="428"/>
      <c r="K452" s="14"/>
      <c r="L452" s="14"/>
    </row>
    <row r="453" spans="1:12" ht="12.75">
      <c r="A453" s="260">
        <v>46158</v>
      </c>
      <c r="B453" s="15" t="s">
        <v>25</v>
      </c>
      <c r="C453" s="10">
        <v>73.2</v>
      </c>
      <c r="D453" s="10">
        <v>67</v>
      </c>
      <c r="E453" s="10">
        <v>71.3</v>
      </c>
      <c r="F453" s="10">
        <v>57.3</v>
      </c>
      <c r="G453" s="10">
        <v>61.4</v>
      </c>
      <c r="H453" s="10">
        <v>52.3</v>
      </c>
      <c r="I453" s="15">
        <f t="shared" si="125"/>
        <v>382.5</v>
      </c>
      <c r="J453" s="262">
        <f>SUM(I453:I454)</f>
        <v>758.6</v>
      </c>
      <c r="K453" s="11"/>
      <c r="L453" s="11"/>
    </row>
    <row r="454" spans="1:12" ht="12.75">
      <c r="A454" s="424"/>
      <c r="B454" s="12" t="s">
        <v>32</v>
      </c>
      <c r="C454" s="13">
        <v>74.400000000000006</v>
      </c>
      <c r="D454" s="13">
        <v>62.4</v>
      </c>
      <c r="E454" s="13">
        <v>71.3</v>
      </c>
      <c r="F454" s="13">
        <v>57</v>
      </c>
      <c r="G454" s="13">
        <v>60.3</v>
      </c>
      <c r="H454" s="13">
        <v>50.7</v>
      </c>
      <c r="I454" s="12">
        <f t="shared" si="125"/>
        <v>376.1</v>
      </c>
      <c r="J454" s="428"/>
      <c r="K454" s="14"/>
      <c r="L454" s="14"/>
    </row>
    <row r="455" spans="1:12" ht="12.75">
      <c r="A455" s="260">
        <v>46159</v>
      </c>
      <c r="B455" s="15" t="s">
        <v>25</v>
      </c>
      <c r="C455" s="10">
        <v>71.2</v>
      </c>
      <c r="D455" s="10">
        <v>65.3</v>
      </c>
      <c r="E455" s="10">
        <v>72.2</v>
      </c>
      <c r="F455" s="10">
        <v>54.6</v>
      </c>
      <c r="G455" s="10">
        <v>58</v>
      </c>
      <c r="H455" s="10">
        <v>52.9</v>
      </c>
      <c r="I455" s="15">
        <f t="shared" si="125"/>
        <v>374.2</v>
      </c>
      <c r="J455" s="262">
        <f>SUM(I455:I456)</f>
        <v>735.3</v>
      </c>
      <c r="K455" s="11"/>
      <c r="L455" s="11"/>
    </row>
    <row r="456" spans="1:12" ht="12.75">
      <c r="A456" s="424"/>
      <c r="B456" s="12" t="s">
        <v>32</v>
      </c>
      <c r="C456" s="13">
        <v>66.5</v>
      </c>
      <c r="D456" s="13">
        <v>63.4</v>
      </c>
      <c r="E456" s="13">
        <v>70.599999999999994</v>
      </c>
      <c r="F456" s="13">
        <v>53</v>
      </c>
      <c r="G456" s="13">
        <v>56.1</v>
      </c>
      <c r="H456" s="13">
        <v>51.5</v>
      </c>
      <c r="I456" s="12">
        <f t="shared" si="125"/>
        <v>361.1</v>
      </c>
      <c r="J456" s="428"/>
      <c r="K456" s="14"/>
      <c r="L456" s="14"/>
    </row>
    <row r="457" spans="1:12" ht="12.75">
      <c r="A457" s="260">
        <v>46160</v>
      </c>
      <c r="B457" s="15" t="s">
        <v>25</v>
      </c>
      <c r="C457" s="10">
        <v>66</v>
      </c>
      <c r="D457" s="10">
        <v>63.4</v>
      </c>
      <c r="E457" s="10">
        <v>72.8</v>
      </c>
      <c r="F457" s="10">
        <v>53.6</v>
      </c>
      <c r="G457" s="10">
        <v>60.6</v>
      </c>
      <c r="H457" s="10">
        <v>56.5</v>
      </c>
      <c r="I457" s="15">
        <f t="shared" si="125"/>
        <v>372.9</v>
      </c>
      <c r="J457" s="262">
        <f>SUM(I457:I458)</f>
        <v>432.9</v>
      </c>
      <c r="K457" s="11"/>
      <c r="L457" s="11"/>
    </row>
    <row r="458" spans="1:12" ht="12.75">
      <c r="A458" s="424"/>
      <c r="B458" s="12" t="s">
        <v>32</v>
      </c>
      <c r="C458" s="13">
        <v>0</v>
      </c>
      <c r="D458" s="13">
        <v>0</v>
      </c>
      <c r="E458" s="13">
        <v>0</v>
      </c>
      <c r="F458" s="13">
        <v>0</v>
      </c>
      <c r="G458" s="13">
        <v>60</v>
      </c>
      <c r="H458" s="13">
        <v>0</v>
      </c>
      <c r="I458" s="12">
        <f t="shared" si="125"/>
        <v>60</v>
      </c>
      <c r="J458" s="428"/>
      <c r="K458" s="14"/>
      <c r="L458" s="14"/>
    </row>
    <row r="459" spans="1:12" ht="12.75">
      <c r="A459" s="260">
        <v>46161</v>
      </c>
      <c r="B459" s="15" t="s">
        <v>25</v>
      </c>
      <c r="C459" s="10">
        <v>78.3</v>
      </c>
      <c r="D459" s="10">
        <v>63.6</v>
      </c>
      <c r="E459" s="10">
        <v>71.400000000000006</v>
      </c>
      <c r="F459" s="10">
        <v>51.3</v>
      </c>
      <c r="G459" s="10">
        <v>61</v>
      </c>
      <c r="H459" s="10">
        <v>58.8</v>
      </c>
      <c r="I459" s="15">
        <f t="shared" si="125"/>
        <v>384.40000000000003</v>
      </c>
      <c r="J459" s="262">
        <f>SUM(I459:I460)</f>
        <v>732.30000000000007</v>
      </c>
      <c r="K459" s="11"/>
      <c r="L459" s="11"/>
    </row>
    <row r="460" spans="1:12" ht="12.75">
      <c r="A460" s="424"/>
      <c r="B460" s="12" t="s">
        <v>32</v>
      </c>
      <c r="C460" s="13">
        <v>65</v>
      </c>
      <c r="D460" s="13">
        <v>62.8</v>
      </c>
      <c r="E460" s="13">
        <v>61.7</v>
      </c>
      <c r="F460" s="13">
        <v>52</v>
      </c>
      <c r="G460" s="13">
        <v>54.1</v>
      </c>
      <c r="H460" s="13">
        <v>52.3</v>
      </c>
      <c r="I460" s="12">
        <f t="shared" si="125"/>
        <v>347.90000000000003</v>
      </c>
      <c r="J460" s="428"/>
      <c r="K460" s="14"/>
      <c r="L460" s="14"/>
    </row>
    <row r="461" spans="1:12" ht="12.75">
      <c r="A461" s="260">
        <v>46162</v>
      </c>
      <c r="B461" s="15" t="s">
        <v>25</v>
      </c>
      <c r="C461" s="10">
        <v>68.8</v>
      </c>
      <c r="D461" s="10">
        <v>61.7</v>
      </c>
      <c r="E461" s="10">
        <v>73.599999999999994</v>
      </c>
      <c r="F461" s="10">
        <v>55.1</v>
      </c>
      <c r="G461" s="10">
        <v>53.5</v>
      </c>
      <c r="H461" s="10">
        <v>52</v>
      </c>
      <c r="I461" s="15">
        <f t="shared" si="125"/>
        <v>364.7</v>
      </c>
      <c r="J461" s="262">
        <f>SUM(I461:I462)</f>
        <v>724.2</v>
      </c>
      <c r="K461" s="11"/>
      <c r="L461" s="11"/>
    </row>
    <row r="462" spans="1:12" ht="12.75">
      <c r="A462" s="424"/>
      <c r="B462" s="12" t="s">
        <v>32</v>
      </c>
      <c r="C462" s="13">
        <v>67.5</v>
      </c>
      <c r="D462" s="13">
        <v>62.4</v>
      </c>
      <c r="E462" s="13">
        <v>68.2</v>
      </c>
      <c r="F462" s="13">
        <v>51.2</v>
      </c>
      <c r="G462" s="13">
        <v>63.2</v>
      </c>
      <c r="H462" s="13">
        <v>47</v>
      </c>
      <c r="I462" s="12">
        <f t="shared" si="125"/>
        <v>359.5</v>
      </c>
      <c r="J462" s="428"/>
      <c r="K462" s="14"/>
      <c r="L462" s="14"/>
    </row>
    <row r="463" spans="1:12" ht="14.25">
      <c r="A463" s="9"/>
      <c r="B463" s="10"/>
      <c r="C463" s="10"/>
      <c r="D463" s="10"/>
      <c r="E463" s="10"/>
      <c r="F463" s="10"/>
      <c r="G463" s="10"/>
      <c r="H463" s="10"/>
      <c r="I463" s="10"/>
      <c r="J463" s="11"/>
      <c r="K463" s="11"/>
      <c r="L463" s="11"/>
    </row>
    <row r="464" spans="1:12" ht="12.75">
      <c r="A464" s="256" t="s">
        <v>89</v>
      </c>
      <c r="B464" s="357"/>
      <c r="C464" s="16">
        <f t="shared" ref="C464:J464" si="126">SUM(C443:C462)</f>
        <v>1332.5</v>
      </c>
      <c r="D464" s="16">
        <f t="shared" si="126"/>
        <v>1254.8</v>
      </c>
      <c r="E464" s="16">
        <f t="shared" si="126"/>
        <v>1365.1000000000001</v>
      </c>
      <c r="F464" s="16">
        <f t="shared" si="126"/>
        <v>1052</v>
      </c>
      <c r="G464" s="16">
        <f t="shared" si="126"/>
        <v>1157.9000000000001</v>
      </c>
      <c r="H464" s="16">
        <f t="shared" si="126"/>
        <v>1019.4999999999999</v>
      </c>
      <c r="I464" s="16">
        <f t="shared" si="126"/>
        <v>7181.7999999999993</v>
      </c>
      <c r="J464" s="16">
        <f t="shared" si="126"/>
        <v>7181.8</v>
      </c>
      <c r="K464" s="14"/>
      <c r="L464" s="14"/>
    </row>
    <row r="465" spans="1:14" ht="13.5">
      <c r="A465" s="253" t="s">
        <v>90</v>
      </c>
      <c r="B465" s="422"/>
      <c r="C465" s="17">
        <f t="shared" ref="C465:J465" si="127">C464*40</f>
        <v>53300</v>
      </c>
      <c r="D465" s="17">
        <f t="shared" si="127"/>
        <v>50192</v>
      </c>
      <c r="E465" s="17">
        <f t="shared" si="127"/>
        <v>54604.000000000007</v>
      </c>
      <c r="F465" s="17">
        <f t="shared" si="127"/>
        <v>42080</v>
      </c>
      <c r="G465" s="17">
        <f t="shared" si="127"/>
        <v>46316</v>
      </c>
      <c r="H465" s="17">
        <f t="shared" si="127"/>
        <v>40779.999999999993</v>
      </c>
      <c r="I465" s="17">
        <f t="shared" si="127"/>
        <v>287272</v>
      </c>
      <c r="J465" s="17">
        <f t="shared" si="127"/>
        <v>287272</v>
      </c>
      <c r="K465" s="11"/>
      <c r="L465" s="11"/>
    </row>
    <row r="466" spans="1:14" ht="14.25">
      <c r="A466" s="23"/>
      <c r="B466" s="13"/>
      <c r="C466" s="13"/>
      <c r="D466" s="13"/>
      <c r="E466" s="13"/>
      <c r="F466" s="13"/>
      <c r="G466" s="13"/>
      <c r="H466" s="13"/>
      <c r="I466" s="13"/>
      <c r="J466" s="14"/>
      <c r="K466" s="14"/>
      <c r="L466" s="14"/>
    </row>
    <row r="467" spans="1:14" ht="12.75">
      <c r="A467" s="254" t="s">
        <v>91</v>
      </c>
      <c r="B467" s="422"/>
      <c r="C467" s="19"/>
      <c r="D467" s="19"/>
      <c r="E467" s="19"/>
      <c r="F467" s="19"/>
      <c r="G467" s="19"/>
      <c r="H467" s="19"/>
      <c r="I467" s="20"/>
      <c r="J467" s="19"/>
      <c r="K467" s="11"/>
      <c r="L467" s="11"/>
    </row>
    <row r="468" spans="1:14" ht="12.75">
      <c r="A468" s="255" t="s">
        <v>92</v>
      </c>
      <c r="B468" s="421"/>
      <c r="C468" s="21"/>
      <c r="D468" s="21"/>
      <c r="E468" s="21"/>
      <c r="F468" s="21"/>
      <c r="G468" s="21"/>
      <c r="H468" s="21"/>
      <c r="I468" s="22"/>
      <c r="J468" s="21"/>
      <c r="K468" s="14"/>
      <c r="L468" s="14"/>
    </row>
    <row r="469" spans="1:14" ht="14.25">
      <c r="A469" s="9"/>
      <c r="B469" s="10"/>
      <c r="C469" s="10"/>
      <c r="D469" s="10"/>
      <c r="E469" s="10"/>
      <c r="F469" s="10"/>
      <c r="G469" s="10"/>
      <c r="H469" s="10"/>
      <c r="I469" s="10"/>
      <c r="J469" s="11"/>
      <c r="K469" s="11"/>
      <c r="L469" s="11"/>
    </row>
    <row r="470" spans="1:14" ht="12.75">
      <c r="A470" s="251">
        <v>46163</v>
      </c>
      <c r="B470" s="12" t="s">
        <v>25</v>
      </c>
      <c r="C470" s="13">
        <v>71.7</v>
      </c>
      <c r="D470" s="13">
        <v>69.3</v>
      </c>
      <c r="E470" s="13">
        <v>73</v>
      </c>
      <c r="F470" s="13">
        <v>57.7</v>
      </c>
      <c r="G470" s="13">
        <v>58.4</v>
      </c>
      <c r="H470" s="13">
        <v>56.1</v>
      </c>
      <c r="I470" s="12">
        <f t="shared" ref="I470:I491" si="128">SUM(C470:H470)</f>
        <v>386.2</v>
      </c>
      <c r="J470" s="252">
        <f>SUM(I470:I471)</f>
        <v>743.2</v>
      </c>
      <c r="K470" s="14"/>
      <c r="L470" s="14"/>
    </row>
    <row r="471" spans="1:14" ht="12.75">
      <c r="A471" s="419"/>
      <c r="B471" s="15" t="s">
        <v>32</v>
      </c>
      <c r="C471" s="10">
        <v>66</v>
      </c>
      <c r="D471" s="10">
        <v>64</v>
      </c>
      <c r="E471" s="10">
        <v>71.2</v>
      </c>
      <c r="F471" s="10">
        <v>50.6</v>
      </c>
      <c r="G471" s="10">
        <v>53.4</v>
      </c>
      <c r="H471" s="10">
        <v>51.8</v>
      </c>
      <c r="I471" s="15">
        <f t="shared" si="128"/>
        <v>357</v>
      </c>
      <c r="J471" s="420"/>
      <c r="K471" s="11"/>
      <c r="L471" s="11"/>
    </row>
    <row r="472" spans="1:14" ht="12.75">
      <c r="A472" s="251">
        <v>46164</v>
      </c>
      <c r="B472" s="12" t="s">
        <v>25</v>
      </c>
      <c r="C472" s="13">
        <v>68.3</v>
      </c>
      <c r="D472" s="13">
        <v>64.7</v>
      </c>
      <c r="E472" s="13">
        <v>73.2</v>
      </c>
      <c r="F472" s="13">
        <v>52.2</v>
      </c>
      <c r="G472" s="13">
        <v>52.6</v>
      </c>
      <c r="H472" s="13">
        <v>54.3</v>
      </c>
      <c r="I472" s="12">
        <f t="shared" si="128"/>
        <v>365.3</v>
      </c>
      <c r="J472" s="252">
        <f>SUM(I472:I473)</f>
        <v>721.8</v>
      </c>
      <c r="K472" s="14"/>
      <c r="L472" s="14"/>
    </row>
    <row r="473" spans="1:14" ht="12.75">
      <c r="A473" s="419"/>
      <c r="B473" s="15" t="s">
        <v>32</v>
      </c>
      <c r="C473" s="10">
        <v>65.2</v>
      </c>
      <c r="D473" s="10">
        <v>66.099999999999994</v>
      </c>
      <c r="E473" s="10">
        <v>65.2</v>
      </c>
      <c r="F473" s="10">
        <v>56</v>
      </c>
      <c r="G473" s="10">
        <v>57.2</v>
      </c>
      <c r="H473" s="10">
        <v>46.8</v>
      </c>
      <c r="I473" s="15">
        <f t="shared" si="128"/>
        <v>356.5</v>
      </c>
      <c r="J473" s="420"/>
      <c r="K473" s="11"/>
      <c r="L473" s="11"/>
    </row>
    <row r="474" spans="1:14" ht="12.75">
      <c r="A474" s="251">
        <v>46165</v>
      </c>
      <c r="B474" s="12" t="s">
        <v>25</v>
      </c>
      <c r="C474" s="13">
        <v>73.3</v>
      </c>
      <c r="D474" s="13">
        <v>71</v>
      </c>
      <c r="E474" s="13">
        <v>77.099999999999994</v>
      </c>
      <c r="F474" s="13">
        <v>66</v>
      </c>
      <c r="G474" s="13">
        <v>57.7</v>
      </c>
      <c r="H474" s="13">
        <v>56</v>
      </c>
      <c r="I474" s="12">
        <f t="shared" si="128"/>
        <v>401.09999999999997</v>
      </c>
      <c r="J474" s="252">
        <f>SUM(I474:I475)</f>
        <v>749.7</v>
      </c>
      <c r="K474" s="14"/>
      <c r="L474" s="14"/>
    </row>
    <row r="475" spans="1:14" ht="12.75">
      <c r="A475" s="419"/>
      <c r="B475" s="15" t="s">
        <v>32</v>
      </c>
      <c r="C475" s="10">
        <v>67</v>
      </c>
      <c r="D475" s="10">
        <v>66.8</v>
      </c>
      <c r="E475" s="10">
        <v>66</v>
      </c>
      <c r="F475" s="10">
        <v>49.8</v>
      </c>
      <c r="G475" s="10">
        <v>51.7</v>
      </c>
      <c r="H475" s="10">
        <v>47.3</v>
      </c>
      <c r="I475" s="15">
        <f t="shared" si="128"/>
        <v>348.6</v>
      </c>
      <c r="J475" s="420"/>
      <c r="K475" s="11"/>
      <c r="L475" s="11"/>
    </row>
    <row r="476" spans="1:14" ht="12.75">
      <c r="A476" s="251">
        <v>46166</v>
      </c>
      <c r="B476" s="12" t="s">
        <v>25</v>
      </c>
      <c r="C476" s="13">
        <v>70.7</v>
      </c>
      <c r="D476" s="13">
        <v>71</v>
      </c>
      <c r="E476" s="13">
        <v>74</v>
      </c>
      <c r="F476" s="13">
        <v>57.2</v>
      </c>
      <c r="G476" s="13">
        <v>61.3</v>
      </c>
      <c r="H476" s="13">
        <v>53.8</v>
      </c>
      <c r="I476" s="12">
        <f t="shared" si="128"/>
        <v>388</v>
      </c>
      <c r="J476" s="252">
        <f>SUM(I476:I477)</f>
        <v>751.09999999999991</v>
      </c>
      <c r="K476" s="14"/>
      <c r="L476" s="14"/>
      <c r="N476" s="24">
        <v>8</v>
      </c>
    </row>
    <row r="477" spans="1:14" ht="12.75">
      <c r="A477" s="419"/>
      <c r="B477" s="15" t="s">
        <v>32</v>
      </c>
      <c r="C477" s="10">
        <v>72.5</v>
      </c>
      <c r="D477" s="10">
        <v>67</v>
      </c>
      <c r="E477" s="10">
        <v>64.7</v>
      </c>
      <c r="F477" s="10">
        <v>53</v>
      </c>
      <c r="G477" s="10">
        <v>57.7</v>
      </c>
      <c r="H477" s="10">
        <v>48.2</v>
      </c>
      <c r="I477" s="15">
        <f t="shared" si="128"/>
        <v>363.09999999999997</v>
      </c>
      <c r="J477" s="420"/>
      <c r="K477" s="11"/>
      <c r="L477" s="11"/>
    </row>
    <row r="478" spans="1:14" ht="12.75">
      <c r="A478" s="251">
        <v>46167</v>
      </c>
      <c r="B478" s="12" t="s">
        <v>25</v>
      </c>
      <c r="C478" s="13">
        <v>71.7</v>
      </c>
      <c r="D478" s="13">
        <v>67.099999999999994</v>
      </c>
      <c r="E478" s="13">
        <v>72</v>
      </c>
      <c r="F478" s="13">
        <v>54.3</v>
      </c>
      <c r="G478" s="13">
        <v>55.9</v>
      </c>
      <c r="H478" s="13">
        <v>47</v>
      </c>
      <c r="I478" s="12">
        <f t="shared" si="128"/>
        <v>368</v>
      </c>
      <c r="J478" s="252">
        <f>SUM(I478:I479)</f>
        <v>717.80000000000007</v>
      </c>
      <c r="K478" s="14"/>
      <c r="L478" s="14"/>
    </row>
    <row r="479" spans="1:14" ht="12.75">
      <c r="A479" s="419"/>
      <c r="B479" s="15" t="s">
        <v>32</v>
      </c>
      <c r="C479" s="10">
        <v>65.8</v>
      </c>
      <c r="D479" s="10">
        <v>65.5</v>
      </c>
      <c r="E479" s="10">
        <v>68</v>
      </c>
      <c r="F479" s="10">
        <v>50.3</v>
      </c>
      <c r="G479" s="10">
        <v>56.1</v>
      </c>
      <c r="H479" s="10">
        <v>44.1</v>
      </c>
      <c r="I479" s="15">
        <f t="shared" si="128"/>
        <v>349.80000000000007</v>
      </c>
      <c r="J479" s="420"/>
      <c r="K479" s="11"/>
      <c r="L479" s="11"/>
    </row>
    <row r="480" spans="1:14" ht="12.75">
      <c r="A480" s="251">
        <v>46168</v>
      </c>
      <c r="B480" s="12" t="s">
        <v>25</v>
      </c>
      <c r="C480" s="13">
        <v>68.8</v>
      </c>
      <c r="D480" s="13">
        <v>69.7</v>
      </c>
      <c r="E480" s="13">
        <v>76.8</v>
      </c>
      <c r="F480" s="13">
        <v>53.3</v>
      </c>
      <c r="G480" s="13">
        <v>56.7</v>
      </c>
      <c r="H480" s="13">
        <v>48.2</v>
      </c>
      <c r="I480" s="12">
        <f t="shared" si="128"/>
        <v>373.5</v>
      </c>
      <c r="J480" s="252">
        <f>SUM(I480:I481)</f>
        <v>595.09999999999991</v>
      </c>
      <c r="K480" s="14"/>
      <c r="L480" s="14"/>
    </row>
    <row r="481" spans="1:12" ht="12.75">
      <c r="A481" s="419"/>
      <c r="B481" s="15" t="s">
        <v>32</v>
      </c>
      <c r="C481" s="25">
        <v>0</v>
      </c>
      <c r="D481" s="10">
        <v>0</v>
      </c>
      <c r="E481" s="10">
        <v>73.099999999999994</v>
      </c>
      <c r="F481" s="10">
        <v>50.5</v>
      </c>
      <c r="G481" s="10">
        <v>49.8</v>
      </c>
      <c r="H481" s="10">
        <v>48.2</v>
      </c>
      <c r="I481" s="15">
        <f t="shared" si="128"/>
        <v>221.59999999999997</v>
      </c>
      <c r="J481" s="420"/>
      <c r="K481" s="11"/>
      <c r="L481" s="11"/>
    </row>
    <row r="482" spans="1:12" ht="12.75">
      <c r="A482" s="251">
        <v>46169</v>
      </c>
      <c r="B482" s="12" t="s">
        <v>25</v>
      </c>
      <c r="C482" s="12">
        <v>75.2</v>
      </c>
      <c r="D482" s="13">
        <v>64</v>
      </c>
      <c r="E482" s="13">
        <v>73.2</v>
      </c>
      <c r="F482" s="13">
        <v>53.8</v>
      </c>
      <c r="G482" s="13">
        <v>54.3</v>
      </c>
      <c r="H482" s="13">
        <v>49</v>
      </c>
      <c r="I482" s="12">
        <f t="shared" si="128"/>
        <v>369.5</v>
      </c>
      <c r="J482" s="252">
        <f>SUM(I482:I483)</f>
        <v>699.3</v>
      </c>
      <c r="K482" s="14"/>
      <c r="L482" s="14"/>
    </row>
    <row r="483" spans="1:12" ht="12.75">
      <c r="A483" s="419"/>
      <c r="B483" s="15" t="s">
        <v>32</v>
      </c>
      <c r="C483" s="15">
        <v>67.099999999999994</v>
      </c>
      <c r="D483" s="10">
        <v>55.4</v>
      </c>
      <c r="E483" s="10">
        <v>68</v>
      </c>
      <c r="F483" s="10">
        <v>52.4</v>
      </c>
      <c r="G483" s="10">
        <v>45.3</v>
      </c>
      <c r="H483" s="10">
        <v>41.6</v>
      </c>
      <c r="I483" s="15">
        <f t="shared" si="128"/>
        <v>329.8</v>
      </c>
      <c r="J483" s="420"/>
      <c r="K483" s="11"/>
      <c r="L483" s="11"/>
    </row>
    <row r="484" spans="1:12" ht="12.75">
      <c r="A484" s="251">
        <v>46170</v>
      </c>
      <c r="B484" s="12" t="s">
        <v>25</v>
      </c>
      <c r="C484" s="12">
        <v>71.3</v>
      </c>
      <c r="D484" s="13">
        <v>62.7</v>
      </c>
      <c r="E484" s="13">
        <v>71.599999999999994</v>
      </c>
      <c r="F484" s="13">
        <v>56.7</v>
      </c>
      <c r="G484" s="13">
        <v>55</v>
      </c>
      <c r="H484" s="13">
        <v>47.7</v>
      </c>
      <c r="I484" s="12">
        <f t="shared" si="128"/>
        <v>365</v>
      </c>
      <c r="J484" s="252">
        <f>SUM(I484:I485)</f>
        <v>726</v>
      </c>
      <c r="K484" s="14"/>
      <c r="L484" s="14"/>
    </row>
    <row r="485" spans="1:12" ht="12.75">
      <c r="A485" s="419"/>
      <c r="B485" s="15" t="s">
        <v>32</v>
      </c>
      <c r="C485" s="15">
        <v>69</v>
      </c>
      <c r="D485" s="10">
        <v>61.6</v>
      </c>
      <c r="E485" s="10">
        <v>66.400000000000006</v>
      </c>
      <c r="F485" s="10">
        <v>57</v>
      </c>
      <c r="G485" s="10">
        <v>59</v>
      </c>
      <c r="H485" s="10">
        <v>48</v>
      </c>
      <c r="I485" s="15">
        <f t="shared" si="128"/>
        <v>361</v>
      </c>
      <c r="J485" s="420"/>
      <c r="K485" s="11"/>
      <c r="L485" s="11"/>
    </row>
    <row r="486" spans="1:12" ht="12.75">
      <c r="A486" s="251">
        <v>46171</v>
      </c>
      <c r="B486" s="12" t="s">
        <v>25</v>
      </c>
      <c r="C486" s="12">
        <v>63.8</v>
      </c>
      <c r="D486" s="13">
        <v>62.2</v>
      </c>
      <c r="E486" s="13">
        <v>72.400000000000006</v>
      </c>
      <c r="F486" s="13">
        <v>52.7</v>
      </c>
      <c r="G486" s="13">
        <v>50.9</v>
      </c>
      <c r="H486" s="13">
        <v>47.4</v>
      </c>
      <c r="I486" s="12">
        <f t="shared" si="128"/>
        <v>349.4</v>
      </c>
      <c r="J486" s="252">
        <f>SUM(I486:I487)</f>
        <v>694</v>
      </c>
      <c r="K486" s="14"/>
      <c r="L486" s="14"/>
    </row>
    <row r="487" spans="1:12" ht="12.75">
      <c r="A487" s="419"/>
      <c r="B487" s="15" t="s">
        <v>32</v>
      </c>
      <c r="C487" s="15">
        <v>63</v>
      </c>
      <c r="D487" s="10">
        <v>64.400000000000006</v>
      </c>
      <c r="E487" s="10">
        <v>68.2</v>
      </c>
      <c r="F487" s="10">
        <v>50</v>
      </c>
      <c r="G487" s="10">
        <v>55</v>
      </c>
      <c r="H487" s="10">
        <v>44</v>
      </c>
      <c r="I487" s="15">
        <f t="shared" si="128"/>
        <v>344.6</v>
      </c>
      <c r="J487" s="420"/>
      <c r="K487" s="11"/>
      <c r="L487" s="11"/>
    </row>
    <row r="488" spans="1:12" ht="12.75">
      <c r="A488" s="251">
        <v>46172</v>
      </c>
      <c r="B488" s="12" t="s">
        <v>25</v>
      </c>
      <c r="C488" s="12">
        <v>72.599999999999994</v>
      </c>
      <c r="D488" s="13">
        <v>61</v>
      </c>
      <c r="E488" s="13">
        <v>64.3</v>
      </c>
      <c r="F488" s="13">
        <v>50</v>
      </c>
      <c r="G488" s="13">
        <v>51.2</v>
      </c>
      <c r="H488" s="13">
        <v>48.5</v>
      </c>
      <c r="I488" s="12">
        <f t="shared" si="128"/>
        <v>347.59999999999997</v>
      </c>
      <c r="J488" s="252">
        <f>SUM(I488:I489)</f>
        <v>699.40000000000009</v>
      </c>
      <c r="K488" s="14"/>
      <c r="L488" s="14"/>
    </row>
    <row r="489" spans="1:12" ht="12.75">
      <c r="A489" s="419"/>
      <c r="B489" s="15" t="s">
        <v>32</v>
      </c>
      <c r="C489" s="15">
        <v>67.900000000000006</v>
      </c>
      <c r="D489" s="10">
        <v>63.5</v>
      </c>
      <c r="E489" s="10">
        <v>72.2</v>
      </c>
      <c r="F489" s="10">
        <v>51.5</v>
      </c>
      <c r="G489" s="10">
        <v>49.1</v>
      </c>
      <c r="H489" s="10">
        <v>47.6</v>
      </c>
      <c r="I489" s="15">
        <f t="shared" si="128"/>
        <v>351.80000000000007</v>
      </c>
      <c r="J489" s="420"/>
      <c r="K489" s="11"/>
      <c r="L489" s="11"/>
    </row>
    <row r="490" spans="1:12" ht="12.75">
      <c r="A490" s="251">
        <v>46173</v>
      </c>
      <c r="B490" s="12" t="s">
        <v>25</v>
      </c>
      <c r="C490" s="12">
        <v>71</v>
      </c>
      <c r="D490" s="13">
        <v>63.1</v>
      </c>
      <c r="E490" s="13">
        <v>70.5</v>
      </c>
      <c r="F490" s="13">
        <v>47</v>
      </c>
      <c r="G490" s="13">
        <v>56.5</v>
      </c>
      <c r="H490" s="13">
        <v>45</v>
      </c>
      <c r="I490" s="12">
        <f t="shared" si="128"/>
        <v>353.1</v>
      </c>
      <c r="J490" s="252">
        <f>SUM(I490:I491)</f>
        <v>694.1</v>
      </c>
      <c r="K490" s="14"/>
      <c r="L490" s="14"/>
    </row>
    <row r="491" spans="1:12" ht="12.75">
      <c r="A491" s="419"/>
      <c r="B491" s="15" t="s">
        <v>32</v>
      </c>
      <c r="C491" s="15">
        <v>66.900000000000006</v>
      </c>
      <c r="D491" s="10">
        <v>63.6</v>
      </c>
      <c r="E491" s="10">
        <v>65.400000000000006</v>
      </c>
      <c r="F491" s="10">
        <v>52.4</v>
      </c>
      <c r="G491" s="10">
        <v>48.2</v>
      </c>
      <c r="H491" s="10">
        <v>44.5</v>
      </c>
      <c r="I491" s="15">
        <f t="shared" si="128"/>
        <v>341</v>
      </c>
      <c r="J491" s="420"/>
      <c r="K491" s="11"/>
      <c r="L491" s="11"/>
    </row>
    <row r="492" spans="1:12" ht="14.25">
      <c r="A492" s="23"/>
      <c r="B492" s="13"/>
      <c r="C492" s="12"/>
      <c r="D492" s="13"/>
      <c r="E492" s="13"/>
      <c r="F492" s="13"/>
      <c r="G492" s="13"/>
      <c r="H492" s="13"/>
      <c r="I492" s="13"/>
      <c r="J492" s="14"/>
      <c r="K492" s="14"/>
      <c r="L492" s="14"/>
    </row>
    <row r="493" spans="1:12" ht="14.25">
      <c r="A493" s="9"/>
      <c r="B493" s="10"/>
      <c r="C493" s="15"/>
      <c r="D493" s="10"/>
      <c r="E493" s="10"/>
      <c r="F493" s="10"/>
      <c r="G493" s="10"/>
      <c r="H493" s="10"/>
      <c r="I493" s="10"/>
      <c r="J493" s="11"/>
      <c r="K493" s="11"/>
      <c r="L493" s="11"/>
    </row>
    <row r="494" spans="1:12" ht="12.75">
      <c r="A494" s="256" t="s">
        <v>89</v>
      </c>
      <c r="B494" s="357"/>
      <c r="C494" s="16">
        <f t="shared" ref="C494:J494" si="129">SUM(C470:C491)</f>
        <v>1448.8</v>
      </c>
      <c r="D494" s="16">
        <f t="shared" si="129"/>
        <v>1363.7</v>
      </c>
      <c r="E494" s="16">
        <f t="shared" si="129"/>
        <v>1546.5000000000002</v>
      </c>
      <c r="F494" s="16">
        <f t="shared" si="129"/>
        <v>1174.4000000000001</v>
      </c>
      <c r="G494" s="16">
        <f t="shared" si="129"/>
        <v>1192.9999999999998</v>
      </c>
      <c r="H494" s="16">
        <f t="shared" si="129"/>
        <v>1065.1000000000001</v>
      </c>
      <c r="I494" s="16">
        <f t="shared" si="129"/>
        <v>7791.5000000000009</v>
      </c>
      <c r="J494" s="16">
        <f t="shared" si="129"/>
        <v>7791.5</v>
      </c>
      <c r="K494" s="14"/>
      <c r="L494" s="14"/>
    </row>
    <row r="495" spans="1:12" ht="13.5">
      <c r="A495" s="253" t="s">
        <v>90</v>
      </c>
      <c r="B495" s="422"/>
      <c r="C495" s="17">
        <f t="shared" ref="C495:J495" si="130">C494*40</f>
        <v>57952</v>
      </c>
      <c r="D495" s="17">
        <f t="shared" si="130"/>
        <v>54548</v>
      </c>
      <c r="E495" s="17">
        <f t="shared" si="130"/>
        <v>61860.000000000007</v>
      </c>
      <c r="F495" s="17">
        <f t="shared" si="130"/>
        <v>46976</v>
      </c>
      <c r="G495" s="17">
        <f t="shared" si="130"/>
        <v>47719.999999999993</v>
      </c>
      <c r="H495" s="17">
        <f t="shared" si="130"/>
        <v>42604.000000000007</v>
      </c>
      <c r="I495" s="17">
        <f t="shared" si="130"/>
        <v>311660.00000000006</v>
      </c>
      <c r="J495" s="17">
        <f t="shared" si="130"/>
        <v>311660</v>
      </c>
      <c r="K495" s="11"/>
      <c r="L495" s="11"/>
    </row>
    <row r="496" spans="1:12" ht="14.25">
      <c r="A496" s="23"/>
      <c r="B496" s="13"/>
      <c r="C496" s="26"/>
      <c r="D496" s="13"/>
      <c r="E496" s="13"/>
      <c r="F496" s="13"/>
      <c r="G496" s="13"/>
      <c r="H496" s="13"/>
      <c r="I496" s="13"/>
      <c r="J496" s="14"/>
      <c r="K496" s="14"/>
      <c r="L496" s="14"/>
    </row>
    <row r="497" spans="1:12" ht="12.75">
      <c r="A497" s="254" t="s">
        <v>91</v>
      </c>
      <c r="B497" s="422"/>
      <c r="C497" s="27"/>
      <c r="D497" s="19"/>
      <c r="E497" s="19"/>
      <c r="F497" s="19"/>
      <c r="G497" s="19"/>
      <c r="H497" s="19"/>
      <c r="I497" s="20"/>
      <c r="J497" s="19"/>
      <c r="K497" s="11"/>
      <c r="L497" s="11"/>
    </row>
    <row r="498" spans="1:12" ht="12.75">
      <c r="A498" s="255" t="s">
        <v>92</v>
      </c>
      <c r="B498" s="421"/>
      <c r="C498" s="26"/>
      <c r="D498" s="21"/>
      <c r="E498" s="21"/>
      <c r="F498" s="21"/>
      <c r="G498" s="21"/>
      <c r="H498" s="21"/>
      <c r="I498" s="22"/>
      <c r="J498" s="21"/>
      <c r="K498" s="14"/>
      <c r="L498" s="14"/>
    </row>
    <row r="499" spans="1:12" ht="14.25">
      <c r="A499" s="9"/>
      <c r="B499" s="10"/>
      <c r="C499" s="28"/>
      <c r="D499" s="10"/>
      <c r="E499" s="10"/>
      <c r="F499" s="10"/>
      <c r="G499" s="10"/>
      <c r="H499" s="10"/>
      <c r="I499" s="10"/>
      <c r="J499" s="11"/>
      <c r="K499" s="11"/>
      <c r="L499" s="11"/>
    </row>
    <row r="500" spans="1:12" ht="12.75">
      <c r="A500" s="251">
        <v>46113</v>
      </c>
      <c r="B500" s="12" t="s">
        <v>25</v>
      </c>
      <c r="C500" s="15">
        <v>83.3</v>
      </c>
      <c r="D500" s="13">
        <v>57.7</v>
      </c>
      <c r="E500" s="13">
        <v>72.7</v>
      </c>
      <c r="F500" s="13">
        <v>55.1</v>
      </c>
      <c r="G500" s="13">
        <v>35.5</v>
      </c>
      <c r="H500" s="13">
        <v>56.2</v>
      </c>
      <c r="I500" s="12">
        <f t="shared" ref="I500:I519" si="131">SUM(C500:H500)</f>
        <v>360.5</v>
      </c>
      <c r="J500" s="252">
        <f>SUM(I500:I501)</f>
        <v>701.8</v>
      </c>
      <c r="K500" s="14"/>
      <c r="L500" s="14"/>
    </row>
    <row r="501" spans="1:12" ht="12.75">
      <c r="A501" s="419"/>
      <c r="B501" s="15" t="s">
        <v>32</v>
      </c>
      <c r="C501" s="15">
        <v>80.8</v>
      </c>
      <c r="D501" s="10">
        <v>51.2</v>
      </c>
      <c r="E501" s="10">
        <v>68.900000000000006</v>
      </c>
      <c r="F501" s="10">
        <v>53.7</v>
      </c>
      <c r="G501" s="10">
        <v>28.4</v>
      </c>
      <c r="H501" s="10">
        <v>58.3</v>
      </c>
      <c r="I501" s="15">
        <f t="shared" si="131"/>
        <v>341.3</v>
      </c>
      <c r="J501" s="420"/>
      <c r="K501" s="11"/>
      <c r="L501" s="11"/>
    </row>
    <row r="502" spans="1:12" ht="12.75">
      <c r="A502" s="251">
        <v>46114</v>
      </c>
      <c r="B502" s="12" t="s">
        <v>25</v>
      </c>
      <c r="C502" s="15">
        <v>86</v>
      </c>
      <c r="D502" s="13">
        <v>58.5</v>
      </c>
      <c r="E502" s="13">
        <v>76.7</v>
      </c>
      <c r="F502" s="13">
        <v>58.6</v>
      </c>
      <c r="G502" s="13">
        <v>39.5</v>
      </c>
      <c r="H502" s="13">
        <v>61.2</v>
      </c>
      <c r="I502" s="12">
        <f t="shared" si="131"/>
        <v>380.5</v>
      </c>
      <c r="J502" s="252">
        <f>SUM(I502:I503)</f>
        <v>713.8</v>
      </c>
      <c r="K502" s="14"/>
      <c r="L502" s="14"/>
    </row>
    <row r="503" spans="1:12" ht="12.75">
      <c r="A503" s="419"/>
      <c r="B503" s="15" t="s">
        <v>32</v>
      </c>
      <c r="C503" s="15">
        <v>81.5</v>
      </c>
      <c r="D503" s="10">
        <v>51.2</v>
      </c>
      <c r="E503" s="10">
        <v>66.400000000000006</v>
      </c>
      <c r="F503" s="10">
        <v>50.2</v>
      </c>
      <c r="G503" s="10">
        <v>30.5</v>
      </c>
      <c r="H503" s="10">
        <v>53.5</v>
      </c>
      <c r="I503" s="15">
        <f t="shared" si="131"/>
        <v>333.3</v>
      </c>
      <c r="J503" s="420"/>
      <c r="K503" s="11"/>
      <c r="L503" s="11"/>
    </row>
    <row r="504" spans="1:12" ht="12.75">
      <c r="A504" s="251">
        <v>46115</v>
      </c>
      <c r="B504" s="12" t="s">
        <v>25</v>
      </c>
      <c r="C504" s="15">
        <v>83.7</v>
      </c>
      <c r="D504" s="13">
        <v>55.5</v>
      </c>
      <c r="E504" s="13">
        <v>78.099999999999994</v>
      </c>
      <c r="F504" s="13">
        <v>56.2</v>
      </c>
      <c r="G504" s="13">
        <v>37.799999999999997</v>
      </c>
      <c r="H504" s="13">
        <v>66.400000000000006</v>
      </c>
      <c r="I504" s="12">
        <f t="shared" si="131"/>
        <v>377.70000000000005</v>
      </c>
      <c r="J504" s="252">
        <f>SUM(I504:I505)</f>
        <v>707</v>
      </c>
      <c r="K504" s="14"/>
      <c r="L504" s="14"/>
    </row>
    <row r="505" spans="1:12" ht="12.75">
      <c r="A505" s="419"/>
      <c r="B505" s="15" t="s">
        <v>32</v>
      </c>
      <c r="C505" s="15">
        <v>74.5</v>
      </c>
      <c r="D505" s="10">
        <v>44.4</v>
      </c>
      <c r="E505" s="10">
        <v>71.099999999999994</v>
      </c>
      <c r="F505" s="10">
        <v>48.1</v>
      </c>
      <c r="G505" s="10">
        <v>37.6</v>
      </c>
      <c r="H505" s="10">
        <v>53.6</v>
      </c>
      <c r="I505" s="15">
        <f t="shared" si="131"/>
        <v>329.3</v>
      </c>
      <c r="J505" s="420"/>
      <c r="K505" s="11"/>
      <c r="L505" s="11"/>
    </row>
    <row r="506" spans="1:12" ht="12.75">
      <c r="A506" s="251">
        <v>46116</v>
      </c>
      <c r="B506" s="12" t="s">
        <v>25</v>
      </c>
      <c r="C506" s="15">
        <v>74.8</v>
      </c>
      <c r="D506" s="13">
        <v>50.7</v>
      </c>
      <c r="E506" s="13">
        <v>77.400000000000006</v>
      </c>
      <c r="F506" s="13">
        <v>50.1</v>
      </c>
      <c r="G506" s="13">
        <v>44.8</v>
      </c>
      <c r="H506" s="13">
        <v>55.3</v>
      </c>
      <c r="I506" s="12">
        <f t="shared" si="131"/>
        <v>353.1</v>
      </c>
      <c r="J506" s="252">
        <f>SUM(I506:I507)</f>
        <v>672</v>
      </c>
      <c r="K506" s="14"/>
      <c r="L506" s="14"/>
    </row>
    <row r="507" spans="1:12" ht="12.75">
      <c r="A507" s="419"/>
      <c r="B507" s="15" t="s">
        <v>32</v>
      </c>
      <c r="C507" s="15">
        <v>73</v>
      </c>
      <c r="D507" s="10">
        <v>46.9</v>
      </c>
      <c r="E507" s="10">
        <v>66.2</v>
      </c>
      <c r="F507" s="10">
        <v>48</v>
      </c>
      <c r="G507" s="10">
        <v>32</v>
      </c>
      <c r="H507" s="10">
        <v>52.8</v>
      </c>
      <c r="I507" s="15">
        <f t="shared" si="131"/>
        <v>318.90000000000003</v>
      </c>
      <c r="J507" s="420"/>
      <c r="K507" s="11"/>
      <c r="L507" s="11"/>
    </row>
    <row r="508" spans="1:12" ht="12.75">
      <c r="A508" s="251">
        <v>46117</v>
      </c>
      <c r="B508" s="12" t="s">
        <v>25</v>
      </c>
      <c r="C508" s="15">
        <v>80</v>
      </c>
      <c r="D508" s="13">
        <v>52.7</v>
      </c>
      <c r="E508" s="13">
        <v>79</v>
      </c>
      <c r="F508" s="13">
        <v>57.2</v>
      </c>
      <c r="G508" s="13">
        <v>45.9</v>
      </c>
      <c r="H508" s="13">
        <v>61.3</v>
      </c>
      <c r="I508" s="12">
        <f t="shared" si="131"/>
        <v>376.09999999999997</v>
      </c>
      <c r="J508" s="252">
        <f>SUM(I508:I509)</f>
        <v>706</v>
      </c>
      <c r="K508" s="14"/>
      <c r="L508" s="14"/>
    </row>
    <row r="509" spans="1:12" ht="12.75">
      <c r="A509" s="419"/>
      <c r="B509" s="15" t="s">
        <v>32</v>
      </c>
      <c r="C509" s="15">
        <v>75.900000000000006</v>
      </c>
      <c r="D509" s="10">
        <v>49.8</v>
      </c>
      <c r="E509" s="10">
        <v>66.7</v>
      </c>
      <c r="F509" s="10">
        <v>47.6</v>
      </c>
      <c r="G509" s="10">
        <v>36.200000000000003</v>
      </c>
      <c r="H509" s="10">
        <v>53.7</v>
      </c>
      <c r="I509" s="15">
        <f t="shared" si="131"/>
        <v>329.9</v>
      </c>
      <c r="J509" s="420"/>
      <c r="K509" s="11"/>
      <c r="L509" s="11"/>
    </row>
    <row r="510" spans="1:12" ht="12.75">
      <c r="A510" s="251">
        <v>46118</v>
      </c>
      <c r="B510" s="12" t="s">
        <v>25</v>
      </c>
      <c r="C510" s="15">
        <v>69.7</v>
      </c>
      <c r="D510" s="13">
        <v>52.6</v>
      </c>
      <c r="E510" s="13">
        <v>73.400000000000006</v>
      </c>
      <c r="F510" s="13">
        <v>46</v>
      </c>
      <c r="G510" s="13">
        <v>43.5</v>
      </c>
      <c r="H510" s="13">
        <v>52.8</v>
      </c>
      <c r="I510" s="12">
        <f t="shared" si="131"/>
        <v>338.00000000000006</v>
      </c>
      <c r="J510" s="252">
        <f>SUM(I510:I511)</f>
        <v>650.70000000000005</v>
      </c>
      <c r="K510" s="14"/>
      <c r="L510" s="14"/>
    </row>
    <row r="511" spans="1:12" ht="12.75">
      <c r="A511" s="419"/>
      <c r="B511" s="15" t="s">
        <v>32</v>
      </c>
      <c r="C511" s="15">
        <v>70.3</v>
      </c>
      <c r="D511" s="10">
        <v>48.2</v>
      </c>
      <c r="E511" s="10">
        <v>67.099999999999994</v>
      </c>
      <c r="F511" s="10">
        <v>47</v>
      </c>
      <c r="G511" s="10">
        <v>31</v>
      </c>
      <c r="H511" s="10">
        <v>49.1</v>
      </c>
      <c r="I511" s="15">
        <f t="shared" si="131"/>
        <v>312.70000000000005</v>
      </c>
      <c r="J511" s="420"/>
      <c r="K511" s="11"/>
      <c r="L511" s="11"/>
    </row>
    <row r="512" spans="1:12" ht="12.75">
      <c r="A512" s="251">
        <v>46119</v>
      </c>
      <c r="B512" s="12" t="s">
        <v>25</v>
      </c>
      <c r="C512" s="15">
        <v>78.400000000000006</v>
      </c>
      <c r="D512" s="13">
        <v>53.6</v>
      </c>
      <c r="E512" s="13">
        <v>73.5</v>
      </c>
      <c r="F512" s="13">
        <v>52.4</v>
      </c>
      <c r="G512" s="13">
        <v>44.5</v>
      </c>
      <c r="H512" s="13">
        <v>54</v>
      </c>
      <c r="I512" s="12">
        <f t="shared" si="131"/>
        <v>356.4</v>
      </c>
      <c r="J512" s="252">
        <f>SUM(I512:I513)</f>
        <v>693.89999999999986</v>
      </c>
      <c r="K512" s="14"/>
      <c r="L512" s="14"/>
    </row>
    <row r="513" spans="1:12" ht="12.75">
      <c r="A513" s="419"/>
      <c r="B513" s="15" t="s">
        <v>32</v>
      </c>
      <c r="C513" s="15">
        <v>76.599999999999994</v>
      </c>
      <c r="D513" s="10">
        <v>50.1</v>
      </c>
      <c r="E513" s="10">
        <v>68.099999999999994</v>
      </c>
      <c r="F513" s="10">
        <v>51.9</v>
      </c>
      <c r="G513" s="10">
        <v>32.9</v>
      </c>
      <c r="H513" s="10">
        <v>57.9</v>
      </c>
      <c r="I513" s="15">
        <f t="shared" si="131"/>
        <v>337.49999999999994</v>
      </c>
      <c r="J513" s="420"/>
      <c r="K513" s="11"/>
      <c r="L513" s="11"/>
    </row>
    <row r="514" spans="1:12" ht="12.75">
      <c r="A514" s="251">
        <v>46120</v>
      </c>
      <c r="B514" s="12" t="s">
        <v>25</v>
      </c>
      <c r="C514" s="15">
        <v>76</v>
      </c>
      <c r="D514" s="13">
        <v>51.1</v>
      </c>
      <c r="E514" s="13">
        <v>78.400000000000006</v>
      </c>
      <c r="F514" s="13">
        <v>51.6</v>
      </c>
      <c r="G514" s="13">
        <v>45.1</v>
      </c>
      <c r="H514" s="13">
        <v>57</v>
      </c>
      <c r="I514" s="12">
        <f t="shared" si="131"/>
        <v>359.20000000000005</v>
      </c>
      <c r="J514" s="252">
        <f>SUM(I514:I515)</f>
        <v>695.5</v>
      </c>
      <c r="K514" s="14"/>
      <c r="L514" s="14"/>
    </row>
    <row r="515" spans="1:12" ht="12.75">
      <c r="A515" s="419"/>
      <c r="B515" s="15" t="s">
        <v>32</v>
      </c>
      <c r="C515" s="15">
        <v>75.8</v>
      </c>
      <c r="D515" s="10">
        <v>55.1</v>
      </c>
      <c r="E515" s="10">
        <v>68.400000000000006</v>
      </c>
      <c r="F515" s="10">
        <v>53</v>
      </c>
      <c r="G515" s="10">
        <v>30.4</v>
      </c>
      <c r="H515" s="10">
        <v>53.6</v>
      </c>
      <c r="I515" s="15">
        <f t="shared" si="131"/>
        <v>336.3</v>
      </c>
      <c r="J515" s="420"/>
      <c r="K515" s="11"/>
      <c r="L515" s="11"/>
    </row>
    <row r="516" spans="1:12" ht="12.75">
      <c r="A516" s="251">
        <v>46121</v>
      </c>
      <c r="B516" s="12" t="s">
        <v>25</v>
      </c>
      <c r="C516" s="13">
        <v>79.2</v>
      </c>
      <c r="D516" s="13">
        <v>53.1</v>
      </c>
      <c r="E516" s="13">
        <v>75.8</v>
      </c>
      <c r="F516" s="13">
        <v>56.1</v>
      </c>
      <c r="G516" s="13">
        <v>39.700000000000003</v>
      </c>
      <c r="H516" s="13">
        <v>59.6</v>
      </c>
      <c r="I516" s="12">
        <f t="shared" si="131"/>
        <v>363.50000000000006</v>
      </c>
      <c r="J516" s="252">
        <f>SUM(I516:I517)</f>
        <v>727</v>
      </c>
      <c r="K516" s="14"/>
      <c r="L516" s="14"/>
    </row>
    <row r="517" spans="1:12" ht="12.75">
      <c r="A517" s="419"/>
      <c r="B517" s="15" t="s">
        <v>32</v>
      </c>
      <c r="C517" s="10">
        <v>82.7</v>
      </c>
      <c r="D517" s="10">
        <v>52.5</v>
      </c>
      <c r="E517" s="10">
        <v>72.3</v>
      </c>
      <c r="F517" s="10">
        <v>57.1</v>
      </c>
      <c r="G517" s="10">
        <v>40</v>
      </c>
      <c r="H517" s="10">
        <v>58.9</v>
      </c>
      <c r="I517" s="15">
        <f t="shared" si="131"/>
        <v>363.5</v>
      </c>
      <c r="J517" s="420"/>
      <c r="K517" s="11"/>
      <c r="L517" s="11"/>
    </row>
    <row r="518" spans="1:12" ht="12.75">
      <c r="A518" s="251">
        <v>46122</v>
      </c>
      <c r="B518" s="12" t="s">
        <v>25</v>
      </c>
      <c r="C518" s="13">
        <v>83.5</v>
      </c>
      <c r="D518" s="13">
        <v>51.6</v>
      </c>
      <c r="E518" s="13">
        <v>78.2</v>
      </c>
      <c r="F518" s="13">
        <v>56.6</v>
      </c>
      <c r="G518" s="13">
        <v>40.4</v>
      </c>
      <c r="H518" s="13">
        <v>58.7</v>
      </c>
      <c r="I518" s="12">
        <f t="shared" si="131"/>
        <v>369</v>
      </c>
      <c r="J518" s="252">
        <f>SUM(I518:I519)</f>
        <v>718</v>
      </c>
      <c r="K518" s="14"/>
      <c r="L518" s="14"/>
    </row>
    <row r="519" spans="1:12" ht="12.75">
      <c r="A519" s="419"/>
      <c r="B519" s="15" t="s">
        <v>32</v>
      </c>
      <c r="C519" s="10">
        <v>82</v>
      </c>
      <c r="D519" s="10">
        <v>51.8</v>
      </c>
      <c r="E519" s="10">
        <v>68.400000000000006</v>
      </c>
      <c r="F519" s="10">
        <v>55.8</v>
      </c>
      <c r="G519" s="10">
        <v>33.700000000000003</v>
      </c>
      <c r="H519" s="10">
        <v>57.3</v>
      </c>
      <c r="I519" s="15">
        <f t="shared" si="131"/>
        <v>349</v>
      </c>
      <c r="J519" s="420"/>
      <c r="K519" s="11"/>
      <c r="L519" s="11"/>
    </row>
    <row r="520" spans="1:12" ht="14.25">
      <c r="A520" s="23"/>
      <c r="B520" s="13"/>
      <c r="C520" s="13"/>
      <c r="D520" s="13"/>
      <c r="E520" s="13"/>
      <c r="F520" s="13"/>
      <c r="G520" s="13"/>
      <c r="H520" s="13"/>
      <c r="I520" s="13"/>
      <c r="J520" s="14"/>
      <c r="K520" s="14"/>
      <c r="L520" s="14"/>
    </row>
    <row r="521" spans="1:12" ht="12.75">
      <c r="A521" s="256" t="s">
        <v>89</v>
      </c>
      <c r="B521" s="357"/>
      <c r="C521" s="16">
        <f t="shared" ref="C521:J521" si="132">SUM(C500:C519)</f>
        <v>1567.7</v>
      </c>
      <c r="D521" s="16">
        <f t="shared" si="132"/>
        <v>1038.3000000000002</v>
      </c>
      <c r="E521" s="16">
        <f t="shared" si="132"/>
        <v>1446.8000000000004</v>
      </c>
      <c r="F521" s="16">
        <f t="shared" si="132"/>
        <v>1052.3000000000002</v>
      </c>
      <c r="G521" s="16">
        <f t="shared" si="132"/>
        <v>749.4</v>
      </c>
      <c r="H521" s="16">
        <f t="shared" si="132"/>
        <v>1131.2</v>
      </c>
      <c r="I521" s="16">
        <f t="shared" si="132"/>
        <v>6985.7</v>
      </c>
      <c r="J521" s="16">
        <f t="shared" si="132"/>
        <v>6985.7</v>
      </c>
      <c r="K521" s="11"/>
      <c r="L521" s="11"/>
    </row>
    <row r="522" spans="1:12" ht="13.5">
      <c r="A522" s="253" t="s">
        <v>90</v>
      </c>
      <c r="B522" s="421"/>
      <c r="C522" s="17">
        <f t="shared" ref="C522:F522" si="133">C521*40</f>
        <v>62708</v>
      </c>
      <c r="D522" s="17">
        <f t="shared" si="133"/>
        <v>41532.000000000007</v>
      </c>
      <c r="E522" s="17">
        <f t="shared" si="133"/>
        <v>57872.000000000015</v>
      </c>
      <c r="F522" s="17">
        <f t="shared" si="133"/>
        <v>42092.000000000007</v>
      </c>
      <c r="G522" s="17">
        <f>G521*40+650</f>
        <v>30626</v>
      </c>
      <c r="H522" s="17">
        <f t="shared" ref="H522:J522" si="134">H521*40</f>
        <v>45248</v>
      </c>
      <c r="I522" s="17">
        <f t="shared" si="134"/>
        <v>279428</v>
      </c>
      <c r="J522" s="17">
        <f t="shared" si="134"/>
        <v>279428</v>
      </c>
      <c r="K522" s="14"/>
      <c r="L522" s="14"/>
    </row>
    <row r="523" spans="1:12" ht="14.25">
      <c r="A523" s="9"/>
      <c r="B523" s="10"/>
      <c r="C523" s="10"/>
      <c r="D523" s="10"/>
      <c r="E523" s="10"/>
      <c r="F523" s="10"/>
      <c r="G523" s="10"/>
      <c r="H523" s="10"/>
      <c r="I523" s="10"/>
      <c r="J523" s="11"/>
      <c r="K523" s="11"/>
      <c r="L523" s="11"/>
    </row>
    <row r="524" spans="1:12" ht="12.75">
      <c r="A524" s="254" t="s">
        <v>91</v>
      </c>
      <c r="B524" s="421"/>
      <c r="C524" s="19"/>
      <c r="D524" s="19"/>
      <c r="E524" s="19"/>
      <c r="F524" s="19"/>
      <c r="G524" s="19"/>
      <c r="H524" s="19"/>
      <c r="I524" s="20"/>
      <c r="J524" s="19"/>
      <c r="K524" s="14"/>
      <c r="L524" s="14"/>
    </row>
    <row r="525" spans="1:12" ht="12.75">
      <c r="A525" s="255" t="s">
        <v>92</v>
      </c>
      <c r="B525" s="422"/>
      <c r="C525" s="21"/>
      <c r="D525" s="21"/>
      <c r="E525" s="21"/>
      <c r="F525" s="21"/>
      <c r="G525" s="21"/>
      <c r="H525" s="21"/>
      <c r="I525" s="22"/>
      <c r="J525" s="21"/>
      <c r="K525" s="11"/>
      <c r="L525" s="11"/>
    </row>
    <row r="526" spans="1:12" ht="14.25">
      <c r="A526" s="23"/>
      <c r="B526" s="13"/>
      <c r="C526" s="13"/>
      <c r="D526" s="13"/>
      <c r="E526" s="13"/>
      <c r="F526" s="13"/>
      <c r="G526" s="13"/>
      <c r="H526" s="13"/>
      <c r="I526" s="13"/>
      <c r="J526" s="14"/>
      <c r="K526" s="14"/>
      <c r="L526" s="14"/>
    </row>
    <row r="527" spans="1:12" ht="12.75">
      <c r="A527" s="260">
        <v>46123</v>
      </c>
      <c r="B527" s="15" t="s">
        <v>25</v>
      </c>
      <c r="C527" s="10">
        <v>76.099999999999994</v>
      </c>
      <c r="D527" s="10">
        <v>48.2</v>
      </c>
      <c r="E527" s="10">
        <v>71.099999999999994</v>
      </c>
      <c r="F527" s="10">
        <v>52.5</v>
      </c>
      <c r="G527" s="10">
        <v>47</v>
      </c>
      <c r="H527" s="10">
        <v>52.7</v>
      </c>
      <c r="I527" s="15">
        <f t="shared" ref="I527:I546" si="135">SUM(C527:H527)</f>
        <v>347.59999999999997</v>
      </c>
      <c r="J527" s="262">
        <f>SUM(I527:I528)</f>
        <v>679.5</v>
      </c>
      <c r="K527" s="11"/>
      <c r="L527" s="11"/>
    </row>
    <row r="528" spans="1:12" ht="12.75">
      <c r="A528" s="424"/>
      <c r="B528" s="12" t="s">
        <v>32</v>
      </c>
      <c r="C528" s="13">
        <v>73</v>
      </c>
      <c r="D528" s="13">
        <v>52</v>
      </c>
      <c r="E528" s="13">
        <v>70.400000000000006</v>
      </c>
      <c r="F528" s="13">
        <v>49.4</v>
      </c>
      <c r="G528" s="13">
        <v>35.5</v>
      </c>
      <c r="H528" s="13">
        <v>51.6</v>
      </c>
      <c r="I528" s="12">
        <f t="shared" si="135"/>
        <v>331.90000000000003</v>
      </c>
      <c r="J528" s="428"/>
      <c r="K528" s="14"/>
      <c r="L528" s="14"/>
    </row>
    <row r="529" spans="1:12" ht="12.75">
      <c r="A529" s="260">
        <v>46124</v>
      </c>
      <c r="B529" s="15" t="s">
        <v>25</v>
      </c>
      <c r="C529" s="10">
        <v>83.7</v>
      </c>
      <c r="D529" s="10">
        <v>51.6</v>
      </c>
      <c r="E529" s="10">
        <v>70.7</v>
      </c>
      <c r="F529" s="10">
        <v>47.3</v>
      </c>
      <c r="G529" s="10">
        <v>41.1</v>
      </c>
      <c r="H529" s="10">
        <v>55</v>
      </c>
      <c r="I529" s="15">
        <f t="shared" si="135"/>
        <v>349.40000000000003</v>
      </c>
      <c r="J529" s="262">
        <f>SUM(I529:I530)</f>
        <v>676.7</v>
      </c>
      <c r="K529" s="11"/>
      <c r="L529" s="11"/>
    </row>
    <row r="530" spans="1:12" ht="12.75">
      <c r="A530" s="424"/>
      <c r="B530" s="12" t="s">
        <v>32</v>
      </c>
      <c r="C530" s="13">
        <v>73.400000000000006</v>
      </c>
      <c r="D530" s="13">
        <v>48.7</v>
      </c>
      <c r="E530" s="13">
        <v>66.7</v>
      </c>
      <c r="F530" s="13">
        <v>51.1</v>
      </c>
      <c r="G530" s="13">
        <v>35.5</v>
      </c>
      <c r="H530" s="13">
        <v>51.9</v>
      </c>
      <c r="I530" s="12">
        <f t="shared" si="135"/>
        <v>327.29999999999995</v>
      </c>
      <c r="J530" s="428"/>
      <c r="K530" s="14"/>
      <c r="L530" s="14"/>
    </row>
    <row r="531" spans="1:12" ht="12.75">
      <c r="A531" s="260">
        <v>46125</v>
      </c>
      <c r="B531" s="15" t="s">
        <v>25</v>
      </c>
      <c r="C531" s="10">
        <v>71.8</v>
      </c>
      <c r="D531" s="10">
        <v>50.1</v>
      </c>
      <c r="E531" s="10">
        <v>69.2</v>
      </c>
      <c r="F531" s="10">
        <v>48.5</v>
      </c>
      <c r="G531" s="10">
        <v>40.9</v>
      </c>
      <c r="H531" s="10">
        <v>53.4</v>
      </c>
      <c r="I531" s="15">
        <f t="shared" si="135"/>
        <v>333.9</v>
      </c>
      <c r="J531" s="262">
        <f>SUM(I531:I532)</f>
        <v>633.29999999999995</v>
      </c>
      <c r="K531" s="11"/>
      <c r="L531" s="11"/>
    </row>
    <row r="532" spans="1:12" ht="12.75">
      <c r="A532" s="424"/>
      <c r="B532" s="12" t="s">
        <v>32</v>
      </c>
      <c r="C532" s="13">
        <v>71.099999999999994</v>
      </c>
      <c r="D532" s="13">
        <v>45.7</v>
      </c>
      <c r="E532" s="13">
        <v>66</v>
      </c>
      <c r="F532" s="13">
        <v>51.9</v>
      </c>
      <c r="G532" s="13">
        <v>32.5</v>
      </c>
      <c r="H532" s="13">
        <v>32.200000000000003</v>
      </c>
      <c r="I532" s="12">
        <f t="shared" si="135"/>
        <v>299.40000000000003</v>
      </c>
      <c r="J532" s="428"/>
      <c r="K532" s="14"/>
      <c r="L532" s="14"/>
    </row>
    <row r="533" spans="1:12" ht="12.75">
      <c r="A533" s="260">
        <v>46126</v>
      </c>
      <c r="B533" s="15" t="s">
        <v>25</v>
      </c>
      <c r="C533" s="10">
        <v>71.2</v>
      </c>
      <c r="D533" s="10">
        <v>50</v>
      </c>
      <c r="E533" s="10">
        <v>71.2</v>
      </c>
      <c r="F533" s="10">
        <v>51.1</v>
      </c>
      <c r="G533" s="10">
        <v>36</v>
      </c>
      <c r="H533" s="10">
        <v>55</v>
      </c>
      <c r="I533" s="15">
        <f t="shared" si="135"/>
        <v>334.5</v>
      </c>
      <c r="J533" s="262">
        <f>SUM(I533:I534)</f>
        <v>661.9</v>
      </c>
      <c r="K533" s="11"/>
      <c r="L533" s="11"/>
    </row>
    <row r="534" spans="1:12" ht="12.75">
      <c r="A534" s="424"/>
      <c r="B534" s="12" t="s">
        <v>32</v>
      </c>
      <c r="C534" s="13">
        <v>72</v>
      </c>
      <c r="D534" s="13">
        <v>45.8</v>
      </c>
      <c r="E534" s="13">
        <v>67.7</v>
      </c>
      <c r="F534" s="13">
        <v>51.8</v>
      </c>
      <c r="G534" s="13">
        <v>36.200000000000003</v>
      </c>
      <c r="H534" s="13">
        <v>53.9</v>
      </c>
      <c r="I534" s="12">
        <f t="shared" si="135"/>
        <v>327.39999999999998</v>
      </c>
      <c r="J534" s="428"/>
      <c r="K534" s="14"/>
      <c r="L534" s="14"/>
    </row>
    <row r="535" spans="1:12" ht="12.75">
      <c r="A535" s="260">
        <v>46127</v>
      </c>
      <c r="B535" s="15" t="s">
        <v>25</v>
      </c>
      <c r="C535" s="10">
        <v>74.900000000000006</v>
      </c>
      <c r="D535" s="10">
        <v>50.5</v>
      </c>
      <c r="E535" s="10">
        <v>79.2</v>
      </c>
      <c r="F535" s="10">
        <v>51.5</v>
      </c>
      <c r="G535" s="10">
        <v>37.1</v>
      </c>
      <c r="H535" s="10">
        <v>58.3</v>
      </c>
      <c r="I535" s="15">
        <f t="shared" si="135"/>
        <v>351.50000000000006</v>
      </c>
      <c r="J535" s="262">
        <f>SUM(I535:I536)</f>
        <v>688</v>
      </c>
      <c r="K535" s="11"/>
      <c r="L535" s="11"/>
    </row>
    <row r="536" spans="1:12" ht="12.75">
      <c r="A536" s="424"/>
      <c r="B536" s="12" t="s">
        <v>32</v>
      </c>
      <c r="C536" s="13">
        <v>73.599999999999994</v>
      </c>
      <c r="D536" s="13">
        <v>52.5</v>
      </c>
      <c r="E536" s="13">
        <v>68.900000000000006</v>
      </c>
      <c r="F536" s="13">
        <v>52</v>
      </c>
      <c r="G536" s="13">
        <v>36.4</v>
      </c>
      <c r="H536" s="13">
        <v>53.1</v>
      </c>
      <c r="I536" s="12">
        <f t="shared" si="135"/>
        <v>336.5</v>
      </c>
      <c r="J536" s="428"/>
      <c r="K536" s="14"/>
      <c r="L536" s="14"/>
    </row>
    <row r="537" spans="1:12" ht="12.75">
      <c r="A537" s="260">
        <v>46128</v>
      </c>
      <c r="B537" s="15" t="s">
        <v>25</v>
      </c>
      <c r="C537" s="10">
        <v>74.8</v>
      </c>
      <c r="D537" s="10">
        <v>55.6</v>
      </c>
      <c r="E537" s="10">
        <v>81</v>
      </c>
      <c r="F537" s="10">
        <v>54.1</v>
      </c>
      <c r="G537" s="10">
        <v>40.9</v>
      </c>
      <c r="H537" s="10">
        <v>60.1</v>
      </c>
      <c r="I537" s="15">
        <f t="shared" si="135"/>
        <v>366.5</v>
      </c>
      <c r="J537" s="262">
        <f>SUM(I537:I538)</f>
        <v>722.40000000000009</v>
      </c>
      <c r="K537" s="11"/>
      <c r="L537" s="11"/>
    </row>
    <row r="538" spans="1:12" ht="12.75">
      <c r="A538" s="424"/>
      <c r="B538" s="12" t="s">
        <v>32</v>
      </c>
      <c r="C538" s="13">
        <v>80.099999999999994</v>
      </c>
      <c r="D538" s="13">
        <v>52.6</v>
      </c>
      <c r="E538" s="13">
        <v>66.400000000000006</v>
      </c>
      <c r="F538" s="13">
        <v>53</v>
      </c>
      <c r="G538" s="13">
        <v>48.7</v>
      </c>
      <c r="H538" s="13">
        <v>55.1</v>
      </c>
      <c r="I538" s="12">
        <f t="shared" si="135"/>
        <v>355.90000000000003</v>
      </c>
      <c r="J538" s="428"/>
      <c r="K538" s="14"/>
      <c r="L538" s="14"/>
    </row>
    <row r="539" spans="1:12" ht="12.75">
      <c r="A539" s="260">
        <v>46129</v>
      </c>
      <c r="B539" s="15" t="s">
        <v>25</v>
      </c>
      <c r="C539" s="10">
        <v>74.099999999999994</v>
      </c>
      <c r="D539" s="10">
        <v>56.8</v>
      </c>
      <c r="E539" s="10">
        <v>71.7</v>
      </c>
      <c r="F539" s="10">
        <v>51.6</v>
      </c>
      <c r="G539" s="10">
        <v>49.4</v>
      </c>
      <c r="H539" s="10">
        <v>54.7</v>
      </c>
      <c r="I539" s="15">
        <f t="shared" si="135"/>
        <v>358.29999999999995</v>
      </c>
      <c r="J539" s="262">
        <f>SUM(I539:I540)</f>
        <v>693.59999999999991</v>
      </c>
      <c r="K539" s="11"/>
      <c r="L539" s="11"/>
    </row>
    <row r="540" spans="1:12" ht="12.75">
      <c r="A540" s="424"/>
      <c r="B540" s="12" t="s">
        <v>32</v>
      </c>
      <c r="C540" s="13">
        <v>73.900000000000006</v>
      </c>
      <c r="D540" s="13">
        <v>50.9</v>
      </c>
      <c r="E540" s="13">
        <v>65.5</v>
      </c>
      <c r="F540" s="13">
        <v>47.1</v>
      </c>
      <c r="G540" s="13">
        <v>49.5</v>
      </c>
      <c r="H540" s="13">
        <v>48.4</v>
      </c>
      <c r="I540" s="12">
        <f t="shared" si="135"/>
        <v>335.29999999999995</v>
      </c>
      <c r="J540" s="428"/>
      <c r="K540" s="14"/>
      <c r="L540" s="14"/>
    </row>
    <row r="541" spans="1:12" ht="12.75">
      <c r="A541" s="260">
        <v>46130</v>
      </c>
      <c r="B541" s="15" t="s">
        <v>25</v>
      </c>
      <c r="C541" s="10">
        <v>80</v>
      </c>
      <c r="D541" s="10">
        <v>57.4</v>
      </c>
      <c r="E541" s="10">
        <v>74.7</v>
      </c>
      <c r="F541" s="10">
        <v>55.1</v>
      </c>
      <c r="G541" s="10">
        <v>53.8</v>
      </c>
      <c r="H541" s="10">
        <v>55.5</v>
      </c>
      <c r="I541" s="15">
        <f t="shared" si="135"/>
        <v>376.50000000000006</v>
      </c>
      <c r="J541" s="262">
        <f>SUM(I541:I542)</f>
        <v>717</v>
      </c>
      <c r="K541" s="11"/>
      <c r="L541" s="11"/>
    </row>
    <row r="542" spans="1:12" ht="12.75">
      <c r="A542" s="424"/>
      <c r="B542" s="12" t="s">
        <v>32</v>
      </c>
      <c r="C542" s="13">
        <v>74.599999999999994</v>
      </c>
      <c r="D542" s="13">
        <v>52.2</v>
      </c>
      <c r="E542" s="13">
        <v>62.3</v>
      </c>
      <c r="F542" s="13">
        <v>53.4</v>
      </c>
      <c r="G542" s="13">
        <v>43.7</v>
      </c>
      <c r="H542" s="13">
        <v>54.3</v>
      </c>
      <c r="I542" s="12">
        <f t="shared" si="135"/>
        <v>340.5</v>
      </c>
      <c r="J542" s="428"/>
      <c r="K542" s="14"/>
      <c r="L542" s="14"/>
    </row>
    <row r="543" spans="1:12" ht="12.75">
      <c r="A543" s="260">
        <v>46131</v>
      </c>
      <c r="B543" s="15" t="s">
        <v>25</v>
      </c>
      <c r="C543" s="10">
        <v>79.3</v>
      </c>
      <c r="D543" s="10">
        <v>55</v>
      </c>
      <c r="E543" s="10">
        <v>74</v>
      </c>
      <c r="F543" s="10">
        <v>56.5</v>
      </c>
      <c r="G543" s="10">
        <v>57.7</v>
      </c>
      <c r="H543" s="10">
        <v>57.2</v>
      </c>
      <c r="I543" s="15">
        <f t="shared" si="135"/>
        <v>379.7</v>
      </c>
      <c r="J543" s="262">
        <f>SUM(I543:I544)</f>
        <v>719.4</v>
      </c>
      <c r="K543" s="11"/>
      <c r="L543" s="11"/>
    </row>
    <row r="544" spans="1:12" ht="12.75">
      <c r="A544" s="424"/>
      <c r="B544" s="12" t="s">
        <v>32</v>
      </c>
      <c r="C544" s="13">
        <v>74.7</v>
      </c>
      <c r="D544" s="13">
        <v>53.5</v>
      </c>
      <c r="E544" s="13">
        <v>63.2</v>
      </c>
      <c r="F544" s="13">
        <v>49.3</v>
      </c>
      <c r="G544" s="13">
        <v>46.8</v>
      </c>
      <c r="H544" s="13">
        <v>52.2</v>
      </c>
      <c r="I544" s="12">
        <f t="shared" si="135"/>
        <v>339.7</v>
      </c>
      <c r="J544" s="428"/>
      <c r="K544" s="14"/>
      <c r="L544" s="14"/>
    </row>
    <row r="545" spans="1:12" ht="12.75">
      <c r="A545" s="260">
        <v>46132</v>
      </c>
      <c r="B545" s="15" t="s">
        <v>25</v>
      </c>
      <c r="C545" s="10">
        <v>76.7</v>
      </c>
      <c r="D545" s="10">
        <v>55.5</v>
      </c>
      <c r="E545" s="10">
        <v>74.8</v>
      </c>
      <c r="F545" s="10">
        <v>52.6</v>
      </c>
      <c r="G545" s="10">
        <v>52.5</v>
      </c>
      <c r="H545" s="10">
        <v>53.3</v>
      </c>
      <c r="I545" s="15">
        <f t="shared" si="135"/>
        <v>365.40000000000003</v>
      </c>
      <c r="J545" s="262">
        <f>SUM(I545:I546)</f>
        <v>704</v>
      </c>
      <c r="K545" s="11"/>
      <c r="L545" s="11"/>
    </row>
    <row r="546" spans="1:12" ht="12.75">
      <c r="A546" s="424"/>
      <c r="B546" s="12" t="s">
        <v>32</v>
      </c>
      <c r="C546" s="13">
        <v>70.599999999999994</v>
      </c>
      <c r="D546" s="13">
        <v>53.2</v>
      </c>
      <c r="E546" s="13">
        <v>63.5</v>
      </c>
      <c r="F546" s="13">
        <v>50.5</v>
      </c>
      <c r="G546" s="13">
        <v>42.8</v>
      </c>
      <c r="H546" s="13">
        <v>58</v>
      </c>
      <c r="I546" s="12">
        <f t="shared" si="135"/>
        <v>338.6</v>
      </c>
      <c r="J546" s="428"/>
      <c r="K546" s="14"/>
      <c r="L546" s="14"/>
    </row>
    <row r="547" spans="1:12" ht="14.25">
      <c r="A547" s="9"/>
      <c r="B547" s="10"/>
      <c r="C547" s="10"/>
      <c r="D547" s="10"/>
      <c r="E547" s="10"/>
      <c r="F547" s="10"/>
      <c r="G547" s="10"/>
      <c r="H547" s="10"/>
      <c r="I547" s="10"/>
      <c r="J547" s="11"/>
      <c r="K547" s="11"/>
      <c r="L547" s="11"/>
    </row>
    <row r="548" spans="1:12" ht="12.75">
      <c r="A548" s="256" t="s">
        <v>89</v>
      </c>
      <c r="B548" s="357"/>
      <c r="C548" s="16">
        <f t="shared" ref="C548:J548" si="136">SUM(C527:C546)</f>
        <v>1499.6</v>
      </c>
      <c r="D548" s="16">
        <f t="shared" si="136"/>
        <v>1037.8</v>
      </c>
      <c r="E548" s="16">
        <f t="shared" si="136"/>
        <v>1398.2</v>
      </c>
      <c r="F548" s="16">
        <f t="shared" si="136"/>
        <v>1030.3000000000002</v>
      </c>
      <c r="G548" s="16">
        <f t="shared" si="136"/>
        <v>863.99999999999989</v>
      </c>
      <c r="H548" s="16">
        <f t="shared" si="136"/>
        <v>1065.9000000000001</v>
      </c>
      <c r="I548" s="16">
        <f t="shared" si="136"/>
        <v>6895.8</v>
      </c>
      <c r="J548" s="16">
        <f t="shared" si="136"/>
        <v>6895.7999999999993</v>
      </c>
      <c r="K548" s="14"/>
      <c r="L548" s="14"/>
    </row>
    <row r="549" spans="1:12" ht="13.5">
      <c r="A549" s="253" t="s">
        <v>90</v>
      </c>
      <c r="B549" s="422"/>
      <c r="C549" s="17">
        <f>C548*40</f>
        <v>59984</v>
      </c>
      <c r="D549" s="17">
        <f>D548*40+360</f>
        <v>41872</v>
      </c>
      <c r="E549" s="17">
        <f t="shared" ref="E549:F549" si="137">E548*40</f>
        <v>55928</v>
      </c>
      <c r="F549" s="17">
        <f t="shared" si="137"/>
        <v>41212.000000000007</v>
      </c>
      <c r="G549" s="17">
        <f>G548*40+550</f>
        <v>35109.999999999993</v>
      </c>
      <c r="H549" s="17">
        <f t="shared" ref="H549:J549" si="138">H548*40</f>
        <v>42636</v>
      </c>
      <c r="I549" s="17">
        <f t="shared" si="138"/>
        <v>275832</v>
      </c>
      <c r="J549" s="17">
        <f t="shared" si="138"/>
        <v>275832</v>
      </c>
      <c r="K549" s="11"/>
      <c r="L549" s="11"/>
    </row>
    <row r="550" spans="1:12" ht="14.25">
      <c r="A550" s="23"/>
      <c r="B550" s="13"/>
      <c r="C550" s="13"/>
      <c r="D550" s="13"/>
      <c r="E550" s="13"/>
      <c r="F550" s="13"/>
      <c r="G550" s="13"/>
      <c r="H550" s="13"/>
      <c r="I550" s="13"/>
      <c r="J550" s="14"/>
      <c r="K550" s="14"/>
      <c r="L550" s="14"/>
    </row>
    <row r="551" spans="1:12" ht="12.75">
      <c r="A551" s="254" t="s">
        <v>91</v>
      </c>
      <c r="B551" s="422"/>
      <c r="C551" s="19"/>
      <c r="D551" s="19"/>
      <c r="E551" s="19"/>
      <c r="F551" s="19"/>
      <c r="G551" s="19"/>
      <c r="H551" s="19"/>
      <c r="I551" s="20"/>
      <c r="J551" s="19"/>
      <c r="K551" s="11"/>
      <c r="L551" s="11"/>
    </row>
    <row r="552" spans="1:12" ht="12.75">
      <c r="A552" s="255" t="s">
        <v>92</v>
      </c>
      <c r="B552" s="421"/>
      <c r="C552" s="21"/>
      <c r="D552" s="21"/>
      <c r="E552" s="21"/>
      <c r="F552" s="21"/>
      <c r="G552" s="21"/>
      <c r="H552" s="21"/>
      <c r="I552" s="22"/>
      <c r="J552" s="21"/>
      <c r="K552" s="14"/>
      <c r="L552" s="14"/>
    </row>
    <row r="553" spans="1:12" ht="14.25">
      <c r="A553" s="9"/>
      <c r="B553" s="10"/>
      <c r="C553" s="10"/>
      <c r="D553" s="10"/>
      <c r="E553" s="10"/>
      <c r="F553" s="10"/>
      <c r="G553" s="10"/>
      <c r="H553" s="10"/>
      <c r="I553" s="10"/>
      <c r="J553" s="11"/>
      <c r="K553" s="11"/>
      <c r="L553" s="11"/>
    </row>
    <row r="554" spans="1:12" ht="12.75">
      <c r="A554" s="251">
        <v>46133</v>
      </c>
      <c r="B554" s="12" t="s">
        <v>25</v>
      </c>
      <c r="C554" s="13">
        <v>79.2</v>
      </c>
      <c r="D554" s="13">
        <v>55.8</v>
      </c>
      <c r="E554" s="13">
        <v>75.5</v>
      </c>
      <c r="F554" s="13">
        <v>59.2</v>
      </c>
      <c r="G554" s="13">
        <v>57.3</v>
      </c>
      <c r="H554" s="13">
        <v>55.3</v>
      </c>
      <c r="I554" s="12">
        <f t="shared" ref="I554:I573" si="139">SUM(C554:H554)</f>
        <v>382.3</v>
      </c>
      <c r="J554" s="252">
        <f>SUM(I554:I555)</f>
        <v>732.5</v>
      </c>
      <c r="K554" s="14"/>
      <c r="L554" s="14"/>
    </row>
    <row r="555" spans="1:12" ht="12.75">
      <c r="A555" s="419"/>
      <c r="B555" s="15" t="s">
        <v>32</v>
      </c>
      <c r="C555" s="10">
        <v>78.900000000000006</v>
      </c>
      <c r="D555" s="10">
        <v>57.7</v>
      </c>
      <c r="E555" s="10">
        <v>69.099999999999994</v>
      </c>
      <c r="F555" s="10">
        <v>50</v>
      </c>
      <c r="G555" s="10">
        <v>42.4</v>
      </c>
      <c r="H555" s="10">
        <v>52.1</v>
      </c>
      <c r="I555" s="15">
        <f t="shared" si="139"/>
        <v>350.20000000000005</v>
      </c>
      <c r="J555" s="420"/>
      <c r="K555" s="11"/>
      <c r="L555" s="11"/>
    </row>
    <row r="556" spans="1:12" ht="12.75">
      <c r="A556" s="251">
        <v>46134</v>
      </c>
      <c r="B556" s="12" t="s">
        <v>25</v>
      </c>
      <c r="C556" s="13">
        <v>74.599999999999994</v>
      </c>
      <c r="D556" s="13">
        <v>56.7</v>
      </c>
      <c r="E556" s="13">
        <v>71</v>
      </c>
      <c r="F556" s="13">
        <v>56</v>
      </c>
      <c r="G556" s="13">
        <v>53.8</v>
      </c>
      <c r="H556" s="13">
        <v>51</v>
      </c>
      <c r="I556" s="12">
        <f t="shared" si="139"/>
        <v>363.1</v>
      </c>
      <c r="J556" s="252">
        <f>SUM(I556:I557)</f>
        <v>702.40000000000009</v>
      </c>
      <c r="K556" s="14"/>
      <c r="L556" s="14"/>
    </row>
    <row r="557" spans="1:12" ht="12.75">
      <c r="A557" s="419"/>
      <c r="B557" s="15" t="s">
        <v>32</v>
      </c>
      <c r="C557" s="10">
        <v>71</v>
      </c>
      <c r="D557" s="10">
        <v>53.7</v>
      </c>
      <c r="E557" s="10">
        <v>68.7</v>
      </c>
      <c r="F557" s="10">
        <v>53.6</v>
      </c>
      <c r="G557" s="10">
        <v>42.6</v>
      </c>
      <c r="H557" s="10">
        <v>49.7</v>
      </c>
      <c r="I557" s="15">
        <f t="shared" si="139"/>
        <v>339.3</v>
      </c>
      <c r="J557" s="420"/>
      <c r="K557" s="11"/>
      <c r="L557" s="11"/>
    </row>
    <row r="558" spans="1:12" ht="12.75">
      <c r="A558" s="251">
        <v>46135</v>
      </c>
      <c r="B558" s="12" t="s">
        <v>25</v>
      </c>
      <c r="C558" s="13">
        <v>75</v>
      </c>
      <c r="D558" s="13">
        <v>57.4</v>
      </c>
      <c r="E558" s="13">
        <v>66.3</v>
      </c>
      <c r="F558" s="13">
        <v>50.4</v>
      </c>
      <c r="G558" s="13">
        <v>54.8</v>
      </c>
      <c r="H558" s="13">
        <v>52.2</v>
      </c>
      <c r="I558" s="12">
        <f t="shared" si="139"/>
        <v>356.09999999999997</v>
      </c>
      <c r="J558" s="252">
        <f>SUM(I558:I559)</f>
        <v>696.8</v>
      </c>
      <c r="K558" s="14"/>
      <c r="L558" s="14"/>
    </row>
    <row r="559" spans="1:12" ht="12.75">
      <c r="A559" s="419"/>
      <c r="B559" s="15" t="s">
        <v>32</v>
      </c>
      <c r="C559" s="10">
        <v>73.900000000000006</v>
      </c>
      <c r="D559" s="10">
        <v>54.1</v>
      </c>
      <c r="E559" s="10">
        <v>63.9</v>
      </c>
      <c r="F559" s="10">
        <v>50.8</v>
      </c>
      <c r="G559" s="10">
        <v>45.4</v>
      </c>
      <c r="H559" s="10">
        <v>52.6</v>
      </c>
      <c r="I559" s="15">
        <f t="shared" si="139"/>
        <v>340.7</v>
      </c>
      <c r="J559" s="420"/>
      <c r="K559" s="11"/>
      <c r="L559" s="11"/>
    </row>
    <row r="560" spans="1:12" ht="12.75">
      <c r="A560" s="251">
        <v>46136</v>
      </c>
      <c r="B560" s="12" t="s">
        <v>25</v>
      </c>
      <c r="C560" s="13">
        <v>79.099999999999994</v>
      </c>
      <c r="D560" s="13">
        <v>58.7</v>
      </c>
      <c r="E560" s="13">
        <v>75.099999999999994</v>
      </c>
      <c r="F560" s="13">
        <v>55.1</v>
      </c>
      <c r="G560" s="13">
        <v>57.1</v>
      </c>
      <c r="H560" s="13">
        <v>57.4</v>
      </c>
      <c r="I560" s="12">
        <f t="shared" si="139"/>
        <v>382.5</v>
      </c>
      <c r="J560" s="252">
        <f>SUM(I560:I561)</f>
        <v>734.3</v>
      </c>
      <c r="K560" s="14"/>
      <c r="L560" s="14"/>
    </row>
    <row r="561" spans="1:12" ht="12.75">
      <c r="A561" s="419"/>
      <c r="B561" s="15" t="s">
        <v>32</v>
      </c>
      <c r="C561" s="10">
        <v>70.2</v>
      </c>
      <c r="D561" s="10">
        <v>55.7</v>
      </c>
      <c r="E561" s="10">
        <v>70.7</v>
      </c>
      <c r="F561" s="10">
        <v>52.6</v>
      </c>
      <c r="G561" s="10">
        <v>48.4</v>
      </c>
      <c r="H561" s="10">
        <v>54.2</v>
      </c>
      <c r="I561" s="15">
        <f t="shared" si="139"/>
        <v>351.8</v>
      </c>
      <c r="J561" s="420"/>
      <c r="K561" s="11"/>
      <c r="L561" s="11"/>
    </row>
    <row r="562" spans="1:12" ht="12.75">
      <c r="A562" s="251">
        <v>46137</v>
      </c>
      <c r="B562" s="12" t="s">
        <v>25</v>
      </c>
      <c r="C562" s="13">
        <v>74.7</v>
      </c>
      <c r="D562" s="13">
        <v>58.6</v>
      </c>
      <c r="E562" s="13">
        <v>72</v>
      </c>
      <c r="F562" s="13">
        <v>59.8</v>
      </c>
      <c r="G562" s="13">
        <v>53.9</v>
      </c>
      <c r="H562" s="13">
        <v>56.2</v>
      </c>
      <c r="I562" s="12">
        <f t="shared" si="139"/>
        <v>375.2</v>
      </c>
      <c r="J562" s="252">
        <f>SUM(I562:I563)</f>
        <v>731</v>
      </c>
      <c r="K562" s="14"/>
      <c r="L562" s="14"/>
    </row>
    <row r="563" spans="1:12" ht="12.75">
      <c r="A563" s="419"/>
      <c r="B563" s="15" t="s">
        <v>32</v>
      </c>
      <c r="C563" s="10">
        <v>69.400000000000006</v>
      </c>
      <c r="D563" s="10">
        <v>60.4</v>
      </c>
      <c r="E563" s="10">
        <v>66.2</v>
      </c>
      <c r="F563" s="10">
        <v>57.2</v>
      </c>
      <c r="G563" s="10">
        <v>48.7</v>
      </c>
      <c r="H563" s="10">
        <v>53.9</v>
      </c>
      <c r="I563" s="15">
        <f t="shared" si="139"/>
        <v>355.79999999999995</v>
      </c>
      <c r="J563" s="420"/>
      <c r="K563" s="11"/>
      <c r="L563" s="11"/>
    </row>
    <row r="564" spans="1:12" ht="12.75">
      <c r="A564" s="251">
        <v>46138</v>
      </c>
      <c r="B564" s="12" t="s">
        <v>25</v>
      </c>
      <c r="C564" s="13">
        <v>70.599999999999994</v>
      </c>
      <c r="D564" s="13">
        <v>81.3</v>
      </c>
      <c r="E564" s="13">
        <v>77.3</v>
      </c>
      <c r="F564" s="13">
        <v>55.4</v>
      </c>
      <c r="G564" s="13">
        <v>58.9</v>
      </c>
      <c r="H564" s="13">
        <v>52.9</v>
      </c>
      <c r="I564" s="12">
        <f t="shared" si="139"/>
        <v>396.39999999999992</v>
      </c>
      <c r="J564" s="252">
        <f>SUM(I564:I565)</f>
        <v>746.8</v>
      </c>
      <c r="K564" s="14"/>
      <c r="L564" s="14"/>
    </row>
    <row r="565" spans="1:12" ht="12.75">
      <c r="A565" s="419"/>
      <c r="B565" s="15" t="s">
        <v>32</v>
      </c>
      <c r="C565" s="10">
        <v>71.099999999999994</v>
      </c>
      <c r="D565" s="10">
        <v>55</v>
      </c>
      <c r="E565" s="10">
        <v>69.8</v>
      </c>
      <c r="F565" s="10">
        <v>51.5</v>
      </c>
      <c r="G565" s="10">
        <v>43.9</v>
      </c>
      <c r="H565" s="10">
        <v>59.1</v>
      </c>
      <c r="I565" s="15">
        <f t="shared" si="139"/>
        <v>350.4</v>
      </c>
      <c r="J565" s="420"/>
      <c r="K565" s="11"/>
      <c r="L565" s="11"/>
    </row>
    <row r="566" spans="1:12" ht="12.75">
      <c r="A566" s="251">
        <v>46139</v>
      </c>
      <c r="B566" s="12" t="s">
        <v>25</v>
      </c>
      <c r="C566" s="13">
        <v>72.8</v>
      </c>
      <c r="D566" s="13">
        <v>62.1</v>
      </c>
      <c r="E566" s="13">
        <v>72.5</v>
      </c>
      <c r="F566" s="13">
        <v>59.1</v>
      </c>
      <c r="G566" s="13">
        <v>63.3</v>
      </c>
      <c r="H566" s="13">
        <v>61.3</v>
      </c>
      <c r="I566" s="12">
        <f t="shared" si="139"/>
        <v>391.1</v>
      </c>
      <c r="J566" s="252">
        <f>SUM(I566:I567)</f>
        <v>735.7</v>
      </c>
      <c r="K566" s="14"/>
      <c r="L566" s="14"/>
    </row>
    <row r="567" spans="1:12" ht="12.75">
      <c r="A567" s="419"/>
      <c r="B567" s="15" t="s">
        <v>32</v>
      </c>
      <c r="C567" s="10">
        <v>67.099999999999994</v>
      </c>
      <c r="D567" s="10">
        <v>53.2</v>
      </c>
      <c r="E567" s="10">
        <v>64.3</v>
      </c>
      <c r="F567" s="10">
        <v>52.9</v>
      </c>
      <c r="G567" s="10">
        <v>49.5</v>
      </c>
      <c r="H567" s="10">
        <v>57.6</v>
      </c>
      <c r="I567" s="15">
        <f t="shared" si="139"/>
        <v>344.6</v>
      </c>
      <c r="J567" s="420"/>
      <c r="K567" s="11"/>
      <c r="L567" s="11"/>
    </row>
    <row r="568" spans="1:12" ht="12.75">
      <c r="A568" s="251">
        <v>46140</v>
      </c>
      <c r="B568" s="12" t="s">
        <v>25</v>
      </c>
      <c r="C568" s="13">
        <v>76.099999999999994</v>
      </c>
      <c r="D568" s="13">
        <v>55.7</v>
      </c>
      <c r="E568" s="13">
        <v>71.599999999999994</v>
      </c>
      <c r="F568" s="13">
        <v>58</v>
      </c>
      <c r="G568" s="13">
        <v>60.9</v>
      </c>
      <c r="H568" s="13">
        <v>63.7</v>
      </c>
      <c r="I568" s="12">
        <f t="shared" si="139"/>
        <v>385.99999999999994</v>
      </c>
      <c r="J568" s="252">
        <f>SUM(I568:I569)</f>
        <v>757.09999999999991</v>
      </c>
      <c r="K568" s="14"/>
      <c r="L568" s="14"/>
    </row>
    <row r="569" spans="1:12" ht="12.75">
      <c r="A569" s="419"/>
      <c r="B569" s="15" t="s">
        <v>32</v>
      </c>
      <c r="C569" s="10">
        <v>75.7</v>
      </c>
      <c r="D569" s="10">
        <v>54.2</v>
      </c>
      <c r="E569" s="10">
        <v>70.099999999999994</v>
      </c>
      <c r="F569" s="10">
        <v>58.4</v>
      </c>
      <c r="G569" s="10">
        <v>53</v>
      </c>
      <c r="H569" s="10">
        <v>59.7</v>
      </c>
      <c r="I569" s="15">
        <f t="shared" si="139"/>
        <v>371.09999999999997</v>
      </c>
      <c r="J569" s="420"/>
      <c r="K569" s="11"/>
      <c r="L569" s="11"/>
    </row>
    <row r="570" spans="1:12" ht="12.75">
      <c r="A570" s="251">
        <v>46141</v>
      </c>
      <c r="B570" s="12" t="s">
        <v>25</v>
      </c>
      <c r="C570" s="13">
        <v>78</v>
      </c>
      <c r="D570" s="13">
        <v>55.7</v>
      </c>
      <c r="E570" s="13">
        <v>71.900000000000006</v>
      </c>
      <c r="F570" s="13">
        <v>65.2</v>
      </c>
      <c r="G570" s="13">
        <v>60</v>
      </c>
      <c r="H570" s="13">
        <v>66.3</v>
      </c>
      <c r="I570" s="12">
        <f t="shared" si="139"/>
        <v>397.1</v>
      </c>
      <c r="J570" s="252">
        <f>SUM(I570:I571)</f>
        <v>782.2</v>
      </c>
      <c r="K570" s="14"/>
      <c r="L570" s="14"/>
    </row>
    <row r="571" spans="1:12" ht="12.75">
      <c r="A571" s="419"/>
      <c r="B571" s="15" t="s">
        <v>32</v>
      </c>
      <c r="C571" s="10">
        <v>79.2</v>
      </c>
      <c r="D571" s="10">
        <v>61.6</v>
      </c>
      <c r="E571" s="10">
        <v>72.8</v>
      </c>
      <c r="F571" s="10">
        <v>58</v>
      </c>
      <c r="G571" s="10">
        <v>52.7</v>
      </c>
      <c r="H571" s="10">
        <v>60.8</v>
      </c>
      <c r="I571" s="15">
        <f t="shared" si="139"/>
        <v>385.1</v>
      </c>
      <c r="J571" s="420"/>
      <c r="K571" s="11"/>
      <c r="L571" s="11"/>
    </row>
    <row r="572" spans="1:12" ht="12.75">
      <c r="A572" s="251">
        <v>46142</v>
      </c>
      <c r="B572" s="12" t="s">
        <v>25</v>
      </c>
      <c r="C572" s="13">
        <v>83</v>
      </c>
      <c r="D572" s="13">
        <v>60.1</v>
      </c>
      <c r="E572" s="13">
        <v>86</v>
      </c>
      <c r="F572" s="13">
        <v>65.2</v>
      </c>
      <c r="G572" s="13">
        <v>59.7</v>
      </c>
      <c r="H572" s="13">
        <v>64.099999999999994</v>
      </c>
      <c r="I572" s="12">
        <f t="shared" si="139"/>
        <v>418.1</v>
      </c>
      <c r="J572" s="252">
        <f>SUM(I572:I573)</f>
        <v>793.90000000000009</v>
      </c>
      <c r="K572" s="14"/>
      <c r="L572" s="14"/>
    </row>
    <row r="573" spans="1:12" ht="12.75">
      <c r="A573" s="419"/>
      <c r="B573" s="15" t="s">
        <v>32</v>
      </c>
      <c r="C573" s="10">
        <v>75.8</v>
      </c>
      <c r="D573" s="10">
        <v>56.1</v>
      </c>
      <c r="E573" s="10">
        <v>80</v>
      </c>
      <c r="F573" s="10">
        <v>57.1</v>
      </c>
      <c r="G573" s="10">
        <v>44.7</v>
      </c>
      <c r="H573" s="10">
        <v>62.1</v>
      </c>
      <c r="I573" s="15">
        <f t="shared" si="139"/>
        <v>375.8</v>
      </c>
      <c r="J573" s="420"/>
      <c r="K573" s="11"/>
      <c r="L573" s="11"/>
    </row>
    <row r="574" spans="1:12" ht="14.25">
      <c r="A574" s="23"/>
      <c r="B574" s="13"/>
      <c r="C574" s="13"/>
      <c r="D574" s="13"/>
      <c r="E574" s="13"/>
      <c r="F574" s="13"/>
      <c r="G574" s="13"/>
      <c r="H574" s="13"/>
      <c r="I574" s="13"/>
      <c r="J574" s="14"/>
      <c r="K574" s="14"/>
      <c r="L574" s="14"/>
    </row>
    <row r="575" spans="1:12" ht="12.75">
      <c r="A575" s="256" t="s">
        <v>89</v>
      </c>
      <c r="B575" s="357"/>
      <c r="C575" s="16">
        <f t="shared" ref="C575:J575" si="140">SUM(C554:C573)</f>
        <v>1495.4</v>
      </c>
      <c r="D575" s="16">
        <f t="shared" si="140"/>
        <v>1163.8</v>
      </c>
      <c r="E575" s="16">
        <f t="shared" si="140"/>
        <v>1434.8</v>
      </c>
      <c r="F575" s="16">
        <f t="shared" si="140"/>
        <v>1125.5</v>
      </c>
      <c r="G575" s="16">
        <f t="shared" si="140"/>
        <v>1051</v>
      </c>
      <c r="H575" s="16">
        <f t="shared" si="140"/>
        <v>1142.1999999999998</v>
      </c>
      <c r="I575" s="16">
        <f t="shared" si="140"/>
        <v>7412.7000000000025</v>
      </c>
      <c r="J575" s="16">
        <f t="shared" si="140"/>
        <v>7412.7000000000007</v>
      </c>
      <c r="K575" s="11"/>
      <c r="L575" s="11"/>
    </row>
    <row r="576" spans="1:12" ht="13.5">
      <c r="A576" s="253" t="s">
        <v>90</v>
      </c>
      <c r="B576" s="421"/>
      <c r="C576" s="17">
        <f t="shared" ref="C576:D576" si="141">C575*40</f>
        <v>59816</v>
      </c>
      <c r="D576" s="17">
        <f t="shared" si="141"/>
        <v>46552</v>
      </c>
      <c r="E576" s="17">
        <f>E575*40+400</f>
        <v>57792</v>
      </c>
      <c r="F576" s="17">
        <f t="shared" ref="F576:J576" si="142">F575*40</f>
        <v>45020</v>
      </c>
      <c r="G576" s="17">
        <f t="shared" si="142"/>
        <v>42040</v>
      </c>
      <c r="H576" s="17">
        <f t="shared" si="142"/>
        <v>45687.999999999993</v>
      </c>
      <c r="I576" s="17">
        <f t="shared" si="142"/>
        <v>296508.00000000012</v>
      </c>
      <c r="J576" s="17">
        <f t="shared" si="142"/>
        <v>296508</v>
      </c>
      <c r="K576" s="14"/>
      <c r="L576" s="14"/>
    </row>
    <row r="577" spans="1:12" ht="14.25">
      <c r="A577" s="9"/>
      <c r="B577" s="10"/>
      <c r="C577" s="10"/>
      <c r="D577" s="10"/>
      <c r="E577" s="10"/>
      <c r="F577" s="10"/>
      <c r="G577" s="10"/>
      <c r="H577" s="10"/>
      <c r="I577" s="10"/>
      <c r="J577" s="11"/>
      <c r="K577" s="11"/>
      <c r="L577" s="11"/>
    </row>
    <row r="578" spans="1:12" ht="12.75">
      <c r="A578" s="254" t="s">
        <v>91</v>
      </c>
      <c r="B578" s="421"/>
      <c r="C578" s="19"/>
      <c r="D578" s="19"/>
      <c r="E578" s="19"/>
      <c r="F578" s="19"/>
      <c r="G578" s="19"/>
      <c r="H578" s="19"/>
      <c r="I578" s="20"/>
      <c r="J578" s="19"/>
      <c r="K578" s="14"/>
      <c r="L578" s="14"/>
    </row>
    <row r="579" spans="1:12" ht="12.75">
      <c r="A579" s="255" t="s">
        <v>92</v>
      </c>
      <c r="B579" s="422"/>
      <c r="C579" s="21"/>
      <c r="D579" s="21"/>
      <c r="E579" s="21"/>
      <c r="F579" s="21"/>
      <c r="G579" s="21"/>
      <c r="H579" s="21"/>
      <c r="I579" s="22"/>
      <c r="J579" s="21"/>
      <c r="K579" s="11"/>
      <c r="L579" s="11"/>
    </row>
    <row r="580" spans="1:12" ht="14.25">
      <c r="A580" s="23"/>
      <c r="B580" s="13"/>
      <c r="C580" s="13"/>
      <c r="D580" s="13"/>
      <c r="E580" s="13"/>
      <c r="F580" s="13"/>
      <c r="G580" s="13"/>
      <c r="H580" s="13"/>
      <c r="I580" s="13"/>
      <c r="J580" s="14"/>
      <c r="K580" s="14"/>
      <c r="L580" s="14"/>
    </row>
    <row r="581" spans="1:12" ht="12.75">
      <c r="A581" s="260">
        <v>46082</v>
      </c>
      <c r="B581" s="15" t="s">
        <v>25</v>
      </c>
      <c r="C581" s="10">
        <v>80.900000000000006</v>
      </c>
      <c r="D581" s="10">
        <v>48.2</v>
      </c>
      <c r="E581" s="10">
        <v>73.8</v>
      </c>
      <c r="F581" s="10">
        <v>56.2</v>
      </c>
      <c r="G581" s="10">
        <v>31.2</v>
      </c>
      <c r="H581" s="10">
        <v>63.4</v>
      </c>
      <c r="I581" s="15">
        <f t="shared" ref="I581:I600" si="143">SUM(C581:H581)</f>
        <v>353.7</v>
      </c>
      <c r="J581" s="262">
        <f>SUM(I581:I582)</f>
        <v>664.7</v>
      </c>
      <c r="K581" s="11"/>
      <c r="L581" s="11"/>
    </row>
    <row r="582" spans="1:12" ht="12.75">
      <c r="A582" s="424"/>
      <c r="B582" s="12" t="s">
        <v>32</v>
      </c>
      <c r="C582" s="13">
        <v>73.5</v>
      </c>
      <c r="D582" s="13">
        <v>44</v>
      </c>
      <c r="E582" s="13">
        <v>66</v>
      </c>
      <c r="F582" s="13">
        <v>49</v>
      </c>
      <c r="G582" s="13">
        <v>22.3</v>
      </c>
      <c r="H582" s="13">
        <v>56.2</v>
      </c>
      <c r="I582" s="12">
        <f t="shared" si="143"/>
        <v>311</v>
      </c>
      <c r="J582" s="428"/>
      <c r="K582" s="14"/>
      <c r="L582" s="14"/>
    </row>
    <row r="583" spans="1:12" ht="12.75">
      <c r="A583" s="260">
        <v>46083</v>
      </c>
      <c r="B583" s="15" t="s">
        <v>25</v>
      </c>
      <c r="C583" s="10">
        <v>74.099999999999994</v>
      </c>
      <c r="D583" s="10">
        <v>48.4</v>
      </c>
      <c r="E583" s="10">
        <v>68.7</v>
      </c>
      <c r="F583" s="10">
        <v>50.8</v>
      </c>
      <c r="G583" s="10">
        <v>32.5</v>
      </c>
      <c r="H583" s="10">
        <v>62.6</v>
      </c>
      <c r="I583" s="15">
        <f t="shared" si="143"/>
        <v>337.1</v>
      </c>
      <c r="J583" s="262">
        <f>SUM(I583:I584)</f>
        <v>636.40000000000009</v>
      </c>
      <c r="K583" s="11"/>
      <c r="L583" s="11"/>
    </row>
    <row r="584" spans="1:12" ht="12.75">
      <c r="A584" s="424"/>
      <c r="B584" s="12" t="s">
        <v>32</v>
      </c>
      <c r="C584" s="13">
        <v>72.099999999999994</v>
      </c>
      <c r="D584" s="13">
        <v>41.5</v>
      </c>
      <c r="E584" s="13">
        <v>64</v>
      </c>
      <c r="F584" s="13">
        <v>49.2</v>
      </c>
      <c r="G584" s="13">
        <v>17.5</v>
      </c>
      <c r="H584" s="13">
        <v>55</v>
      </c>
      <c r="I584" s="12">
        <f t="shared" si="143"/>
        <v>299.3</v>
      </c>
      <c r="J584" s="428"/>
      <c r="K584" s="14"/>
      <c r="L584" s="14"/>
    </row>
    <row r="585" spans="1:12" ht="12.75">
      <c r="A585" s="260">
        <v>46084</v>
      </c>
      <c r="B585" s="15" t="s">
        <v>25</v>
      </c>
      <c r="C585" s="10">
        <v>75.5</v>
      </c>
      <c r="D585" s="10">
        <v>50</v>
      </c>
      <c r="E585" s="10">
        <v>73.8</v>
      </c>
      <c r="F585" s="10">
        <v>51.8</v>
      </c>
      <c r="G585" s="10">
        <v>28</v>
      </c>
      <c r="H585" s="10">
        <v>61.1</v>
      </c>
      <c r="I585" s="15">
        <f t="shared" si="143"/>
        <v>340.20000000000005</v>
      </c>
      <c r="J585" s="262">
        <f>SUM(I585:I586)</f>
        <v>640.6</v>
      </c>
      <c r="K585" s="11"/>
      <c r="L585" s="11"/>
    </row>
    <row r="586" spans="1:12" ht="12.75">
      <c r="A586" s="424"/>
      <c r="B586" s="12" t="s">
        <v>32</v>
      </c>
      <c r="C586" s="13">
        <v>71.5</v>
      </c>
      <c r="D586" s="13">
        <v>42</v>
      </c>
      <c r="E586" s="13">
        <v>61.6</v>
      </c>
      <c r="F586" s="13">
        <v>45.6</v>
      </c>
      <c r="G586" s="13">
        <v>24</v>
      </c>
      <c r="H586" s="13">
        <v>55.7</v>
      </c>
      <c r="I586" s="12">
        <f t="shared" si="143"/>
        <v>300.39999999999998</v>
      </c>
      <c r="J586" s="428"/>
      <c r="K586" s="14"/>
      <c r="L586" s="14"/>
    </row>
    <row r="587" spans="1:12" ht="12.75">
      <c r="A587" s="260">
        <v>46085</v>
      </c>
      <c r="B587" s="15" t="s">
        <v>25</v>
      </c>
      <c r="C587" s="10">
        <v>74.5</v>
      </c>
      <c r="D587" s="10">
        <v>46.8</v>
      </c>
      <c r="E587" s="10">
        <v>74</v>
      </c>
      <c r="F587" s="10">
        <v>53.1</v>
      </c>
      <c r="G587" s="10">
        <v>26</v>
      </c>
      <c r="H587" s="10">
        <v>62.5</v>
      </c>
      <c r="I587" s="15">
        <f t="shared" si="143"/>
        <v>336.9</v>
      </c>
      <c r="J587" s="262">
        <f>SUM(I587:I588)</f>
        <v>639.70000000000005</v>
      </c>
      <c r="K587" s="11"/>
      <c r="L587" s="11"/>
    </row>
    <row r="588" spans="1:12" ht="12.75">
      <c r="A588" s="424"/>
      <c r="B588" s="12" t="s">
        <v>32</v>
      </c>
      <c r="C588" s="13">
        <v>63.9</v>
      </c>
      <c r="D588" s="13">
        <v>43</v>
      </c>
      <c r="E588" s="13">
        <v>65.400000000000006</v>
      </c>
      <c r="F588" s="13">
        <v>51.1</v>
      </c>
      <c r="G588" s="13">
        <v>21.4</v>
      </c>
      <c r="H588" s="13">
        <v>58</v>
      </c>
      <c r="I588" s="12">
        <f t="shared" si="143"/>
        <v>302.8</v>
      </c>
      <c r="J588" s="428"/>
      <c r="K588" s="14"/>
      <c r="L588" s="14"/>
    </row>
    <row r="589" spans="1:12" ht="12.75">
      <c r="A589" s="260">
        <v>46086</v>
      </c>
      <c r="B589" s="15" t="s">
        <v>25</v>
      </c>
      <c r="C589" s="10">
        <v>72.599999999999994</v>
      </c>
      <c r="D589" s="10">
        <v>50.3</v>
      </c>
      <c r="E589" s="10">
        <v>79.099999999999994</v>
      </c>
      <c r="F589" s="10">
        <v>49</v>
      </c>
      <c r="G589" s="10">
        <v>30</v>
      </c>
      <c r="H589" s="10">
        <v>61.7</v>
      </c>
      <c r="I589" s="15">
        <f t="shared" si="143"/>
        <v>342.7</v>
      </c>
      <c r="J589" s="262">
        <f>SUM(I589:I590)</f>
        <v>640.5</v>
      </c>
      <c r="K589" s="11"/>
      <c r="L589" s="11"/>
    </row>
    <row r="590" spans="1:12" ht="12.75">
      <c r="A590" s="424"/>
      <c r="B590" s="12" t="s">
        <v>32</v>
      </c>
      <c r="C590" s="13">
        <v>65.7</v>
      </c>
      <c r="D590" s="13">
        <v>39.4</v>
      </c>
      <c r="E590" s="13">
        <v>60.7</v>
      </c>
      <c r="F590" s="13">
        <v>49.4</v>
      </c>
      <c r="G590" s="13">
        <v>29</v>
      </c>
      <c r="H590" s="13">
        <v>53.6</v>
      </c>
      <c r="I590" s="12">
        <f t="shared" si="143"/>
        <v>297.8</v>
      </c>
      <c r="J590" s="428"/>
      <c r="K590" s="14"/>
      <c r="L590" s="14"/>
    </row>
    <row r="591" spans="1:12" ht="12.75">
      <c r="A591" s="260">
        <v>46087</v>
      </c>
      <c r="B591" s="15" t="s">
        <v>25</v>
      </c>
      <c r="C591" s="10">
        <v>71.5</v>
      </c>
      <c r="D591" s="10">
        <v>42.7</v>
      </c>
      <c r="E591" s="10">
        <v>70.599999999999994</v>
      </c>
      <c r="F591" s="10">
        <v>47.6</v>
      </c>
      <c r="G591" s="10">
        <v>17.600000000000001</v>
      </c>
      <c r="H591" s="10">
        <v>55.8</v>
      </c>
      <c r="I591" s="15">
        <f t="shared" si="143"/>
        <v>305.8</v>
      </c>
      <c r="J591" s="262">
        <f>SUM(I591:I592)</f>
        <v>619.4</v>
      </c>
      <c r="K591" s="11"/>
      <c r="L591" s="11"/>
    </row>
    <row r="592" spans="1:12" ht="12.75">
      <c r="A592" s="424"/>
      <c r="B592" s="12" t="s">
        <v>32</v>
      </c>
      <c r="C592" s="13">
        <v>74.7</v>
      </c>
      <c r="D592" s="13">
        <v>46</v>
      </c>
      <c r="E592" s="13">
        <v>69.5</v>
      </c>
      <c r="F592" s="13">
        <v>49.8</v>
      </c>
      <c r="G592" s="13">
        <v>16.899999999999999</v>
      </c>
      <c r="H592" s="13">
        <v>56.7</v>
      </c>
      <c r="I592" s="12">
        <f t="shared" si="143"/>
        <v>313.59999999999997</v>
      </c>
      <c r="J592" s="428"/>
      <c r="K592" s="14"/>
      <c r="L592" s="14"/>
    </row>
    <row r="593" spans="1:12" ht="12.75">
      <c r="A593" s="260">
        <v>46088</v>
      </c>
      <c r="B593" s="15" t="s">
        <v>25</v>
      </c>
      <c r="C593" s="10">
        <v>80</v>
      </c>
      <c r="D593" s="10">
        <v>51.6</v>
      </c>
      <c r="E593" s="10">
        <v>70.5</v>
      </c>
      <c r="F593" s="10">
        <v>48.2</v>
      </c>
      <c r="G593" s="10">
        <v>27</v>
      </c>
      <c r="H593" s="10">
        <v>59</v>
      </c>
      <c r="I593" s="15">
        <f t="shared" si="143"/>
        <v>336.3</v>
      </c>
      <c r="J593" s="262">
        <f>SUM(I593:I594)</f>
        <v>638.1</v>
      </c>
      <c r="K593" s="11"/>
      <c r="L593" s="11"/>
    </row>
    <row r="594" spans="1:12" ht="12.75">
      <c r="A594" s="424"/>
      <c r="B594" s="12" t="s">
        <v>32</v>
      </c>
      <c r="C594" s="13">
        <v>77</v>
      </c>
      <c r="D594" s="13">
        <v>40.9</v>
      </c>
      <c r="E594" s="13">
        <v>65.900000000000006</v>
      </c>
      <c r="F594" s="13">
        <v>47</v>
      </c>
      <c r="G594" s="13">
        <v>15.8</v>
      </c>
      <c r="H594" s="13">
        <v>55.2</v>
      </c>
      <c r="I594" s="12">
        <f t="shared" si="143"/>
        <v>301.8</v>
      </c>
      <c r="J594" s="428"/>
      <c r="K594" s="14"/>
      <c r="L594" s="14"/>
    </row>
    <row r="595" spans="1:12" ht="12.75">
      <c r="A595" s="260">
        <v>46089</v>
      </c>
      <c r="B595" s="15" t="s">
        <v>25</v>
      </c>
      <c r="C595" s="10">
        <v>84</v>
      </c>
      <c r="D595" s="10">
        <v>46.7</v>
      </c>
      <c r="E595" s="10">
        <v>73.7</v>
      </c>
      <c r="F595" s="10">
        <v>47.7</v>
      </c>
      <c r="G595" s="10">
        <v>25.1</v>
      </c>
      <c r="H595" s="10">
        <v>53.8</v>
      </c>
      <c r="I595" s="15">
        <f t="shared" si="143"/>
        <v>331</v>
      </c>
      <c r="J595" s="262">
        <f>SUM(I595:I596)</f>
        <v>651.90000000000009</v>
      </c>
      <c r="K595" s="11"/>
      <c r="L595" s="11"/>
    </row>
    <row r="596" spans="1:12" ht="12.75">
      <c r="A596" s="424"/>
      <c r="B596" s="12" t="s">
        <v>32</v>
      </c>
      <c r="C596" s="13">
        <v>73.2</v>
      </c>
      <c r="D596" s="13">
        <v>46.3</v>
      </c>
      <c r="E596" s="13">
        <v>63.6</v>
      </c>
      <c r="F596" s="13">
        <v>57.9</v>
      </c>
      <c r="G596" s="13">
        <v>27.8</v>
      </c>
      <c r="H596" s="13">
        <v>52.1</v>
      </c>
      <c r="I596" s="12">
        <f t="shared" si="143"/>
        <v>320.90000000000003</v>
      </c>
      <c r="J596" s="428"/>
      <c r="K596" s="14"/>
      <c r="L596" s="14"/>
    </row>
    <row r="597" spans="1:12" ht="12.75">
      <c r="A597" s="260">
        <v>46090</v>
      </c>
      <c r="B597" s="15" t="s">
        <v>25</v>
      </c>
      <c r="C597" s="10">
        <v>85</v>
      </c>
      <c r="D597" s="10">
        <v>44.8</v>
      </c>
      <c r="E597" s="10">
        <v>69</v>
      </c>
      <c r="F597" s="10">
        <v>48.3</v>
      </c>
      <c r="G597" s="16">
        <v>36.9</v>
      </c>
      <c r="H597" s="10">
        <v>60.7</v>
      </c>
      <c r="I597" s="15">
        <f t="shared" si="143"/>
        <v>344.7</v>
      </c>
      <c r="J597" s="262">
        <f>SUM(I597:I598)</f>
        <v>655.8</v>
      </c>
      <c r="K597" s="11"/>
      <c r="L597" s="11"/>
    </row>
    <row r="598" spans="1:12" ht="12.75">
      <c r="A598" s="424"/>
      <c r="B598" s="12" t="s">
        <v>32</v>
      </c>
      <c r="C598" s="13">
        <v>78.400000000000006</v>
      </c>
      <c r="D598" s="13">
        <v>43.4</v>
      </c>
      <c r="E598" s="13">
        <v>66.5</v>
      </c>
      <c r="F598" s="13">
        <v>52.4</v>
      </c>
      <c r="G598" s="16">
        <v>16.3</v>
      </c>
      <c r="H598" s="13">
        <v>54.1</v>
      </c>
      <c r="I598" s="12">
        <f t="shared" si="143"/>
        <v>311.10000000000002</v>
      </c>
      <c r="J598" s="428"/>
      <c r="K598" s="14"/>
      <c r="L598" s="14"/>
    </row>
    <row r="599" spans="1:12" ht="12.75">
      <c r="A599" s="260">
        <v>46091</v>
      </c>
      <c r="B599" s="15" t="s">
        <v>25</v>
      </c>
      <c r="C599" s="10">
        <v>87.2</v>
      </c>
      <c r="D599" s="10">
        <v>50.5</v>
      </c>
      <c r="E599" s="10">
        <v>74.7</v>
      </c>
      <c r="F599" s="10">
        <v>51.2</v>
      </c>
      <c r="G599" s="10">
        <v>26.8</v>
      </c>
      <c r="H599" s="10">
        <v>58.3</v>
      </c>
      <c r="I599" s="15">
        <f t="shared" si="143"/>
        <v>348.7</v>
      </c>
      <c r="J599" s="262">
        <f>SUM(I599:I600)</f>
        <v>675.09999999999991</v>
      </c>
      <c r="K599" s="11"/>
      <c r="L599" s="11"/>
    </row>
    <row r="600" spans="1:12" ht="12.75">
      <c r="A600" s="424"/>
      <c r="B600" s="12" t="s">
        <v>32</v>
      </c>
      <c r="C600" s="13">
        <v>84.1</v>
      </c>
      <c r="D600" s="13">
        <v>45.4</v>
      </c>
      <c r="E600" s="13">
        <v>64</v>
      </c>
      <c r="F600" s="13">
        <v>57.7</v>
      </c>
      <c r="G600" s="13">
        <v>15.7</v>
      </c>
      <c r="H600" s="13">
        <v>59.5</v>
      </c>
      <c r="I600" s="12">
        <f t="shared" si="143"/>
        <v>326.39999999999998</v>
      </c>
      <c r="J600" s="428"/>
      <c r="K600" s="14"/>
      <c r="L600" s="14"/>
    </row>
    <row r="601" spans="1:12" ht="14.25">
      <c r="A601" s="9"/>
      <c r="B601" s="10"/>
      <c r="C601" s="10"/>
      <c r="D601" s="10"/>
      <c r="E601" s="10"/>
      <c r="F601" s="10"/>
      <c r="G601" s="10"/>
      <c r="H601" s="10"/>
      <c r="I601" s="10"/>
      <c r="J601" s="11"/>
      <c r="K601" s="11"/>
      <c r="L601" s="11"/>
    </row>
    <row r="602" spans="1:12" ht="12.75">
      <c r="A602" s="256" t="s">
        <v>89</v>
      </c>
      <c r="B602" s="357"/>
      <c r="C602" s="16">
        <f t="shared" ref="C602:J602" si="144">SUM(C581:C600)</f>
        <v>1519.4</v>
      </c>
      <c r="D602" s="16">
        <f t="shared" si="144"/>
        <v>911.89999999999986</v>
      </c>
      <c r="E602" s="16">
        <f t="shared" si="144"/>
        <v>1375.1000000000001</v>
      </c>
      <c r="F602" s="16">
        <f t="shared" si="144"/>
        <v>1013.0000000000001</v>
      </c>
      <c r="G602" s="16">
        <f t="shared" si="144"/>
        <v>487.8</v>
      </c>
      <c r="H602" s="16">
        <f t="shared" si="144"/>
        <v>1155</v>
      </c>
      <c r="I602" s="16">
        <f t="shared" si="144"/>
        <v>6462.2</v>
      </c>
      <c r="J602" s="16">
        <f t="shared" si="144"/>
        <v>6462.2000000000007</v>
      </c>
      <c r="K602" s="14"/>
      <c r="L602" s="14"/>
    </row>
    <row r="603" spans="1:12" ht="13.5">
      <c r="A603" s="253" t="s">
        <v>90</v>
      </c>
      <c r="B603" s="422"/>
      <c r="C603" s="17">
        <f>C602*40</f>
        <v>60776</v>
      </c>
      <c r="D603" s="17">
        <f t="shared" ref="D603:E603" si="145">D602*40+200</f>
        <v>36675.999999999993</v>
      </c>
      <c r="E603" s="17">
        <f t="shared" si="145"/>
        <v>55204.000000000007</v>
      </c>
      <c r="F603" s="17">
        <f t="shared" ref="F603:J603" si="146">F602*40</f>
        <v>40520.000000000007</v>
      </c>
      <c r="G603" s="17">
        <f t="shared" si="146"/>
        <v>19512</v>
      </c>
      <c r="H603" s="17">
        <f t="shared" si="146"/>
        <v>46200</v>
      </c>
      <c r="I603" s="17">
        <f t="shared" si="146"/>
        <v>258488</v>
      </c>
      <c r="J603" s="17">
        <f t="shared" si="146"/>
        <v>258488.00000000003</v>
      </c>
      <c r="K603" s="11"/>
      <c r="L603" s="11"/>
    </row>
    <row r="604" spans="1:12" ht="14.25">
      <c r="A604" s="23"/>
      <c r="B604" s="13"/>
      <c r="C604" s="13"/>
      <c r="D604" s="13"/>
      <c r="E604" s="13"/>
      <c r="F604" s="13"/>
      <c r="G604" s="13"/>
      <c r="H604" s="13"/>
      <c r="I604" s="13"/>
      <c r="J604" s="14"/>
      <c r="K604" s="14"/>
      <c r="L604" s="14"/>
    </row>
    <row r="605" spans="1:12" ht="12.75">
      <c r="A605" s="254" t="s">
        <v>91</v>
      </c>
      <c r="B605" s="422"/>
      <c r="C605" s="19"/>
      <c r="D605" s="19"/>
      <c r="E605" s="19"/>
      <c r="F605" s="19"/>
      <c r="G605" s="19"/>
      <c r="H605" s="19"/>
      <c r="I605" s="20"/>
      <c r="J605" s="19"/>
      <c r="K605" s="11"/>
      <c r="L605" s="11"/>
    </row>
    <row r="606" spans="1:12" ht="12.75">
      <c r="A606" s="255" t="s">
        <v>92</v>
      </c>
      <c r="B606" s="421"/>
      <c r="C606" s="21"/>
      <c r="D606" s="21"/>
      <c r="E606" s="21"/>
      <c r="F606" s="21"/>
      <c r="G606" s="21"/>
      <c r="H606" s="21"/>
      <c r="I606" s="22"/>
      <c r="J606" s="21"/>
      <c r="K606" s="14"/>
      <c r="L606" s="14"/>
    </row>
    <row r="607" spans="1:12" ht="14.25">
      <c r="A607" s="9"/>
      <c r="B607" s="10"/>
      <c r="C607" s="10"/>
      <c r="D607" s="10"/>
      <c r="E607" s="10"/>
      <c r="F607" s="10"/>
      <c r="G607" s="10"/>
      <c r="H607" s="10"/>
      <c r="I607" s="10"/>
      <c r="J607" s="11"/>
      <c r="K607" s="11"/>
      <c r="L607" s="11"/>
    </row>
    <row r="608" spans="1:12" ht="12.75">
      <c r="A608" s="251">
        <v>46092</v>
      </c>
      <c r="B608" s="12" t="s">
        <v>25</v>
      </c>
      <c r="C608" s="13">
        <v>91.6</v>
      </c>
      <c r="D608" s="13">
        <v>50.7</v>
      </c>
      <c r="E608" s="13">
        <v>78</v>
      </c>
      <c r="F608" s="13">
        <v>52.2</v>
      </c>
      <c r="G608" s="13">
        <v>26.9</v>
      </c>
      <c r="H608" s="13">
        <v>56.6</v>
      </c>
      <c r="I608" s="12">
        <f t="shared" ref="I608:I627" si="147">SUM(C608:H608)</f>
        <v>356</v>
      </c>
      <c r="J608" s="252">
        <f>SUM(I608:I609)</f>
        <v>666.59999999999991</v>
      </c>
      <c r="K608" s="14"/>
      <c r="L608" s="14"/>
    </row>
    <row r="609" spans="1:12" ht="12.75">
      <c r="A609" s="419"/>
      <c r="B609" s="15" t="s">
        <v>32</v>
      </c>
      <c r="C609" s="10">
        <v>79.400000000000006</v>
      </c>
      <c r="D609" s="10">
        <v>44</v>
      </c>
      <c r="E609" s="10">
        <v>68.8</v>
      </c>
      <c r="F609" s="10">
        <v>47.7</v>
      </c>
      <c r="G609" s="10">
        <v>17.899999999999999</v>
      </c>
      <c r="H609" s="10">
        <v>52.8</v>
      </c>
      <c r="I609" s="15">
        <f t="shared" si="147"/>
        <v>310.59999999999997</v>
      </c>
      <c r="J609" s="420"/>
      <c r="K609" s="11"/>
      <c r="L609" s="11"/>
    </row>
    <row r="610" spans="1:12" ht="12.75">
      <c r="A610" s="251">
        <v>46093</v>
      </c>
      <c r="B610" s="12" t="s">
        <v>25</v>
      </c>
      <c r="C610" s="13">
        <v>92.2</v>
      </c>
      <c r="D610" s="13">
        <v>54.5</v>
      </c>
      <c r="E610" s="13">
        <v>77.5</v>
      </c>
      <c r="F610" s="13">
        <v>54</v>
      </c>
      <c r="G610" s="13">
        <v>27.4</v>
      </c>
      <c r="H610" s="13">
        <v>61.2</v>
      </c>
      <c r="I610" s="12">
        <f t="shared" si="147"/>
        <v>366.79999999999995</v>
      </c>
      <c r="J610" s="252">
        <f>SUM(I610:I611)</f>
        <v>688.19999999999993</v>
      </c>
      <c r="K610" s="14"/>
      <c r="L610" s="14"/>
    </row>
    <row r="611" spans="1:12" ht="12.75">
      <c r="A611" s="419"/>
      <c r="B611" s="15" t="s">
        <v>32</v>
      </c>
      <c r="C611" s="10">
        <v>79.3</v>
      </c>
      <c r="D611" s="10">
        <v>42.6</v>
      </c>
      <c r="E611" s="10">
        <v>65.8</v>
      </c>
      <c r="F611" s="10">
        <v>55</v>
      </c>
      <c r="G611" s="10">
        <v>21.2</v>
      </c>
      <c r="H611" s="10">
        <v>57.5</v>
      </c>
      <c r="I611" s="15">
        <f t="shared" si="147"/>
        <v>321.39999999999998</v>
      </c>
      <c r="J611" s="420"/>
      <c r="K611" s="11"/>
      <c r="L611" s="11"/>
    </row>
    <row r="612" spans="1:12" ht="12.75">
      <c r="A612" s="251">
        <v>46094</v>
      </c>
      <c r="B612" s="12" t="s">
        <v>25</v>
      </c>
      <c r="C612" s="13">
        <v>90.5</v>
      </c>
      <c r="D612" s="13">
        <v>47.8</v>
      </c>
      <c r="E612" s="13">
        <v>72.5</v>
      </c>
      <c r="F612" s="13">
        <v>55</v>
      </c>
      <c r="G612" s="13">
        <v>27.3</v>
      </c>
      <c r="H612" s="13">
        <v>57</v>
      </c>
      <c r="I612" s="12">
        <f t="shared" si="147"/>
        <v>350.1</v>
      </c>
      <c r="J612" s="252">
        <f>SUM(I612:I613)</f>
        <v>653.70000000000005</v>
      </c>
      <c r="K612" s="14"/>
      <c r="L612" s="14"/>
    </row>
    <row r="613" spans="1:12" ht="12.75">
      <c r="A613" s="419"/>
      <c r="B613" s="15" t="s">
        <v>32</v>
      </c>
      <c r="C613" s="10">
        <v>77.3</v>
      </c>
      <c r="D613" s="10">
        <v>43.4</v>
      </c>
      <c r="E613" s="10">
        <v>66.599999999999994</v>
      </c>
      <c r="F613" s="10">
        <v>54.5</v>
      </c>
      <c r="G613" s="10">
        <v>11.8</v>
      </c>
      <c r="H613" s="10">
        <v>50</v>
      </c>
      <c r="I613" s="15">
        <f t="shared" si="147"/>
        <v>303.60000000000002</v>
      </c>
      <c r="J613" s="420"/>
      <c r="K613" s="11"/>
      <c r="L613" s="11"/>
    </row>
    <row r="614" spans="1:12" ht="12.75">
      <c r="A614" s="251">
        <v>46095</v>
      </c>
      <c r="B614" s="12" t="s">
        <v>25</v>
      </c>
      <c r="C614" s="13">
        <v>89.8</v>
      </c>
      <c r="D614" s="13">
        <v>42.8</v>
      </c>
      <c r="E614" s="13">
        <v>74.8</v>
      </c>
      <c r="F614" s="13">
        <v>56.4</v>
      </c>
      <c r="G614" s="13">
        <v>23.5</v>
      </c>
      <c r="H614" s="13">
        <v>59.3</v>
      </c>
      <c r="I614" s="12">
        <f t="shared" si="147"/>
        <v>346.59999999999997</v>
      </c>
      <c r="J614" s="252">
        <f>SUM(I614:I615)</f>
        <v>673.89999999999986</v>
      </c>
      <c r="K614" s="14"/>
      <c r="L614" s="14"/>
    </row>
    <row r="615" spans="1:12" ht="12.75">
      <c r="A615" s="419"/>
      <c r="B615" s="15" t="s">
        <v>32</v>
      </c>
      <c r="C615" s="10">
        <v>81.3</v>
      </c>
      <c r="D615" s="10">
        <v>45.5</v>
      </c>
      <c r="E615" s="10">
        <v>64.5</v>
      </c>
      <c r="F615" s="10">
        <v>55.1</v>
      </c>
      <c r="G615" s="10">
        <v>23.5</v>
      </c>
      <c r="H615" s="10">
        <v>57.4</v>
      </c>
      <c r="I615" s="15">
        <f t="shared" si="147"/>
        <v>327.29999999999995</v>
      </c>
      <c r="J615" s="420"/>
      <c r="K615" s="11"/>
      <c r="L615" s="11"/>
    </row>
    <row r="616" spans="1:12" ht="12.75">
      <c r="A616" s="251">
        <v>46096</v>
      </c>
      <c r="B616" s="12" t="s">
        <v>25</v>
      </c>
      <c r="C616" s="13">
        <v>95.2</v>
      </c>
      <c r="D616" s="13">
        <v>48.7</v>
      </c>
      <c r="E616" s="13">
        <v>75.5</v>
      </c>
      <c r="F616" s="13">
        <v>53.6</v>
      </c>
      <c r="G616" s="13">
        <v>29.2</v>
      </c>
      <c r="H616" s="13">
        <v>61.8</v>
      </c>
      <c r="I616" s="12">
        <f t="shared" si="147"/>
        <v>364</v>
      </c>
      <c r="J616" s="252">
        <f>SUM(I616:I617)</f>
        <v>678.3</v>
      </c>
      <c r="K616" s="14"/>
      <c r="L616" s="14"/>
    </row>
    <row r="617" spans="1:12" ht="12.75">
      <c r="A617" s="419"/>
      <c r="B617" s="15" t="s">
        <v>32</v>
      </c>
      <c r="C617" s="10">
        <v>78.2</v>
      </c>
      <c r="D617" s="10">
        <v>41.1</v>
      </c>
      <c r="E617" s="10">
        <v>67.7</v>
      </c>
      <c r="F617" s="10">
        <v>51</v>
      </c>
      <c r="G617" s="10">
        <v>21.3</v>
      </c>
      <c r="H617" s="10">
        <v>55</v>
      </c>
      <c r="I617" s="15">
        <f t="shared" si="147"/>
        <v>314.3</v>
      </c>
      <c r="J617" s="420"/>
      <c r="K617" s="11"/>
      <c r="L617" s="11"/>
    </row>
    <row r="618" spans="1:12" ht="12.75">
      <c r="A618" s="251">
        <v>46097</v>
      </c>
      <c r="B618" s="12" t="s">
        <v>25</v>
      </c>
      <c r="C618" s="13">
        <v>94.2</v>
      </c>
      <c r="D618" s="13">
        <v>40.1</v>
      </c>
      <c r="E618" s="13">
        <v>79.2</v>
      </c>
      <c r="F618" s="13">
        <v>48.5</v>
      </c>
      <c r="G618" s="13">
        <v>33.1</v>
      </c>
      <c r="H618" s="13">
        <v>55</v>
      </c>
      <c r="I618" s="12">
        <f t="shared" si="147"/>
        <v>350.1</v>
      </c>
      <c r="J618" s="252">
        <f>SUM(I618:I619)</f>
        <v>664.90000000000009</v>
      </c>
      <c r="K618" s="14"/>
      <c r="L618" s="14"/>
    </row>
    <row r="619" spans="1:12" ht="12.75">
      <c r="A619" s="419"/>
      <c r="B619" s="15" t="s">
        <v>32</v>
      </c>
      <c r="C619" s="10">
        <v>77.099999999999994</v>
      </c>
      <c r="D619" s="10">
        <v>41.8</v>
      </c>
      <c r="E619" s="10">
        <v>69.599999999999994</v>
      </c>
      <c r="F619" s="10">
        <v>53.7</v>
      </c>
      <c r="G619" s="10">
        <v>19</v>
      </c>
      <c r="H619" s="10">
        <v>53.6</v>
      </c>
      <c r="I619" s="15">
        <f t="shared" si="147"/>
        <v>314.8</v>
      </c>
      <c r="J619" s="420"/>
      <c r="K619" s="11"/>
      <c r="L619" s="11"/>
    </row>
    <row r="620" spans="1:12" ht="12.75">
      <c r="A620" s="251">
        <v>46098</v>
      </c>
      <c r="B620" s="12" t="s">
        <v>25</v>
      </c>
      <c r="C620" s="13">
        <v>95.2</v>
      </c>
      <c r="D620" s="13">
        <v>47.2</v>
      </c>
      <c r="E620" s="13">
        <v>81.2</v>
      </c>
      <c r="F620" s="13">
        <v>50.8</v>
      </c>
      <c r="G620" s="13">
        <v>29.1</v>
      </c>
      <c r="H620" s="13">
        <v>57</v>
      </c>
      <c r="I620" s="12">
        <f t="shared" si="147"/>
        <v>360.50000000000006</v>
      </c>
      <c r="J620" s="252">
        <f>SUM(I620:I621)</f>
        <v>695.2</v>
      </c>
      <c r="K620" s="14"/>
      <c r="L620" s="14"/>
    </row>
    <row r="621" spans="1:12" ht="12.75">
      <c r="A621" s="419"/>
      <c r="B621" s="15" t="s">
        <v>32</v>
      </c>
      <c r="C621" s="10">
        <v>73.400000000000006</v>
      </c>
      <c r="D621" s="10">
        <v>50</v>
      </c>
      <c r="E621" s="10">
        <v>73</v>
      </c>
      <c r="F621" s="10">
        <v>55.2</v>
      </c>
      <c r="G621" s="10">
        <v>26.4</v>
      </c>
      <c r="H621" s="10">
        <v>56.7</v>
      </c>
      <c r="I621" s="15">
        <f t="shared" si="147"/>
        <v>334.7</v>
      </c>
      <c r="J621" s="420"/>
      <c r="K621" s="11"/>
      <c r="L621" s="11"/>
    </row>
    <row r="622" spans="1:12" ht="12.75">
      <c r="A622" s="251">
        <v>46099</v>
      </c>
      <c r="B622" s="12" t="s">
        <v>25</v>
      </c>
      <c r="C622" s="13">
        <v>95.7</v>
      </c>
      <c r="D622" s="13">
        <v>48.7</v>
      </c>
      <c r="E622" s="13">
        <v>79.2</v>
      </c>
      <c r="F622" s="13">
        <v>44.2</v>
      </c>
      <c r="G622" s="13">
        <v>22.7</v>
      </c>
      <c r="H622" s="13">
        <v>58.8</v>
      </c>
      <c r="I622" s="12">
        <f t="shared" si="147"/>
        <v>349.3</v>
      </c>
      <c r="J622" s="252">
        <f>SUM(I622:I623)</f>
        <v>651.5</v>
      </c>
      <c r="K622" s="14"/>
      <c r="L622" s="14"/>
    </row>
    <row r="623" spans="1:12" ht="12.75">
      <c r="A623" s="419"/>
      <c r="B623" s="15" t="s">
        <v>32</v>
      </c>
      <c r="C623" s="10">
        <v>75.8</v>
      </c>
      <c r="D623" s="10">
        <v>39.4</v>
      </c>
      <c r="E623" s="10">
        <v>66.2</v>
      </c>
      <c r="F623" s="10">
        <v>51.3</v>
      </c>
      <c r="G623" s="10">
        <v>15.6</v>
      </c>
      <c r="H623" s="10">
        <v>53.9</v>
      </c>
      <c r="I623" s="15">
        <f t="shared" si="147"/>
        <v>302.2</v>
      </c>
      <c r="J623" s="420"/>
      <c r="K623" s="11"/>
      <c r="L623" s="11"/>
    </row>
    <row r="624" spans="1:12" ht="12.75">
      <c r="A624" s="251">
        <v>46100</v>
      </c>
      <c r="B624" s="12" t="s">
        <v>25</v>
      </c>
      <c r="C624" s="13">
        <v>91</v>
      </c>
      <c r="D624" s="13">
        <v>45.4</v>
      </c>
      <c r="E624" s="13">
        <v>81.8</v>
      </c>
      <c r="F624" s="13">
        <v>53.4</v>
      </c>
      <c r="G624" s="13">
        <v>24.8</v>
      </c>
      <c r="H624" s="13">
        <v>55.3</v>
      </c>
      <c r="I624" s="12">
        <f t="shared" si="147"/>
        <v>351.7</v>
      </c>
      <c r="J624" s="252">
        <f>SUM(I624:I625)</f>
        <v>680.5</v>
      </c>
      <c r="K624" s="14"/>
      <c r="L624" s="14"/>
    </row>
    <row r="625" spans="1:12" ht="12.75">
      <c r="A625" s="419"/>
      <c r="B625" s="15" t="s">
        <v>32</v>
      </c>
      <c r="C625" s="10">
        <v>81.3</v>
      </c>
      <c r="D625" s="10">
        <v>45.3</v>
      </c>
      <c r="E625" s="10">
        <v>75.7</v>
      </c>
      <c r="F625" s="10">
        <v>57.4</v>
      </c>
      <c r="G625" s="10">
        <v>23.1</v>
      </c>
      <c r="H625" s="10">
        <v>46</v>
      </c>
      <c r="I625" s="15">
        <f t="shared" si="147"/>
        <v>328.8</v>
      </c>
      <c r="J625" s="420"/>
      <c r="K625" s="11"/>
      <c r="L625" s="11"/>
    </row>
    <row r="626" spans="1:12" ht="12.75">
      <c r="A626" s="251">
        <v>46101</v>
      </c>
      <c r="B626" s="12" t="s">
        <v>25</v>
      </c>
      <c r="C626" s="13">
        <v>95.1</v>
      </c>
      <c r="D626" s="13">
        <v>54.3</v>
      </c>
      <c r="E626" s="13">
        <v>81.3</v>
      </c>
      <c r="F626" s="13">
        <v>55.6</v>
      </c>
      <c r="G626" s="13">
        <v>30.8</v>
      </c>
      <c r="H626" s="13">
        <v>60.6</v>
      </c>
      <c r="I626" s="12">
        <f t="shared" si="147"/>
        <v>377.70000000000005</v>
      </c>
      <c r="J626" s="252">
        <f>SUM(I626:I627)</f>
        <v>377.70000000000005</v>
      </c>
      <c r="K626" s="14"/>
      <c r="L626" s="14"/>
    </row>
    <row r="627" spans="1:12" ht="12.75">
      <c r="A627" s="419"/>
      <c r="B627" s="15" t="s">
        <v>32</v>
      </c>
      <c r="C627" s="10">
        <v>0</v>
      </c>
      <c r="D627" s="10">
        <v>0</v>
      </c>
      <c r="E627" s="10">
        <v>0</v>
      </c>
      <c r="F627" s="10">
        <v>0</v>
      </c>
      <c r="G627" s="10">
        <v>0</v>
      </c>
      <c r="H627" s="10">
        <v>0</v>
      </c>
      <c r="I627" s="15">
        <f t="shared" si="147"/>
        <v>0</v>
      </c>
      <c r="J627" s="420"/>
      <c r="K627" s="11"/>
      <c r="L627" s="11"/>
    </row>
    <row r="628" spans="1:12" ht="14.25">
      <c r="A628" s="23"/>
      <c r="B628" s="13"/>
      <c r="C628" s="13"/>
      <c r="D628" s="13"/>
      <c r="E628" s="13"/>
      <c r="F628" s="13"/>
      <c r="G628" s="13"/>
      <c r="H628" s="13"/>
      <c r="I628" s="13"/>
      <c r="J628" s="14"/>
      <c r="K628" s="14"/>
      <c r="L628" s="14"/>
    </row>
    <row r="629" spans="1:12" ht="12.75">
      <c r="A629" s="256" t="s">
        <v>89</v>
      </c>
      <c r="B629" s="357"/>
      <c r="C629" s="16">
        <f t="shared" ref="C629:J629" si="148">SUM(C608:C627)</f>
        <v>1633.6000000000001</v>
      </c>
      <c r="D629" s="16">
        <f t="shared" si="148"/>
        <v>873.3</v>
      </c>
      <c r="E629" s="16">
        <f t="shared" si="148"/>
        <v>1398.9</v>
      </c>
      <c r="F629" s="16">
        <f t="shared" si="148"/>
        <v>1004.6</v>
      </c>
      <c r="G629" s="16">
        <f t="shared" si="148"/>
        <v>454.60000000000008</v>
      </c>
      <c r="H629" s="16">
        <f t="shared" si="148"/>
        <v>1065.5</v>
      </c>
      <c r="I629" s="16">
        <f t="shared" si="148"/>
        <v>6430.5</v>
      </c>
      <c r="J629" s="16">
        <f t="shared" si="148"/>
        <v>6430.5</v>
      </c>
      <c r="K629" s="11"/>
      <c r="L629" s="11"/>
    </row>
    <row r="630" spans="1:12" ht="13.5">
      <c r="A630" s="253" t="s">
        <v>90</v>
      </c>
      <c r="B630" s="421"/>
      <c r="C630" s="17">
        <f t="shared" ref="C630:J630" si="149">C629*40</f>
        <v>65344.000000000007</v>
      </c>
      <c r="D630" s="17">
        <f t="shared" si="149"/>
        <v>34932</v>
      </c>
      <c r="E630" s="17">
        <f t="shared" si="149"/>
        <v>55956</v>
      </c>
      <c r="F630" s="17">
        <f t="shared" si="149"/>
        <v>40184</v>
      </c>
      <c r="G630" s="17">
        <f t="shared" si="149"/>
        <v>18184.000000000004</v>
      </c>
      <c r="H630" s="17">
        <f t="shared" si="149"/>
        <v>42620</v>
      </c>
      <c r="I630" s="17">
        <f t="shared" si="149"/>
        <v>257220</v>
      </c>
      <c r="J630" s="17">
        <f t="shared" si="149"/>
        <v>257220</v>
      </c>
      <c r="K630" s="14"/>
      <c r="L630" s="14"/>
    </row>
    <row r="631" spans="1:12" ht="14.25">
      <c r="A631" s="9"/>
      <c r="B631" s="10"/>
      <c r="C631" s="10"/>
      <c r="D631" s="10"/>
      <c r="E631" s="10"/>
      <c r="F631" s="10"/>
      <c r="G631" s="10"/>
      <c r="H631" s="10"/>
      <c r="I631" s="10"/>
      <c r="J631" s="11"/>
      <c r="K631" s="11"/>
      <c r="L631" s="11"/>
    </row>
    <row r="632" spans="1:12" ht="12.75">
      <c r="A632" s="254" t="s">
        <v>91</v>
      </c>
      <c r="B632" s="421"/>
      <c r="C632" s="19"/>
      <c r="D632" s="19"/>
      <c r="E632" s="19"/>
      <c r="F632" s="19"/>
      <c r="G632" s="19"/>
      <c r="H632" s="19"/>
      <c r="I632" s="20"/>
      <c r="J632" s="19"/>
      <c r="K632" s="14"/>
      <c r="L632" s="14"/>
    </row>
    <row r="633" spans="1:12" ht="12.75">
      <c r="A633" s="255" t="s">
        <v>92</v>
      </c>
      <c r="B633" s="422"/>
      <c r="C633" s="21"/>
      <c r="D633" s="21"/>
      <c r="E633" s="21"/>
      <c r="F633" s="21"/>
      <c r="G633" s="21"/>
      <c r="H633" s="21"/>
      <c r="I633" s="22"/>
      <c r="J633" s="21"/>
      <c r="K633" s="11"/>
      <c r="L633" s="11"/>
    </row>
    <row r="634" spans="1:12" ht="14.25">
      <c r="A634" s="23"/>
      <c r="B634" s="13"/>
      <c r="C634" s="13"/>
      <c r="D634" s="13"/>
      <c r="E634" s="13"/>
      <c r="F634" s="13"/>
      <c r="G634" s="13"/>
      <c r="H634" s="13"/>
      <c r="I634" s="13"/>
      <c r="J634" s="14"/>
      <c r="K634" s="14"/>
      <c r="L634" s="14"/>
    </row>
    <row r="635" spans="1:12" ht="12.75">
      <c r="A635" s="260">
        <v>46102</v>
      </c>
      <c r="B635" s="15" t="s">
        <v>25</v>
      </c>
      <c r="C635" s="10">
        <v>100.2</v>
      </c>
      <c r="D635" s="10">
        <v>56.6</v>
      </c>
      <c r="E635" s="10">
        <v>82.4</v>
      </c>
      <c r="F635" s="10">
        <v>54.2</v>
      </c>
      <c r="G635" s="10">
        <v>30.9</v>
      </c>
      <c r="H635" s="10">
        <v>65.099999999999994</v>
      </c>
      <c r="I635" s="15">
        <f t="shared" ref="I635:I656" si="150">SUM(C635:H635)</f>
        <v>389.4</v>
      </c>
      <c r="J635" s="262">
        <f>SUM(I635:I636)</f>
        <v>701.59999999999991</v>
      </c>
      <c r="K635" s="11"/>
      <c r="L635" s="11"/>
    </row>
    <row r="636" spans="1:12" ht="12.75">
      <c r="A636" s="424"/>
      <c r="B636" s="12" t="s">
        <v>32</v>
      </c>
      <c r="C636" s="13">
        <v>78.8</v>
      </c>
      <c r="D636" s="13">
        <v>43.7</v>
      </c>
      <c r="E636" s="13">
        <v>70</v>
      </c>
      <c r="F636" s="13">
        <v>49.2</v>
      </c>
      <c r="G636" s="13">
        <v>17.5</v>
      </c>
      <c r="H636" s="13">
        <v>53</v>
      </c>
      <c r="I636" s="12">
        <f t="shared" si="150"/>
        <v>312.2</v>
      </c>
      <c r="J636" s="428"/>
      <c r="K636" s="14"/>
      <c r="L636" s="14"/>
    </row>
    <row r="637" spans="1:12" ht="12.75">
      <c r="A637" s="260">
        <v>46103</v>
      </c>
      <c r="B637" s="15" t="s">
        <v>25</v>
      </c>
      <c r="C637" s="10">
        <v>92.2</v>
      </c>
      <c r="D637" s="10">
        <v>52</v>
      </c>
      <c r="E637" s="10">
        <v>73.400000000000006</v>
      </c>
      <c r="F637" s="10">
        <v>53.3</v>
      </c>
      <c r="G637" s="10">
        <v>27.5</v>
      </c>
      <c r="H637" s="10">
        <v>56.1</v>
      </c>
      <c r="I637" s="15">
        <f t="shared" si="150"/>
        <v>354.5</v>
      </c>
      <c r="J637" s="262">
        <f>SUM(I637:I638)</f>
        <v>701</v>
      </c>
      <c r="K637" s="11"/>
      <c r="L637" s="11"/>
    </row>
    <row r="638" spans="1:12" ht="12.75">
      <c r="A638" s="424"/>
      <c r="B638" s="12" t="s">
        <v>32</v>
      </c>
      <c r="C638" s="13">
        <v>85.3</v>
      </c>
      <c r="D638" s="13">
        <v>50.5</v>
      </c>
      <c r="E638" s="13">
        <v>71.5</v>
      </c>
      <c r="F638" s="13">
        <v>55.7</v>
      </c>
      <c r="G638" s="13">
        <v>26.2</v>
      </c>
      <c r="H638" s="13">
        <v>57.3</v>
      </c>
      <c r="I638" s="12">
        <f t="shared" si="150"/>
        <v>346.5</v>
      </c>
      <c r="J638" s="428"/>
      <c r="K638" s="14"/>
      <c r="L638" s="14"/>
    </row>
    <row r="639" spans="1:12" ht="12.75">
      <c r="A639" s="260">
        <v>46104</v>
      </c>
      <c r="B639" s="15" t="s">
        <v>25</v>
      </c>
      <c r="C639" s="10">
        <v>84.9</v>
      </c>
      <c r="D639" s="10">
        <v>52.4</v>
      </c>
      <c r="E639" s="10">
        <v>77</v>
      </c>
      <c r="F639" s="10">
        <v>58.6</v>
      </c>
      <c r="G639" s="10">
        <v>30.4</v>
      </c>
      <c r="H639" s="10">
        <v>55.5</v>
      </c>
      <c r="I639" s="15">
        <f t="shared" si="150"/>
        <v>358.8</v>
      </c>
      <c r="J639" s="262">
        <f>SUM(I639:I640)</f>
        <v>678.8</v>
      </c>
      <c r="K639" s="11"/>
      <c r="L639" s="11"/>
    </row>
    <row r="640" spans="1:12" ht="12.75">
      <c r="A640" s="424"/>
      <c r="B640" s="12" t="s">
        <v>32</v>
      </c>
      <c r="C640" s="13">
        <v>78.5</v>
      </c>
      <c r="D640" s="13">
        <v>48</v>
      </c>
      <c r="E640" s="13">
        <v>69.599999999999994</v>
      </c>
      <c r="F640" s="13">
        <v>51</v>
      </c>
      <c r="G640" s="13">
        <v>23.2</v>
      </c>
      <c r="H640" s="13">
        <v>49.7</v>
      </c>
      <c r="I640" s="12">
        <f t="shared" si="150"/>
        <v>320</v>
      </c>
      <c r="J640" s="428"/>
      <c r="K640" s="14"/>
      <c r="L640" s="14"/>
    </row>
    <row r="641" spans="1:12" ht="12.75">
      <c r="A641" s="260">
        <v>46105</v>
      </c>
      <c r="B641" s="15" t="s">
        <v>25</v>
      </c>
      <c r="C641" s="10">
        <v>86.5</v>
      </c>
      <c r="D641" s="10">
        <v>50.1</v>
      </c>
      <c r="E641" s="10">
        <v>73.3</v>
      </c>
      <c r="F641" s="10">
        <v>50.5</v>
      </c>
      <c r="G641" s="10">
        <v>30.5</v>
      </c>
      <c r="H641" s="10">
        <v>52.6</v>
      </c>
      <c r="I641" s="15">
        <f t="shared" si="150"/>
        <v>343.5</v>
      </c>
      <c r="J641" s="262">
        <f>SUM(I641:I642)</f>
        <v>691.6</v>
      </c>
      <c r="K641" s="11"/>
      <c r="L641" s="11"/>
    </row>
    <row r="642" spans="1:12" ht="12.75">
      <c r="A642" s="424"/>
      <c r="B642" s="12" t="s">
        <v>32</v>
      </c>
      <c r="C642" s="13">
        <v>82.6</v>
      </c>
      <c r="D642" s="13">
        <v>59.8</v>
      </c>
      <c r="E642" s="13">
        <v>68</v>
      </c>
      <c r="F642" s="13">
        <v>51.6</v>
      </c>
      <c r="G642" s="13">
        <v>31.8</v>
      </c>
      <c r="H642" s="13">
        <v>54.3</v>
      </c>
      <c r="I642" s="12">
        <f t="shared" si="150"/>
        <v>348.1</v>
      </c>
      <c r="J642" s="428"/>
      <c r="K642" s="14"/>
      <c r="L642" s="14"/>
    </row>
    <row r="643" spans="1:12" ht="12.75">
      <c r="A643" s="260">
        <v>46106</v>
      </c>
      <c r="B643" s="15" t="s">
        <v>25</v>
      </c>
      <c r="C643" s="10">
        <v>83.6</v>
      </c>
      <c r="D643" s="10">
        <v>61.8</v>
      </c>
      <c r="E643" s="10">
        <v>75.400000000000006</v>
      </c>
      <c r="F643" s="10">
        <v>51.8</v>
      </c>
      <c r="G643" s="10">
        <v>36.200000000000003</v>
      </c>
      <c r="H643" s="10">
        <v>60.3</v>
      </c>
      <c r="I643" s="15">
        <f t="shared" si="150"/>
        <v>369.09999999999997</v>
      </c>
      <c r="J643" s="262">
        <f>SUM(I643:I644)</f>
        <v>691</v>
      </c>
      <c r="K643" s="11"/>
      <c r="L643" s="11"/>
    </row>
    <row r="644" spans="1:12" ht="12.75">
      <c r="A644" s="424"/>
      <c r="B644" s="12" t="s">
        <v>32</v>
      </c>
      <c r="C644" s="13">
        <v>80.2</v>
      </c>
      <c r="D644" s="13">
        <v>54.6</v>
      </c>
      <c r="E644" s="13">
        <v>68.599999999999994</v>
      </c>
      <c r="F644" s="13">
        <v>53.3</v>
      </c>
      <c r="G644" s="13">
        <v>15.4</v>
      </c>
      <c r="H644" s="13">
        <v>49.8</v>
      </c>
      <c r="I644" s="12">
        <f t="shared" si="150"/>
        <v>321.89999999999998</v>
      </c>
      <c r="J644" s="428"/>
      <c r="K644" s="14"/>
      <c r="L644" s="14"/>
    </row>
    <row r="645" spans="1:12" ht="12.75">
      <c r="A645" s="260">
        <v>46107</v>
      </c>
      <c r="B645" s="15" t="s">
        <v>25</v>
      </c>
      <c r="C645" s="10">
        <v>89.4</v>
      </c>
      <c r="D645" s="10">
        <v>65</v>
      </c>
      <c r="E645" s="10">
        <v>80.2</v>
      </c>
      <c r="F645" s="10">
        <v>57</v>
      </c>
      <c r="G645" s="10">
        <v>35</v>
      </c>
      <c r="H645" s="10">
        <v>58.7</v>
      </c>
      <c r="I645" s="15">
        <f t="shared" si="150"/>
        <v>385.3</v>
      </c>
      <c r="J645" s="262">
        <f>SUM(I645:I646)</f>
        <v>744.90000000000009</v>
      </c>
      <c r="K645" s="11"/>
      <c r="L645" s="11"/>
    </row>
    <row r="646" spans="1:12" ht="12.75">
      <c r="A646" s="424"/>
      <c r="B646" s="12" t="s">
        <v>32</v>
      </c>
      <c r="C646" s="13">
        <v>81.5</v>
      </c>
      <c r="D646" s="13">
        <v>60.4</v>
      </c>
      <c r="E646" s="13">
        <v>74.599999999999994</v>
      </c>
      <c r="F646" s="13">
        <v>57.3</v>
      </c>
      <c r="G646" s="13">
        <v>28.8</v>
      </c>
      <c r="H646" s="13">
        <v>57</v>
      </c>
      <c r="I646" s="12">
        <f t="shared" si="150"/>
        <v>359.6</v>
      </c>
      <c r="J646" s="428"/>
      <c r="K646" s="14"/>
      <c r="L646" s="14"/>
    </row>
    <row r="647" spans="1:12" ht="12.75">
      <c r="A647" s="260">
        <v>46108</v>
      </c>
      <c r="B647" s="15" t="s">
        <v>25</v>
      </c>
      <c r="C647" s="10">
        <v>85.3</v>
      </c>
      <c r="D647" s="10">
        <v>57.5</v>
      </c>
      <c r="E647" s="10">
        <v>70.7</v>
      </c>
      <c r="F647" s="10">
        <v>58.7</v>
      </c>
      <c r="G647" s="10">
        <v>35.9</v>
      </c>
      <c r="H647" s="10">
        <v>55.3</v>
      </c>
      <c r="I647" s="15">
        <f t="shared" si="150"/>
        <v>363.4</v>
      </c>
      <c r="J647" s="262">
        <f>SUM(I647:I648)</f>
        <v>698.3</v>
      </c>
      <c r="K647" s="11"/>
      <c r="L647" s="11"/>
    </row>
    <row r="648" spans="1:12" ht="12.75">
      <c r="A648" s="424"/>
      <c r="B648" s="12" t="s">
        <v>32</v>
      </c>
      <c r="C648" s="13">
        <v>74.7</v>
      </c>
      <c r="D648" s="13">
        <v>54.6</v>
      </c>
      <c r="E648" s="13">
        <v>79.599999999999994</v>
      </c>
      <c r="F648" s="13">
        <v>54.6</v>
      </c>
      <c r="G648" s="13">
        <v>22.8</v>
      </c>
      <c r="H648" s="13">
        <v>48.6</v>
      </c>
      <c r="I648" s="12">
        <f t="shared" si="150"/>
        <v>334.90000000000003</v>
      </c>
      <c r="J648" s="428"/>
      <c r="K648" s="14"/>
      <c r="L648" s="14"/>
    </row>
    <row r="649" spans="1:12" ht="12.75">
      <c r="A649" s="260">
        <v>46109</v>
      </c>
      <c r="B649" s="15" t="s">
        <v>25</v>
      </c>
      <c r="C649" s="10">
        <v>82</v>
      </c>
      <c r="D649" s="10">
        <v>60</v>
      </c>
      <c r="E649" s="10">
        <v>73.599999999999994</v>
      </c>
      <c r="F649" s="10">
        <v>56.7</v>
      </c>
      <c r="G649" s="10">
        <v>33</v>
      </c>
      <c r="H649" s="10">
        <v>56.7</v>
      </c>
      <c r="I649" s="15">
        <f t="shared" si="150"/>
        <v>362</v>
      </c>
      <c r="J649" s="262">
        <f>SUM(I649:I650)</f>
        <v>687.8</v>
      </c>
      <c r="K649" s="11"/>
      <c r="L649" s="11"/>
    </row>
    <row r="650" spans="1:12" ht="12.75">
      <c r="A650" s="424"/>
      <c r="B650" s="12" t="s">
        <v>32</v>
      </c>
      <c r="C650" s="13">
        <v>79</v>
      </c>
      <c r="D650" s="13">
        <v>50.3</v>
      </c>
      <c r="E650" s="13">
        <v>65.2</v>
      </c>
      <c r="F650" s="13">
        <v>51.1</v>
      </c>
      <c r="G650" s="13">
        <v>25.7</v>
      </c>
      <c r="H650" s="13">
        <v>54.5</v>
      </c>
      <c r="I650" s="12">
        <f t="shared" si="150"/>
        <v>325.8</v>
      </c>
      <c r="J650" s="428"/>
      <c r="K650" s="14"/>
      <c r="L650" s="14"/>
    </row>
    <row r="651" spans="1:12" ht="12.75">
      <c r="A651" s="260">
        <v>46110</v>
      </c>
      <c r="B651" s="15" t="s">
        <v>25</v>
      </c>
      <c r="C651" s="10">
        <v>83.5</v>
      </c>
      <c r="D651" s="10">
        <v>50.4</v>
      </c>
      <c r="E651" s="10">
        <v>72.099999999999994</v>
      </c>
      <c r="F651" s="10">
        <v>56.5</v>
      </c>
      <c r="G651" s="10">
        <v>29.8</v>
      </c>
      <c r="H651" s="10">
        <v>58.5</v>
      </c>
      <c r="I651" s="15">
        <f t="shared" si="150"/>
        <v>350.8</v>
      </c>
      <c r="J651" s="262">
        <f>SUM(I651:I652)</f>
        <v>692.5</v>
      </c>
      <c r="K651" s="11"/>
      <c r="L651" s="11"/>
    </row>
    <row r="652" spans="1:12" ht="12.75">
      <c r="A652" s="424"/>
      <c r="B652" s="12" t="s">
        <v>32</v>
      </c>
      <c r="C652" s="13">
        <v>80.5</v>
      </c>
      <c r="D652" s="13">
        <v>54.8</v>
      </c>
      <c r="E652" s="13">
        <v>68.5</v>
      </c>
      <c r="F652" s="13">
        <v>56.2</v>
      </c>
      <c r="G652" s="13">
        <v>23.1</v>
      </c>
      <c r="H652" s="13">
        <v>58.6</v>
      </c>
      <c r="I652" s="12">
        <f t="shared" si="150"/>
        <v>341.70000000000005</v>
      </c>
      <c r="J652" s="428"/>
      <c r="K652" s="14"/>
      <c r="L652" s="14"/>
    </row>
    <row r="653" spans="1:12" ht="12.75">
      <c r="A653" s="260">
        <v>46111</v>
      </c>
      <c r="B653" s="15" t="s">
        <v>25</v>
      </c>
      <c r="C653" s="10">
        <v>81.2</v>
      </c>
      <c r="D653" s="10">
        <v>56.3</v>
      </c>
      <c r="E653" s="10">
        <v>77.8</v>
      </c>
      <c r="F653" s="10">
        <v>59</v>
      </c>
      <c r="G653" s="10">
        <v>28.1</v>
      </c>
      <c r="H653" s="10">
        <v>55.8</v>
      </c>
      <c r="I653" s="15">
        <f t="shared" si="150"/>
        <v>358.20000000000005</v>
      </c>
      <c r="J653" s="262">
        <f>SUM(I653:I654)</f>
        <v>690.40000000000009</v>
      </c>
      <c r="K653" s="11"/>
      <c r="L653" s="11"/>
    </row>
    <row r="654" spans="1:12" ht="12.75">
      <c r="A654" s="424"/>
      <c r="B654" s="12" t="s">
        <v>32</v>
      </c>
      <c r="C654" s="13">
        <v>77.2</v>
      </c>
      <c r="D654" s="13">
        <v>53.7</v>
      </c>
      <c r="E654" s="13">
        <v>71</v>
      </c>
      <c r="F654" s="13">
        <v>52</v>
      </c>
      <c r="G654" s="13">
        <v>26.5</v>
      </c>
      <c r="H654" s="13">
        <v>51.8</v>
      </c>
      <c r="I654" s="12">
        <f t="shared" si="150"/>
        <v>332.2</v>
      </c>
      <c r="J654" s="428"/>
      <c r="K654" s="14"/>
      <c r="L654" s="14"/>
    </row>
    <row r="655" spans="1:12" ht="12.75">
      <c r="A655" s="260">
        <v>46112</v>
      </c>
      <c r="B655" s="15" t="s">
        <v>25</v>
      </c>
      <c r="C655" s="10">
        <v>83.4</v>
      </c>
      <c r="D655" s="10">
        <v>58</v>
      </c>
      <c r="E655" s="10">
        <v>77</v>
      </c>
      <c r="F655" s="10">
        <v>55.5</v>
      </c>
      <c r="G655" s="10">
        <v>36</v>
      </c>
      <c r="H655" s="10">
        <v>56</v>
      </c>
      <c r="I655" s="15">
        <f t="shared" si="150"/>
        <v>365.9</v>
      </c>
      <c r="J655" s="262">
        <f>SUM(I655:I656)</f>
        <v>704</v>
      </c>
      <c r="K655" s="11"/>
      <c r="L655" s="11"/>
    </row>
    <row r="656" spans="1:12" ht="12.75">
      <c r="A656" s="424"/>
      <c r="B656" s="12" t="s">
        <v>32</v>
      </c>
      <c r="C656" s="13">
        <v>79.7</v>
      </c>
      <c r="D656" s="13">
        <v>57</v>
      </c>
      <c r="E656" s="13">
        <v>69.599999999999994</v>
      </c>
      <c r="F656" s="13">
        <v>51.6</v>
      </c>
      <c r="G656" s="13">
        <v>28.2</v>
      </c>
      <c r="H656" s="13">
        <v>52</v>
      </c>
      <c r="I656" s="12">
        <f t="shared" si="150"/>
        <v>338.09999999999997</v>
      </c>
      <c r="J656" s="428"/>
      <c r="K656" s="14"/>
      <c r="L656" s="14"/>
    </row>
    <row r="657" spans="1:12" ht="14.25">
      <c r="A657" s="9"/>
      <c r="B657" s="10"/>
      <c r="C657" s="10"/>
      <c r="D657" s="10"/>
      <c r="E657" s="10"/>
      <c r="F657" s="10"/>
      <c r="G657" s="10"/>
      <c r="H657" s="10"/>
      <c r="I657" s="10"/>
      <c r="J657" s="11"/>
      <c r="K657" s="11"/>
      <c r="L657" s="11"/>
    </row>
    <row r="658" spans="1:12" ht="12.75">
      <c r="A658" s="256" t="s">
        <v>89</v>
      </c>
      <c r="B658" s="357"/>
      <c r="C658" s="16">
        <f t="shared" ref="C658:J658" si="151">SUM(C635:C656)</f>
        <v>1830.2000000000003</v>
      </c>
      <c r="D658" s="16">
        <f t="shared" si="151"/>
        <v>1207.5</v>
      </c>
      <c r="E658" s="16">
        <f t="shared" si="151"/>
        <v>1609.0999999999997</v>
      </c>
      <c r="F658" s="16">
        <f t="shared" si="151"/>
        <v>1195.4000000000001</v>
      </c>
      <c r="G658" s="16">
        <f t="shared" si="151"/>
        <v>622.5</v>
      </c>
      <c r="H658" s="16">
        <f t="shared" si="151"/>
        <v>1217.2</v>
      </c>
      <c r="I658" s="16">
        <f t="shared" si="151"/>
        <v>7681.8999999999987</v>
      </c>
      <c r="J658" s="16">
        <f t="shared" si="151"/>
        <v>7681.9</v>
      </c>
      <c r="K658" s="14"/>
      <c r="L658" s="14"/>
    </row>
    <row r="659" spans="1:12" ht="13.5">
      <c r="A659" s="253" t="s">
        <v>90</v>
      </c>
      <c r="B659" s="422"/>
      <c r="C659" s="17">
        <f>C658*40</f>
        <v>73208.000000000015</v>
      </c>
      <c r="D659" s="17">
        <f>D658*40+180</f>
        <v>48480</v>
      </c>
      <c r="E659" s="17">
        <f>E658*40+160</f>
        <v>64523.999999999985</v>
      </c>
      <c r="F659" s="17">
        <f>F658*40</f>
        <v>47816</v>
      </c>
      <c r="G659" s="17">
        <f>G658*40+280</f>
        <v>25180</v>
      </c>
      <c r="H659" s="17">
        <f t="shared" ref="H659:J659" si="152">H658*40</f>
        <v>48688</v>
      </c>
      <c r="I659" s="17">
        <f t="shared" si="152"/>
        <v>307275.99999999994</v>
      </c>
      <c r="J659" s="17">
        <f t="shared" si="152"/>
        <v>307276</v>
      </c>
      <c r="K659" s="11"/>
      <c r="L659" s="11"/>
    </row>
    <row r="660" spans="1:12" ht="14.25">
      <c r="A660" s="23"/>
      <c r="B660" s="13"/>
      <c r="C660" s="13"/>
      <c r="D660" s="13"/>
      <c r="E660" s="13"/>
      <c r="F660" s="13"/>
      <c r="G660" s="13"/>
      <c r="H660" s="13"/>
      <c r="I660" s="13"/>
      <c r="J660" s="14"/>
      <c r="K660" s="14"/>
      <c r="L660" s="14"/>
    </row>
    <row r="661" spans="1:12" ht="12.75">
      <c r="A661" s="254" t="s">
        <v>91</v>
      </c>
      <c r="B661" s="422"/>
      <c r="C661" s="19"/>
      <c r="D661" s="19"/>
      <c r="E661" s="19"/>
      <c r="F661" s="19"/>
      <c r="G661" s="19"/>
      <c r="H661" s="19"/>
      <c r="I661" s="20"/>
      <c r="J661" s="19"/>
      <c r="K661" s="11"/>
      <c r="L661" s="11"/>
    </row>
    <row r="662" spans="1:12" ht="12.75">
      <c r="A662" s="255" t="s">
        <v>92</v>
      </c>
      <c r="B662" s="421"/>
      <c r="C662" s="21"/>
      <c r="D662" s="21"/>
      <c r="E662" s="21"/>
      <c r="F662" s="21"/>
      <c r="G662" s="21"/>
      <c r="H662" s="21"/>
      <c r="I662" s="22"/>
      <c r="J662" s="21"/>
      <c r="K662" s="14"/>
      <c r="L662" s="14"/>
    </row>
    <row r="663" spans="1:12" ht="14.25">
      <c r="A663" s="9"/>
      <c r="B663" s="10"/>
      <c r="C663" s="10"/>
      <c r="D663" s="10"/>
      <c r="E663" s="10"/>
      <c r="F663" s="10"/>
      <c r="G663" s="10"/>
      <c r="H663" s="10"/>
      <c r="I663" s="10"/>
      <c r="J663" s="11"/>
      <c r="K663" s="11"/>
      <c r="L663" s="11"/>
    </row>
    <row r="664" spans="1:12" ht="12.75">
      <c r="A664" s="251">
        <v>46054</v>
      </c>
      <c r="B664" s="12" t="s">
        <v>25</v>
      </c>
      <c r="C664" s="13">
        <v>78.099999999999994</v>
      </c>
      <c r="D664" s="13">
        <v>43.8</v>
      </c>
      <c r="E664" s="13">
        <v>65.5</v>
      </c>
      <c r="F664" s="13">
        <v>45.4</v>
      </c>
      <c r="G664" s="13">
        <v>28.7</v>
      </c>
      <c r="H664" s="13">
        <v>46.3</v>
      </c>
      <c r="I664" s="12">
        <f t="shared" ref="I664:I683" si="153">SUM(C664:H664)</f>
        <v>307.8</v>
      </c>
      <c r="J664" s="252">
        <f>SUM(I664:I665)</f>
        <v>600.79999999999995</v>
      </c>
      <c r="K664" s="14"/>
      <c r="L664" s="14"/>
    </row>
    <row r="665" spans="1:12" ht="12.75">
      <c r="A665" s="419"/>
      <c r="B665" s="15" t="s">
        <v>32</v>
      </c>
      <c r="C665" s="10">
        <v>77</v>
      </c>
      <c r="D665" s="10">
        <v>35.5</v>
      </c>
      <c r="E665" s="10">
        <v>61.6</v>
      </c>
      <c r="F665" s="10">
        <v>49.6</v>
      </c>
      <c r="G665" s="10">
        <v>24.3</v>
      </c>
      <c r="H665" s="10">
        <v>45</v>
      </c>
      <c r="I665" s="15">
        <f t="shared" si="153"/>
        <v>293</v>
      </c>
      <c r="J665" s="420"/>
      <c r="K665" s="11"/>
      <c r="L665" s="11"/>
    </row>
    <row r="666" spans="1:12" ht="12.75">
      <c r="A666" s="251">
        <v>46055</v>
      </c>
      <c r="B666" s="12" t="s">
        <v>25</v>
      </c>
      <c r="C666" s="13">
        <v>77.900000000000006</v>
      </c>
      <c r="D666" s="13">
        <v>38.5</v>
      </c>
      <c r="E666" s="13">
        <v>64</v>
      </c>
      <c r="F666" s="13">
        <v>47.5</v>
      </c>
      <c r="G666" s="13">
        <v>33</v>
      </c>
      <c r="H666" s="13">
        <v>47.5</v>
      </c>
      <c r="I666" s="12">
        <f t="shared" si="153"/>
        <v>308.39999999999998</v>
      </c>
      <c r="J666" s="252">
        <f>SUM(I666:I667)</f>
        <v>597.5</v>
      </c>
      <c r="K666" s="14"/>
      <c r="L666" s="14"/>
    </row>
    <row r="667" spans="1:12" ht="12.75">
      <c r="A667" s="419"/>
      <c r="B667" s="15" t="s">
        <v>32</v>
      </c>
      <c r="C667" s="10">
        <v>76.400000000000006</v>
      </c>
      <c r="D667" s="10">
        <v>40.6</v>
      </c>
      <c r="E667" s="10">
        <v>63.6</v>
      </c>
      <c r="F667" s="10">
        <v>45</v>
      </c>
      <c r="G667" s="10">
        <v>17.5</v>
      </c>
      <c r="H667" s="10">
        <v>46</v>
      </c>
      <c r="I667" s="15">
        <f t="shared" si="153"/>
        <v>289.10000000000002</v>
      </c>
      <c r="J667" s="420"/>
      <c r="K667" s="11"/>
      <c r="L667" s="11"/>
    </row>
    <row r="668" spans="1:12" ht="12.75">
      <c r="A668" s="251">
        <v>46056</v>
      </c>
      <c r="B668" s="12" t="s">
        <v>25</v>
      </c>
      <c r="C668" s="13">
        <v>76.3</v>
      </c>
      <c r="D668" s="13">
        <v>40.1</v>
      </c>
      <c r="E668" s="13">
        <v>72.400000000000006</v>
      </c>
      <c r="F668" s="13">
        <v>50.8</v>
      </c>
      <c r="G668" s="13">
        <v>32.1</v>
      </c>
      <c r="H668" s="13">
        <v>47.2</v>
      </c>
      <c r="I668" s="12">
        <f t="shared" si="153"/>
        <v>318.90000000000003</v>
      </c>
      <c r="J668" s="252">
        <f>SUM(I668:I669)</f>
        <v>593.79999999999995</v>
      </c>
      <c r="K668" s="14"/>
      <c r="L668" s="14"/>
    </row>
    <row r="669" spans="1:12" ht="12.75">
      <c r="A669" s="419"/>
      <c r="B669" s="15" t="s">
        <v>32</v>
      </c>
      <c r="C669" s="10">
        <v>75.599999999999994</v>
      </c>
      <c r="D669" s="10">
        <v>35.299999999999997</v>
      </c>
      <c r="E669" s="10">
        <v>62.6</v>
      </c>
      <c r="F669" s="10">
        <v>41.1</v>
      </c>
      <c r="G669" s="10">
        <v>16.8</v>
      </c>
      <c r="H669" s="10">
        <v>43.5</v>
      </c>
      <c r="I669" s="15">
        <f t="shared" si="153"/>
        <v>274.89999999999998</v>
      </c>
      <c r="J669" s="420"/>
      <c r="K669" s="11"/>
      <c r="L669" s="11"/>
    </row>
    <row r="670" spans="1:12" ht="12.75">
      <c r="A670" s="251">
        <v>46057</v>
      </c>
      <c r="B670" s="12" t="s">
        <v>25</v>
      </c>
      <c r="C670" s="13">
        <v>82.2</v>
      </c>
      <c r="D670" s="13">
        <v>43.1</v>
      </c>
      <c r="E670" s="13">
        <v>71.2</v>
      </c>
      <c r="F670" s="13">
        <v>47.7</v>
      </c>
      <c r="G670" s="13">
        <v>28.4</v>
      </c>
      <c r="H670" s="13">
        <v>52.2</v>
      </c>
      <c r="I670" s="12">
        <f t="shared" si="153"/>
        <v>324.79999999999995</v>
      </c>
      <c r="J670" s="252">
        <f>SUM(I670:I671)</f>
        <v>619.29999999999995</v>
      </c>
      <c r="K670" s="14"/>
      <c r="L670" s="14"/>
    </row>
    <row r="671" spans="1:12" ht="12.75">
      <c r="A671" s="419"/>
      <c r="B671" s="15" t="s">
        <v>32</v>
      </c>
      <c r="C671" s="10">
        <v>76.5</v>
      </c>
      <c r="D671" s="10">
        <v>36.5</v>
      </c>
      <c r="E671" s="10">
        <v>66</v>
      </c>
      <c r="F671" s="10">
        <v>48</v>
      </c>
      <c r="G671" s="10">
        <v>22.5</v>
      </c>
      <c r="H671" s="10">
        <v>45</v>
      </c>
      <c r="I671" s="15">
        <f t="shared" si="153"/>
        <v>294.5</v>
      </c>
      <c r="J671" s="420"/>
      <c r="K671" s="11"/>
      <c r="L671" s="11"/>
    </row>
    <row r="672" spans="1:12" ht="12.75">
      <c r="A672" s="251">
        <v>46058</v>
      </c>
      <c r="B672" s="12" t="s">
        <v>25</v>
      </c>
      <c r="C672" s="13">
        <v>76.2</v>
      </c>
      <c r="D672" s="13">
        <v>38.200000000000003</v>
      </c>
      <c r="E672" s="13">
        <v>70.400000000000006</v>
      </c>
      <c r="F672" s="13">
        <v>45</v>
      </c>
      <c r="G672" s="13">
        <v>25.7</v>
      </c>
      <c r="H672" s="13">
        <v>46.8</v>
      </c>
      <c r="I672" s="12">
        <f t="shared" si="153"/>
        <v>302.3</v>
      </c>
      <c r="J672" s="252">
        <f>SUM(I672:I673)</f>
        <v>586.90000000000009</v>
      </c>
      <c r="K672" s="14"/>
      <c r="L672" s="14"/>
    </row>
    <row r="673" spans="1:12" ht="12.75">
      <c r="A673" s="419"/>
      <c r="B673" s="15" t="s">
        <v>32</v>
      </c>
      <c r="C673" s="10">
        <v>75.7</v>
      </c>
      <c r="D673" s="10">
        <v>33.299999999999997</v>
      </c>
      <c r="E673" s="10">
        <v>70</v>
      </c>
      <c r="F673" s="10">
        <v>45</v>
      </c>
      <c r="G673" s="10">
        <v>22</v>
      </c>
      <c r="H673" s="10">
        <v>38.6</v>
      </c>
      <c r="I673" s="15">
        <f t="shared" si="153"/>
        <v>284.60000000000002</v>
      </c>
      <c r="J673" s="420"/>
      <c r="K673" s="11"/>
      <c r="L673" s="11"/>
    </row>
    <row r="674" spans="1:12" ht="12.75">
      <c r="A674" s="251">
        <v>46059</v>
      </c>
      <c r="B674" s="12" t="s">
        <v>25</v>
      </c>
      <c r="C674" s="13">
        <v>79.400000000000006</v>
      </c>
      <c r="D674" s="13">
        <v>36.700000000000003</v>
      </c>
      <c r="E674" s="13">
        <v>71.7</v>
      </c>
      <c r="F674" s="13">
        <v>41.6</v>
      </c>
      <c r="G674" s="13">
        <v>23.5</v>
      </c>
      <c r="H674" s="13">
        <v>43.2</v>
      </c>
      <c r="I674" s="12">
        <f t="shared" si="153"/>
        <v>296.10000000000002</v>
      </c>
      <c r="J674" s="252">
        <f>SUM(I674:I675)</f>
        <v>591.70000000000005</v>
      </c>
      <c r="K674" s="14"/>
      <c r="L674" s="14"/>
    </row>
    <row r="675" spans="1:12" ht="12.75">
      <c r="A675" s="419"/>
      <c r="B675" s="15" t="s">
        <v>32</v>
      </c>
      <c r="C675" s="10">
        <v>76.400000000000006</v>
      </c>
      <c r="D675" s="10">
        <v>35.799999999999997</v>
      </c>
      <c r="E675" s="10">
        <v>71</v>
      </c>
      <c r="F675" s="10">
        <v>48</v>
      </c>
      <c r="G675" s="10">
        <v>24.4</v>
      </c>
      <c r="H675" s="10">
        <v>40</v>
      </c>
      <c r="I675" s="15">
        <f t="shared" si="153"/>
        <v>295.60000000000002</v>
      </c>
      <c r="J675" s="420"/>
      <c r="K675" s="11"/>
      <c r="L675" s="11"/>
    </row>
    <row r="676" spans="1:12" ht="12.75">
      <c r="A676" s="251">
        <v>46060</v>
      </c>
      <c r="B676" s="12" t="s">
        <v>25</v>
      </c>
      <c r="C676" s="13">
        <v>79.3</v>
      </c>
      <c r="D676" s="13">
        <v>36</v>
      </c>
      <c r="E676" s="13">
        <v>62.8</v>
      </c>
      <c r="F676" s="13">
        <v>44.2</v>
      </c>
      <c r="G676" s="13">
        <v>29.3</v>
      </c>
      <c r="H676" s="13">
        <v>48.7</v>
      </c>
      <c r="I676" s="12">
        <f t="shared" si="153"/>
        <v>300.3</v>
      </c>
      <c r="J676" s="252">
        <f>SUM(I676:I677)</f>
        <v>589.09999999999991</v>
      </c>
      <c r="K676" s="14"/>
      <c r="L676" s="14"/>
    </row>
    <row r="677" spans="1:12" ht="12.75">
      <c r="A677" s="419"/>
      <c r="B677" s="15" t="s">
        <v>32</v>
      </c>
      <c r="C677" s="10">
        <v>75.8</v>
      </c>
      <c r="D677" s="10">
        <v>31.5</v>
      </c>
      <c r="E677" s="10">
        <v>72.3</v>
      </c>
      <c r="F677" s="10">
        <v>43</v>
      </c>
      <c r="G677" s="10">
        <v>23.2</v>
      </c>
      <c r="H677" s="10">
        <v>43</v>
      </c>
      <c r="I677" s="15">
        <f t="shared" si="153"/>
        <v>288.79999999999995</v>
      </c>
      <c r="J677" s="420"/>
      <c r="K677" s="11"/>
      <c r="L677" s="11"/>
    </row>
    <row r="678" spans="1:12" ht="12.75">
      <c r="A678" s="251">
        <v>46061</v>
      </c>
      <c r="B678" s="12" t="s">
        <v>25</v>
      </c>
      <c r="C678" s="13">
        <v>77.2</v>
      </c>
      <c r="D678" s="13">
        <v>35.700000000000003</v>
      </c>
      <c r="E678" s="13">
        <v>75.400000000000006</v>
      </c>
      <c r="F678" s="13">
        <v>45</v>
      </c>
      <c r="G678" s="13">
        <v>25.6</v>
      </c>
      <c r="H678" s="13">
        <v>34.4</v>
      </c>
      <c r="I678" s="12">
        <f t="shared" si="153"/>
        <v>293.3</v>
      </c>
      <c r="J678" s="252">
        <f>SUM(I678:I679)</f>
        <v>573.59999999999991</v>
      </c>
      <c r="K678" s="14"/>
      <c r="L678" s="14"/>
    </row>
    <row r="679" spans="1:12" ht="12.75">
      <c r="A679" s="419"/>
      <c r="B679" s="15" t="s">
        <v>32</v>
      </c>
      <c r="C679" s="10">
        <v>75</v>
      </c>
      <c r="D679" s="10">
        <v>32.6</v>
      </c>
      <c r="E679" s="10">
        <v>67.099999999999994</v>
      </c>
      <c r="F679" s="10">
        <v>43.2</v>
      </c>
      <c r="G679" s="10">
        <v>24.2</v>
      </c>
      <c r="H679" s="10">
        <v>38.200000000000003</v>
      </c>
      <c r="I679" s="15">
        <f t="shared" si="153"/>
        <v>280.29999999999995</v>
      </c>
      <c r="J679" s="420"/>
      <c r="K679" s="11"/>
      <c r="L679" s="11"/>
    </row>
    <row r="680" spans="1:12" ht="12.75">
      <c r="A680" s="251">
        <v>46062</v>
      </c>
      <c r="B680" s="12" t="s">
        <v>25</v>
      </c>
      <c r="C680" s="13">
        <v>76.099999999999994</v>
      </c>
      <c r="D680" s="13">
        <v>35.799999999999997</v>
      </c>
      <c r="E680" s="13">
        <v>76</v>
      </c>
      <c r="F680" s="13">
        <v>44.6</v>
      </c>
      <c r="G680" s="13">
        <v>30.5</v>
      </c>
      <c r="H680" s="13">
        <v>38.9</v>
      </c>
      <c r="I680" s="12">
        <f t="shared" si="153"/>
        <v>301.89999999999998</v>
      </c>
      <c r="J680" s="252">
        <f>SUM(I680:I681)</f>
        <v>550</v>
      </c>
      <c r="K680" s="14"/>
      <c r="L680" s="14"/>
    </row>
    <row r="681" spans="1:12" ht="12.75">
      <c r="A681" s="419"/>
      <c r="B681" s="15" t="s">
        <v>32</v>
      </c>
      <c r="C681" s="10">
        <v>70</v>
      </c>
      <c r="D681" s="10">
        <v>32.200000000000003</v>
      </c>
      <c r="E681" s="10">
        <v>65.7</v>
      </c>
      <c r="F681" s="10">
        <v>40</v>
      </c>
      <c r="G681" s="10">
        <v>15.2</v>
      </c>
      <c r="H681" s="10">
        <v>25</v>
      </c>
      <c r="I681" s="15">
        <f t="shared" si="153"/>
        <v>248.1</v>
      </c>
      <c r="J681" s="420"/>
      <c r="K681" s="11"/>
      <c r="L681" s="11"/>
    </row>
    <row r="682" spans="1:12" ht="12.75">
      <c r="A682" s="251">
        <v>46063</v>
      </c>
      <c r="B682" s="12" t="s">
        <v>25</v>
      </c>
      <c r="C682" s="13">
        <v>72.400000000000006</v>
      </c>
      <c r="D682" s="13">
        <v>37.299999999999997</v>
      </c>
      <c r="E682" s="13">
        <v>74.3</v>
      </c>
      <c r="F682" s="13">
        <v>42.4</v>
      </c>
      <c r="G682" s="13">
        <v>25.3</v>
      </c>
      <c r="H682" s="13">
        <v>46.2</v>
      </c>
      <c r="I682" s="12">
        <f t="shared" si="153"/>
        <v>297.90000000000003</v>
      </c>
      <c r="J682" s="252">
        <f>SUM(I682:I683)</f>
        <v>571.70000000000005</v>
      </c>
      <c r="K682" s="14"/>
      <c r="L682" s="14"/>
    </row>
    <row r="683" spans="1:12" ht="12.75">
      <c r="A683" s="419"/>
      <c r="B683" s="15" t="s">
        <v>32</v>
      </c>
      <c r="C683" s="10">
        <v>74.099999999999994</v>
      </c>
      <c r="D683" s="10">
        <v>32.5</v>
      </c>
      <c r="E683" s="10">
        <v>67.599999999999994</v>
      </c>
      <c r="F683" s="10">
        <v>43</v>
      </c>
      <c r="G683" s="10">
        <v>21.3</v>
      </c>
      <c r="H683" s="10">
        <v>35.299999999999997</v>
      </c>
      <c r="I683" s="15">
        <f t="shared" si="153"/>
        <v>273.8</v>
      </c>
      <c r="J683" s="420"/>
      <c r="K683" s="11"/>
      <c r="L683" s="11"/>
    </row>
    <row r="684" spans="1:12" ht="14.25">
      <c r="A684" s="23"/>
      <c r="B684" s="13"/>
      <c r="C684" s="13"/>
      <c r="D684" s="13"/>
      <c r="E684" s="13"/>
      <c r="F684" s="13"/>
      <c r="G684" s="13"/>
      <c r="H684" s="13"/>
      <c r="I684" s="13"/>
      <c r="J684" s="14"/>
      <c r="K684" s="14"/>
      <c r="L684" s="14"/>
    </row>
    <row r="685" spans="1:12" ht="12.75">
      <c r="A685" s="256" t="s">
        <v>89</v>
      </c>
      <c r="B685" s="357"/>
      <c r="C685" s="16">
        <f t="shared" ref="C685:J685" si="154">SUM(C664:C683)</f>
        <v>1527.6</v>
      </c>
      <c r="D685" s="16">
        <f t="shared" si="154"/>
        <v>731.00000000000011</v>
      </c>
      <c r="E685" s="16">
        <f t="shared" si="154"/>
        <v>1371.1999999999998</v>
      </c>
      <c r="F685" s="16">
        <f t="shared" si="154"/>
        <v>900.10000000000014</v>
      </c>
      <c r="G685" s="16">
        <f t="shared" si="154"/>
        <v>493.5</v>
      </c>
      <c r="H685" s="16">
        <f t="shared" si="154"/>
        <v>851</v>
      </c>
      <c r="I685" s="16">
        <f t="shared" si="154"/>
        <v>5874.4</v>
      </c>
      <c r="J685" s="16">
        <f t="shared" si="154"/>
        <v>5874.4000000000005</v>
      </c>
      <c r="K685" s="11"/>
      <c r="L685" s="11"/>
    </row>
    <row r="686" spans="1:12" ht="13.5">
      <c r="A686" s="253" t="s">
        <v>90</v>
      </c>
      <c r="B686" s="421"/>
      <c r="C686" s="17">
        <f>C685*40</f>
        <v>61104</v>
      </c>
      <c r="D686" s="17">
        <f>D685*40+400</f>
        <v>29640.000000000004</v>
      </c>
      <c r="E686" s="17">
        <f>E685*40+500</f>
        <v>55347.999999999993</v>
      </c>
      <c r="F686" s="17">
        <f t="shared" ref="F686:J686" si="155">F685*40</f>
        <v>36004.000000000007</v>
      </c>
      <c r="G686" s="17">
        <f t="shared" si="155"/>
        <v>19740</v>
      </c>
      <c r="H686" s="17">
        <f t="shared" si="155"/>
        <v>34040</v>
      </c>
      <c r="I686" s="17">
        <f t="shared" si="155"/>
        <v>234976</v>
      </c>
      <c r="J686" s="17">
        <f t="shared" si="155"/>
        <v>234976.00000000003</v>
      </c>
      <c r="K686" s="14"/>
      <c r="L686" s="14"/>
    </row>
    <row r="687" spans="1:12" ht="14.25">
      <c r="A687" s="9"/>
      <c r="B687" s="10"/>
      <c r="C687" s="10"/>
      <c r="D687" s="10"/>
      <c r="E687" s="10"/>
      <c r="F687" s="10"/>
      <c r="G687" s="10"/>
      <c r="H687" s="10"/>
      <c r="I687" s="10"/>
      <c r="J687" s="11"/>
      <c r="K687" s="11"/>
      <c r="L687" s="11"/>
    </row>
    <row r="688" spans="1:12" ht="12.75">
      <c r="A688" s="254" t="s">
        <v>91</v>
      </c>
      <c r="B688" s="421"/>
      <c r="C688" s="19"/>
      <c r="D688" s="19"/>
      <c r="E688" s="19"/>
      <c r="F688" s="19"/>
      <c r="G688" s="19"/>
      <c r="H688" s="19"/>
      <c r="I688" s="20"/>
      <c r="J688" s="19"/>
      <c r="K688" s="14"/>
      <c r="L688" s="14"/>
    </row>
    <row r="689" spans="1:12" ht="12.75">
      <c r="A689" s="255" t="s">
        <v>92</v>
      </c>
      <c r="B689" s="422"/>
      <c r="C689" s="21"/>
      <c r="D689" s="21"/>
      <c r="E689" s="21"/>
      <c r="F689" s="21"/>
      <c r="G689" s="21"/>
      <c r="H689" s="21"/>
      <c r="I689" s="22"/>
      <c r="J689" s="21"/>
      <c r="K689" s="11"/>
      <c r="L689" s="11"/>
    </row>
    <row r="690" spans="1:12" ht="14.25">
      <c r="A690" s="23"/>
      <c r="B690" s="13"/>
      <c r="C690" s="13"/>
      <c r="D690" s="13"/>
      <c r="E690" s="13"/>
      <c r="F690" s="13"/>
      <c r="G690" s="13"/>
      <c r="H690" s="13"/>
      <c r="I690" s="13"/>
      <c r="J690" s="14"/>
      <c r="K690" s="14"/>
      <c r="L690" s="14"/>
    </row>
    <row r="691" spans="1:12" ht="12.75">
      <c r="A691" s="260">
        <v>46064</v>
      </c>
      <c r="B691" s="15" t="s">
        <v>25</v>
      </c>
      <c r="C691" s="10">
        <v>72</v>
      </c>
      <c r="D691" s="10">
        <v>34.4</v>
      </c>
      <c r="E691" s="10">
        <v>67.3</v>
      </c>
      <c r="F691" s="10">
        <v>39.1</v>
      </c>
      <c r="G691" s="10">
        <v>29.1</v>
      </c>
      <c r="H691" s="10">
        <v>39.9</v>
      </c>
      <c r="I691" s="15">
        <f t="shared" ref="I691:I710" si="156">SUM(C691:H691)</f>
        <v>281.79999999999995</v>
      </c>
      <c r="J691" s="262">
        <f>SUM(I691:I692)</f>
        <v>556.5</v>
      </c>
      <c r="K691" s="11"/>
      <c r="L691" s="11"/>
    </row>
    <row r="692" spans="1:12" ht="12.75">
      <c r="A692" s="424"/>
      <c r="B692" s="12" t="s">
        <v>32</v>
      </c>
      <c r="C692" s="13">
        <v>75.099999999999994</v>
      </c>
      <c r="D692" s="13">
        <v>33.700000000000003</v>
      </c>
      <c r="E692" s="13">
        <v>63.6</v>
      </c>
      <c r="F692" s="13">
        <v>41</v>
      </c>
      <c r="G692" s="13">
        <v>18.3</v>
      </c>
      <c r="H692" s="13">
        <v>43</v>
      </c>
      <c r="I692" s="12">
        <f t="shared" si="156"/>
        <v>274.70000000000005</v>
      </c>
      <c r="J692" s="428"/>
      <c r="K692" s="14"/>
      <c r="L692" s="14"/>
    </row>
    <row r="693" spans="1:12" ht="12.75">
      <c r="A693" s="260">
        <v>46065</v>
      </c>
      <c r="B693" s="15" t="s">
        <v>25</v>
      </c>
      <c r="C693" s="10">
        <v>73.7</v>
      </c>
      <c r="D693" s="10">
        <v>42.8</v>
      </c>
      <c r="E693" s="10">
        <v>72.900000000000006</v>
      </c>
      <c r="F693" s="10">
        <v>39</v>
      </c>
      <c r="G693" s="10">
        <v>28.1</v>
      </c>
      <c r="H693" s="10">
        <v>43.6</v>
      </c>
      <c r="I693" s="15">
        <f t="shared" si="156"/>
        <v>300.10000000000002</v>
      </c>
      <c r="J693" s="262">
        <f>SUM(I693:I694)</f>
        <v>574.29999999999995</v>
      </c>
      <c r="K693" s="11"/>
      <c r="L693" s="11"/>
    </row>
    <row r="694" spans="1:12" ht="12.75">
      <c r="A694" s="424"/>
      <c r="B694" s="12" t="s">
        <v>32</v>
      </c>
      <c r="C694" s="13">
        <v>76</v>
      </c>
      <c r="D694" s="13">
        <v>32</v>
      </c>
      <c r="E694" s="13">
        <v>62.7</v>
      </c>
      <c r="F694" s="13">
        <v>40.5</v>
      </c>
      <c r="G694" s="13">
        <v>19</v>
      </c>
      <c r="H694" s="13">
        <v>44</v>
      </c>
      <c r="I694" s="12">
        <f t="shared" si="156"/>
        <v>274.2</v>
      </c>
      <c r="J694" s="428"/>
      <c r="K694" s="14"/>
      <c r="L694" s="14"/>
    </row>
    <row r="695" spans="1:12" ht="12.75">
      <c r="A695" s="260">
        <v>46066</v>
      </c>
      <c r="B695" s="15" t="s">
        <v>25</v>
      </c>
      <c r="C695" s="10">
        <v>73.2</v>
      </c>
      <c r="D695" s="10">
        <v>37.6</v>
      </c>
      <c r="E695" s="10">
        <v>70.7</v>
      </c>
      <c r="F695" s="10">
        <v>38.799999999999997</v>
      </c>
      <c r="G695" s="10">
        <v>24.4</v>
      </c>
      <c r="H695" s="10">
        <v>53.4</v>
      </c>
      <c r="I695" s="15">
        <f t="shared" si="156"/>
        <v>298.10000000000002</v>
      </c>
      <c r="J695" s="262">
        <f>SUM(I695:I696)</f>
        <v>564.79999999999995</v>
      </c>
      <c r="K695" s="11"/>
      <c r="L695" s="11"/>
    </row>
    <row r="696" spans="1:12" ht="12.75">
      <c r="A696" s="424"/>
      <c r="B696" s="12" t="s">
        <v>32</v>
      </c>
      <c r="C696" s="13">
        <v>71.2</v>
      </c>
      <c r="D696" s="13">
        <v>36.5</v>
      </c>
      <c r="E696" s="13">
        <v>70.8</v>
      </c>
      <c r="F696" s="13">
        <v>32.4</v>
      </c>
      <c r="G696" s="13">
        <v>14.5</v>
      </c>
      <c r="H696" s="13">
        <v>41.3</v>
      </c>
      <c r="I696" s="12">
        <f t="shared" si="156"/>
        <v>266.7</v>
      </c>
      <c r="J696" s="428"/>
      <c r="K696" s="14"/>
      <c r="L696" s="14"/>
    </row>
    <row r="697" spans="1:12" ht="12.75">
      <c r="A697" s="260">
        <v>46067</v>
      </c>
      <c r="B697" s="15" t="s">
        <v>25</v>
      </c>
      <c r="C697" s="10">
        <v>77.400000000000006</v>
      </c>
      <c r="D697" s="10">
        <v>39</v>
      </c>
      <c r="E697" s="10">
        <v>64</v>
      </c>
      <c r="F697" s="10">
        <v>47</v>
      </c>
      <c r="G697" s="10">
        <v>29.3</v>
      </c>
      <c r="H697" s="10">
        <v>46.8</v>
      </c>
      <c r="I697" s="15">
        <f t="shared" si="156"/>
        <v>303.5</v>
      </c>
      <c r="J697" s="262">
        <f>SUM(I697:I698)</f>
        <v>580.4</v>
      </c>
      <c r="K697" s="11"/>
      <c r="L697" s="11"/>
    </row>
    <row r="698" spans="1:12" ht="12.75">
      <c r="A698" s="424"/>
      <c r="B698" s="12" t="s">
        <v>32</v>
      </c>
      <c r="C698" s="13">
        <v>72.3</v>
      </c>
      <c r="D698" s="13">
        <v>32.200000000000003</v>
      </c>
      <c r="E698" s="13">
        <v>65</v>
      </c>
      <c r="F698" s="13">
        <v>46</v>
      </c>
      <c r="G698" s="13">
        <v>18.399999999999999</v>
      </c>
      <c r="H698" s="13">
        <v>43</v>
      </c>
      <c r="I698" s="12">
        <f t="shared" si="156"/>
        <v>276.89999999999998</v>
      </c>
      <c r="J698" s="428"/>
      <c r="K698" s="14"/>
      <c r="L698" s="14"/>
    </row>
    <row r="699" spans="1:12" ht="12.75">
      <c r="A699" s="260">
        <v>46068</v>
      </c>
      <c r="B699" s="15" t="s">
        <v>25</v>
      </c>
      <c r="C699" s="10">
        <v>70.5</v>
      </c>
      <c r="D699" s="10">
        <v>40.799999999999997</v>
      </c>
      <c r="E699" s="10">
        <v>70.3</v>
      </c>
      <c r="F699" s="10">
        <v>46.5</v>
      </c>
      <c r="G699" s="10">
        <v>25.3</v>
      </c>
      <c r="H699" s="10">
        <v>47</v>
      </c>
      <c r="I699" s="15">
        <f t="shared" si="156"/>
        <v>300.39999999999998</v>
      </c>
      <c r="J699" s="262">
        <f>SUM(I699:I700)</f>
        <v>586.09999999999991</v>
      </c>
      <c r="K699" s="11"/>
      <c r="L699" s="11"/>
    </row>
    <row r="700" spans="1:12" ht="12.75">
      <c r="A700" s="424"/>
      <c r="B700" s="12" t="s">
        <v>32</v>
      </c>
      <c r="C700" s="13">
        <v>77</v>
      </c>
      <c r="D700" s="13">
        <v>34</v>
      </c>
      <c r="E700" s="13">
        <v>60</v>
      </c>
      <c r="F700" s="13">
        <v>51</v>
      </c>
      <c r="G700" s="13">
        <v>17.100000000000001</v>
      </c>
      <c r="H700" s="13">
        <v>46.6</v>
      </c>
      <c r="I700" s="12">
        <f t="shared" si="156"/>
        <v>285.7</v>
      </c>
      <c r="J700" s="428"/>
      <c r="K700" s="14"/>
      <c r="L700" s="14"/>
    </row>
    <row r="701" spans="1:12" ht="12.75">
      <c r="A701" s="260">
        <v>46069</v>
      </c>
      <c r="B701" s="15" t="s">
        <v>25</v>
      </c>
      <c r="C701" s="10">
        <v>73.5</v>
      </c>
      <c r="D701" s="10">
        <v>32.700000000000003</v>
      </c>
      <c r="E701" s="10">
        <v>62.6</v>
      </c>
      <c r="F701" s="10">
        <v>45.7</v>
      </c>
      <c r="G701" s="10">
        <v>21.7</v>
      </c>
      <c r="H701" s="10">
        <v>47.7</v>
      </c>
      <c r="I701" s="15">
        <f t="shared" si="156"/>
        <v>283.89999999999998</v>
      </c>
      <c r="J701" s="262">
        <f>SUM(I701:I702)</f>
        <v>569.09999999999991</v>
      </c>
      <c r="K701" s="11"/>
      <c r="L701" s="11"/>
    </row>
    <row r="702" spans="1:12" ht="12.75">
      <c r="A702" s="424"/>
      <c r="B702" s="12" t="s">
        <v>32</v>
      </c>
      <c r="C702" s="13">
        <v>76</v>
      </c>
      <c r="D702" s="13">
        <v>32.5</v>
      </c>
      <c r="E702" s="13">
        <v>66</v>
      </c>
      <c r="F702" s="13">
        <v>48</v>
      </c>
      <c r="G702" s="13">
        <v>19.7</v>
      </c>
      <c r="H702" s="13">
        <v>43</v>
      </c>
      <c r="I702" s="12">
        <f t="shared" si="156"/>
        <v>285.2</v>
      </c>
      <c r="J702" s="428"/>
      <c r="K702" s="14"/>
      <c r="L702" s="14"/>
    </row>
    <row r="703" spans="1:12" ht="12.75">
      <c r="A703" s="260">
        <v>46070</v>
      </c>
      <c r="B703" s="15" t="s">
        <v>25</v>
      </c>
      <c r="C703" s="10">
        <v>76</v>
      </c>
      <c r="D703" s="10">
        <v>37.299999999999997</v>
      </c>
      <c r="E703" s="10">
        <v>73</v>
      </c>
      <c r="F703" s="10">
        <v>49.2</v>
      </c>
      <c r="G703" s="10">
        <v>27.9</v>
      </c>
      <c r="H703" s="10">
        <v>50.2</v>
      </c>
      <c r="I703" s="15">
        <f t="shared" si="156"/>
        <v>313.59999999999997</v>
      </c>
      <c r="J703" s="262">
        <f>SUM(I703:I704)</f>
        <v>618.59999999999991</v>
      </c>
      <c r="K703" s="11"/>
      <c r="L703" s="11"/>
    </row>
    <row r="704" spans="1:12" ht="12.75">
      <c r="A704" s="424"/>
      <c r="B704" s="12" t="s">
        <v>32</v>
      </c>
      <c r="C704" s="13">
        <v>77</v>
      </c>
      <c r="D704" s="13">
        <v>37</v>
      </c>
      <c r="E704" s="13">
        <v>74</v>
      </c>
      <c r="F704" s="13">
        <v>47</v>
      </c>
      <c r="G704" s="13">
        <v>24</v>
      </c>
      <c r="H704" s="13">
        <v>46</v>
      </c>
      <c r="I704" s="12">
        <f t="shared" si="156"/>
        <v>305</v>
      </c>
      <c r="J704" s="428"/>
      <c r="K704" s="14"/>
      <c r="L704" s="14"/>
    </row>
    <row r="705" spans="1:12" ht="12.75">
      <c r="A705" s="260">
        <v>46071</v>
      </c>
      <c r="B705" s="15" t="s">
        <v>25</v>
      </c>
      <c r="C705" s="10">
        <v>78.400000000000006</v>
      </c>
      <c r="D705" s="10">
        <v>36.5</v>
      </c>
      <c r="E705" s="10">
        <v>75.2</v>
      </c>
      <c r="F705" s="10">
        <v>49.4</v>
      </c>
      <c r="G705" s="10">
        <v>27</v>
      </c>
      <c r="H705" s="10">
        <v>46.7</v>
      </c>
      <c r="I705" s="15">
        <f t="shared" si="156"/>
        <v>313.2</v>
      </c>
      <c r="J705" s="262">
        <f>SUM(I705:I706)</f>
        <v>599.6</v>
      </c>
      <c r="K705" s="11"/>
      <c r="L705" s="11"/>
    </row>
    <row r="706" spans="1:12" ht="12.75">
      <c r="A706" s="424"/>
      <c r="B706" s="12" t="s">
        <v>32</v>
      </c>
      <c r="C706" s="13">
        <v>75.5</v>
      </c>
      <c r="D706" s="13">
        <v>35.9</v>
      </c>
      <c r="E706" s="13">
        <v>63.7</v>
      </c>
      <c r="F706" s="13">
        <v>48</v>
      </c>
      <c r="G706" s="13">
        <v>16.5</v>
      </c>
      <c r="H706" s="13">
        <v>46.8</v>
      </c>
      <c r="I706" s="12">
        <f t="shared" si="156"/>
        <v>286.40000000000003</v>
      </c>
      <c r="J706" s="428"/>
      <c r="K706" s="14"/>
      <c r="L706" s="14"/>
    </row>
    <row r="707" spans="1:12" ht="12.75">
      <c r="A707" s="260">
        <v>46072</v>
      </c>
      <c r="B707" s="15" t="s">
        <v>25</v>
      </c>
      <c r="C707" s="10">
        <v>81.5</v>
      </c>
      <c r="D707" s="10">
        <v>45</v>
      </c>
      <c r="E707" s="10">
        <v>79.099999999999994</v>
      </c>
      <c r="F707" s="10">
        <v>48.5</v>
      </c>
      <c r="G707" s="10">
        <v>29.2</v>
      </c>
      <c r="H707" s="10">
        <v>54.9</v>
      </c>
      <c r="I707" s="15">
        <f t="shared" si="156"/>
        <v>338.2</v>
      </c>
      <c r="J707" s="262">
        <f>SUM(I707:I708)</f>
        <v>338.2</v>
      </c>
      <c r="K707" s="11"/>
      <c r="L707" s="11"/>
    </row>
    <row r="708" spans="1:12" ht="12.75">
      <c r="A708" s="424"/>
      <c r="B708" s="12" t="s">
        <v>32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  <c r="H708" s="13">
        <v>0</v>
      </c>
      <c r="I708" s="12">
        <f t="shared" si="156"/>
        <v>0</v>
      </c>
      <c r="J708" s="428"/>
      <c r="K708" s="14"/>
      <c r="L708" s="14"/>
    </row>
    <row r="709" spans="1:12" ht="12.75">
      <c r="A709" s="260">
        <v>46073</v>
      </c>
      <c r="B709" s="15" t="s">
        <v>25</v>
      </c>
      <c r="C709" s="10">
        <v>89.1</v>
      </c>
      <c r="D709" s="10">
        <v>49.4</v>
      </c>
      <c r="E709" s="10">
        <v>80.400000000000006</v>
      </c>
      <c r="F709" s="10">
        <v>50.7</v>
      </c>
      <c r="G709" s="10">
        <v>33.1</v>
      </c>
      <c r="H709" s="10">
        <v>60.9</v>
      </c>
      <c r="I709" s="15">
        <f t="shared" si="156"/>
        <v>363.6</v>
      </c>
      <c r="J709" s="262">
        <f>SUM(I709:I710)</f>
        <v>660.4</v>
      </c>
      <c r="K709" s="11"/>
      <c r="L709" s="11"/>
    </row>
    <row r="710" spans="1:12" ht="12.75">
      <c r="A710" s="424"/>
      <c r="B710" s="12" t="s">
        <v>32</v>
      </c>
      <c r="C710" s="13">
        <v>77</v>
      </c>
      <c r="D710" s="13">
        <v>38.1</v>
      </c>
      <c r="E710" s="13">
        <v>66</v>
      </c>
      <c r="F710" s="13">
        <v>47</v>
      </c>
      <c r="G710" s="13">
        <v>18.7</v>
      </c>
      <c r="H710" s="13">
        <v>50</v>
      </c>
      <c r="I710" s="12">
        <f t="shared" si="156"/>
        <v>296.79999999999995</v>
      </c>
      <c r="J710" s="428"/>
      <c r="K710" s="14"/>
      <c r="L710" s="14"/>
    </row>
    <row r="711" spans="1:12" ht="14.25">
      <c r="A711" s="9"/>
      <c r="B711" s="10"/>
      <c r="C711" s="10"/>
      <c r="D711" s="10"/>
      <c r="E711" s="10"/>
      <c r="F711" s="10"/>
      <c r="G711" s="10"/>
      <c r="H711" s="10"/>
      <c r="I711" s="10"/>
      <c r="J711" s="11"/>
      <c r="K711" s="11"/>
      <c r="L711" s="11"/>
    </row>
    <row r="712" spans="1:12" ht="12.75">
      <c r="A712" s="256" t="s">
        <v>89</v>
      </c>
      <c r="B712" s="357"/>
      <c r="C712" s="16">
        <f t="shared" ref="C712:J712" si="157">SUM(C691:C710)</f>
        <v>1442.4</v>
      </c>
      <c r="D712" s="16">
        <f t="shared" si="157"/>
        <v>707.4</v>
      </c>
      <c r="E712" s="16">
        <f t="shared" si="157"/>
        <v>1307.3</v>
      </c>
      <c r="F712" s="16">
        <f t="shared" si="157"/>
        <v>854.80000000000007</v>
      </c>
      <c r="G712" s="16">
        <f t="shared" si="157"/>
        <v>441.3</v>
      </c>
      <c r="H712" s="16">
        <f t="shared" si="157"/>
        <v>894.8</v>
      </c>
      <c r="I712" s="16">
        <f t="shared" si="157"/>
        <v>5648</v>
      </c>
      <c r="J712" s="16">
        <f t="shared" si="157"/>
        <v>5647.9999999999991</v>
      </c>
      <c r="K712" s="14"/>
      <c r="L712" s="14"/>
    </row>
    <row r="713" spans="1:12" ht="13.5">
      <c r="A713" s="253" t="s">
        <v>90</v>
      </c>
      <c r="B713" s="422"/>
      <c r="C713" s="17">
        <f>C712*40+400</f>
        <v>58096</v>
      </c>
      <c r="D713" s="17">
        <f>D712*40+290</f>
        <v>28586</v>
      </c>
      <c r="E713" s="17">
        <f>E712*40</f>
        <v>52292</v>
      </c>
      <c r="F713" s="17">
        <f>F712*40+780</f>
        <v>34972</v>
      </c>
      <c r="G713" s="17">
        <f>G712*40</f>
        <v>17652</v>
      </c>
      <c r="H713" s="17">
        <f>H712*40+560</f>
        <v>36352</v>
      </c>
      <c r="I713" s="17">
        <f t="shared" ref="I713:J713" si="158">I712*40</f>
        <v>225920</v>
      </c>
      <c r="J713" s="17">
        <f t="shared" si="158"/>
        <v>225919.99999999997</v>
      </c>
      <c r="K713" s="11"/>
      <c r="L713" s="11"/>
    </row>
    <row r="714" spans="1:12" ht="14.25">
      <c r="A714" s="23"/>
      <c r="B714" s="13"/>
      <c r="C714" s="13"/>
      <c r="D714" s="13"/>
      <c r="E714" s="13"/>
      <c r="F714" s="13"/>
      <c r="G714" s="13"/>
      <c r="H714" s="13"/>
      <c r="I714" s="13"/>
      <c r="J714" s="14"/>
      <c r="K714" s="14"/>
      <c r="L714" s="14"/>
    </row>
    <row r="715" spans="1:12" ht="12.75">
      <c r="A715" s="254" t="s">
        <v>91</v>
      </c>
      <c r="B715" s="422"/>
      <c r="C715" s="19"/>
      <c r="D715" s="19"/>
      <c r="E715" s="19"/>
      <c r="F715" s="19"/>
      <c r="G715" s="19"/>
      <c r="H715" s="19"/>
      <c r="I715" s="20"/>
      <c r="J715" s="19"/>
      <c r="K715" s="11"/>
      <c r="L715" s="11"/>
    </row>
    <row r="716" spans="1:12" ht="12.75">
      <c r="A716" s="255" t="s">
        <v>92</v>
      </c>
      <c r="B716" s="421"/>
      <c r="C716" s="21"/>
      <c r="D716" s="21"/>
      <c r="E716" s="21"/>
      <c r="F716" s="21"/>
      <c r="G716" s="21"/>
      <c r="H716" s="21"/>
      <c r="I716" s="22"/>
      <c r="J716" s="21"/>
      <c r="K716" s="14"/>
      <c r="L716" s="14"/>
    </row>
    <row r="717" spans="1:12" ht="14.25">
      <c r="A717" s="9"/>
      <c r="B717" s="10"/>
      <c r="C717" s="10"/>
      <c r="D717" s="10"/>
      <c r="E717" s="10"/>
      <c r="F717" s="10"/>
      <c r="G717" s="10"/>
      <c r="H717" s="10"/>
      <c r="I717" s="10"/>
      <c r="J717" s="11"/>
      <c r="K717" s="11"/>
      <c r="L717" s="11"/>
    </row>
    <row r="718" spans="1:12" ht="12.75">
      <c r="A718" s="251">
        <v>46074</v>
      </c>
      <c r="B718" s="12" t="s">
        <v>25</v>
      </c>
      <c r="C718" s="13">
        <v>82.2</v>
      </c>
      <c r="D718" s="13">
        <v>44</v>
      </c>
      <c r="E718" s="13">
        <v>79.8</v>
      </c>
      <c r="F718" s="13">
        <v>52.5</v>
      </c>
      <c r="G718" s="13">
        <v>25.9</v>
      </c>
      <c r="H718" s="13">
        <v>55.8</v>
      </c>
      <c r="I718" s="12">
        <f t="shared" ref="I718:I733" si="159">SUM(C718:H718)</f>
        <v>340.2</v>
      </c>
      <c r="J718" s="252">
        <f>SUM(I718:I719)</f>
        <v>635.59999999999991</v>
      </c>
      <c r="K718" s="14"/>
      <c r="L718" s="14"/>
    </row>
    <row r="719" spans="1:12" ht="12.75">
      <c r="A719" s="419"/>
      <c r="B719" s="15" t="s">
        <v>32</v>
      </c>
      <c r="C719" s="10">
        <v>77.3</v>
      </c>
      <c r="D719" s="10">
        <v>42.2</v>
      </c>
      <c r="E719" s="10">
        <v>62.8</v>
      </c>
      <c r="F719" s="10">
        <v>50</v>
      </c>
      <c r="G719" s="10">
        <v>12.1</v>
      </c>
      <c r="H719" s="10">
        <v>51</v>
      </c>
      <c r="I719" s="15">
        <f t="shared" si="159"/>
        <v>295.39999999999998</v>
      </c>
      <c r="J719" s="420"/>
      <c r="K719" s="11"/>
      <c r="L719" s="11"/>
    </row>
    <row r="720" spans="1:12" ht="12.75">
      <c r="A720" s="251">
        <v>46075</v>
      </c>
      <c r="B720" s="12" t="s">
        <v>25</v>
      </c>
      <c r="C720" s="13">
        <v>83.2</v>
      </c>
      <c r="D720" s="13">
        <v>47.7</v>
      </c>
      <c r="E720" s="13">
        <v>70.5</v>
      </c>
      <c r="F720" s="13">
        <v>46.7</v>
      </c>
      <c r="G720" s="13">
        <v>28.7</v>
      </c>
      <c r="H720" s="13">
        <v>56.9</v>
      </c>
      <c r="I720" s="12">
        <f t="shared" si="159"/>
        <v>333.7</v>
      </c>
      <c r="J720" s="252">
        <f>SUM(I720:I721)</f>
        <v>634.70000000000005</v>
      </c>
      <c r="K720" s="14"/>
      <c r="L720" s="14"/>
    </row>
    <row r="721" spans="1:12" ht="12.75">
      <c r="A721" s="419"/>
      <c r="B721" s="15" t="s">
        <v>32</v>
      </c>
      <c r="C721" s="10">
        <v>76</v>
      </c>
      <c r="D721" s="10">
        <v>37.700000000000003</v>
      </c>
      <c r="E721" s="10">
        <v>63.3</v>
      </c>
      <c r="F721" s="10">
        <v>50</v>
      </c>
      <c r="G721" s="10">
        <v>22.4</v>
      </c>
      <c r="H721" s="10">
        <v>51.6</v>
      </c>
      <c r="I721" s="15">
        <f t="shared" si="159"/>
        <v>301</v>
      </c>
      <c r="J721" s="420"/>
      <c r="K721" s="11"/>
      <c r="L721" s="11"/>
    </row>
    <row r="722" spans="1:12" ht="12.75">
      <c r="A722" s="251">
        <v>46076</v>
      </c>
      <c r="B722" s="12" t="s">
        <v>25</v>
      </c>
      <c r="C722" s="13">
        <v>75.5</v>
      </c>
      <c r="D722" s="13">
        <v>46.4</v>
      </c>
      <c r="E722" s="13">
        <v>68.599999999999994</v>
      </c>
      <c r="F722" s="13">
        <v>53.7</v>
      </c>
      <c r="G722" s="13">
        <v>20</v>
      </c>
      <c r="H722" s="13">
        <v>49.9</v>
      </c>
      <c r="I722" s="12">
        <f t="shared" si="159"/>
        <v>314.09999999999997</v>
      </c>
      <c r="J722" s="252">
        <f>SUM(I722:I723)</f>
        <v>614.9</v>
      </c>
      <c r="K722" s="14"/>
      <c r="L722" s="14"/>
    </row>
    <row r="723" spans="1:12" ht="12.75">
      <c r="A723" s="419"/>
      <c r="B723" s="15" t="s">
        <v>32</v>
      </c>
      <c r="C723" s="10">
        <v>76.2</v>
      </c>
      <c r="D723" s="10">
        <v>38.200000000000003</v>
      </c>
      <c r="E723" s="10">
        <v>67</v>
      </c>
      <c r="F723" s="10">
        <v>51</v>
      </c>
      <c r="G723" s="10">
        <v>16</v>
      </c>
      <c r="H723" s="10">
        <v>52.4</v>
      </c>
      <c r="I723" s="15">
        <f t="shared" si="159"/>
        <v>300.8</v>
      </c>
      <c r="J723" s="420"/>
      <c r="K723" s="11"/>
      <c r="L723" s="11"/>
    </row>
    <row r="724" spans="1:12" ht="12.75">
      <c r="A724" s="251">
        <v>46077</v>
      </c>
      <c r="B724" s="12" t="s">
        <v>25</v>
      </c>
      <c r="C724" s="13">
        <v>82</v>
      </c>
      <c r="D724" s="13">
        <v>56.3</v>
      </c>
      <c r="E724" s="13">
        <v>70.8</v>
      </c>
      <c r="F724" s="13">
        <v>52.2</v>
      </c>
      <c r="G724" s="13">
        <v>23.4</v>
      </c>
      <c r="H724" s="13">
        <v>56.2</v>
      </c>
      <c r="I724" s="12">
        <f t="shared" si="159"/>
        <v>340.9</v>
      </c>
      <c r="J724" s="252">
        <f>SUM(I724:I725)</f>
        <v>624.59999999999991</v>
      </c>
      <c r="K724" s="14"/>
      <c r="L724" s="14"/>
    </row>
    <row r="725" spans="1:12" ht="12.75">
      <c r="A725" s="419"/>
      <c r="B725" s="15" t="s">
        <v>32</v>
      </c>
      <c r="C725" s="10">
        <v>73.3</v>
      </c>
      <c r="D725" s="10">
        <v>40.1</v>
      </c>
      <c r="E725" s="10">
        <v>56.3</v>
      </c>
      <c r="F725" s="10">
        <v>50.5</v>
      </c>
      <c r="G725" s="10">
        <v>15.2</v>
      </c>
      <c r="H725" s="10">
        <v>48.3</v>
      </c>
      <c r="I725" s="15">
        <f t="shared" si="159"/>
        <v>283.7</v>
      </c>
      <c r="J725" s="420"/>
      <c r="K725" s="11"/>
      <c r="L725" s="11"/>
    </row>
    <row r="726" spans="1:12" ht="12.75">
      <c r="A726" s="251">
        <v>46078</v>
      </c>
      <c r="B726" s="12" t="s">
        <v>25</v>
      </c>
      <c r="C726" s="13">
        <v>76.599999999999994</v>
      </c>
      <c r="D726" s="13">
        <v>53</v>
      </c>
      <c r="E726" s="13">
        <v>56.1</v>
      </c>
      <c r="F726" s="13">
        <v>45.8</v>
      </c>
      <c r="G726" s="13">
        <v>21.5</v>
      </c>
      <c r="H726" s="13">
        <v>48</v>
      </c>
      <c r="I726" s="12">
        <f t="shared" si="159"/>
        <v>301</v>
      </c>
      <c r="J726" s="252">
        <f>SUM(I726:I727)</f>
        <v>573.4</v>
      </c>
      <c r="K726" s="14"/>
      <c r="L726" s="14"/>
    </row>
    <row r="727" spans="1:12" ht="12.75">
      <c r="A727" s="419"/>
      <c r="B727" s="15" t="s">
        <v>32</v>
      </c>
      <c r="C727" s="10">
        <v>76.5</v>
      </c>
      <c r="D727" s="10">
        <v>39.299999999999997</v>
      </c>
      <c r="E727" s="10">
        <v>50</v>
      </c>
      <c r="F727" s="10">
        <v>50.1</v>
      </c>
      <c r="G727" s="10">
        <v>8.5</v>
      </c>
      <c r="H727" s="10">
        <v>48</v>
      </c>
      <c r="I727" s="15">
        <f t="shared" si="159"/>
        <v>272.39999999999998</v>
      </c>
      <c r="J727" s="420"/>
      <c r="K727" s="11"/>
      <c r="L727" s="11"/>
    </row>
    <row r="728" spans="1:12" ht="12.75">
      <c r="A728" s="251">
        <v>46079</v>
      </c>
      <c r="B728" s="12" t="s">
        <v>25</v>
      </c>
      <c r="C728" s="13">
        <v>82.2</v>
      </c>
      <c r="D728" s="13">
        <v>43.4</v>
      </c>
      <c r="E728" s="13">
        <v>62.4</v>
      </c>
      <c r="F728" s="13">
        <v>47</v>
      </c>
      <c r="G728" s="13">
        <v>24</v>
      </c>
      <c r="H728" s="13">
        <v>55.2</v>
      </c>
      <c r="I728" s="12">
        <f t="shared" si="159"/>
        <v>314.2</v>
      </c>
      <c r="J728" s="252">
        <f>SUM(I728:I729)</f>
        <v>613.09999999999991</v>
      </c>
      <c r="K728" s="14"/>
      <c r="L728" s="14"/>
    </row>
    <row r="729" spans="1:12" ht="12.75">
      <c r="A729" s="419"/>
      <c r="B729" s="15" t="s">
        <v>32</v>
      </c>
      <c r="C729" s="10">
        <v>75</v>
      </c>
      <c r="D729" s="10">
        <v>42.4</v>
      </c>
      <c r="E729" s="10">
        <v>59.1</v>
      </c>
      <c r="F729" s="10">
        <v>52</v>
      </c>
      <c r="G729" s="10">
        <v>16.399999999999999</v>
      </c>
      <c r="H729" s="10">
        <v>54</v>
      </c>
      <c r="I729" s="15">
        <f t="shared" si="159"/>
        <v>298.89999999999998</v>
      </c>
      <c r="J729" s="420"/>
      <c r="K729" s="11"/>
      <c r="L729" s="11"/>
    </row>
    <row r="730" spans="1:12" ht="12.75">
      <c r="A730" s="251">
        <v>46080</v>
      </c>
      <c r="B730" s="12" t="s">
        <v>25</v>
      </c>
      <c r="C730" s="13">
        <v>73.900000000000006</v>
      </c>
      <c r="D730" s="13">
        <v>40.6</v>
      </c>
      <c r="E730" s="13">
        <v>60.8</v>
      </c>
      <c r="F730" s="13">
        <v>50.1</v>
      </c>
      <c r="G730" s="13">
        <v>21.2</v>
      </c>
      <c r="H730" s="13">
        <v>50.7</v>
      </c>
      <c r="I730" s="12">
        <f t="shared" si="159"/>
        <v>297.3</v>
      </c>
      <c r="J730" s="252">
        <f>SUM(I730:I731)</f>
        <v>593</v>
      </c>
      <c r="K730" s="14"/>
      <c r="L730" s="14"/>
    </row>
    <row r="731" spans="1:12" ht="12.75">
      <c r="A731" s="419"/>
      <c r="B731" s="15" t="s">
        <v>32</v>
      </c>
      <c r="C731" s="10">
        <v>73.5</v>
      </c>
      <c r="D731" s="10">
        <v>45</v>
      </c>
      <c r="E731" s="10">
        <v>60</v>
      </c>
      <c r="F731" s="10">
        <v>49.1</v>
      </c>
      <c r="G731" s="10">
        <v>15.6</v>
      </c>
      <c r="H731" s="10">
        <v>52.5</v>
      </c>
      <c r="I731" s="15">
        <f t="shared" si="159"/>
        <v>295.7</v>
      </c>
      <c r="J731" s="420"/>
      <c r="K731" s="11"/>
      <c r="L731" s="11"/>
    </row>
    <row r="732" spans="1:12" ht="12.75">
      <c r="A732" s="251">
        <v>46081</v>
      </c>
      <c r="B732" s="12" t="s">
        <v>25</v>
      </c>
      <c r="C732" s="13">
        <v>73.099999999999994</v>
      </c>
      <c r="D732" s="13">
        <v>43.9</v>
      </c>
      <c r="E732" s="13">
        <v>60.4</v>
      </c>
      <c r="F732" s="13">
        <v>44.4</v>
      </c>
      <c r="G732" s="13">
        <v>30.5</v>
      </c>
      <c r="H732" s="13">
        <v>58.5</v>
      </c>
      <c r="I732" s="12">
        <f t="shared" si="159"/>
        <v>310.8</v>
      </c>
      <c r="J732" s="252">
        <f>SUM(I732:I733)</f>
        <v>616.20000000000005</v>
      </c>
      <c r="K732" s="14"/>
      <c r="L732" s="14"/>
    </row>
    <row r="733" spans="1:12" ht="12.75">
      <c r="A733" s="419"/>
      <c r="B733" s="15" t="s">
        <v>32</v>
      </c>
      <c r="C733" s="10">
        <v>72.599999999999994</v>
      </c>
      <c r="D733" s="10">
        <v>41</v>
      </c>
      <c r="E733" s="10">
        <v>60.8</v>
      </c>
      <c r="F733" s="10">
        <v>46.8</v>
      </c>
      <c r="G733" s="10">
        <v>27.3</v>
      </c>
      <c r="H733" s="10">
        <v>56.9</v>
      </c>
      <c r="I733" s="15">
        <f t="shared" si="159"/>
        <v>305.39999999999998</v>
      </c>
      <c r="J733" s="420"/>
      <c r="K733" s="11"/>
      <c r="L733" s="11"/>
    </row>
    <row r="734" spans="1:12" ht="14.25">
      <c r="A734" s="23"/>
      <c r="B734" s="13"/>
      <c r="C734" s="13"/>
      <c r="D734" s="13"/>
      <c r="E734" s="13"/>
      <c r="F734" s="13"/>
      <c r="G734" s="13"/>
      <c r="H734" s="13"/>
      <c r="I734" s="13"/>
      <c r="J734" s="14"/>
      <c r="K734" s="14"/>
      <c r="L734" s="14"/>
    </row>
    <row r="735" spans="1:12" ht="12.75">
      <c r="A735" s="256" t="s">
        <v>89</v>
      </c>
      <c r="B735" s="357"/>
      <c r="C735" s="16">
        <f t="shared" ref="C735:J735" si="160">SUM(C718:C733)</f>
        <v>1229.0999999999999</v>
      </c>
      <c r="D735" s="16">
        <f t="shared" si="160"/>
        <v>701.2</v>
      </c>
      <c r="E735" s="16">
        <f t="shared" si="160"/>
        <v>1008.6999999999999</v>
      </c>
      <c r="F735" s="16">
        <f t="shared" si="160"/>
        <v>791.9</v>
      </c>
      <c r="G735" s="16">
        <f t="shared" si="160"/>
        <v>328.7</v>
      </c>
      <c r="H735" s="16">
        <f t="shared" si="160"/>
        <v>845.9</v>
      </c>
      <c r="I735" s="16">
        <f t="shared" si="160"/>
        <v>4905.5</v>
      </c>
      <c r="J735" s="16">
        <f t="shared" si="160"/>
        <v>4905.4999999999991</v>
      </c>
      <c r="K735" s="11"/>
      <c r="L735" s="11"/>
    </row>
    <row r="736" spans="1:12" ht="13.5">
      <c r="A736" s="253" t="s">
        <v>90</v>
      </c>
      <c r="B736" s="421"/>
      <c r="C736" s="17">
        <f t="shared" ref="C736:F736" si="161">C735*40</f>
        <v>49164</v>
      </c>
      <c r="D736" s="17">
        <f t="shared" si="161"/>
        <v>28048</v>
      </c>
      <c r="E736" s="17">
        <f t="shared" si="161"/>
        <v>40348</v>
      </c>
      <c r="F736" s="17">
        <f t="shared" si="161"/>
        <v>31676</v>
      </c>
      <c r="G736" s="17">
        <f>G735*40+470</f>
        <v>13618</v>
      </c>
      <c r="H736" s="17">
        <f t="shared" ref="H736:J736" si="162">H735*40</f>
        <v>33836</v>
      </c>
      <c r="I736" s="17">
        <f t="shared" si="162"/>
        <v>196220</v>
      </c>
      <c r="J736" s="17">
        <f t="shared" si="162"/>
        <v>196219.99999999997</v>
      </c>
      <c r="K736" s="14"/>
      <c r="L736" s="14"/>
    </row>
    <row r="737" spans="1:12" ht="14.25">
      <c r="A737" s="9"/>
      <c r="B737" s="10"/>
      <c r="C737" s="10"/>
      <c r="D737" s="10"/>
      <c r="E737" s="10"/>
      <c r="F737" s="10"/>
      <c r="G737" s="10"/>
      <c r="H737" s="10"/>
      <c r="I737" s="10"/>
      <c r="J737" s="11"/>
      <c r="K737" s="11"/>
      <c r="L737" s="11"/>
    </row>
    <row r="738" spans="1:12" ht="12.75">
      <c r="A738" s="254" t="s">
        <v>91</v>
      </c>
      <c r="B738" s="421"/>
      <c r="C738" s="19"/>
      <c r="D738" s="19"/>
      <c r="E738" s="19"/>
      <c r="F738" s="19"/>
      <c r="G738" s="19"/>
      <c r="H738" s="19"/>
      <c r="I738" s="20"/>
      <c r="J738" s="19"/>
      <c r="K738" s="14"/>
      <c r="L738" s="14"/>
    </row>
    <row r="739" spans="1:12" ht="12.75">
      <c r="A739" s="255" t="s">
        <v>92</v>
      </c>
      <c r="B739" s="422"/>
      <c r="C739" s="21"/>
      <c r="D739" s="21"/>
      <c r="E739" s="21"/>
      <c r="F739" s="21"/>
      <c r="G739" s="21"/>
      <c r="H739" s="21"/>
      <c r="I739" s="22"/>
      <c r="J739" s="21"/>
      <c r="K739" s="11"/>
      <c r="L739" s="11"/>
    </row>
    <row r="740" spans="1:12" ht="14.25">
      <c r="A740" s="23"/>
      <c r="B740" s="13"/>
      <c r="C740" s="13"/>
      <c r="D740" s="13"/>
      <c r="E740" s="13"/>
      <c r="F740" s="13"/>
      <c r="G740" s="13"/>
      <c r="H740" s="13"/>
      <c r="I740" s="13"/>
      <c r="J740" s="14"/>
      <c r="K740" s="14"/>
      <c r="L740" s="14"/>
    </row>
    <row r="741" spans="1:12" ht="12.75">
      <c r="A741" s="260">
        <v>46023</v>
      </c>
      <c r="B741" s="15" t="s">
        <v>25</v>
      </c>
      <c r="C741" s="10">
        <v>53.7</v>
      </c>
      <c r="D741" s="10">
        <v>29.8</v>
      </c>
      <c r="E741" s="10">
        <v>35.5</v>
      </c>
      <c r="F741" s="10">
        <v>40.4</v>
      </c>
      <c r="G741" s="10">
        <v>20.6</v>
      </c>
      <c r="H741" s="10">
        <v>52.6</v>
      </c>
      <c r="I741" s="15">
        <f t="shared" ref="I741:I760" si="163">SUM(C741:H741)</f>
        <v>232.6</v>
      </c>
      <c r="J741" s="262">
        <f>SUM(I741:I742)</f>
        <v>428.6</v>
      </c>
      <c r="K741" s="11"/>
      <c r="L741" s="11"/>
    </row>
    <row r="742" spans="1:12" ht="12.75">
      <c r="A742" s="424"/>
      <c r="B742" s="12" t="s">
        <v>32</v>
      </c>
      <c r="C742" s="13">
        <v>47</v>
      </c>
      <c r="D742" s="13">
        <v>27.7</v>
      </c>
      <c r="E742" s="13">
        <v>35.6</v>
      </c>
      <c r="F742" s="13">
        <v>36.200000000000003</v>
      </c>
      <c r="G742" s="13">
        <v>6.1</v>
      </c>
      <c r="H742" s="13">
        <v>43.4</v>
      </c>
      <c r="I742" s="12">
        <f t="shared" si="163"/>
        <v>196</v>
      </c>
      <c r="J742" s="428"/>
      <c r="K742" s="14"/>
      <c r="L742" s="14"/>
    </row>
    <row r="743" spans="1:12" ht="12.75">
      <c r="A743" s="260">
        <v>46024</v>
      </c>
      <c r="B743" s="15" t="s">
        <v>25</v>
      </c>
      <c r="C743" s="10">
        <v>54.6</v>
      </c>
      <c r="D743" s="10">
        <v>33</v>
      </c>
      <c r="E743" s="10">
        <v>39.200000000000003</v>
      </c>
      <c r="F743" s="10">
        <v>40.5</v>
      </c>
      <c r="G743" s="10">
        <v>15.7</v>
      </c>
      <c r="H743" s="10">
        <v>49.1</v>
      </c>
      <c r="I743" s="15">
        <f t="shared" si="163"/>
        <v>232.1</v>
      </c>
      <c r="J743" s="262">
        <f>SUM(I743:I744)</f>
        <v>436.5</v>
      </c>
      <c r="K743" s="11"/>
      <c r="L743" s="11"/>
    </row>
    <row r="744" spans="1:12" ht="12.75">
      <c r="A744" s="424"/>
      <c r="B744" s="12" t="s">
        <v>32</v>
      </c>
      <c r="C744" s="13">
        <v>47.3</v>
      </c>
      <c r="D744" s="13">
        <v>29</v>
      </c>
      <c r="E744" s="13">
        <v>35.5</v>
      </c>
      <c r="F744" s="13">
        <v>34.799999999999997</v>
      </c>
      <c r="G744" s="13">
        <v>12.2</v>
      </c>
      <c r="H744" s="13">
        <v>45.6</v>
      </c>
      <c r="I744" s="12">
        <f t="shared" si="163"/>
        <v>204.39999999999998</v>
      </c>
      <c r="J744" s="428"/>
      <c r="K744" s="14"/>
      <c r="L744" s="14"/>
    </row>
    <row r="745" spans="1:12" ht="12.75">
      <c r="A745" s="260">
        <v>46025</v>
      </c>
      <c r="B745" s="15" t="s">
        <v>25</v>
      </c>
      <c r="C745" s="10">
        <v>50.8</v>
      </c>
      <c r="D745" s="10">
        <v>29.2</v>
      </c>
      <c r="E745" s="10">
        <v>34.4</v>
      </c>
      <c r="F745" s="10">
        <v>36.6</v>
      </c>
      <c r="G745" s="10">
        <v>21.2</v>
      </c>
      <c r="H745" s="10">
        <v>50.8</v>
      </c>
      <c r="I745" s="15">
        <f t="shared" si="163"/>
        <v>223</v>
      </c>
      <c r="J745" s="262">
        <f>SUM(I745:I746)</f>
        <v>426.6</v>
      </c>
      <c r="K745" s="11"/>
      <c r="L745" s="11"/>
    </row>
    <row r="746" spans="1:12" ht="12.75">
      <c r="A746" s="424"/>
      <c r="B746" s="12" t="s">
        <v>32</v>
      </c>
      <c r="C746" s="13">
        <v>46.8</v>
      </c>
      <c r="D746" s="13">
        <v>28.5</v>
      </c>
      <c r="E746" s="13">
        <v>33.700000000000003</v>
      </c>
      <c r="F746" s="13">
        <v>38</v>
      </c>
      <c r="G746" s="13">
        <v>9.4</v>
      </c>
      <c r="H746" s="13">
        <v>47.2</v>
      </c>
      <c r="I746" s="12">
        <f t="shared" si="163"/>
        <v>203.60000000000002</v>
      </c>
      <c r="J746" s="428"/>
      <c r="K746" s="14"/>
      <c r="L746" s="14"/>
    </row>
    <row r="747" spans="1:12" ht="12.75">
      <c r="A747" s="260">
        <v>46026</v>
      </c>
      <c r="B747" s="15" t="s">
        <v>25</v>
      </c>
      <c r="C747" s="10">
        <v>50.3</v>
      </c>
      <c r="D747" s="10">
        <v>28.4</v>
      </c>
      <c r="E747" s="10">
        <v>31.2</v>
      </c>
      <c r="F747" s="10">
        <v>35.799999999999997</v>
      </c>
      <c r="G747" s="10">
        <v>14.7</v>
      </c>
      <c r="H747" s="10">
        <v>50.6</v>
      </c>
      <c r="I747" s="15">
        <f t="shared" si="163"/>
        <v>210.99999999999997</v>
      </c>
      <c r="J747" s="262">
        <f>SUM(I747:I748)</f>
        <v>419.1</v>
      </c>
      <c r="K747" s="11"/>
      <c r="L747" s="11"/>
    </row>
    <row r="748" spans="1:12" ht="12.75">
      <c r="A748" s="424"/>
      <c r="B748" s="12" t="s">
        <v>32</v>
      </c>
      <c r="C748" s="13">
        <v>45</v>
      </c>
      <c r="D748" s="13">
        <v>29.4</v>
      </c>
      <c r="E748" s="13">
        <v>38</v>
      </c>
      <c r="F748" s="13">
        <v>39</v>
      </c>
      <c r="G748" s="13">
        <v>8.5</v>
      </c>
      <c r="H748" s="13">
        <v>48.2</v>
      </c>
      <c r="I748" s="12">
        <f t="shared" si="163"/>
        <v>208.10000000000002</v>
      </c>
      <c r="J748" s="428"/>
      <c r="K748" s="14"/>
      <c r="L748" s="14"/>
    </row>
    <row r="749" spans="1:12" ht="12.75">
      <c r="A749" s="260">
        <v>46027</v>
      </c>
      <c r="B749" s="15" t="s">
        <v>25</v>
      </c>
      <c r="C749" s="10">
        <v>53.1</v>
      </c>
      <c r="D749" s="10">
        <v>27.7</v>
      </c>
      <c r="E749" s="10">
        <v>41.3</v>
      </c>
      <c r="F749" s="10">
        <v>34</v>
      </c>
      <c r="G749" s="10">
        <v>14</v>
      </c>
      <c r="H749" s="10">
        <v>49.7</v>
      </c>
      <c r="I749" s="15">
        <f t="shared" si="163"/>
        <v>219.8</v>
      </c>
      <c r="J749" s="262">
        <f>SUM(I749:I750)</f>
        <v>448.1</v>
      </c>
      <c r="K749" s="11"/>
      <c r="L749" s="11"/>
    </row>
    <row r="750" spans="1:12" ht="12.75">
      <c r="A750" s="424"/>
      <c r="B750" s="12" t="s">
        <v>32</v>
      </c>
      <c r="C750" s="13">
        <v>55.1</v>
      </c>
      <c r="D750" s="13">
        <v>29.4</v>
      </c>
      <c r="E750" s="13">
        <v>41</v>
      </c>
      <c r="F750" s="13">
        <v>39</v>
      </c>
      <c r="G750" s="13">
        <v>10</v>
      </c>
      <c r="H750" s="13">
        <v>53.8</v>
      </c>
      <c r="I750" s="12">
        <f t="shared" si="163"/>
        <v>228.3</v>
      </c>
      <c r="J750" s="428"/>
      <c r="K750" s="14"/>
      <c r="L750" s="14"/>
    </row>
    <row r="751" spans="1:12" ht="12.75">
      <c r="A751" s="260">
        <v>46028</v>
      </c>
      <c r="B751" s="15" t="s">
        <v>25</v>
      </c>
      <c r="C751" s="10">
        <v>51.4</v>
      </c>
      <c r="D751" s="10">
        <v>29.5</v>
      </c>
      <c r="E751" s="10">
        <v>44.4</v>
      </c>
      <c r="F751" s="10">
        <v>39</v>
      </c>
      <c r="G751" s="10">
        <v>15.5</v>
      </c>
      <c r="H751" s="10">
        <v>58.5</v>
      </c>
      <c r="I751" s="15">
        <f t="shared" si="163"/>
        <v>238.3</v>
      </c>
      <c r="J751" s="262">
        <f>SUM(I751:I752)</f>
        <v>453.4</v>
      </c>
      <c r="K751" s="11"/>
      <c r="L751" s="11"/>
    </row>
    <row r="752" spans="1:12" ht="12.75">
      <c r="A752" s="424"/>
      <c r="B752" s="12" t="s">
        <v>32</v>
      </c>
      <c r="C752" s="13">
        <v>48.3</v>
      </c>
      <c r="D752" s="13">
        <v>28</v>
      </c>
      <c r="E752" s="13">
        <v>39.9</v>
      </c>
      <c r="F752" s="13">
        <v>41</v>
      </c>
      <c r="G752" s="13">
        <v>7.4</v>
      </c>
      <c r="H752" s="13">
        <v>50.5</v>
      </c>
      <c r="I752" s="12">
        <f t="shared" si="163"/>
        <v>215.1</v>
      </c>
      <c r="J752" s="428"/>
      <c r="K752" s="14"/>
      <c r="L752" s="14"/>
    </row>
    <row r="753" spans="1:12" ht="12.75">
      <c r="A753" s="260">
        <v>46029</v>
      </c>
      <c r="B753" s="15" t="s">
        <v>25</v>
      </c>
      <c r="C753" s="10">
        <v>53.4</v>
      </c>
      <c r="D753" s="10">
        <v>28.1</v>
      </c>
      <c r="E753" s="10">
        <v>50.4</v>
      </c>
      <c r="F753" s="10">
        <v>33.799999999999997</v>
      </c>
      <c r="G753" s="10">
        <v>14</v>
      </c>
      <c r="H753" s="10">
        <v>53.5</v>
      </c>
      <c r="I753" s="15">
        <f t="shared" si="163"/>
        <v>233.2</v>
      </c>
      <c r="J753" s="262">
        <f>SUM(I753:I754)</f>
        <v>455.4</v>
      </c>
      <c r="K753" s="11"/>
      <c r="L753" s="11"/>
    </row>
    <row r="754" spans="1:12" ht="12.75">
      <c r="A754" s="424"/>
      <c r="B754" s="12" t="s">
        <v>32</v>
      </c>
      <c r="C754" s="13">
        <v>49</v>
      </c>
      <c r="D754" s="13">
        <v>30</v>
      </c>
      <c r="E754" s="13">
        <v>41.6</v>
      </c>
      <c r="F754" s="13">
        <v>39</v>
      </c>
      <c r="G754" s="13">
        <v>12.3</v>
      </c>
      <c r="H754" s="13">
        <v>50.3</v>
      </c>
      <c r="I754" s="12">
        <f t="shared" si="163"/>
        <v>222.2</v>
      </c>
      <c r="J754" s="428"/>
      <c r="K754" s="14"/>
      <c r="L754" s="14"/>
    </row>
    <row r="755" spans="1:12" ht="12.75">
      <c r="A755" s="260">
        <v>46030</v>
      </c>
      <c r="B755" s="15" t="s">
        <v>25</v>
      </c>
      <c r="C755" s="10">
        <v>52.1</v>
      </c>
      <c r="D755" s="10">
        <v>28.3</v>
      </c>
      <c r="E755" s="10">
        <v>53</v>
      </c>
      <c r="F755" s="10">
        <v>37.5</v>
      </c>
      <c r="G755" s="10">
        <v>14.6</v>
      </c>
      <c r="H755" s="10">
        <v>54.3</v>
      </c>
      <c r="I755" s="15">
        <f t="shared" si="163"/>
        <v>239.8</v>
      </c>
      <c r="J755" s="262">
        <f>SUM(I755:I756)</f>
        <v>469.9</v>
      </c>
      <c r="K755" s="11"/>
      <c r="L755" s="11"/>
    </row>
    <row r="756" spans="1:12" ht="12.75">
      <c r="A756" s="424"/>
      <c r="B756" s="12" t="s">
        <v>32</v>
      </c>
      <c r="C756" s="13">
        <v>52.3</v>
      </c>
      <c r="D756" s="13">
        <v>27.7</v>
      </c>
      <c r="E756" s="13">
        <v>45.9</v>
      </c>
      <c r="F756" s="13">
        <v>43</v>
      </c>
      <c r="G756" s="13">
        <v>12.2</v>
      </c>
      <c r="H756" s="13">
        <v>49</v>
      </c>
      <c r="I756" s="12">
        <f t="shared" si="163"/>
        <v>230.1</v>
      </c>
      <c r="J756" s="428"/>
      <c r="K756" s="14"/>
      <c r="L756" s="14"/>
    </row>
    <row r="757" spans="1:12" ht="12.75">
      <c r="A757" s="260">
        <v>46031</v>
      </c>
      <c r="B757" s="15" t="s">
        <v>25</v>
      </c>
      <c r="C757" s="10">
        <v>58.7</v>
      </c>
      <c r="D757" s="10">
        <v>29.7</v>
      </c>
      <c r="E757" s="10">
        <v>57.4</v>
      </c>
      <c r="F757" s="10">
        <v>40.799999999999997</v>
      </c>
      <c r="G757" s="10">
        <v>19.600000000000001</v>
      </c>
      <c r="H757" s="10">
        <v>56.8</v>
      </c>
      <c r="I757" s="15">
        <f t="shared" si="163"/>
        <v>263</v>
      </c>
      <c r="J757" s="262">
        <f>SUM(I757:I758)</f>
        <v>478.7</v>
      </c>
      <c r="K757" s="11"/>
      <c r="L757" s="11"/>
    </row>
    <row r="758" spans="1:12" ht="12.75">
      <c r="A758" s="424"/>
      <c r="B758" s="12" t="s">
        <v>32</v>
      </c>
      <c r="C758" s="13">
        <v>49.1</v>
      </c>
      <c r="D758" s="13">
        <v>26.8</v>
      </c>
      <c r="E758" s="13">
        <v>44.8</v>
      </c>
      <c r="F758" s="13">
        <v>38.299999999999997</v>
      </c>
      <c r="G758" s="13">
        <v>8.1</v>
      </c>
      <c r="H758" s="13">
        <v>48.6</v>
      </c>
      <c r="I758" s="12">
        <f t="shared" si="163"/>
        <v>215.7</v>
      </c>
      <c r="J758" s="428"/>
      <c r="K758" s="14"/>
      <c r="L758" s="14"/>
    </row>
    <row r="759" spans="1:12" ht="12.75">
      <c r="A759" s="260">
        <v>46032</v>
      </c>
      <c r="B759" s="15" t="s">
        <v>25</v>
      </c>
      <c r="C759" s="10">
        <v>56.4</v>
      </c>
      <c r="D759" s="10">
        <v>28.7</v>
      </c>
      <c r="E759" s="10">
        <v>52.2</v>
      </c>
      <c r="F759" s="10">
        <v>37.700000000000003</v>
      </c>
      <c r="G759" s="10">
        <v>18.899999999999999</v>
      </c>
      <c r="H759" s="10">
        <v>55</v>
      </c>
      <c r="I759" s="15">
        <f t="shared" si="163"/>
        <v>248.9</v>
      </c>
      <c r="J759" s="262">
        <f>SUM(I759:I760)</f>
        <v>462.3</v>
      </c>
      <c r="K759" s="11"/>
      <c r="L759" s="11"/>
    </row>
    <row r="760" spans="1:12" ht="12.75">
      <c r="A760" s="424"/>
      <c r="B760" s="12" t="s">
        <v>32</v>
      </c>
      <c r="C760" s="13">
        <v>49</v>
      </c>
      <c r="D760" s="13">
        <v>27.8</v>
      </c>
      <c r="E760" s="13">
        <v>43.5</v>
      </c>
      <c r="F760" s="13">
        <v>40</v>
      </c>
      <c r="G760" s="13">
        <v>5.5</v>
      </c>
      <c r="H760" s="13">
        <v>47.6</v>
      </c>
      <c r="I760" s="12">
        <f t="shared" si="163"/>
        <v>213.4</v>
      </c>
      <c r="J760" s="428"/>
      <c r="K760" s="14"/>
      <c r="L760" s="14"/>
    </row>
    <row r="761" spans="1:12" ht="14.25">
      <c r="A761" s="9"/>
      <c r="B761" s="10"/>
      <c r="C761" s="10"/>
      <c r="D761" s="10"/>
      <c r="E761" s="10"/>
      <c r="F761" s="10"/>
      <c r="G761" s="10"/>
      <c r="H761" s="10"/>
      <c r="I761" s="10"/>
      <c r="J761" s="11"/>
      <c r="K761" s="11"/>
      <c r="L761" s="11"/>
    </row>
    <row r="762" spans="1:12" ht="12.75">
      <c r="A762" s="256" t="s">
        <v>89</v>
      </c>
      <c r="B762" s="357"/>
      <c r="C762" s="16">
        <f t="shared" ref="C762:J762" si="164">SUM(C741:C760)</f>
        <v>1023.4000000000001</v>
      </c>
      <c r="D762" s="16">
        <f t="shared" si="164"/>
        <v>576.69999999999993</v>
      </c>
      <c r="E762" s="16">
        <f t="shared" si="164"/>
        <v>838.49999999999989</v>
      </c>
      <c r="F762" s="16">
        <f t="shared" si="164"/>
        <v>764.39999999999986</v>
      </c>
      <c r="G762" s="16">
        <f t="shared" si="164"/>
        <v>260.5</v>
      </c>
      <c r="H762" s="16">
        <f t="shared" si="164"/>
        <v>1015.0999999999999</v>
      </c>
      <c r="I762" s="16">
        <f t="shared" si="164"/>
        <v>4478.5999999999985</v>
      </c>
      <c r="J762" s="16">
        <f t="shared" si="164"/>
        <v>4478.6000000000004</v>
      </c>
      <c r="K762" s="14"/>
      <c r="L762" s="14"/>
    </row>
    <row r="763" spans="1:12" ht="13.5">
      <c r="A763" s="253" t="s">
        <v>90</v>
      </c>
      <c r="B763" s="422"/>
      <c r="C763" s="17">
        <f t="shared" ref="C763:D763" si="165">C762*40</f>
        <v>40936</v>
      </c>
      <c r="D763" s="17">
        <f t="shared" si="165"/>
        <v>23067.999999999996</v>
      </c>
      <c r="E763" s="17">
        <f>E762*40+400</f>
        <v>33939.999999999993</v>
      </c>
      <c r="F763" s="17">
        <f t="shared" ref="F763:J763" si="166">F762*40</f>
        <v>30575.999999999993</v>
      </c>
      <c r="G763" s="17">
        <f t="shared" si="166"/>
        <v>10420</v>
      </c>
      <c r="H763" s="17">
        <f t="shared" si="166"/>
        <v>40604</v>
      </c>
      <c r="I763" s="17">
        <f t="shared" si="166"/>
        <v>179143.99999999994</v>
      </c>
      <c r="J763" s="17">
        <f t="shared" si="166"/>
        <v>179144</v>
      </c>
      <c r="K763" s="11"/>
      <c r="L763" s="11"/>
    </row>
    <row r="764" spans="1:12" ht="14.25">
      <c r="A764" s="23"/>
      <c r="B764" s="13"/>
      <c r="C764" s="13"/>
      <c r="D764" s="13"/>
      <c r="E764" s="13"/>
      <c r="F764" s="13"/>
      <c r="G764" s="13"/>
      <c r="H764" s="13"/>
      <c r="I764" s="13"/>
      <c r="J764" s="14"/>
      <c r="K764" s="14"/>
      <c r="L764" s="14"/>
    </row>
    <row r="765" spans="1:12" ht="12.75">
      <c r="A765" s="254" t="s">
        <v>91</v>
      </c>
      <c r="B765" s="422"/>
      <c r="C765" s="19"/>
      <c r="D765" s="19"/>
      <c r="E765" s="19"/>
      <c r="F765" s="19"/>
      <c r="G765" s="19"/>
      <c r="H765" s="19"/>
      <c r="I765" s="20"/>
      <c r="J765" s="19"/>
      <c r="K765" s="11"/>
      <c r="L765" s="11"/>
    </row>
    <row r="766" spans="1:12" ht="12.75">
      <c r="A766" s="255" t="s">
        <v>92</v>
      </c>
      <c r="B766" s="421"/>
      <c r="C766" s="21"/>
      <c r="D766" s="21"/>
      <c r="E766" s="21"/>
      <c r="F766" s="21"/>
      <c r="G766" s="21"/>
      <c r="H766" s="21"/>
      <c r="I766" s="22"/>
      <c r="J766" s="21"/>
    </row>
    <row r="767" spans="1:12" ht="14.25">
      <c r="A767" s="9"/>
      <c r="B767" s="10"/>
      <c r="C767" s="10"/>
      <c r="D767" s="10"/>
      <c r="E767" s="10"/>
      <c r="F767" s="10"/>
      <c r="G767" s="10"/>
      <c r="H767" s="10"/>
      <c r="I767" s="10"/>
      <c r="J767" s="10"/>
    </row>
    <row r="768" spans="1:12" ht="12.75">
      <c r="A768" s="260">
        <v>46033</v>
      </c>
      <c r="B768" s="15" t="s">
        <v>25</v>
      </c>
      <c r="C768" s="15">
        <v>55.7</v>
      </c>
      <c r="D768" s="15">
        <v>30.9</v>
      </c>
      <c r="E768" s="15">
        <v>51.3</v>
      </c>
      <c r="F768" s="15">
        <v>36.299999999999997</v>
      </c>
      <c r="G768" s="15">
        <v>18.8</v>
      </c>
      <c r="H768" s="15">
        <v>52.8</v>
      </c>
      <c r="I768" s="15">
        <f t="shared" ref="I768:I787" si="167">SUM(C768:H768)</f>
        <v>245.8</v>
      </c>
      <c r="J768" s="262">
        <f>SUM(I768:I769)</f>
        <v>494.20000000000005</v>
      </c>
    </row>
    <row r="769" spans="1:10" ht="12.75">
      <c r="A769" s="424"/>
      <c r="B769" s="12" t="s">
        <v>32</v>
      </c>
      <c r="C769" s="12">
        <v>53.9</v>
      </c>
      <c r="D769" s="12">
        <v>29.6</v>
      </c>
      <c r="E769" s="12">
        <v>51</v>
      </c>
      <c r="F769" s="12">
        <v>41.3</v>
      </c>
      <c r="G769" s="12">
        <v>13.8</v>
      </c>
      <c r="H769" s="12">
        <v>58.8</v>
      </c>
      <c r="I769" s="12">
        <f t="shared" si="167"/>
        <v>248.40000000000003</v>
      </c>
      <c r="J769" s="428"/>
    </row>
    <row r="770" spans="1:10" ht="12.75">
      <c r="A770" s="260">
        <v>46034</v>
      </c>
      <c r="B770" s="15" t="s">
        <v>25</v>
      </c>
      <c r="C770" s="29">
        <v>59.8</v>
      </c>
      <c r="D770" s="29">
        <v>27.1</v>
      </c>
      <c r="E770" s="29">
        <v>53.9</v>
      </c>
      <c r="F770" s="29">
        <v>35</v>
      </c>
      <c r="G770" s="29">
        <v>16.5</v>
      </c>
      <c r="H770" s="29">
        <v>50.6</v>
      </c>
      <c r="I770" s="15">
        <f t="shared" si="167"/>
        <v>242.9</v>
      </c>
      <c r="J770" s="262">
        <f>SUM(I770:I771)</f>
        <v>474.70000000000005</v>
      </c>
    </row>
    <row r="771" spans="1:10" ht="12.75">
      <c r="A771" s="429"/>
      <c r="B771" s="12" t="s">
        <v>32</v>
      </c>
      <c r="C771" s="29">
        <v>56</v>
      </c>
      <c r="D771" s="29">
        <v>28.3</v>
      </c>
      <c r="E771" s="29">
        <v>47.3</v>
      </c>
      <c r="F771" s="29">
        <v>40.4</v>
      </c>
      <c r="G771" s="29">
        <v>5</v>
      </c>
      <c r="H771" s="29">
        <v>54.8</v>
      </c>
      <c r="I771" s="12">
        <f t="shared" si="167"/>
        <v>231.8</v>
      </c>
      <c r="J771" s="428"/>
    </row>
    <row r="772" spans="1:10" ht="12.75">
      <c r="A772" s="260">
        <v>46035</v>
      </c>
      <c r="B772" s="15" t="s">
        <v>25</v>
      </c>
      <c r="C772" s="29">
        <v>63.3</v>
      </c>
      <c r="D772" s="29">
        <v>29.3</v>
      </c>
      <c r="E772" s="29">
        <v>52.9</v>
      </c>
      <c r="F772" s="29">
        <v>35</v>
      </c>
      <c r="G772" s="29">
        <v>17</v>
      </c>
      <c r="H772" s="29">
        <v>63.5</v>
      </c>
      <c r="I772" s="15">
        <f t="shared" si="167"/>
        <v>261</v>
      </c>
      <c r="J772" s="262">
        <f>SUM(I772:I773)</f>
        <v>499.3</v>
      </c>
    </row>
    <row r="773" spans="1:10" ht="12.75">
      <c r="A773" s="429"/>
      <c r="B773" s="12" t="s">
        <v>32</v>
      </c>
      <c r="C773" s="29">
        <v>53.3</v>
      </c>
      <c r="D773" s="29">
        <v>29.1</v>
      </c>
      <c r="E773" s="29">
        <v>49.5</v>
      </c>
      <c r="F773" s="29">
        <v>41.4</v>
      </c>
      <c r="G773" s="29">
        <v>13.6</v>
      </c>
      <c r="H773" s="29">
        <v>51.4</v>
      </c>
      <c r="I773" s="12">
        <f t="shared" si="167"/>
        <v>238.3</v>
      </c>
      <c r="J773" s="428"/>
    </row>
    <row r="774" spans="1:10" ht="12.75">
      <c r="A774" s="260">
        <v>46036</v>
      </c>
      <c r="B774" s="15" t="s">
        <v>25</v>
      </c>
      <c r="C774" s="29">
        <v>62.6</v>
      </c>
      <c r="D774" s="29">
        <v>31.8</v>
      </c>
      <c r="E774" s="29">
        <v>56.7</v>
      </c>
      <c r="F774" s="29">
        <v>40.700000000000003</v>
      </c>
      <c r="G774" s="30">
        <v>0</v>
      </c>
      <c r="H774" s="29">
        <v>63.6</v>
      </c>
      <c r="I774" s="15">
        <f t="shared" si="167"/>
        <v>255.4</v>
      </c>
      <c r="J774" s="262">
        <f>SUM(I774:I775)</f>
        <v>502.6</v>
      </c>
    </row>
    <row r="775" spans="1:10" ht="12.75">
      <c r="A775" s="429"/>
      <c r="B775" s="12" t="s">
        <v>32</v>
      </c>
      <c r="C775" s="29">
        <v>59.2</v>
      </c>
      <c r="D775" s="29">
        <v>30.8</v>
      </c>
      <c r="E775" s="29">
        <v>49.4</v>
      </c>
      <c r="F775" s="29">
        <v>41</v>
      </c>
      <c r="G775" s="30">
        <v>10.4</v>
      </c>
      <c r="H775" s="29">
        <v>56.4</v>
      </c>
      <c r="I775" s="12">
        <f t="shared" si="167"/>
        <v>247.20000000000002</v>
      </c>
      <c r="J775" s="428"/>
    </row>
    <row r="776" spans="1:10" ht="12.75">
      <c r="A776" s="260">
        <v>46037</v>
      </c>
      <c r="B776" s="15" t="s">
        <v>25</v>
      </c>
      <c r="C776" s="29">
        <v>63.9</v>
      </c>
      <c r="D776" s="29">
        <v>32.299999999999997</v>
      </c>
      <c r="E776" s="29">
        <v>56.7</v>
      </c>
      <c r="F776" s="29">
        <v>39</v>
      </c>
      <c r="G776" s="29">
        <v>20.6</v>
      </c>
      <c r="H776" s="29">
        <v>64.5</v>
      </c>
      <c r="I776" s="15">
        <f t="shared" si="167"/>
        <v>277</v>
      </c>
      <c r="J776" s="262">
        <f>SUM(I776:I777)</f>
        <v>519.9</v>
      </c>
    </row>
    <row r="777" spans="1:10" ht="12.75">
      <c r="A777" s="429"/>
      <c r="B777" s="12" t="s">
        <v>32</v>
      </c>
      <c r="C777" s="29">
        <v>54.7</v>
      </c>
      <c r="D777" s="29">
        <v>29.1</v>
      </c>
      <c r="E777" s="29">
        <v>52</v>
      </c>
      <c r="F777" s="29">
        <v>43.1</v>
      </c>
      <c r="G777" s="29">
        <v>10</v>
      </c>
      <c r="H777" s="29">
        <v>54</v>
      </c>
      <c r="I777" s="12">
        <f t="shared" si="167"/>
        <v>242.9</v>
      </c>
      <c r="J777" s="428"/>
    </row>
    <row r="778" spans="1:10" ht="12.75">
      <c r="A778" s="260">
        <v>46038</v>
      </c>
      <c r="B778" s="15" t="s">
        <v>25</v>
      </c>
      <c r="C778" s="29">
        <v>60.3</v>
      </c>
      <c r="D778" s="29">
        <v>30.7</v>
      </c>
      <c r="E778" s="29">
        <v>51.6</v>
      </c>
      <c r="F778" s="29">
        <v>41</v>
      </c>
      <c r="G778" s="29">
        <v>14</v>
      </c>
      <c r="H778" s="29">
        <v>57.4</v>
      </c>
      <c r="I778" s="15">
        <f t="shared" si="167"/>
        <v>255</v>
      </c>
      <c r="J778" s="262">
        <f>SUM(I778:I779)</f>
        <v>486.1</v>
      </c>
    </row>
    <row r="779" spans="1:10" ht="12.75">
      <c r="A779" s="429"/>
      <c r="B779" s="12" t="s">
        <v>32</v>
      </c>
      <c r="C779" s="29">
        <v>57</v>
      </c>
      <c r="D779" s="29">
        <v>28.7</v>
      </c>
      <c r="E779" s="29">
        <v>48</v>
      </c>
      <c r="F779" s="29">
        <v>36</v>
      </c>
      <c r="G779" s="29">
        <v>6.4</v>
      </c>
      <c r="H779" s="29">
        <v>55</v>
      </c>
      <c r="I779" s="12">
        <f t="shared" si="167"/>
        <v>231.1</v>
      </c>
      <c r="J779" s="428"/>
    </row>
    <row r="780" spans="1:10" ht="12.75">
      <c r="A780" s="260">
        <v>46039</v>
      </c>
      <c r="B780" s="15" t="s">
        <v>25</v>
      </c>
      <c r="C780" s="29">
        <v>63.6</v>
      </c>
      <c r="D780" s="29">
        <v>32.799999999999997</v>
      </c>
      <c r="E780" s="29">
        <v>53.9</v>
      </c>
      <c r="F780" s="29">
        <v>38.1</v>
      </c>
      <c r="G780" s="29">
        <v>17</v>
      </c>
      <c r="H780" s="29">
        <v>54.3</v>
      </c>
      <c r="I780" s="15">
        <f t="shared" si="167"/>
        <v>259.7</v>
      </c>
      <c r="J780" s="262">
        <f>SUM(I780:I781)</f>
        <v>495.09999999999997</v>
      </c>
    </row>
    <row r="781" spans="1:10" ht="12.75">
      <c r="A781" s="429"/>
      <c r="B781" s="12" t="s">
        <v>32</v>
      </c>
      <c r="C781" s="29">
        <v>54</v>
      </c>
      <c r="D781" s="29">
        <v>29.1</v>
      </c>
      <c r="E781" s="29">
        <v>48.4</v>
      </c>
      <c r="F781" s="29">
        <v>38.5</v>
      </c>
      <c r="G781" s="29">
        <v>17.100000000000001</v>
      </c>
      <c r="H781" s="29">
        <v>48.3</v>
      </c>
      <c r="I781" s="12">
        <f t="shared" si="167"/>
        <v>235.39999999999998</v>
      </c>
      <c r="J781" s="428"/>
    </row>
    <row r="782" spans="1:10" ht="12.75">
      <c r="A782" s="260">
        <v>46040</v>
      </c>
      <c r="B782" s="15" t="s">
        <v>25</v>
      </c>
      <c r="C782" s="29">
        <v>67.599999999999994</v>
      </c>
      <c r="D782" s="29">
        <v>35.299999999999997</v>
      </c>
      <c r="E782" s="29">
        <v>53.4</v>
      </c>
      <c r="F782" s="29">
        <v>40.5</v>
      </c>
      <c r="G782" s="29">
        <v>24.2</v>
      </c>
      <c r="H782" s="29">
        <v>56.1</v>
      </c>
      <c r="I782" s="15">
        <f t="shared" si="167"/>
        <v>277.09999999999997</v>
      </c>
      <c r="J782" s="262">
        <f>SUM(I782:I783)</f>
        <v>528.5</v>
      </c>
    </row>
    <row r="783" spans="1:10" ht="12.75">
      <c r="A783" s="429"/>
      <c r="B783" s="12" t="s">
        <v>32</v>
      </c>
      <c r="C783" s="29">
        <v>60</v>
      </c>
      <c r="D783" s="29">
        <v>29.6</v>
      </c>
      <c r="E783" s="29">
        <v>53.9</v>
      </c>
      <c r="F783" s="29">
        <v>40.299999999999997</v>
      </c>
      <c r="G783" s="29">
        <v>16.5</v>
      </c>
      <c r="H783" s="29">
        <v>51.1</v>
      </c>
      <c r="I783" s="12">
        <f t="shared" si="167"/>
        <v>251.4</v>
      </c>
      <c r="J783" s="428"/>
    </row>
    <row r="784" spans="1:10" ht="12.75">
      <c r="A784" s="260">
        <v>46041</v>
      </c>
      <c r="B784" s="15" t="s">
        <v>25</v>
      </c>
      <c r="C784" s="29">
        <v>67.8</v>
      </c>
      <c r="D784" s="29">
        <v>32.1</v>
      </c>
      <c r="E784" s="29">
        <v>59.6</v>
      </c>
      <c r="F784" s="29">
        <v>37.799999999999997</v>
      </c>
      <c r="G784" s="29">
        <v>28.3</v>
      </c>
      <c r="H784" s="29">
        <v>54.6</v>
      </c>
      <c r="I784" s="15">
        <f t="shared" si="167"/>
        <v>280.20000000000005</v>
      </c>
      <c r="J784" s="262">
        <f>SUM(I784:I785)</f>
        <v>533</v>
      </c>
    </row>
    <row r="785" spans="1:10" ht="12.75">
      <c r="A785" s="429"/>
      <c r="B785" s="12" t="s">
        <v>32</v>
      </c>
      <c r="C785" s="29">
        <v>65</v>
      </c>
      <c r="D785" s="29">
        <v>31.4</v>
      </c>
      <c r="E785" s="29">
        <v>54.4</v>
      </c>
      <c r="F785" s="29">
        <v>38</v>
      </c>
      <c r="G785" s="29">
        <v>10</v>
      </c>
      <c r="H785" s="29">
        <v>54</v>
      </c>
      <c r="I785" s="12">
        <f t="shared" si="167"/>
        <v>252.8</v>
      </c>
      <c r="J785" s="428"/>
    </row>
    <row r="786" spans="1:10" ht="15.75" customHeight="1">
      <c r="A786" s="260">
        <v>46042</v>
      </c>
      <c r="B786" s="15" t="s">
        <v>25</v>
      </c>
      <c r="C786" s="29">
        <v>71.2</v>
      </c>
      <c r="D786" s="29">
        <v>35.9</v>
      </c>
      <c r="E786" s="29">
        <v>58.9</v>
      </c>
      <c r="F786" s="29">
        <v>38</v>
      </c>
      <c r="G786" s="29">
        <v>28.4</v>
      </c>
      <c r="H786" s="29">
        <v>55.1</v>
      </c>
      <c r="I786" s="15">
        <f t="shared" si="167"/>
        <v>287.5</v>
      </c>
      <c r="J786" s="262">
        <f>SUM(I786:I787)</f>
        <v>287.5</v>
      </c>
    </row>
    <row r="787" spans="1:10" ht="12.75">
      <c r="A787" s="429"/>
      <c r="B787" s="12" t="s">
        <v>32</v>
      </c>
      <c r="C787" s="29">
        <v>0</v>
      </c>
      <c r="D787" s="29">
        <v>0</v>
      </c>
      <c r="E787" s="29">
        <v>0</v>
      </c>
      <c r="F787" s="29">
        <v>0</v>
      </c>
      <c r="G787" s="29">
        <v>0</v>
      </c>
      <c r="H787" s="29">
        <v>0</v>
      </c>
      <c r="I787" s="12">
        <f t="shared" si="167"/>
        <v>0</v>
      </c>
      <c r="J787" s="428"/>
    </row>
    <row r="788" spans="1:10" ht="12.75"/>
    <row r="789" spans="1:10" ht="12.75">
      <c r="A789" s="256" t="s">
        <v>89</v>
      </c>
      <c r="B789" s="357"/>
      <c r="C789" s="16">
        <f t="shared" ref="C789:J789" si="168">SUM(C768:C787)</f>
        <v>1148.9000000000001</v>
      </c>
      <c r="D789" s="16">
        <f t="shared" si="168"/>
        <v>583.9</v>
      </c>
      <c r="E789" s="16">
        <f t="shared" si="168"/>
        <v>1002.7999999999998</v>
      </c>
      <c r="F789" s="16">
        <f t="shared" si="168"/>
        <v>741.4</v>
      </c>
      <c r="G789" s="16">
        <f t="shared" si="168"/>
        <v>287.59999999999997</v>
      </c>
      <c r="H789" s="16">
        <f t="shared" si="168"/>
        <v>1056.3</v>
      </c>
      <c r="I789" s="16">
        <f t="shared" si="168"/>
        <v>4820.9000000000005</v>
      </c>
      <c r="J789" s="16">
        <f t="shared" si="168"/>
        <v>4820.8999999999996</v>
      </c>
    </row>
    <row r="790" spans="1:10" ht="13.5">
      <c r="A790" s="253" t="s">
        <v>90</v>
      </c>
      <c r="B790" s="422"/>
      <c r="C790" s="17">
        <f>C789*40+620</f>
        <v>46576</v>
      </c>
      <c r="D790" s="17">
        <f t="shared" ref="D790:J790" si="169">D789*40</f>
        <v>23356</v>
      </c>
      <c r="E790" s="17">
        <f t="shared" si="169"/>
        <v>40111.999999999993</v>
      </c>
      <c r="F790" s="17">
        <f t="shared" si="169"/>
        <v>29656</v>
      </c>
      <c r="G790" s="17">
        <f t="shared" si="169"/>
        <v>11503.999999999998</v>
      </c>
      <c r="H790" s="17">
        <f t="shared" si="169"/>
        <v>42252</v>
      </c>
      <c r="I790" s="17">
        <f t="shared" si="169"/>
        <v>192836.00000000003</v>
      </c>
      <c r="J790" s="17">
        <f t="shared" si="169"/>
        <v>192836</v>
      </c>
    </row>
    <row r="791" spans="1:10" ht="14.25">
      <c r="A791" s="23"/>
      <c r="B791" s="13"/>
      <c r="C791" s="13"/>
      <c r="D791" s="13"/>
      <c r="E791" s="13"/>
      <c r="F791" s="13"/>
      <c r="G791" s="13"/>
      <c r="H791" s="13"/>
      <c r="I791" s="13"/>
      <c r="J791" s="14"/>
    </row>
    <row r="792" spans="1:10" ht="15.75" customHeight="1">
      <c r="A792" s="254" t="s">
        <v>91</v>
      </c>
      <c r="B792" s="422"/>
      <c r="C792" s="19"/>
      <c r="D792" s="19"/>
      <c r="E792" s="19"/>
      <c r="F792" s="19"/>
      <c r="G792" s="19"/>
      <c r="H792" s="19"/>
      <c r="I792" s="20"/>
      <c r="J792" s="19"/>
    </row>
    <row r="793" spans="1:10" ht="12.75">
      <c r="A793" s="255" t="s">
        <v>92</v>
      </c>
      <c r="B793" s="421"/>
      <c r="C793" s="21"/>
      <c r="D793" s="21"/>
      <c r="E793" s="21"/>
      <c r="F793" s="21"/>
      <c r="G793" s="21"/>
      <c r="H793" s="21"/>
      <c r="I793" s="22"/>
      <c r="J793" s="21"/>
    </row>
    <row r="794" spans="1:10" ht="12.75"/>
    <row r="795" spans="1:10" ht="12.75">
      <c r="A795" s="264">
        <v>46043</v>
      </c>
      <c r="B795" s="15" t="s">
        <v>25</v>
      </c>
      <c r="C795" s="15">
        <v>73.5</v>
      </c>
      <c r="D795" s="15">
        <v>36.799999999999997</v>
      </c>
      <c r="E795" s="15">
        <v>61.7</v>
      </c>
      <c r="F795" s="15">
        <v>41.1</v>
      </c>
      <c r="G795" s="15">
        <v>29.5</v>
      </c>
      <c r="H795" s="15">
        <v>69.8</v>
      </c>
      <c r="I795" s="15">
        <f t="shared" ref="I795:I816" si="170">SUM(C795:H795)</f>
        <v>312.39999999999998</v>
      </c>
      <c r="J795" s="262">
        <f>SUM(I795:I796)</f>
        <v>587</v>
      </c>
    </row>
    <row r="796" spans="1:10" ht="12.75">
      <c r="A796" s="428"/>
      <c r="B796" s="12" t="s">
        <v>32</v>
      </c>
      <c r="C796" s="12">
        <v>66.8</v>
      </c>
      <c r="D796" s="12">
        <v>32.799999999999997</v>
      </c>
      <c r="E796" s="12">
        <v>59</v>
      </c>
      <c r="F796" s="12">
        <v>45.6</v>
      </c>
      <c r="G796" s="12">
        <v>20.3</v>
      </c>
      <c r="H796" s="12">
        <v>50.1</v>
      </c>
      <c r="I796" s="12">
        <f t="shared" si="170"/>
        <v>274.60000000000002</v>
      </c>
      <c r="J796" s="428"/>
    </row>
    <row r="797" spans="1:10" ht="12.75">
      <c r="A797" s="264">
        <v>46044</v>
      </c>
      <c r="B797" s="15" t="s">
        <v>25</v>
      </c>
      <c r="C797" s="29">
        <v>74.7</v>
      </c>
      <c r="D797" s="29">
        <v>35.9</v>
      </c>
      <c r="E797" s="29">
        <v>64.7</v>
      </c>
      <c r="F797" s="29">
        <v>44.3</v>
      </c>
      <c r="G797" s="29">
        <v>31.9</v>
      </c>
      <c r="H797" s="29">
        <v>59.2</v>
      </c>
      <c r="I797" s="15">
        <f t="shared" si="170"/>
        <v>310.70000000000005</v>
      </c>
      <c r="J797" s="262">
        <f>SUM(I797:I798)</f>
        <v>573.40000000000009</v>
      </c>
    </row>
    <row r="798" spans="1:10" ht="12.75">
      <c r="A798" s="430"/>
      <c r="B798" s="12" t="s">
        <v>32</v>
      </c>
      <c r="C798" s="29">
        <v>64.5</v>
      </c>
      <c r="D798" s="29">
        <v>32.299999999999997</v>
      </c>
      <c r="E798" s="29">
        <v>52.8</v>
      </c>
      <c r="F798" s="29">
        <v>39.4</v>
      </c>
      <c r="G798" s="29">
        <v>19.899999999999999</v>
      </c>
      <c r="H798" s="29">
        <v>53.8</v>
      </c>
      <c r="I798" s="12">
        <f t="shared" si="170"/>
        <v>262.7</v>
      </c>
      <c r="J798" s="428"/>
    </row>
    <row r="799" spans="1:10" ht="12.75">
      <c r="A799" s="264">
        <v>46045</v>
      </c>
      <c r="B799" s="15" t="s">
        <v>25</v>
      </c>
      <c r="C799" s="29">
        <v>75.3</v>
      </c>
      <c r="D799" s="29">
        <v>40.9</v>
      </c>
      <c r="E799" s="29">
        <v>66.2</v>
      </c>
      <c r="F799" s="29">
        <v>43.9</v>
      </c>
      <c r="G799" s="29">
        <v>30.8</v>
      </c>
      <c r="H799" s="29">
        <v>60.1</v>
      </c>
      <c r="I799" s="15">
        <f t="shared" si="170"/>
        <v>317.2</v>
      </c>
      <c r="J799" s="262">
        <f>SUM(I799:I800)</f>
        <v>594.70000000000005</v>
      </c>
    </row>
    <row r="800" spans="1:10" ht="12.75">
      <c r="A800" s="430"/>
      <c r="B800" s="12" t="s">
        <v>32</v>
      </c>
      <c r="C800" s="29">
        <v>68.2</v>
      </c>
      <c r="D800" s="29">
        <v>37.4</v>
      </c>
      <c r="E800" s="29">
        <v>58.9</v>
      </c>
      <c r="F800" s="29">
        <v>42.5</v>
      </c>
      <c r="G800" s="29">
        <v>16.5</v>
      </c>
      <c r="H800" s="29">
        <v>54</v>
      </c>
      <c r="I800" s="12">
        <f t="shared" si="170"/>
        <v>277.5</v>
      </c>
      <c r="J800" s="428"/>
    </row>
    <row r="801" spans="1:10" ht="12.75">
      <c r="A801" s="264">
        <v>46046</v>
      </c>
      <c r="B801" s="15" t="s">
        <v>25</v>
      </c>
      <c r="C801" s="29">
        <v>77.2</v>
      </c>
      <c r="D801" s="29">
        <v>41.4</v>
      </c>
      <c r="E801" s="29">
        <v>61.1</v>
      </c>
      <c r="F801" s="29">
        <v>44.1</v>
      </c>
      <c r="G801" s="29">
        <v>32.200000000000003</v>
      </c>
      <c r="H801" s="29">
        <v>60</v>
      </c>
      <c r="I801" s="15">
        <f t="shared" si="170"/>
        <v>316</v>
      </c>
      <c r="J801" s="262">
        <f>SUM(I801:I802)</f>
        <v>578.70000000000005</v>
      </c>
    </row>
    <row r="802" spans="1:10" ht="12.75">
      <c r="A802" s="430"/>
      <c r="B802" s="12" t="s">
        <v>32</v>
      </c>
      <c r="C802" s="29">
        <v>65.5</v>
      </c>
      <c r="D802" s="29">
        <v>34.6</v>
      </c>
      <c r="E802" s="29">
        <v>54.4</v>
      </c>
      <c r="F802" s="29">
        <v>38.1</v>
      </c>
      <c r="G802" s="29">
        <v>22.1</v>
      </c>
      <c r="H802" s="29">
        <v>48</v>
      </c>
      <c r="I802" s="12">
        <f t="shared" si="170"/>
        <v>262.7</v>
      </c>
      <c r="J802" s="428"/>
    </row>
    <row r="803" spans="1:10" ht="12.75">
      <c r="A803" s="264">
        <v>46047</v>
      </c>
      <c r="B803" s="15" t="s">
        <v>25</v>
      </c>
      <c r="C803" s="29">
        <v>80.8</v>
      </c>
      <c r="D803" s="29">
        <v>42.3</v>
      </c>
      <c r="E803" s="29">
        <v>65.900000000000006</v>
      </c>
      <c r="F803" s="29">
        <v>42.6</v>
      </c>
      <c r="G803" s="29">
        <v>32.1</v>
      </c>
      <c r="H803" s="29">
        <v>56.9</v>
      </c>
      <c r="I803" s="15">
        <f t="shared" si="170"/>
        <v>320.59999999999997</v>
      </c>
      <c r="J803" s="262">
        <f>SUM(I803:I804)</f>
        <v>607.79999999999995</v>
      </c>
    </row>
    <row r="804" spans="1:10" ht="12.75">
      <c r="A804" s="430"/>
      <c r="B804" s="12" t="s">
        <v>32</v>
      </c>
      <c r="C804" s="29">
        <v>70.8</v>
      </c>
      <c r="D804" s="29">
        <v>36.5</v>
      </c>
      <c r="E804" s="29">
        <v>58.8</v>
      </c>
      <c r="F804" s="29">
        <v>42.8</v>
      </c>
      <c r="G804" s="29">
        <v>28.2</v>
      </c>
      <c r="H804" s="29">
        <v>50.1</v>
      </c>
      <c r="I804" s="12">
        <f t="shared" si="170"/>
        <v>287.2</v>
      </c>
      <c r="J804" s="428"/>
    </row>
    <row r="805" spans="1:10" ht="12.75">
      <c r="A805" s="264">
        <v>46048</v>
      </c>
      <c r="B805" s="15" t="s">
        <v>25</v>
      </c>
      <c r="C805" s="29">
        <v>78.8</v>
      </c>
      <c r="D805" s="29">
        <v>34.700000000000003</v>
      </c>
      <c r="E805" s="29">
        <v>60</v>
      </c>
      <c r="F805" s="29">
        <v>45.8</v>
      </c>
      <c r="G805" s="29">
        <v>28.4</v>
      </c>
      <c r="H805" s="29">
        <v>52.2</v>
      </c>
      <c r="I805" s="15">
        <f t="shared" si="170"/>
        <v>299.90000000000003</v>
      </c>
      <c r="J805" s="262">
        <f>SUM(I805:I806)</f>
        <v>584.70000000000005</v>
      </c>
    </row>
    <row r="806" spans="1:10" ht="12.75">
      <c r="A806" s="430"/>
      <c r="B806" s="12" t="s">
        <v>32</v>
      </c>
      <c r="C806" s="29">
        <v>75.3</v>
      </c>
      <c r="D806" s="29">
        <v>37.6</v>
      </c>
      <c r="E806" s="29">
        <v>55</v>
      </c>
      <c r="F806" s="29">
        <v>43</v>
      </c>
      <c r="G806" s="29">
        <v>26.3</v>
      </c>
      <c r="H806" s="29">
        <v>47.6</v>
      </c>
      <c r="I806" s="12">
        <f t="shared" si="170"/>
        <v>284.8</v>
      </c>
      <c r="J806" s="428"/>
    </row>
    <row r="807" spans="1:10" ht="12.75">
      <c r="A807" s="264">
        <v>46049</v>
      </c>
      <c r="B807" s="15" t="s">
        <v>25</v>
      </c>
      <c r="C807" s="29">
        <v>81.099999999999994</v>
      </c>
      <c r="D807" s="29">
        <v>37.5</v>
      </c>
      <c r="E807" s="29">
        <v>66.5</v>
      </c>
      <c r="F807" s="29">
        <v>43.4</v>
      </c>
      <c r="G807" s="29">
        <v>35</v>
      </c>
      <c r="H807" s="29">
        <v>53.7</v>
      </c>
      <c r="I807" s="15">
        <f t="shared" si="170"/>
        <v>317.2</v>
      </c>
      <c r="J807" s="262">
        <f>SUM(I807:I808)</f>
        <v>599</v>
      </c>
    </row>
    <row r="808" spans="1:10" ht="12.75">
      <c r="A808" s="430"/>
      <c r="B808" s="12" t="s">
        <v>32</v>
      </c>
      <c r="C808" s="29">
        <v>76</v>
      </c>
      <c r="D808" s="29">
        <v>38.6</v>
      </c>
      <c r="E808" s="29">
        <v>56.3</v>
      </c>
      <c r="F808" s="29">
        <v>43.5</v>
      </c>
      <c r="G808" s="29">
        <v>17.399999999999999</v>
      </c>
      <c r="H808" s="29">
        <v>50</v>
      </c>
      <c r="I808" s="12">
        <f t="shared" si="170"/>
        <v>281.79999999999995</v>
      </c>
      <c r="J808" s="428"/>
    </row>
    <row r="809" spans="1:10" ht="12.75">
      <c r="A809" s="264">
        <v>46050</v>
      </c>
      <c r="B809" s="15" t="s">
        <v>25</v>
      </c>
      <c r="C809" s="29">
        <v>78.7</v>
      </c>
      <c r="D809" s="29">
        <v>35.700000000000003</v>
      </c>
      <c r="E809" s="29">
        <v>65.099999999999994</v>
      </c>
      <c r="F809" s="29">
        <v>45.9</v>
      </c>
      <c r="G809" s="29">
        <v>28.6</v>
      </c>
      <c r="H809" s="29">
        <v>47.2</v>
      </c>
      <c r="I809" s="15">
        <f t="shared" si="170"/>
        <v>301.2</v>
      </c>
      <c r="J809" s="262">
        <f>SUM(I809:I810)</f>
        <v>566.1</v>
      </c>
    </row>
    <row r="810" spans="1:10" ht="12.75">
      <c r="A810" s="430"/>
      <c r="B810" s="12" t="s">
        <v>32</v>
      </c>
      <c r="C810" s="29">
        <v>71.5</v>
      </c>
      <c r="D810" s="29">
        <v>34.9</v>
      </c>
      <c r="E810" s="29">
        <v>49.4</v>
      </c>
      <c r="F810" s="29">
        <v>41.9</v>
      </c>
      <c r="G810" s="29">
        <v>25.6</v>
      </c>
      <c r="H810" s="29">
        <v>41.6</v>
      </c>
      <c r="I810" s="12">
        <f t="shared" si="170"/>
        <v>264.90000000000003</v>
      </c>
      <c r="J810" s="428"/>
    </row>
    <row r="811" spans="1:10" ht="12.75">
      <c r="A811" s="264">
        <v>46051</v>
      </c>
      <c r="B811" s="15" t="s">
        <v>25</v>
      </c>
      <c r="C811" s="29">
        <v>77</v>
      </c>
      <c r="D811" s="29">
        <v>42.3</v>
      </c>
      <c r="E811" s="29">
        <v>60.3</v>
      </c>
      <c r="F811" s="29">
        <v>43.6</v>
      </c>
      <c r="G811" s="29">
        <v>32.4</v>
      </c>
      <c r="H811" s="29">
        <v>48.1</v>
      </c>
      <c r="I811" s="15">
        <f t="shared" si="170"/>
        <v>303.7</v>
      </c>
      <c r="J811" s="262">
        <f>SUM(I811:I812)</f>
        <v>571.79999999999995</v>
      </c>
    </row>
    <row r="812" spans="1:10" ht="12.75">
      <c r="A812" s="430"/>
      <c r="B812" s="12" t="s">
        <v>32</v>
      </c>
      <c r="C812" s="29">
        <v>75.400000000000006</v>
      </c>
      <c r="D812" s="29">
        <v>33.4</v>
      </c>
      <c r="E812" s="29">
        <v>45.4</v>
      </c>
      <c r="F812" s="29">
        <v>45</v>
      </c>
      <c r="G812" s="29">
        <v>21.4</v>
      </c>
      <c r="H812" s="29">
        <v>47.5</v>
      </c>
      <c r="I812" s="12">
        <f t="shared" si="170"/>
        <v>268.10000000000002</v>
      </c>
      <c r="J812" s="428"/>
    </row>
    <row r="813" spans="1:10" ht="12.75">
      <c r="A813" s="264">
        <v>46052</v>
      </c>
      <c r="B813" s="15" t="s">
        <v>25</v>
      </c>
      <c r="C813" s="29">
        <v>76.3</v>
      </c>
      <c r="D813" s="29">
        <v>43.1</v>
      </c>
      <c r="E813" s="29">
        <v>65.900000000000006</v>
      </c>
      <c r="F813" s="29">
        <v>40.799999999999997</v>
      </c>
      <c r="G813" s="29">
        <v>29.6</v>
      </c>
      <c r="H813" s="29">
        <v>46.7</v>
      </c>
      <c r="I813" s="15">
        <f t="shared" si="170"/>
        <v>302.40000000000003</v>
      </c>
      <c r="J813" s="262">
        <f>SUM(I813:I814)</f>
        <v>613.29999999999995</v>
      </c>
    </row>
    <row r="814" spans="1:10" ht="12.75">
      <c r="A814" s="430"/>
      <c r="B814" s="12" t="s">
        <v>32</v>
      </c>
      <c r="C814" s="29">
        <v>76</v>
      </c>
      <c r="D814" s="29">
        <v>40.6</v>
      </c>
      <c r="E814" s="29">
        <v>70.400000000000006</v>
      </c>
      <c r="F814" s="29">
        <v>42.2</v>
      </c>
      <c r="G814" s="29">
        <v>32.4</v>
      </c>
      <c r="H814" s="29">
        <v>49.3</v>
      </c>
      <c r="I814" s="12">
        <f t="shared" si="170"/>
        <v>310.89999999999998</v>
      </c>
      <c r="J814" s="428"/>
    </row>
    <row r="815" spans="1:10" ht="12.75">
      <c r="A815" s="264">
        <v>46053</v>
      </c>
      <c r="B815" s="15" t="s">
        <v>25</v>
      </c>
      <c r="C815" s="29">
        <v>74.5</v>
      </c>
      <c r="D815" s="29">
        <v>38</v>
      </c>
      <c r="E815" s="29">
        <v>53.5</v>
      </c>
      <c r="F815" s="29">
        <v>42.5</v>
      </c>
      <c r="G815" s="29">
        <v>15.5</v>
      </c>
      <c r="H815" s="29">
        <v>40.4</v>
      </c>
      <c r="I815" s="12">
        <f t="shared" si="170"/>
        <v>264.39999999999998</v>
      </c>
      <c r="J815" s="262">
        <f>SUM(I815:I816)</f>
        <v>545.1</v>
      </c>
    </row>
    <row r="816" spans="1:10" ht="12.75">
      <c r="A816" s="430"/>
      <c r="B816" s="12" t="s">
        <v>32</v>
      </c>
      <c r="C816" s="29">
        <v>74</v>
      </c>
      <c r="D816" s="29">
        <v>36.799999999999997</v>
      </c>
      <c r="E816" s="29">
        <v>57.5</v>
      </c>
      <c r="F816" s="29">
        <v>47</v>
      </c>
      <c r="G816" s="29">
        <v>20.8</v>
      </c>
      <c r="H816" s="29">
        <v>44.6</v>
      </c>
      <c r="I816" s="12">
        <f t="shared" si="170"/>
        <v>280.70000000000005</v>
      </c>
      <c r="J816" s="430"/>
    </row>
    <row r="817" spans="1:10" ht="12.75">
      <c r="A817" s="31"/>
      <c r="B817" s="31"/>
      <c r="C817" s="32"/>
      <c r="D817" s="32"/>
      <c r="E817" s="32"/>
      <c r="F817" s="32"/>
      <c r="G817" s="32"/>
      <c r="H817" s="32"/>
      <c r="I817" s="32"/>
    </row>
    <row r="818" spans="1:10" ht="12.75">
      <c r="A818" s="254" t="s">
        <v>89</v>
      </c>
      <c r="B818" s="421"/>
      <c r="C818" s="33">
        <f t="shared" ref="C818:J818" si="171">SUM(C795:C816)</f>
        <v>1631.9</v>
      </c>
      <c r="D818" s="33">
        <f t="shared" si="171"/>
        <v>824.1</v>
      </c>
      <c r="E818" s="33">
        <f t="shared" si="171"/>
        <v>1308.8</v>
      </c>
      <c r="F818" s="33">
        <f t="shared" si="171"/>
        <v>949</v>
      </c>
      <c r="G818" s="33">
        <f t="shared" si="171"/>
        <v>576.9</v>
      </c>
      <c r="H818" s="33">
        <f t="shared" si="171"/>
        <v>1130.9000000000003</v>
      </c>
      <c r="I818" s="33">
        <f t="shared" si="171"/>
        <v>6421.5999999999985</v>
      </c>
      <c r="J818" s="33">
        <f t="shared" si="171"/>
        <v>6421.6000000000013</v>
      </c>
    </row>
    <row r="819" spans="1:10" ht="13.5">
      <c r="A819" s="253" t="s">
        <v>90</v>
      </c>
      <c r="B819" s="422"/>
      <c r="C819" s="34">
        <f>C818*40+340</f>
        <v>65616</v>
      </c>
      <c r="D819" s="34">
        <f>D818*40+1010</f>
        <v>33974</v>
      </c>
      <c r="E819" s="34">
        <f>E818*40+270</f>
        <v>52622</v>
      </c>
      <c r="F819" s="34">
        <f>F818*40+370</f>
        <v>38330</v>
      </c>
      <c r="G819" s="34">
        <f>G818*40+740</f>
        <v>23816</v>
      </c>
      <c r="H819" s="34">
        <f t="shared" ref="H819:J819" si="172">H818*40</f>
        <v>45236.000000000015</v>
      </c>
      <c r="I819" s="34">
        <f t="shared" si="172"/>
        <v>256863.99999999994</v>
      </c>
      <c r="J819" s="17">
        <f t="shared" si="172"/>
        <v>256864.00000000006</v>
      </c>
    </row>
    <row r="820" spans="1:10" ht="14.25">
      <c r="A820" s="23"/>
      <c r="B820" s="13"/>
      <c r="C820" s="13"/>
      <c r="D820" s="13"/>
      <c r="E820" s="13"/>
      <c r="F820" s="13"/>
      <c r="G820" s="13"/>
      <c r="H820" s="13"/>
      <c r="I820" s="13"/>
      <c r="J820" s="14"/>
    </row>
    <row r="821" spans="1:10" ht="15.75" customHeight="1">
      <c r="A821" s="254" t="s">
        <v>91</v>
      </c>
      <c r="B821" s="422"/>
      <c r="C821" s="19"/>
      <c r="D821" s="19"/>
      <c r="E821" s="19"/>
      <c r="F821" s="19"/>
      <c r="G821" s="19"/>
      <c r="H821" s="19"/>
      <c r="I821" s="20"/>
      <c r="J821" s="19"/>
    </row>
    <row r="822" spans="1:10" ht="15.75" customHeight="1">
      <c r="A822" s="255" t="s">
        <v>92</v>
      </c>
      <c r="B822" s="421"/>
      <c r="C822" s="21"/>
      <c r="D822" s="21"/>
      <c r="E822" s="21"/>
      <c r="F822" s="21"/>
      <c r="G822" s="21"/>
      <c r="H822" s="21"/>
      <c r="I822" s="22"/>
      <c r="J822" s="21"/>
    </row>
  </sheetData>
  <mergeCells count="727">
    <mergeCell ref="A83:B83"/>
    <mergeCell ref="A85:B85"/>
    <mergeCell ref="A86:B86"/>
    <mergeCell ref="A26:A27"/>
    <mergeCell ref="J26:J27"/>
    <mergeCell ref="A73:A74"/>
    <mergeCell ref="J73:J74"/>
    <mergeCell ref="A75:A76"/>
    <mergeCell ref="J75:J76"/>
    <mergeCell ref="A77:A78"/>
    <mergeCell ref="J77:J78"/>
    <mergeCell ref="A79:A80"/>
    <mergeCell ref="J79:J80"/>
    <mergeCell ref="A82:B82"/>
    <mergeCell ref="A63:A64"/>
    <mergeCell ref="J63:J64"/>
    <mergeCell ref="A65:A66"/>
    <mergeCell ref="J65:J66"/>
    <mergeCell ref="A67:A68"/>
    <mergeCell ref="J67:J68"/>
    <mergeCell ref="A69:A70"/>
    <mergeCell ref="J69:J70"/>
    <mergeCell ref="A71:A72"/>
    <mergeCell ref="J71:J72"/>
    <mergeCell ref="A50:A51"/>
    <mergeCell ref="J50:J51"/>
    <mergeCell ref="A52:A53"/>
    <mergeCell ref="J52:J53"/>
    <mergeCell ref="A55:B55"/>
    <mergeCell ref="A56:B56"/>
    <mergeCell ref="A58:B58"/>
    <mergeCell ref="A59:B59"/>
    <mergeCell ref="A61:A62"/>
    <mergeCell ref="J61:J62"/>
    <mergeCell ref="A40:A41"/>
    <mergeCell ref="J40:J41"/>
    <mergeCell ref="A42:A43"/>
    <mergeCell ref="J42:J43"/>
    <mergeCell ref="A44:A45"/>
    <mergeCell ref="J44:J45"/>
    <mergeCell ref="A46:A47"/>
    <mergeCell ref="J46:J47"/>
    <mergeCell ref="A48:A49"/>
    <mergeCell ref="J48:J49"/>
    <mergeCell ref="A29:B29"/>
    <mergeCell ref="A30:B30"/>
    <mergeCell ref="A32:B32"/>
    <mergeCell ref="A34:A35"/>
    <mergeCell ref="J34:J35"/>
    <mergeCell ref="A36:A37"/>
    <mergeCell ref="J36:J37"/>
    <mergeCell ref="A38:A39"/>
    <mergeCell ref="J38:J39"/>
    <mergeCell ref="A16:A17"/>
    <mergeCell ref="J16:J17"/>
    <mergeCell ref="A18:A19"/>
    <mergeCell ref="J18:J19"/>
    <mergeCell ref="A20:A21"/>
    <mergeCell ref="J20:J21"/>
    <mergeCell ref="A22:A23"/>
    <mergeCell ref="J22:J23"/>
    <mergeCell ref="A24:A25"/>
    <mergeCell ref="J24:J25"/>
    <mergeCell ref="A6:A7"/>
    <mergeCell ref="J6:J7"/>
    <mergeCell ref="A8:A9"/>
    <mergeCell ref="J8:J9"/>
    <mergeCell ref="A10:A11"/>
    <mergeCell ref="J10:J11"/>
    <mergeCell ref="A12:A13"/>
    <mergeCell ref="J12:J13"/>
    <mergeCell ref="A14:A15"/>
    <mergeCell ref="J14:J15"/>
    <mergeCell ref="A189:B189"/>
    <mergeCell ref="A190:B190"/>
    <mergeCell ref="A192:B192"/>
    <mergeCell ref="A176:A177"/>
    <mergeCell ref="J176:J177"/>
    <mergeCell ref="A178:A179"/>
    <mergeCell ref="J178:J179"/>
    <mergeCell ref="A180:A181"/>
    <mergeCell ref="J180:J181"/>
    <mergeCell ref="A182:A183"/>
    <mergeCell ref="J182:J183"/>
    <mergeCell ref="A184:A185"/>
    <mergeCell ref="J184:J185"/>
    <mergeCell ref="A186:A187"/>
    <mergeCell ref="J186:J187"/>
    <mergeCell ref="A166:A167"/>
    <mergeCell ref="J166:J167"/>
    <mergeCell ref="A168:A169"/>
    <mergeCell ref="J168:J169"/>
    <mergeCell ref="A170:A171"/>
    <mergeCell ref="J170:J171"/>
    <mergeCell ref="A172:A173"/>
    <mergeCell ref="J172:J173"/>
    <mergeCell ref="A174:A175"/>
    <mergeCell ref="J174:J175"/>
    <mergeCell ref="J235:J236"/>
    <mergeCell ref="A237:A238"/>
    <mergeCell ref="J237:J238"/>
    <mergeCell ref="A239:A240"/>
    <mergeCell ref="J239:J240"/>
    <mergeCell ref="A242:B242"/>
    <mergeCell ref="A243:B243"/>
    <mergeCell ref="A245:B245"/>
    <mergeCell ref="A246:B246"/>
    <mergeCell ref="J595:J596"/>
    <mergeCell ref="J597:J598"/>
    <mergeCell ref="J599:J600"/>
    <mergeCell ref="J608:J609"/>
    <mergeCell ref="J570:J571"/>
    <mergeCell ref="J572:J573"/>
    <mergeCell ref="J581:J582"/>
    <mergeCell ref="J583:J584"/>
    <mergeCell ref="J585:J586"/>
    <mergeCell ref="J587:J588"/>
    <mergeCell ref="J589:J590"/>
    <mergeCell ref="J591:J592"/>
    <mergeCell ref="J593:J594"/>
    <mergeCell ref="J545:J546"/>
    <mergeCell ref="J554:J555"/>
    <mergeCell ref="J556:J557"/>
    <mergeCell ref="J558:J559"/>
    <mergeCell ref="J560:J561"/>
    <mergeCell ref="J562:J563"/>
    <mergeCell ref="J564:J565"/>
    <mergeCell ref="J566:J567"/>
    <mergeCell ref="J568:J569"/>
    <mergeCell ref="J527:J528"/>
    <mergeCell ref="J529:J530"/>
    <mergeCell ref="J531:J532"/>
    <mergeCell ref="J533:J534"/>
    <mergeCell ref="J535:J536"/>
    <mergeCell ref="J537:J538"/>
    <mergeCell ref="J539:J540"/>
    <mergeCell ref="J541:J542"/>
    <mergeCell ref="J543:J544"/>
    <mergeCell ref="J502:J503"/>
    <mergeCell ref="J504:J505"/>
    <mergeCell ref="J506:J507"/>
    <mergeCell ref="J508:J509"/>
    <mergeCell ref="J510:J511"/>
    <mergeCell ref="J512:J513"/>
    <mergeCell ref="J514:J515"/>
    <mergeCell ref="J516:J517"/>
    <mergeCell ref="J518:J519"/>
    <mergeCell ref="J476:J477"/>
    <mergeCell ref="J478:J479"/>
    <mergeCell ref="J480:J481"/>
    <mergeCell ref="J482:J483"/>
    <mergeCell ref="J484:J485"/>
    <mergeCell ref="J486:J487"/>
    <mergeCell ref="J488:J489"/>
    <mergeCell ref="J490:J491"/>
    <mergeCell ref="J500:J501"/>
    <mergeCell ref="J807:J808"/>
    <mergeCell ref="J809:J810"/>
    <mergeCell ref="J811:J812"/>
    <mergeCell ref="J813:J814"/>
    <mergeCell ref="J815:J816"/>
    <mergeCell ref="J782:J783"/>
    <mergeCell ref="J784:J785"/>
    <mergeCell ref="J786:J787"/>
    <mergeCell ref="J795:J796"/>
    <mergeCell ref="J797:J798"/>
    <mergeCell ref="J799:J800"/>
    <mergeCell ref="J801:J802"/>
    <mergeCell ref="J768:J769"/>
    <mergeCell ref="J770:J771"/>
    <mergeCell ref="J772:J773"/>
    <mergeCell ref="J774:J775"/>
    <mergeCell ref="J776:J777"/>
    <mergeCell ref="J778:J779"/>
    <mergeCell ref="J780:J781"/>
    <mergeCell ref="J803:J804"/>
    <mergeCell ref="J805:J806"/>
    <mergeCell ref="A715:B715"/>
    <mergeCell ref="A716:B716"/>
    <mergeCell ref="A718:A719"/>
    <mergeCell ref="A720:A721"/>
    <mergeCell ref="A722:A723"/>
    <mergeCell ref="A724:A725"/>
    <mergeCell ref="A726:A727"/>
    <mergeCell ref="A728:A729"/>
    <mergeCell ref="A730:A731"/>
    <mergeCell ref="A697:A698"/>
    <mergeCell ref="A699:A700"/>
    <mergeCell ref="A701:A702"/>
    <mergeCell ref="A703:A704"/>
    <mergeCell ref="A705:A706"/>
    <mergeCell ref="A707:A708"/>
    <mergeCell ref="A709:A710"/>
    <mergeCell ref="A712:B712"/>
    <mergeCell ref="A713:B713"/>
    <mergeCell ref="A822:B822"/>
    <mergeCell ref="A799:A800"/>
    <mergeCell ref="A801:A802"/>
    <mergeCell ref="A803:A804"/>
    <mergeCell ref="A805:A806"/>
    <mergeCell ref="A807:A808"/>
    <mergeCell ref="A809:A810"/>
    <mergeCell ref="A811:A812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8:B658"/>
    <mergeCell ref="A659:B659"/>
    <mergeCell ref="A661:B661"/>
    <mergeCell ref="A662:B662"/>
    <mergeCell ref="A664:A665"/>
    <mergeCell ref="A666:A667"/>
    <mergeCell ref="A792:B792"/>
    <mergeCell ref="A793:B793"/>
    <mergeCell ref="A795:A796"/>
    <mergeCell ref="A797:A798"/>
    <mergeCell ref="A813:A814"/>
    <mergeCell ref="A815:A816"/>
    <mergeCell ref="A818:B818"/>
    <mergeCell ref="A819:B819"/>
    <mergeCell ref="A821:B821"/>
    <mergeCell ref="A774:A775"/>
    <mergeCell ref="A776:A777"/>
    <mergeCell ref="A778:A779"/>
    <mergeCell ref="A780:A781"/>
    <mergeCell ref="A782:A783"/>
    <mergeCell ref="A784:A785"/>
    <mergeCell ref="A786:A787"/>
    <mergeCell ref="A789:B789"/>
    <mergeCell ref="A790:B790"/>
    <mergeCell ref="A757:A758"/>
    <mergeCell ref="A759:A760"/>
    <mergeCell ref="A762:B762"/>
    <mergeCell ref="A763:B763"/>
    <mergeCell ref="A765:B765"/>
    <mergeCell ref="A766:B766"/>
    <mergeCell ref="A768:A769"/>
    <mergeCell ref="A770:A771"/>
    <mergeCell ref="A772:A773"/>
    <mergeCell ref="A739:B739"/>
    <mergeCell ref="A741:A742"/>
    <mergeCell ref="A743:A744"/>
    <mergeCell ref="A745:A746"/>
    <mergeCell ref="A747:A748"/>
    <mergeCell ref="A749:A750"/>
    <mergeCell ref="A751:A752"/>
    <mergeCell ref="A753:A754"/>
    <mergeCell ref="A755:A756"/>
    <mergeCell ref="J459:J460"/>
    <mergeCell ref="J461:J462"/>
    <mergeCell ref="J470:J471"/>
    <mergeCell ref="J472:J473"/>
    <mergeCell ref="J474:J475"/>
    <mergeCell ref="A732:A733"/>
    <mergeCell ref="A735:B735"/>
    <mergeCell ref="A736:B736"/>
    <mergeCell ref="A738:B738"/>
    <mergeCell ref="A668:A669"/>
    <mergeCell ref="A670:A671"/>
    <mergeCell ref="A672:A673"/>
    <mergeCell ref="A674:A675"/>
    <mergeCell ref="A676:A677"/>
    <mergeCell ref="A678:A679"/>
    <mergeCell ref="A680:A681"/>
    <mergeCell ref="A682:A683"/>
    <mergeCell ref="A685:B685"/>
    <mergeCell ref="A686:B686"/>
    <mergeCell ref="A688:B688"/>
    <mergeCell ref="A689:B689"/>
    <mergeCell ref="A691:A692"/>
    <mergeCell ref="A693:A694"/>
    <mergeCell ref="A695:A696"/>
    <mergeCell ref="J434:J435"/>
    <mergeCell ref="J443:J444"/>
    <mergeCell ref="J445:J446"/>
    <mergeCell ref="J447:J448"/>
    <mergeCell ref="J449:J450"/>
    <mergeCell ref="J451:J452"/>
    <mergeCell ref="J453:J454"/>
    <mergeCell ref="J455:J456"/>
    <mergeCell ref="J457:J458"/>
    <mergeCell ref="J416:J417"/>
    <mergeCell ref="J418:J419"/>
    <mergeCell ref="J420:J421"/>
    <mergeCell ref="J422:J423"/>
    <mergeCell ref="J424:J425"/>
    <mergeCell ref="J426:J427"/>
    <mergeCell ref="J428:J429"/>
    <mergeCell ref="J430:J431"/>
    <mergeCell ref="J432:J433"/>
    <mergeCell ref="J391:J392"/>
    <mergeCell ref="J393:J394"/>
    <mergeCell ref="J395:J396"/>
    <mergeCell ref="J397:J398"/>
    <mergeCell ref="J399:J400"/>
    <mergeCell ref="J401:J402"/>
    <mergeCell ref="J403:J404"/>
    <mergeCell ref="J405:J406"/>
    <mergeCell ref="J407:J408"/>
    <mergeCell ref="A434:A435"/>
    <mergeCell ref="A437:B437"/>
    <mergeCell ref="A438:B438"/>
    <mergeCell ref="A440:B440"/>
    <mergeCell ref="A441:B441"/>
    <mergeCell ref="A443:A444"/>
    <mergeCell ref="A445:A446"/>
    <mergeCell ref="J342:J343"/>
    <mergeCell ref="J344:J345"/>
    <mergeCell ref="J346:J347"/>
    <mergeCell ref="J348:J349"/>
    <mergeCell ref="J350:J351"/>
    <mergeCell ref="J352:J353"/>
    <mergeCell ref="J362:J363"/>
    <mergeCell ref="J364:J365"/>
    <mergeCell ref="J366:J367"/>
    <mergeCell ref="J368:J369"/>
    <mergeCell ref="J370:J371"/>
    <mergeCell ref="J372:J373"/>
    <mergeCell ref="J374:J375"/>
    <mergeCell ref="J376:J377"/>
    <mergeCell ref="J378:J379"/>
    <mergeCell ref="J380:J381"/>
    <mergeCell ref="J389:J390"/>
    <mergeCell ref="A391:A392"/>
    <mergeCell ref="A407:A408"/>
    <mergeCell ref="A410:B410"/>
    <mergeCell ref="A393:A394"/>
    <mergeCell ref="A395:A396"/>
    <mergeCell ref="A397:A398"/>
    <mergeCell ref="A399:A400"/>
    <mergeCell ref="A401:A402"/>
    <mergeCell ref="A403:A404"/>
    <mergeCell ref="A405:A406"/>
    <mergeCell ref="A424:A425"/>
    <mergeCell ref="A426:A427"/>
    <mergeCell ref="A428:A429"/>
    <mergeCell ref="A430:A431"/>
    <mergeCell ref="A432:A433"/>
    <mergeCell ref="A296:A297"/>
    <mergeCell ref="A299:B299"/>
    <mergeCell ref="A300:B300"/>
    <mergeCell ref="A302:B302"/>
    <mergeCell ref="A303:B30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5:B355"/>
    <mergeCell ref="A356:B356"/>
    <mergeCell ref="A358:B358"/>
    <mergeCell ref="A359:B359"/>
    <mergeCell ref="A420:A421"/>
    <mergeCell ref="A422:A423"/>
    <mergeCell ref="A411:B411"/>
    <mergeCell ref="A413:B413"/>
    <mergeCell ref="A414:B414"/>
    <mergeCell ref="A416:A417"/>
    <mergeCell ref="A418:A419"/>
    <mergeCell ref="A292:A293"/>
    <mergeCell ref="A294:A295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3:B383"/>
    <mergeCell ref="A384:B384"/>
    <mergeCell ref="A386:B386"/>
    <mergeCell ref="A387:B387"/>
    <mergeCell ref="A389:A390"/>
    <mergeCell ref="J292:J293"/>
    <mergeCell ref="J294:J295"/>
    <mergeCell ref="J296:J297"/>
    <mergeCell ref="J334:J335"/>
    <mergeCell ref="J336:J337"/>
    <mergeCell ref="J338:J339"/>
    <mergeCell ref="J340:J341"/>
    <mergeCell ref="J282:J283"/>
    <mergeCell ref="J284:J285"/>
    <mergeCell ref="J286:J287"/>
    <mergeCell ref="J288:J289"/>
    <mergeCell ref="J290:J291"/>
    <mergeCell ref="A282:A283"/>
    <mergeCell ref="A284:A285"/>
    <mergeCell ref="A286:A287"/>
    <mergeCell ref="A288:A289"/>
    <mergeCell ref="A290:A291"/>
    <mergeCell ref="J267:J268"/>
    <mergeCell ref="A267:A268"/>
    <mergeCell ref="A270:B270"/>
    <mergeCell ref="A271:B271"/>
    <mergeCell ref="A273:B273"/>
    <mergeCell ref="A274:B274"/>
    <mergeCell ref="A278:A279"/>
    <mergeCell ref="A280:A281"/>
    <mergeCell ref="J278:J279"/>
    <mergeCell ref="J280:J281"/>
    <mergeCell ref="A257:A258"/>
    <mergeCell ref="A259:A260"/>
    <mergeCell ref="A261:A262"/>
    <mergeCell ref="A263:A264"/>
    <mergeCell ref="A265:A266"/>
    <mergeCell ref="J255:J256"/>
    <mergeCell ref="J257:J258"/>
    <mergeCell ref="J259:J260"/>
    <mergeCell ref="J261:J262"/>
    <mergeCell ref="J263:J264"/>
    <mergeCell ref="J265:J266"/>
    <mergeCell ref="I3:I4"/>
    <mergeCell ref="J3:J4"/>
    <mergeCell ref="A249:A250"/>
    <mergeCell ref="J249:J250"/>
    <mergeCell ref="A251:A252"/>
    <mergeCell ref="J251:J252"/>
    <mergeCell ref="J253:J254"/>
    <mergeCell ref="A253:A254"/>
    <mergeCell ref="A255:A256"/>
    <mergeCell ref="A221:A222"/>
    <mergeCell ref="J221:J222"/>
    <mergeCell ref="A223:A224"/>
    <mergeCell ref="J223:J224"/>
    <mergeCell ref="A225:A226"/>
    <mergeCell ref="J225:J226"/>
    <mergeCell ref="A227:A228"/>
    <mergeCell ref="J227:J228"/>
    <mergeCell ref="A229:A230"/>
    <mergeCell ref="J229:J230"/>
    <mergeCell ref="A231:A232"/>
    <mergeCell ref="J231:J232"/>
    <mergeCell ref="A233:A234"/>
    <mergeCell ref="J233:J234"/>
    <mergeCell ref="A235:A236"/>
    <mergeCell ref="J718:J719"/>
    <mergeCell ref="J720:J721"/>
    <mergeCell ref="J722:J723"/>
    <mergeCell ref="J724:J725"/>
    <mergeCell ref="J726:J727"/>
    <mergeCell ref="J728:J729"/>
    <mergeCell ref="J730:J731"/>
    <mergeCell ref="J732:J733"/>
    <mergeCell ref="J741:J742"/>
    <mergeCell ref="J693:J694"/>
    <mergeCell ref="J695:J696"/>
    <mergeCell ref="J697:J698"/>
    <mergeCell ref="J699:J700"/>
    <mergeCell ref="J701:J702"/>
    <mergeCell ref="J703:J704"/>
    <mergeCell ref="J705:J706"/>
    <mergeCell ref="J707:J708"/>
    <mergeCell ref="J709:J710"/>
    <mergeCell ref="J759:J760"/>
    <mergeCell ref="J743:J744"/>
    <mergeCell ref="J745:J746"/>
    <mergeCell ref="J747:J748"/>
    <mergeCell ref="J749:J750"/>
    <mergeCell ref="J751:J752"/>
    <mergeCell ref="J753:J754"/>
    <mergeCell ref="J755:J756"/>
    <mergeCell ref="J610:J611"/>
    <mergeCell ref="J612:J613"/>
    <mergeCell ref="J614:J615"/>
    <mergeCell ref="J616:J617"/>
    <mergeCell ref="J618:J619"/>
    <mergeCell ref="J620:J621"/>
    <mergeCell ref="J622:J623"/>
    <mergeCell ref="J624:J625"/>
    <mergeCell ref="J626:J627"/>
    <mergeCell ref="J635:J636"/>
    <mergeCell ref="J637:J638"/>
    <mergeCell ref="J639:J640"/>
    <mergeCell ref="J641:J642"/>
    <mergeCell ref="J643:J644"/>
    <mergeCell ref="J645:J646"/>
    <mergeCell ref="J647:J648"/>
    <mergeCell ref="A622:A623"/>
    <mergeCell ref="A624:A625"/>
    <mergeCell ref="A626:A627"/>
    <mergeCell ref="A629:B629"/>
    <mergeCell ref="A630:B630"/>
    <mergeCell ref="A632:B632"/>
    <mergeCell ref="A633:B633"/>
    <mergeCell ref="A635:A636"/>
    <mergeCell ref="J757:J758"/>
    <mergeCell ref="J649:J650"/>
    <mergeCell ref="J651:J652"/>
    <mergeCell ref="J653:J654"/>
    <mergeCell ref="J655:J656"/>
    <mergeCell ref="J664:J665"/>
    <mergeCell ref="J666:J667"/>
    <mergeCell ref="J668:J669"/>
    <mergeCell ref="J670:J671"/>
    <mergeCell ref="J672:J673"/>
    <mergeCell ref="J674:J675"/>
    <mergeCell ref="J676:J677"/>
    <mergeCell ref="J678:J679"/>
    <mergeCell ref="J680:J681"/>
    <mergeCell ref="J682:J683"/>
    <mergeCell ref="J691:J692"/>
    <mergeCell ref="A605:B605"/>
    <mergeCell ref="A606:B606"/>
    <mergeCell ref="A608:A609"/>
    <mergeCell ref="A610:A611"/>
    <mergeCell ref="A612:A613"/>
    <mergeCell ref="A614:A615"/>
    <mergeCell ref="A616:A617"/>
    <mergeCell ref="A618:A619"/>
    <mergeCell ref="A620:A621"/>
    <mergeCell ref="A587:A588"/>
    <mergeCell ref="A589:A590"/>
    <mergeCell ref="A591:A592"/>
    <mergeCell ref="A593:A594"/>
    <mergeCell ref="A595:A596"/>
    <mergeCell ref="A597:A598"/>
    <mergeCell ref="A599:A600"/>
    <mergeCell ref="A602:B602"/>
    <mergeCell ref="A603:B603"/>
    <mergeCell ref="A570:A571"/>
    <mergeCell ref="A572:A573"/>
    <mergeCell ref="A575:B575"/>
    <mergeCell ref="A576:B576"/>
    <mergeCell ref="A578:B578"/>
    <mergeCell ref="A579:B579"/>
    <mergeCell ref="A581:A582"/>
    <mergeCell ref="A583:A584"/>
    <mergeCell ref="A585:A586"/>
    <mergeCell ref="A552:B552"/>
    <mergeCell ref="A554:A555"/>
    <mergeCell ref="A556:A557"/>
    <mergeCell ref="A558:A559"/>
    <mergeCell ref="A560:A561"/>
    <mergeCell ref="A562:A563"/>
    <mergeCell ref="A564:A565"/>
    <mergeCell ref="A566:A567"/>
    <mergeCell ref="A568:A569"/>
    <mergeCell ref="A535:A536"/>
    <mergeCell ref="A537:A538"/>
    <mergeCell ref="A539:A540"/>
    <mergeCell ref="A541:A542"/>
    <mergeCell ref="A543:A544"/>
    <mergeCell ref="A545:A546"/>
    <mergeCell ref="A548:B548"/>
    <mergeCell ref="A549:B549"/>
    <mergeCell ref="A551:B551"/>
    <mergeCell ref="A518:A519"/>
    <mergeCell ref="A521:B521"/>
    <mergeCell ref="A522:B522"/>
    <mergeCell ref="A524:B524"/>
    <mergeCell ref="A525:B525"/>
    <mergeCell ref="A527:A528"/>
    <mergeCell ref="A529:A530"/>
    <mergeCell ref="A531:A532"/>
    <mergeCell ref="A533:A534"/>
    <mergeCell ref="A500:A501"/>
    <mergeCell ref="A502:A503"/>
    <mergeCell ref="A504:A505"/>
    <mergeCell ref="A506:A507"/>
    <mergeCell ref="A508:A509"/>
    <mergeCell ref="A510:A511"/>
    <mergeCell ref="A512:A513"/>
    <mergeCell ref="A514:A515"/>
    <mergeCell ref="A516:A517"/>
    <mergeCell ref="A482:A483"/>
    <mergeCell ref="A484:A485"/>
    <mergeCell ref="A486:A487"/>
    <mergeCell ref="A488:A489"/>
    <mergeCell ref="A490:A491"/>
    <mergeCell ref="A494:B494"/>
    <mergeCell ref="A495:B495"/>
    <mergeCell ref="A497:B497"/>
    <mergeCell ref="A498:B498"/>
    <mergeCell ref="A465:B465"/>
    <mergeCell ref="A467:B467"/>
    <mergeCell ref="A468:B468"/>
    <mergeCell ref="A470:A471"/>
    <mergeCell ref="A472:A473"/>
    <mergeCell ref="A474:A475"/>
    <mergeCell ref="A476:A477"/>
    <mergeCell ref="A478:A479"/>
    <mergeCell ref="A480:A481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4:B464"/>
    <mergeCell ref="A305:A306"/>
    <mergeCell ref="J305:J306"/>
    <mergeCell ref="A307:A308"/>
    <mergeCell ref="J307:J308"/>
    <mergeCell ref="A309:A310"/>
    <mergeCell ref="J309:J310"/>
    <mergeCell ref="A311:A312"/>
    <mergeCell ref="J311:J312"/>
    <mergeCell ref="A313:A314"/>
    <mergeCell ref="J313:J314"/>
    <mergeCell ref="A328:B328"/>
    <mergeCell ref="A329:B329"/>
    <mergeCell ref="A331:B331"/>
    <mergeCell ref="A332:B332"/>
    <mergeCell ref="A325:A326"/>
    <mergeCell ref="J325:J326"/>
    <mergeCell ref="A315:A316"/>
    <mergeCell ref="J315:J316"/>
    <mergeCell ref="A317:A318"/>
    <mergeCell ref="J317:J318"/>
    <mergeCell ref="A319:A320"/>
    <mergeCell ref="J319:J320"/>
    <mergeCell ref="A321:A322"/>
    <mergeCell ref="J321:J322"/>
    <mergeCell ref="A323:A324"/>
    <mergeCell ref="J323:J324"/>
    <mergeCell ref="A194:A195"/>
    <mergeCell ref="J194:J195"/>
    <mergeCell ref="A196:A197"/>
    <mergeCell ref="J196:J197"/>
    <mergeCell ref="A198:A199"/>
    <mergeCell ref="J198:J199"/>
    <mergeCell ref="A200:A201"/>
    <mergeCell ref="J200:J201"/>
    <mergeCell ref="A202:A203"/>
    <mergeCell ref="J202:J203"/>
    <mergeCell ref="A215:B215"/>
    <mergeCell ref="A219:B219"/>
    <mergeCell ref="A204:A205"/>
    <mergeCell ref="J204:J205"/>
    <mergeCell ref="A206:A207"/>
    <mergeCell ref="J206:J207"/>
    <mergeCell ref="A208:A209"/>
    <mergeCell ref="J208:J209"/>
    <mergeCell ref="A210:A211"/>
    <mergeCell ref="J210:J211"/>
    <mergeCell ref="A212:A213"/>
    <mergeCell ref="J212:J213"/>
    <mergeCell ref="A216:B216"/>
    <mergeCell ref="A218:B218"/>
    <mergeCell ref="A87:A88"/>
    <mergeCell ref="J87:J88"/>
    <mergeCell ref="A89:A90"/>
    <mergeCell ref="J89:J90"/>
    <mergeCell ref="A91:A92"/>
    <mergeCell ref="J91:J92"/>
    <mergeCell ref="A93:A94"/>
    <mergeCell ref="J93:J94"/>
    <mergeCell ref="A95:A96"/>
    <mergeCell ref="J95:J96"/>
    <mergeCell ref="A97:A98"/>
    <mergeCell ref="J97:J98"/>
    <mergeCell ref="A99:A100"/>
    <mergeCell ref="J99:J100"/>
    <mergeCell ref="A101:A102"/>
    <mergeCell ref="J101:J102"/>
    <mergeCell ref="A103:A104"/>
    <mergeCell ref="J103:J104"/>
    <mergeCell ref="A105:A106"/>
    <mergeCell ref="J105:J106"/>
    <mergeCell ref="A108:B108"/>
    <mergeCell ref="A109:B109"/>
    <mergeCell ref="A111:B111"/>
    <mergeCell ref="A113:A114"/>
    <mergeCell ref="J113:J114"/>
    <mergeCell ref="A115:A116"/>
    <mergeCell ref="J115:J116"/>
    <mergeCell ref="A117:A118"/>
    <mergeCell ref="J117:J118"/>
    <mergeCell ref="A119:A120"/>
    <mergeCell ref="J119:J120"/>
    <mergeCell ref="A121:A122"/>
    <mergeCell ref="J121:J122"/>
    <mergeCell ref="A123:A124"/>
    <mergeCell ref="J123:J124"/>
    <mergeCell ref="A125:A126"/>
    <mergeCell ref="J125:J126"/>
    <mergeCell ref="A127:A128"/>
    <mergeCell ref="J127:J128"/>
    <mergeCell ref="A129:A130"/>
    <mergeCell ref="J129:J130"/>
    <mergeCell ref="A131:A132"/>
    <mergeCell ref="J131:J132"/>
    <mergeCell ref="A134:B134"/>
    <mergeCell ref="A135:B135"/>
    <mergeCell ref="A137:B137"/>
    <mergeCell ref="A138:B138"/>
    <mergeCell ref="A140:A141"/>
    <mergeCell ref="J140:J141"/>
    <mergeCell ref="A162:B162"/>
    <mergeCell ref="A164:B164"/>
    <mergeCell ref="A165:B165"/>
    <mergeCell ref="A152:A153"/>
    <mergeCell ref="J152:J153"/>
    <mergeCell ref="A154:A155"/>
    <mergeCell ref="J154:J155"/>
    <mergeCell ref="A156:A157"/>
    <mergeCell ref="J156:J157"/>
    <mergeCell ref="A158:A159"/>
    <mergeCell ref="J158:J159"/>
    <mergeCell ref="A161:B161"/>
    <mergeCell ref="A142:A143"/>
    <mergeCell ref="J142:J143"/>
    <mergeCell ref="A144:A145"/>
    <mergeCell ref="J144:J145"/>
    <mergeCell ref="A146:A147"/>
    <mergeCell ref="J146:J147"/>
    <mergeCell ref="A148:A149"/>
    <mergeCell ref="J148:J149"/>
    <mergeCell ref="A150:A151"/>
    <mergeCell ref="J150:J151"/>
  </mergeCells>
  <pageMargins left="0" right="0" top="0" bottom="0" header="0" footer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Y834"/>
  <sheetViews>
    <sheetView workbookViewId="0">
      <pane ySplit="5" topLeftCell="A64" activePane="bottomLeft" state="frozen"/>
      <selection pane="bottomLeft" activeCell="D80" sqref="D80"/>
      <selection activeCell="E1" sqref="E1"/>
    </sheetView>
  </sheetViews>
  <sheetFormatPr defaultColWidth="12.5703125" defaultRowHeight="15.75" customHeight="1"/>
  <cols>
    <col min="1" max="1" width="16.42578125" customWidth="1"/>
    <col min="2" max="2" width="8" customWidth="1"/>
    <col min="3" max="3" width="9.42578125" customWidth="1"/>
    <col min="4" max="4" width="10.28515625" customWidth="1"/>
    <col min="13" max="13" width="20.7109375" customWidth="1"/>
  </cols>
  <sheetData>
    <row r="2" spans="1:14" ht="12.75">
      <c r="A2" s="2" t="s">
        <v>1</v>
      </c>
      <c r="B2" s="2" t="s">
        <v>79</v>
      </c>
      <c r="C2" s="35"/>
      <c r="D2" s="36"/>
      <c r="E2" s="31" t="s">
        <v>93</v>
      </c>
      <c r="F2" s="31" t="s">
        <v>93</v>
      </c>
      <c r="G2" s="31" t="s">
        <v>94</v>
      </c>
      <c r="H2" s="31" t="s">
        <v>95</v>
      </c>
      <c r="I2" s="37"/>
      <c r="J2" s="3"/>
      <c r="K2" s="3"/>
      <c r="L2" s="3"/>
      <c r="M2" s="3"/>
      <c r="N2" s="3"/>
    </row>
    <row r="3" spans="1:14" ht="12.75" customHeight="1">
      <c r="A3" s="4"/>
      <c r="B3" s="4"/>
      <c r="C3" s="38" t="s">
        <v>96</v>
      </c>
      <c r="D3" s="38" t="s">
        <v>97</v>
      </c>
      <c r="E3" s="39" t="s">
        <v>98</v>
      </c>
      <c r="F3" s="39" t="s">
        <v>99</v>
      </c>
      <c r="G3" s="39" t="s">
        <v>100</v>
      </c>
      <c r="H3" s="39" t="s">
        <v>100</v>
      </c>
      <c r="I3" s="271" t="s">
        <v>101</v>
      </c>
      <c r="J3" s="274" t="s">
        <v>87</v>
      </c>
      <c r="K3" s="6"/>
      <c r="L3" s="6"/>
      <c r="M3" s="6"/>
      <c r="N3" s="6"/>
    </row>
    <row r="4" spans="1:14" ht="12.75" customHeight="1">
      <c r="A4" s="4"/>
      <c r="B4" s="4"/>
      <c r="C4" s="38"/>
      <c r="D4" s="38"/>
      <c r="E4" s="39"/>
      <c r="F4" s="39"/>
      <c r="G4" s="39"/>
      <c r="H4" s="39"/>
      <c r="I4" s="272"/>
      <c r="J4" s="274"/>
      <c r="K4" s="6"/>
      <c r="L4" s="6"/>
      <c r="M4" s="6"/>
      <c r="N4" s="6"/>
    </row>
    <row r="5" spans="1:14" ht="12.75" customHeight="1">
      <c r="A5" s="40"/>
      <c r="B5" s="41"/>
      <c r="C5" s="42" t="s">
        <v>88</v>
      </c>
      <c r="D5" s="42" t="s">
        <v>88</v>
      </c>
      <c r="E5" s="39" t="s">
        <v>102</v>
      </c>
      <c r="F5" s="39" t="s">
        <v>103</v>
      </c>
      <c r="G5" s="39"/>
      <c r="H5" s="43"/>
      <c r="I5" s="273"/>
      <c r="J5" s="274"/>
      <c r="K5" s="8"/>
      <c r="L5" s="8"/>
      <c r="M5" s="8"/>
      <c r="N5" s="8"/>
    </row>
    <row r="6" spans="1:14" ht="12.75" customHeight="1">
      <c r="A6" s="268">
        <v>46316</v>
      </c>
      <c r="B6" s="12" t="s">
        <v>25</v>
      </c>
      <c r="C6" s="12">
        <v>0</v>
      </c>
      <c r="D6" s="12"/>
      <c r="E6" s="12">
        <v>0</v>
      </c>
      <c r="F6" s="12">
        <v>0</v>
      </c>
      <c r="G6" s="12"/>
      <c r="H6" s="12">
        <v>0</v>
      </c>
      <c r="I6" s="12">
        <f t="shared" ref="I6:I25" si="0">SUM(C6:H6)</f>
        <v>0</v>
      </c>
      <c r="J6" s="266">
        <f>SUM(I6:I7)</f>
        <v>0</v>
      </c>
      <c r="K6" s="8"/>
      <c r="L6" s="8"/>
      <c r="M6" s="8"/>
      <c r="N6" s="8"/>
    </row>
    <row r="7" spans="1:14" ht="12.75" customHeight="1">
      <c r="A7" s="269"/>
      <c r="B7" s="15" t="s">
        <v>32</v>
      </c>
      <c r="C7" s="15">
        <v>0</v>
      </c>
      <c r="D7" s="15"/>
      <c r="E7" s="15">
        <v>0</v>
      </c>
      <c r="F7" s="15">
        <v>0</v>
      </c>
      <c r="G7" s="15"/>
      <c r="H7" s="15">
        <v>0</v>
      </c>
      <c r="I7" s="15">
        <f t="shared" si="0"/>
        <v>0</v>
      </c>
      <c r="J7" s="431"/>
      <c r="K7" s="8"/>
      <c r="L7" s="8"/>
      <c r="M7" s="8"/>
      <c r="N7" s="8"/>
    </row>
    <row r="8" spans="1:14" ht="12.75" customHeight="1">
      <c r="A8" s="268">
        <v>46317</v>
      </c>
      <c r="B8" s="12" t="s">
        <v>25</v>
      </c>
      <c r="C8" s="12">
        <v>0</v>
      </c>
      <c r="D8" s="12"/>
      <c r="E8" s="12">
        <v>0</v>
      </c>
      <c r="F8" s="12">
        <v>0</v>
      </c>
      <c r="G8" s="12"/>
      <c r="H8" s="12">
        <v>0</v>
      </c>
      <c r="I8" s="12">
        <f t="shared" si="0"/>
        <v>0</v>
      </c>
      <c r="J8" s="266">
        <f t="shared" ref="J8" si="1">SUM(I8:I9)</f>
        <v>0</v>
      </c>
      <c r="K8" s="8"/>
      <c r="L8" s="8"/>
      <c r="M8" s="8"/>
      <c r="N8" s="8"/>
    </row>
    <row r="9" spans="1:14" ht="12.75" customHeight="1">
      <c r="A9" s="269"/>
      <c r="B9" s="15" t="s">
        <v>32</v>
      </c>
      <c r="C9" s="15">
        <v>0</v>
      </c>
      <c r="D9" s="15"/>
      <c r="E9" s="15">
        <v>0</v>
      </c>
      <c r="F9" s="15">
        <v>0</v>
      </c>
      <c r="G9" s="15"/>
      <c r="H9" s="15">
        <v>0</v>
      </c>
      <c r="I9" s="15">
        <f t="shared" si="0"/>
        <v>0</v>
      </c>
      <c r="J9" s="431"/>
      <c r="K9" s="8"/>
      <c r="L9" s="8"/>
      <c r="M9" s="8"/>
      <c r="N9" s="8"/>
    </row>
    <row r="10" spans="1:14" ht="12.75" customHeight="1">
      <c r="A10" s="268">
        <v>46318</v>
      </c>
      <c r="B10" s="12" t="s">
        <v>25</v>
      </c>
      <c r="C10" s="12">
        <v>0</v>
      </c>
      <c r="D10" s="12"/>
      <c r="E10" s="12">
        <v>0</v>
      </c>
      <c r="F10" s="12">
        <v>0</v>
      </c>
      <c r="G10" s="12"/>
      <c r="H10" s="12">
        <v>0</v>
      </c>
      <c r="I10" s="12">
        <f t="shared" si="0"/>
        <v>0</v>
      </c>
      <c r="J10" s="266">
        <f t="shared" ref="J10" si="2">SUM(I10:I11)</f>
        <v>0</v>
      </c>
      <c r="K10" s="8"/>
      <c r="L10" s="8"/>
      <c r="M10" s="8"/>
      <c r="N10" s="8"/>
    </row>
    <row r="11" spans="1:14" ht="12.75" customHeight="1">
      <c r="A11" s="269"/>
      <c r="B11" s="15" t="s">
        <v>32</v>
      </c>
      <c r="C11" s="15">
        <v>0</v>
      </c>
      <c r="D11" s="15"/>
      <c r="E11" s="15">
        <v>0</v>
      </c>
      <c r="F11" s="15">
        <v>0</v>
      </c>
      <c r="G11" s="15"/>
      <c r="H11" s="15">
        <v>0</v>
      </c>
      <c r="I11" s="15">
        <f t="shared" si="0"/>
        <v>0</v>
      </c>
      <c r="J11" s="431"/>
      <c r="K11" s="8"/>
      <c r="L11" s="8"/>
      <c r="M11" s="8"/>
      <c r="N11" s="8"/>
    </row>
    <row r="12" spans="1:14" ht="12.75" customHeight="1">
      <c r="A12" s="268">
        <v>46319</v>
      </c>
      <c r="B12" s="12" t="s">
        <v>25</v>
      </c>
      <c r="C12" s="12">
        <v>0</v>
      </c>
      <c r="D12" s="12"/>
      <c r="E12" s="12">
        <v>0</v>
      </c>
      <c r="F12" s="12">
        <v>0</v>
      </c>
      <c r="G12" s="12"/>
      <c r="H12" s="12">
        <v>0</v>
      </c>
      <c r="I12" s="12">
        <f t="shared" si="0"/>
        <v>0</v>
      </c>
      <c r="J12" s="266">
        <f t="shared" ref="J12" si="3">SUM(I12:I13)</f>
        <v>0</v>
      </c>
      <c r="K12" s="8"/>
      <c r="L12" s="8"/>
      <c r="M12" s="8"/>
      <c r="N12" s="8"/>
    </row>
    <row r="13" spans="1:14" ht="12.75" customHeight="1">
      <c r="A13" s="269"/>
      <c r="B13" s="15" t="s">
        <v>32</v>
      </c>
      <c r="C13" s="15">
        <v>0</v>
      </c>
      <c r="D13" s="15"/>
      <c r="E13" s="15">
        <v>0</v>
      </c>
      <c r="F13" s="15">
        <v>0</v>
      </c>
      <c r="G13" s="15"/>
      <c r="H13" s="15">
        <v>0</v>
      </c>
      <c r="I13" s="15">
        <f t="shared" si="0"/>
        <v>0</v>
      </c>
      <c r="J13" s="431"/>
      <c r="K13" s="8"/>
      <c r="L13" s="8"/>
      <c r="M13" s="8"/>
      <c r="N13" s="8"/>
    </row>
    <row r="14" spans="1:14" ht="12.75" customHeight="1">
      <c r="A14" s="268">
        <v>46320</v>
      </c>
      <c r="B14" s="12" t="s">
        <v>25</v>
      </c>
      <c r="C14" s="12">
        <v>0</v>
      </c>
      <c r="D14" s="12"/>
      <c r="E14" s="12">
        <v>0</v>
      </c>
      <c r="F14" s="12">
        <v>0</v>
      </c>
      <c r="G14" s="12"/>
      <c r="H14" s="12">
        <v>0</v>
      </c>
      <c r="I14" s="12">
        <f t="shared" si="0"/>
        <v>0</v>
      </c>
      <c r="J14" s="266">
        <f t="shared" ref="J14" si="4">SUM(I14:I15)</f>
        <v>0</v>
      </c>
      <c r="K14" s="8"/>
      <c r="L14" s="8"/>
      <c r="M14" s="8"/>
      <c r="N14" s="8"/>
    </row>
    <row r="15" spans="1:14" ht="12.75" customHeight="1">
      <c r="A15" s="269"/>
      <c r="B15" s="15" t="s">
        <v>32</v>
      </c>
      <c r="C15" s="15">
        <v>0</v>
      </c>
      <c r="D15" s="15"/>
      <c r="E15" s="15">
        <v>0</v>
      </c>
      <c r="F15" s="15">
        <v>0</v>
      </c>
      <c r="G15" s="15"/>
      <c r="H15" s="15">
        <v>0</v>
      </c>
      <c r="I15" s="15">
        <f t="shared" si="0"/>
        <v>0</v>
      </c>
      <c r="J15" s="431"/>
      <c r="K15" s="8"/>
      <c r="L15" s="8"/>
      <c r="M15" s="8"/>
      <c r="N15" s="8"/>
    </row>
    <row r="16" spans="1:14" ht="12.75" customHeight="1">
      <c r="A16" s="268">
        <v>46321</v>
      </c>
      <c r="B16" s="12" t="s">
        <v>25</v>
      </c>
      <c r="C16" s="12">
        <v>0</v>
      </c>
      <c r="D16" s="12"/>
      <c r="E16" s="12">
        <v>0</v>
      </c>
      <c r="F16" s="12">
        <v>0</v>
      </c>
      <c r="G16" s="12"/>
      <c r="H16" s="12">
        <v>0</v>
      </c>
      <c r="I16" s="12">
        <f t="shared" si="0"/>
        <v>0</v>
      </c>
      <c r="J16" s="266">
        <f t="shared" ref="J16" si="5">SUM(I16:I17)</f>
        <v>0</v>
      </c>
      <c r="K16" s="8"/>
      <c r="L16" s="8"/>
      <c r="M16" s="8"/>
      <c r="N16" s="8"/>
    </row>
    <row r="17" spans="1:14" ht="12.75" customHeight="1">
      <c r="A17" s="269"/>
      <c r="B17" s="15" t="s">
        <v>32</v>
      </c>
      <c r="C17" s="15">
        <v>0</v>
      </c>
      <c r="D17" s="15"/>
      <c r="E17" s="15">
        <v>0</v>
      </c>
      <c r="F17" s="15">
        <v>0</v>
      </c>
      <c r="G17" s="15"/>
      <c r="H17" s="15">
        <v>0</v>
      </c>
      <c r="I17" s="15">
        <f t="shared" si="0"/>
        <v>0</v>
      </c>
      <c r="J17" s="431"/>
      <c r="K17" s="8"/>
      <c r="L17" s="8"/>
      <c r="M17" s="8"/>
      <c r="N17" s="8"/>
    </row>
    <row r="18" spans="1:14" ht="12.75" customHeight="1">
      <c r="A18" s="268">
        <v>46322</v>
      </c>
      <c r="B18" s="12" t="s">
        <v>25</v>
      </c>
      <c r="C18" s="12">
        <v>0</v>
      </c>
      <c r="D18" s="12"/>
      <c r="E18" s="12">
        <v>0</v>
      </c>
      <c r="F18" s="12">
        <v>0</v>
      </c>
      <c r="G18" s="12"/>
      <c r="H18" s="12">
        <v>0</v>
      </c>
      <c r="I18" s="12">
        <f t="shared" si="0"/>
        <v>0</v>
      </c>
      <c r="J18" s="266">
        <f t="shared" ref="J18" si="6">SUM(I18:I19)</f>
        <v>0</v>
      </c>
      <c r="K18" s="8"/>
      <c r="L18" s="8"/>
      <c r="M18" s="8"/>
      <c r="N18" s="8"/>
    </row>
    <row r="19" spans="1:14" ht="12.75" customHeight="1">
      <c r="A19" s="269"/>
      <c r="B19" s="15" t="s">
        <v>32</v>
      </c>
      <c r="C19" s="15">
        <v>0</v>
      </c>
      <c r="D19" s="15"/>
      <c r="E19" s="15">
        <v>0</v>
      </c>
      <c r="F19" s="15">
        <v>0</v>
      </c>
      <c r="G19" s="15"/>
      <c r="H19" s="15">
        <v>0</v>
      </c>
      <c r="I19" s="15">
        <f t="shared" si="0"/>
        <v>0</v>
      </c>
      <c r="J19" s="431"/>
      <c r="K19" s="8"/>
      <c r="L19" s="8"/>
      <c r="M19" s="8"/>
      <c r="N19" s="8"/>
    </row>
    <row r="20" spans="1:14" ht="12.75" customHeight="1">
      <c r="A20" s="268">
        <v>46323</v>
      </c>
      <c r="B20" s="12" t="s">
        <v>25</v>
      </c>
      <c r="C20" s="12">
        <v>0</v>
      </c>
      <c r="D20" s="12"/>
      <c r="E20" s="12">
        <v>0</v>
      </c>
      <c r="F20" s="12">
        <v>0</v>
      </c>
      <c r="G20" s="12"/>
      <c r="H20" s="12">
        <v>0</v>
      </c>
      <c r="I20" s="12">
        <f t="shared" si="0"/>
        <v>0</v>
      </c>
      <c r="J20" s="266">
        <f t="shared" ref="J20" si="7">SUM(I20:I21)</f>
        <v>0</v>
      </c>
      <c r="K20" s="8"/>
      <c r="L20" s="8"/>
      <c r="M20" s="8"/>
      <c r="N20" s="8"/>
    </row>
    <row r="21" spans="1:14" ht="12.75" customHeight="1">
      <c r="A21" s="269"/>
      <c r="B21" s="15" t="s">
        <v>32</v>
      </c>
      <c r="C21" s="15">
        <v>0</v>
      </c>
      <c r="D21" s="15"/>
      <c r="E21" s="15">
        <v>0</v>
      </c>
      <c r="F21" s="15">
        <v>0</v>
      </c>
      <c r="G21" s="15"/>
      <c r="H21" s="15">
        <v>0</v>
      </c>
      <c r="I21" s="15">
        <f t="shared" si="0"/>
        <v>0</v>
      </c>
      <c r="J21" s="431"/>
      <c r="K21" s="8"/>
      <c r="L21" s="8"/>
      <c r="M21" s="8"/>
      <c r="N21" s="8"/>
    </row>
    <row r="22" spans="1:14" ht="12.75" customHeight="1">
      <c r="A22" s="268">
        <v>46324</v>
      </c>
      <c r="B22" s="12" t="s">
        <v>25</v>
      </c>
      <c r="C22" s="12">
        <v>0</v>
      </c>
      <c r="D22" s="12"/>
      <c r="E22" s="12">
        <v>0</v>
      </c>
      <c r="F22" s="12">
        <v>0</v>
      </c>
      <c r="G22" s="12"/>
      <c r="H22" s="12">
        <v>0</v>
      </c>
      <c r="I22" s="12">
        <f t="shared" si="0"/>
        <v>0</v>
      </c>
      <c r="J22" s="266">
        <f t="shared" ref="J22" si="8">SUM(I22:I23)</f>
        <v>0</v>
      </c>
      <c r="K22" s="8"/>
      <c r="L22" s="8"/>
      <c r="M22" s="8"/>
      <c r="N22" s="8"/>
    </row>
    <row r="23" spans="1:14" ht="12.75" customHeight="1">
      <c r="A23" s="269"/>
      <c r="B23" s="15" t="s">
        <v>32</v>
      </c>
      <c r="C23" s="15">
        <v>0</v>
      </c>
      <c r="D23" s="15"/>
      <c r="E23" s="15">
        <v>0</v>
      </c>
      <c r="F23" s="15">
        <v>0</v>
      </c>
      <c r="G23" s="15"/>
      <c r="H23" s="15">
        <v>0</v>
      </c>
      <c r="I23" s="15">
        <f t="shared" si="0"/>
        <v>0</v>
      </c>
      <c r="J23" s="431"/>
      <c r="K23" s="8"/>
      <c r="L23" s="8"/>
      <c r="M23" s="8"/>
      <c r="N23" s="8"/>
    </row>
    <row r="24" spans="1:14" ht="12.75" customHeight="1">
      <c r="A24" s="268">
        <v>46325</v>
      </c>
      <c r="B24" s="12" t="s">
        <v>25</v>
      </c>
      <c r="C24" s="12">
        <v>0</v>
      </c>
      <c r="D24" s="12"/>
      <c r="E24" s="12">
        <v>0</v>
      </c>
      <c r="F24" s="12">
        <v>0</v>
      </c>
      <c r="G24" s="12"/>
      <c r="H24" s="12">
        <v>0</v>
      </c>
      <c r="I24" s="12">
        <f t="shared" si="0"/>
        <v>0</v>
      </c>
      <c r="J24" s="266">
        <f t="shared" ref="J24" si="9">SUM(I24:I25)</f>
        <v>0</v>
      </c>
      <c r="K24" s="8"/>
      <c r="L24" s="8"/>
      <c r="M24" s="8"/>
      <c r="N24" s="8"/>
    </row>
    <row r="25" spans="1:14" ht="12.75" customHeight="1">
      <c r="A25" s="269"/>
      <c r="B25" s="15" t="s">
        <v>32</v>
      </c>
      <c r="C25" s="15">
        <v>0</v>
      </c>
      <c r="D25" s="15"/>
      <c r="E25" s="15">
        <v>0</v>
      </c>
      <c r="F25" s="15">
        <v>0</v>
      </c>
      <c r="G25" s="15"/>
      <c r="H25" s="15">
        <v>0</v>
      </c>
      <c r="I25" s="15">
        <f t="shared" si="0"/>
        <v>0</v>
      </c>
      <c r="J25" s="431"/>
      <c r="K25" s="8"/>
      <c r="L25" s="8"/>
      <c r="M25" s="8"/>
      <c r="N25" s="8"/>
    </row>
    <row r="26" spans="1:14" ht="12.75" customHeight="1">
      <c r="A26" s="268">
        <v>46326</v>
      </c>
      <c r="B26" s="12" t="s">
        <v>25</v>
      </c>
      <c r="C26" s="12"/>
      <c r="D26" s="12"/>
      <c r="E26" s="12"/>
      <c r="F26" s="12"/>
      <c r="G26" s="12"/>
      <c r="H26" s="12"/>
      <c r="I26" s="12">
        <f t="shared" ref="I26:I27" si="10">SUM(C26:H26)</f>
        <v>0</v>
      </c>
      <c r="J26" s="266">
        <f t="shared" ref="J26" si="11">SUM(I26:I27)</f>
        <v>0</v>
      </c>
      <c r="K26" s="8"/>
      <c r="L26" s="8"/>
      <c r="M26" s="8"/>
      <c r="N26" s="8"/>
    </row>
    <row r="27" spans="1:14" ht="12.75" customHeight="1">
      <c r="A27" s="269"/>
      <c r="B27" s="15" t="s">
        <v>32</v>
      </c>
      <c r="C27" s="15"/>
      <c r="D27" s="15"/>
      <c r="E27" s="15"/>
      <c r="F27" s="15"/>
      <c r="G27" s="15"/>
      <c r="H27" s="15"/>
      <c r="I27" s="15">
        <f t="shared" si="10"/>
        <v>0</v>
      </c>
      <c r="J27" s="431"/>
      <c r="K27" s="8"/>
      <c r="L27" s="8"/>
      <c r="M27" s="8"/>
      <c r="N27" s="8"/>
    </row>
    <row r="28" spans="1:14" ht="12.75" customHeight="1">
      <c r="A28" s="185"/>
      <c r="B28" s="12"/>
      <c r="C28" s="12"/>
      <c r="D28" s="12"/>
      <c r="E28" s="12"/>
      <c r="F28" s="12"/>
      <c r="G28" s="12"/>
      <c r="H28" s="12"/>
      <c r="I28" s="12"/>
      <c r="J28" s="12"/>
      <c r="K28" s="8"/>
      <c r="L28" s="8"/>
      <c r="M28" s="8"/>
      <c r="N28" s="8"/>
    </row>
    <row r="29" spans="1:14" ht="12.75" customHeight="1">
      <c r="A29" s="258" t="s">
        <v>89</v>
      </c>
      <c r="B29" s="432"/>
      <c r="C29" s="33">
        <f>SUM(C6:C27)</f>
        <v>0</v>
      </c>
      <c r="D29" s="33">
        <f t="shared" ref="D29:J29" si="12">SUM(D6:D27)</f>
        <v>0</v>
      </c>
      <c r="E29" s="33">
        <f t="shared" si="12"/>
        <v>0</v>
      </c>
      <c r="F29" s="33">
        <f t="shared" si="12"/>
        <v>0</v>
      </c>
      <c r="G29" s="33">
        <f t="shared" si="12"/>
        <v>0</v>
      </c>
      <c r="H29" s="33">
        <f t="shared" si="12"/>
        <v>0</v>
      </c>
      <c r="I29" s="33">
        <f t="shared" si="12"/>
        <v>0</v>
      </c>
      <c r="J29" s="33">
        <f>SUM(J6:J27)</f>
        <v>0</v>
      </c>
      <c r="K29" s="8"/>
      <c r="L29" s="8"/>
      <c r="M29" s="8"/>
      <c r="N29" s="8"/>
    </row>
    <row r="30" spans="1:14" ht="12.75" customHeight="1">
      <c r="A30" s="267" t="s">
        <v>90</v>
      </c>
      <c r="B30" s="433"/>
      <c r="C30" s="34">
        <f t="shared" ref="C30:J30" si="13">C29*40</f>
        <v>0</v>
      </c>
      <c r="D30" s="34">
        <f t="shared" si="13"/>
        <v>0</v>
      </c>
      <c r="E30" s="34">
        <f t="shared" si="13"/>
        <v>0</v>
      </c>
      <c r="F30" s="34">
        <f t="shared" si="13"/>
        <v>0</v>
      </c>
      <c r="G30" s="34">
        <f t="shared" si="13"/>
        <v>0</v>
      </c>
      <c r="H30" s="34">
        <f t="shared" si="13"/>
        <v>0</v>
      </c>
      <c r="I30" s="34">
        <f t="shared" si="13"/>
        <v>0</v>
      </c>
      <c r="J30" s="34">
        <f>J29*40</f>
        <v>0</v>
      </c>
      <c r="K30" s="8"/>
      <c r="L30" s="8"/>
      <c r="M30" s="8"/>
      <c r="N30" s="8"/>
    </row>
    <row r="31" spans="1:14" ht="12.75" customHeight="1">
      <c r="A31" s="18"/>
      <c r="B31" s="10"/>
      <c r="C31" s="10"/>
      <c r="D31" s="10"/>
      <c r="E31" s="10"/>
      <c r="F31" s="10"/>
      <c r="G31" s="10"/>
      <c r="H31" s="10"/>
      <c r="I31" s="177"/>
      <c r="J31" s="177"/>
      <c r="K31" s="8"/>
      <c r="L31" s="8"/>
      <c r="M31" s="8"/>
      <c r="N31" s="8"/>
    </row>
    <row r="32" spans="1:14" ht="12.75" customHeight="1">
      <c r="A32" s="254" t="s">
        <v>91</v>
      </c>
      <c r="B32" s="421"/>
      <c r="C32" s="46"/>
      <c r="D32" s="46"/>
      <c r="E32" s="46"/>
      <c r="F32" s="46"/>
      <c r="G32" s="46"/>
      <c r="H32" s="46"/>
      <c r="I32" s="46"/>
      <c r="J32" s="46"/>
      <c r="K32" s="8"/>
      <c r="L32" s="8"/>
      <c r="M32" s="8"/>
      <c r="N32" s="8"/>
    </row>
    <row r="33" spans="1:14" ht="12.75" customHeight="1">
      <c r="A33" s="255" t="s">
        <v>92</v>
      </c>
      <c r="B33" s="422"/>
      <c r="C33" s="16"/>
      <c r="D33" s="16"/>
      <c r="E33" s="16"/>
      <c r="F33" s="16"/>
      <c r="G33" s="16"/>
      <c r="H33" s="16"/>
      <c r="I33" s="16"/>
      <c r="J33" s="16"/>
      <c r="K33" s="8"/>
      <c r="L33" s="8"/>
      <c r="M33" s="8"/>
      <c r="N33" s="8"/>
    </row>
    <row r="34" spans="1:14" ht="12.75" customHeight="1">
      <c r="A34" s="172"/>
      <c r="B34" s="173"/>
      <c r="C34" s="174"/>
      <c r="D34" s="174"/>
      <c r="E34" s="175"/>
      <c r="F34" s="175"/>
      <c r="G34" s="175"/>
      <c r="H34" s="4"/>
      <c r="I34" s="176"/>
      <c r="K34" s="8"/>
      <c r="L34" s="8"/>
      <c r="M34" s="8"/>
      <c r="N34" s="8"/>
    </row>
    <row r="35" spans="1:14" ht="12.75" customHeight="1">
      <c r="A35" s="172"/>
      <c r="B35" s="173"/>
      <c r="C35" s="174"/>
      <c r="D35" s="174"/>
      <c r="E35" s="175"/>
      <c r="F35" s="175"/>
      <c r="G35" s="175"/>
      <c r="H35" s="4"/>
      <c r="I35" s="176"/>
      <c r="K35" s="8"/>
      <c r="L35" s="8"/>
      <c r="M35" s="8"/>
      <c r="N35" s="8"/>
    </row>
    <row r="36" spans="1:14" ht="12.75" customHeight="1">
      <c r="A36" s="268">
        <v>46306</v>
      </c>
      <c r="B36" s="12" t="s">
        <v>25</v>
      </c>
      <c r="C36" s="12">
        <v>0</v>
      </c>
      <c r="D36" s="12">
        <v>19.2</v>
      </c>
      <c r="E36" s="12">
        <v>0</v>
      </c>
      <c r="F36" s="12">
        <v>0</v>
      </c>
      <c r="G36" s="12">
        <v>0</v>
      </c>
      <c r="H36" s="239">
        <v>0</v>
      </c>
      <c r="I36" s="12">
        <f>SUM(C36:H36)</f>
        <v>19.2</v>
      </c>
      <c r="J36" s="266">
        <f>SUM(I36:I37)</f>
        <v>36.700000000000003</v>
      </c>
      <c r="K36" s="8"/>
      <c r="L36" s="8"/>
      <c r="M36" s="8"/>
      <c r="N36" s="8"/>
    </row>
    <row r="37" spans="1:14" ht="12.75" customHeight="1">
      <c r="A37" s="269"/>
      <c r="B37" s="15" t="s">
        <v>32</v>
      </c>
      <c r="C37" s="15">
        <v>0</v>
      </c>
      <c r="D37" s="15">
        <v>17.5</v>
      </c>
      <c r="E37" s="15">
        <v>0</v>
      </c>
      <c r="F37" s="15">
        <v>0</v>
      </c>
      <c r="G37" s="15">
        <v>0</v>
      </c>
      <c r="H37" s="15">
        <v>0</v>
      </c>
      <c r="I37" s="15">
        <f>SUM(C37:H37)</f>
        <v>17.5</v>
      </c>
      <c r="J37" s="431"/>
      <c r="K37" s="8"/>
      <c r="L37" s="8"/>
      <c r="M37" s="8"/>
      <c r="N37" s="8"/>
    </row>
    <row r="38" spans="1:14" ht="12.75" customHeight="1">
      <c r="A38" s="268">
        <v>46307</v>
      </c>
      <c r="B38" s="12" t="s">
        <v>25</v>
      </c>
      <c r="C38" s="12">
        <v>0</v>
      </c>
      <c r="D38" s="12">
        <v>14.5</v>
      </c>
      <c r="E38" s="12">
        <v>0</v>
      </c>
      <c r="F38" s="12">
        <v>0</v>
      </c>
      <c r="G38" s="12">
        <v>0</v>
      </c>
      <c r="H38" s="12">
        <v>0</v>
      </c>
      <c r="I38" s="12">
        <f>SUM(C38:H38)</f>
        <v>14.5</v>
      </c>
      <c r="J38" s="266">
        <f t="shared" ref="J38" si="14">SUM(I38:I39)</f>
        <v>10299.799999999999</v>
      </c>
      <c r="K38" s="8"/>
      <c r="L38" s="8"/>
      <c r="M38" s="8"/>
      <c r="N38" s="8"/>
    </row>
    <row r="39" spans="1:14" ht="12.75" customHeight="1">
      <c r="A39" s="269"/>
      <c r="B39" s="15" t="s">
        <v>32</v>
      </c>
      <c r="C39" s="15">
        <v>0</v>
      </c>
      <c r="D39" s="15">
        <v>14.3</v>
      </c>
      <c r="E39" s="15">
        <v>0</v>
      </c>
      <c r="F39" s="15">
        <v>0</v>
      </c>
      <c r="G39" s="15">
        <v>10271</v>
      </c>
      <c r="H39" s="15">
        <v>0</v>
      </c>
      <c r="I39" s="15">
        <f>SUM(C39:H39)</f>
        <v>10285.299999999999</v>
      </c>
      <c r="J39" s="431"/>
      <c r="K39" s="8"/>
      <c r="L39" s="8"/>
      <c r="M39" s="8"/>
      <c r="N39" s="8"/>
    </row>
    <row r="40" spans="1:14" ht="12.75" customHeight="1">
      <c r="A40" s="268">
        <v>46308</v>
      </c>
      <c r="B40" s="12" t="s">
        <v>25</v>
      </c>
      <c r="C40" s="12">
        <v>0</v>
      </c>
      <c r="D40" s="12">
        <v>13.1</v>
      </c>
      <c r="E40" s="12">
        <v>0</v>
      </c>
      <c r="F40" s="12">
        <v>0</v>
      </c>
      <c r="G40" s="12">
        <v>0</v>
      </c>
      <c r="H40" s="12">
        <v>0</v>
      </c>
      <c r="I40" s="12">
        <f>SUM(C40:H40)</f>
        <v>13.1</v>
      </c>
      <c r="J40" s="266">
        <f t="shared" ref="J40" si="15">SUM(I40:I41)</f>
        <v>8076.4000000000005</v>
      </c>
      <c r="K40" s="8"/>
      <c r="L40" s="8"/>
      <c r="M40" s="8"/>
      <c r="N40" s="8"/>
    </row>
    <row r="41" spans="1:14" ht="12.75" customHeight="1">
      <c r="A41" s="269"/>
      <c r="B41" s="15" t="s">
        <v>32</v>
      </c>
      <c r="C41" s="15">
        <v>0</v>
      </c>
      <c r="D41" s="15">
        <v>15.3</v>
      </c>
      <c r="E41" s="15">
        <v>0</v>
      </c>
      <c r="F41" s="15">
        <v>0</v>
      </c>
      <c r="G41" s="15">
        <v>8048</v>
      </c>
      <c r="H41" s="15">
        <v>0</v>
      </c>
      <c r="I41" s="15">
        <f>SUM(C41:H41)</f>
        <v>8063.3</v>
      </c>
      <c r="J41" s="431"/>
      <c r="K41" s="8"/>
      <c r="L41" s="8"/>
      <c r="M41" s="8"/>
      <c r="N41" s="8"/>
    </row>
    <row r="42" spans="1:14" ht="12.75" customHeight="1">
      <c r="A42" s="268">
        <v>46309</v>
      </c>
      <c r="B42" s="12" t="s">
        <v>25</v>
      </c>
      <c r="C42" s="12">
        <v>0</v>
      </c>
      <c r="D42" s="12"/>
      <c r="E42" s="12">
        <v>0</v>
      </c>
      <c r="F42" s="12">
        <v>0</v>
      </c>
      <c r="G42" s="12"/>
      <c r="H42" s="12">
        <v>0</v>
      </c>
      <c r="I42" s="12">
        <f>SUM(C42:H42)</f>
        <v>0</v>
      </c>
      <c r="J42" s="266">
        <f t="shared" ref="J42" si="16">SUM(I42:I43)</f>
        <v>0</v>
      </c>
      <c r="K42" s="8"/>
      <c r="L42" s="8"/>
      <c r="M42" s="8"/>
      <c r="N42" s="8"/>
    </row>
    <row r="43" spans="1:14" ht="12.75" customHeight="1">
      <c r="A43" s="269"/>
      <c r="B43" s="15" t="s">
        <v>32</v>
      </c>
      <c r="C43" s="15">
        <v>0</v>
      </c>
      <c r="D43" s="15"/>
      <c r="E43" s="15">
        <v>0</v>
      </c>
      <c r="F43" s="15">
        <v>0</v>
      </c>
      <c r="G43" s="15"/>
      <c r="H43" s="15">
        <v>0</v>
      </c>
      <c r="I43" s="15">
        <f>SUM(C43:H43)</f>
        <v>0</v>
      </c>
      <c r="J43" s="431"/>
      <c r="K43" s="8"/>
      <c r="L43" s="8"/>
      <c r="M43" s="8"/>
      <c r="N43" s="8"/>
    </row>
    <row r="44" spans="1:14" ht="12.75" customHeight="1">
      <c r="A44" s="268">
        <v>46310</v>
      </c>
      <c r="B44" s="12" t="s">
        <v>25</v>
      </c>
      <c r="C44" s="12">
        <v>0</v>
      </c>
      <c r="D44" s="12"/>
      <c r="E44" s="12">
        <v>0</v>
      </c>
      <c r="F44" s="12">
        <v>0</v>
      </c>
      <c r="G44" s="12"/>
      <c r="H44" s="12">
        <v>0</v>
      </c>
      <c r="I44" s="12">
        <f>SUM(C44:H44)</f>
        <v>0</v>
      </c>
      <c r="J44" s="266">
        <f t="shared" ref="J44" si="17">SUM(I44:I45)</f>
        <v>0</v>
      </c>
      <c r="K44" s="8"/>
      <c r="L44" s="8"/>
      <c r="M44" s="8"/>
      <c r="N44" s="8"/>
    </row>
    <row r="45" spans="1:14" ht="12.75" customHeight="1">
      <c r="A45" s="269"/>
      <c r="B45" s="15" t="s">
        <v>32</v>
      </c>
      <c r="C45" s="15">
        <v>0</v>
      </c>
      <c r="D45" s="15"/>
      <c r="E45" s="15">
        <v>0</v>
      </c>
      <c r="F45" s="15">
        <v>0</v>
      </c>
      <c r="G45" s="15"/>
      <c r="H45" s="15">
        <v>0</v>
      </c>
      <c r="I45" s="15">
        <f>SUM(C45:H45)</f>
        <v>0</v>
      </c>
      <c r="J45" s="431"/>
      <c r="K45" s="8"/>
      <c r="L45" s="8"/>
      <c r="M45" s="8"/>
      <c r="N45" s="8"/>
    </row>
    <row r="46" spans="1:14" ht="12.75" customHeight="1">
      <c r="A46" s="268">
        <v>46311</v>
      </c>
      <c r="B46" s="12" t="s">
        <v>25</v>
      </c>
      <c r="C46" s="12">
        <v>0</v>
      </c>
      <c r="D46" s="12"/>
      <c r="E46" s="12">
        <v>0</v>
      </c>
      <c r="F46" s="12">
        <v>0</v>
      </c>
      <c r="G46" s="12"/>
      <c r="H46" s="12">
        <v>0</v>
      </c>
      <c r="I46" s="12">
        <f>SUM(C46:H46)</f>
        <v>0</v>
      </c>
      <c r="J46" s="266">
        <f t="shared" ref="J46" si="18">SUM(I46:I47)</f>
        <v>0</v>
      </c>
      <c r="K46" s="8"/>
      <c r="L46" s="8"/>
      <c r="M46" s="8"/>
      <c r="N46" s="8"/>
    </row>
    <row r="47" spans="1:14" ht="12.75" customHeight="1">
      <c r="A47" s="269"/>
      <c r="B47" s="15" t="s">
        <v>32</v>
      </c>
      <c r="C47" s="15">
        <v>0</v>
      </c>
      <c r="D47" s="15"/>
      <c r="E47" s="15">
        <v>0</v>
      </c>
      <c r="F47" s="15">
        <v>0</v>
      </c>
      <c r="G47" s="15"/>
      <c r="H47" s="137">
        <v>0</v>
      </c>
      <c r="I47" s="15">
        <f>SUM(C47:H47)</f>
        <v>0</v>
      </c>
      <c r="J47" s="431"/>
      <c r="K47" s="8"/>
      <c r="L47" s="8"/>
      <c r="M47" s="8"/>
      <c r="N47" s="8"/>
    </row>
    <row r="48" spans="1:14" ht="12.75" customHeight="1">
      <c r="A48" s="268">
        <v>46312</v>
      </c>
      <c r="B48" s="12" t="s">
        <v>25</v>
      </c>
      <c r="C48" s="12">
        <v>0</v>
      </c>
      <c r="D48" s="12"/>
      <c r="E48" s="12">
        <v>0</v>
      </c>
      <c r="F48" s="12">
        <v>0</v>
      </c>
      <c r="G48" s="12"/>
      <c r="H48" s="12">
        <v>0</v>
      </c>
      <c r="I48" s="12">
        <f>SUM(C48:H48)</f>
        <v>0</v>
      </c>
      <c r="J48" s="266">
        <f t="shared" ref="J48" si="19">SUM(I48:I49)</f>
        <v>0</v>
      </c>
      <c r="K48" s="8"/>
      <c r="L48" s="8"/>
      <c r="M48" s="8"/>
      <c r="N48" s="8"/>
    </row>
    <row r="49" spans="1:14" ht="12.75" customHeight="1">
      <c r="A49" s="269"/>
      <c r="B49" s="15" t="s">
        <v>32</v>
      </c>
      <c r="C49" s="15">
        <v>0</v>
      </c>
      <c r="D49" s="15"/>
      <c r="E49" s="15">
        <v>0</v>
      </c>
      <c r="F49" s="15">
        <v>0</v>
      </c>
      <c r="G49" s="15"/>
      <c r="H49" s="15">
        <v>0</v>
      </c>
      <c r="I49" s="15">
        <f>SUM(C49:H49)</f>
        <v>0</v>
      </c>
      <c r="J49" s="431"/>
      <c r="K49" s="8"/>
      <c r="L49" s="8"/>
      <c r="M49" s="8"/>
      <c r="N49" s="8"/>
    </row>
    <row r="50" spans="1:14" ht="12.75" customHeight="1">
      <c r="A50" s="268">
        <v>46313</v>
      </c>
      <c r="B50" s="12" t="s">
        <v>25</v>
      </c>
      <c r="C50" s="12">
        <v>0</v>
      </c>
      <c r="D50" s="12"/>
      <c r="E50" s="12">
        <v>0</v>
      </c>
      <c r="F50" s="12">
        <v>0</v>
      </c>
      <c r="G50" s="12"/>
      <c r="H50" s="12"/>
      <c r="I50" s="12">
        <f>SUM(C50:H50)</f>
        <v>0</v>
      </c>
      <c r="J50" s="266">
        <f t="shared" ref="J50" si="20">SUM(I50:I51)</f>
        <v>0</v>
      </c>
      <c r="K50" s="8"/>
      <c r="L50" s="8"/>
      <c r="M50" s="8"/>
      <c r="N50" s="8"/>
    </row>
    <row r="51" spans="1:14" ht="12.75" customHeight="1">
      <c r="A51" s="269"/>
      <c r="B51" s="15" t="s">
        <v>32</v>
      </c>
      <c r="C51" s="15">
        <v>0</v>
      </c>
      <c r="D51" s="15"/>
      <c r="E51" s="15">
        <v>0</v>
      </c>
      <c r="F51" s="15">
        <v>0</v>
      </c>
      <c r="G51" s="15"/>
      <c r="H51" s="15"/>
      <c r="I51" s="15">
        <f>SUM(C51:H51)</f>
        <v>0</v>
      </c>
      <c r="J51" s="431"/>
      <c r="K51" s="8"/>
      <c r="L51" s="8"/>
      <c r="M51" s="8"/>
      <c r="N51" s="8"/>
    </row>
    <row r="52" spans="1:14" ht="12.75" customHeight="1">
      <c r="A52" s="268">
        <v>46314</v>
      </c>
      <c r="B52" s="12" t="s">
        <v>25</v>
      </c>
      <c r="C52" s="12">
        <v>0</v>
      </c>
      <c r="D52" s="12"/>
      <c r="E52" s="12">
        <v>0</v>
      </c>
      <c r="F52" s="12">
        <v>0</v>
      </c>
      <c r="G52" s="12"/>
      <c r="H52" s="12"/>
      <c r="I52" s="12">
        <f>SUM(C52:H52)</f>
        <v>0</v>
      </c>
      <c r="J52" s="266">
        <f t="shared" ref="J52" si="21">SUM(I52:I53)</f>
        <v>0</v>
      </c>
      <c r="K52" s="8"/>
      <c r="L52" s="8"/>
      <c r="M52" s="8"/>
      <c r="N52" s="8"/>
    </row>
    <row r="53" spans="1:14" ht="12.75" customHeight="1">
      <c r="A53" s="269"/>
      <c r="B53" s="15" t="s">
        <v>32</v>
      </c>
      <c r="C53" s="15">
        <v>0</v>
      </c>
      <c r="D53" s="15"/>
      <c r="E53" s="15">
        <v>0</v>
      </c>
      <c r="F53" s="15">
        <v>0</v>
      </c>
      <c r="G53" s="15"/>
      <c r="H53" s="15"/>
      <c r="I53" s="15">
        <f>SUM(C53:H53)</f>
        <v>0</v>
      </c>
      <c r="J53" s="431"/>
      <c r="K53" s="8"/>
      <c r="L53" s="8"/>
      <c r="M53" s="8"/>
      <c r="N53" s="8"/>
    </row>
    <row r="54" spans="1:14" ht="12.75" customHeight="1">
      <c r="A54" s="268">
        <v>46315</v>
      </c>
      <c r="B54" s="12" t="s">
        <v>25</v>
      </c>
      <c r="C54" s="12">
        <v>0</v>
      </c>
      <c r="D54" s="12"/>
      <c r="E54" s="12">
        <v>0</v>
      </c>
      <c r="F54" s="12">
        <v>0</v>
      </c>
      <c r="G54" s="12"/>
      <c r="H54" s="12"/>
      <c r="I54" s="12">
        <f>SUM(C54:H54)</f>
        <v>0</v>
      </c>
      <c r="J54" s="266">
        <f t="shared" ref="J54" si="22">SUM(I54:I55)</f>
        <v>0</v>
      </c>
      <c r="K54" s="8"/>
      <c r="L54" s="8"/>
      <c r="M54" s="8"/>
      <c r="N54" s="8"/>
    </row>
    <row r="55" spans="1:14" ht="12.75" customHeight="1">
      <c r="A55" s="269"/>
      <c r="B55" s="15" t="s">
        <v>32</v>
      </c>
      <c r="C55" s="15">
        <v>0</v>
      </c>
      <c r="D55" s="15"/>
      <c r="E55" s="15">
        <v>0</v>
      </c>
      <c r="F55" s="15">
        <v>0</v>
      </c>
      <c r="G55" s="15"/>
      <c r="H55" s="15"/>
      <c r="I55" s="15">
        <f>SUM(C55:H55)</f>
        <v>0</v>
      </c>
      <c r="J55" s="431"/>
      <c r="K55" s="8"/>
      <c r="L55" s="8"/>
      <c r="M55" s="8"/>
      <c r="N55" s="8"/>
    </row>
    <row r="56" spans="1:14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8"/>
      <c r="L56" s="8"/>
      <c r="M56" s="8"/>
      <c r="N56" s="8"/>
    </row>
    <row r="57" spans="1:14" ht="12.75" customHeight="1">
      <c r="A57" s="258" t="s">
        <v>89</v>
      </c>
      <c r="B57" s="432"/>
      <c r="C57" s="33">
        <f>SUM(C36:C55)</f>
        <v>0</v>
      </c>
      <c r="D57" s="33">
        <f t="shared" ref="D57:J57" si="23">SUM(D36:D55)</f>
        <v>93.899999999999991</v>
      </c>
      <c r="E57" s="33">
        <f>SUM(E36:E55)</f>
        <v>0</v>
      </c>
      <c r="F57" s="33">
        <f t="shared" ref="F57:J57" si="24">SUM(F36:F55)</f>
        <v>0</v>
      </c>
      <c r="G57" s="33">
        <f t="shared" si="24"/>
        <v>18319</v>
      </c>
      <c r="H57" s="33">
        <f t="shared" si="24"/>
        <v>0</v>
      </c>
      <c r="I57" s="33">
        <f t="shared" si="24"/>
        <v>18412.900000000001</v>
      </c>
      <c r="J57" s="33">
        <f t="shared" si="24"/>
        <v>18412.900000000001</v>
      </c>
      <c r="K57" s="8"/>
      <c r="L57" s="8"/>
      <c r="M57" s="8"/>
      <c r="N57" s="8"/>
    </row>
    <row r="58" spans="1:14" ht="12.75" customHeight="1">
      <c r="A58" s="267" t="s">
        <v>90</v>
      </c>
      <c r="B58" s="433"/>
      <c r="C58" s="34">
        <f t="shared" ref="C58:J58" si="25">C57*40</f>
        <v>0</v>
      </c>
      <c r="D58" s="34">
        <f t="shared" si="25"/>
        <v>3755.9999999999995</v>
      </c>
      <c r="E58" s="34">
        <f t="shared" si="25"/>
        <v>0</v>
      </c>
      <c r="F58" s="34">
        <f t="shared" si="25"/>
        <v>0</v>
      </c>
      <c r="G58" s="34">
        <f t="shared" si="25"/>
        <v>732760</v>
      </c>
      <c r="H58" s="34">
        <f t="shared" si="25"/>
        <v>0</v>
      </c>
      <c r="I58" s="34">
        <f t="shared" si="25"/>
        <v>736516</v>
      </c>
      <c r="J58" s="34">
        <f t="shared" si="25"/>
        <v>736516</v>
      </c>
      <c r="K58" s="8"/>
      <c r="L58" s="8"/>
      <c r="M58" s="8"/>
      <c r="N58" s="8"/>
    </row>
    <row r="59" spans="1:14" ht="12.75" customHeight="1">
      <c r="A59" s="18"/>
      <c r="B59" s="10"/>
      <c r="C59" s="10"/>
      <c r="D59" s="10"/>
      <c r="E59" s="10"/>
      <c r="F59" s="10"/>
      <c r="G59" s="10"/>
      <c r="H59" s="10"/>
      <c r="I59" s="177"/>
      <c r="J59" s="177"/>
      <c r="K59" s="8"/>
      <c r="L59" s="8"/>
      <c r="M59" s="8"/>
      <c r="N59" s="8"/>
    </row>
    <row r="60" spans="1:14" ht="12.75" customHeight="1">
      <c r="A60" s="254" t="s">
        <v>91</v>
      </c>
      <c r="B60" s="421"/>
      <c r="C60" s="46"/>
      <c r="D60" s="46"/>
      <c r="E60" s="46"/>
      <c r="F60" s="46"/>
      <c r="G60" s="46"/>
      <c r="H60" s="46"/>
      <c r="I60" s="46"/>
      <c r="J60" s="46"/>
      <c r="K60" s="8"/>
      <c r="L60" s="8"/>
      <c r="M60" s="8"/>
      <c r="N60" s="8"/>
    </row>
    <row r="61" spans="1:14" ht="12.75" customHeight="1">
      <c r="A61" s="255" t="s">
        <v>92</v>
      </c>
      <c r="B61" s="422"/>
      <c r="C61" s="16"/>
      <c r="D61" s="16"/>
      <c r="E61" s="16"/>
      <c r="F61" s="16"/>
      <c r="G61" s="16"/>
      <c r="H61" s="16"/>
      <c r="I61" s="16"/>
      <c r="J61" s="16"/>
      <c r="K61" s="8"/>
      <c r="L61" s="8"/>
      <c r="M61" s="8"/>
      <c r="N61" s="8"/>
    </row>
    <row r="62" spans="1:14" ht="12.75" customHeight="1">
      <c r="A62" s="40"/>
      <c r="B62" s="41"/>
      <c r="C62" s="42"/>
      <c r="D62" s="42"/>
      <c r="E62" s="39"/>
      <c r="F62" s="39"/>
      <c r="G62" s="39"/>
      <c r="H62" s="43"/>
      <c r="I62" s="168"/>
      <c r="K62" s="8"/>
      <c r="L62" s="8"/>
      <c r="M62" s="8"/>
      <c r="N62" s="8"/>
    </row>
    <row r="63" spans="1:14" ht="12.75" customHeight="1">
      <c r="A63" s="172"/>
      <c r="B63" s="173"/>
      <c r="C63" s="174"/>
      <c r="D63" s="174"/>
      <c r="E63" s="175"/>
      <c r="F63" s="175"/>
      <c r="G63" s="175"/>
      <c r="H63" s="4"/>
      <c r="I63" s="176"/>
      <c r="K63" s="8"/>
      <c r="L63" s="8"/>
      <c r="M63" s="8"/>
      <c r="N63" s="8"/>
    </row>
    <row r="64" spans="1:14" ht="12.75" customHeight="1">
      <c r="A64" s="265">
        <v>46296</v>
      </c>
      <c r="B64" s="12" t="s">
        <v>25</v>
      </c>
      <c r="C64" s="12">
        <v>0</v>
      </c>
      <c r="D64" s="12">
        <v>14.4</v>
      </c>
      <c r="E64" s="12">
        <v>0</v>
      </c>
      <c r="F64" s="12">
        <v>0</v>
      </c>
      <c r="G64" s="12">
        <v>9310</v>
      </c>
      <c r="H64" s="12">
        <v>0</v>
      </c>
      <c r="I64" s="12">
        <f t="shared" ref="I64:I83" si="26">SUM(C64:H64)</f>
        <v>9324.4</v>
      </c>
      <c r="J64" s="266">
        <f>SUM(I64:I65)</f>
        <v>9343</v>
      </c>
      <c r="K64" s="8"/>
      <c r="L64" s="8"/>
      <c r="M64" s="8"/>
      <c r="N64" s="8"/>
    </row>
    <row r="65" spans="1:14" ht="12.75" customHeight="1">
      <c r="A65" s="431"/>
      <c r="B65" s="15" t="s">
        <v>32</v>
      </c>
      <c r="C65" s="15">
        <v>0</v>
      </c>
      <c r="D65" s="15">
        <v>18.600000000000001</v>
      </c>
      <c r="E65" s="15">
        <v>0</v>
      </c>
      <c r="F65" s="15">
        <v>0</v>
      </c>
      <c r="G65" s="15">
        <v>0</v>
      </c>
      <c r="H65" s="15">
        <v>0</v>
      </c>
      <c r="I65" s="15">
        <f t="shared" si="26"/>
        <v>18.600000000000001</v>
      </c>
      <c r="J65" s="431"/>
      <c r="K65" s="8"/>
      <c r="L65" s="8"/>
      <c r="M65" s="8"/>
      <c r="N65" s="8"/>
    </row>
    <row r="66" spans="1:14" ht="12.75" customHeight="1">
      <c r="A66" s="265">
        <v>46297</v>
      </c>
      <c r="B66" s="12" t="s">
        <v>25</v>
      </c>
      <c r="C66" s="12">
        <v>0</v>
      </c>
      <c r="D66" s="12">
        <v>12.4</v>
      </c>
      <c r="E66" s="12">
        <v>0</v>
      </c>
      <c r="F66" s="12">
        <v>0</v>
      </c>
      <c r="G66" s="12">
        <v>8038</v>
      </c>
      <c r="H66" s="12">
        <v>0</v>
      </c>
      <c r="I66" s="12">
        <f t="shared" si="26"/>
        <v>8050.4</v>
      </c>
      <c r="J66" s="266">
        <f t="shared" ref="J66" si="27">SUM(I66:I67)</f>
        <v>8071.2999999999993</v>
      </c>
      <c r="K66" s="8"/>
      <c r="L66" s="8"/>
      <c r="M66" s="8"/>
      <c r="N66" s="8"/>
    </row>
    <row r="67" spans="1:14" ht="12.75" customHeight="1">
      <c r="A67" s="431"/>
      <c r="B67" s="15" t="s">
        <v>32</v>
      </c>
      <c r="C67" s="15">
        <v>0</v>
      </c>
      <c r="D67" s="15">
        <v>20.9</v>
      </c>
      <c r="E67" s="15">
        <v>0</v>
      </c>
      <c r="F67" s="15">
        <v>0</v>
      </c>
      <c r="G67" s="15">
        <v>0</v>
      </c>
      <c r="H67" s="15">
        <v>0</v>
      </c>
      <c r="I67" s="15">
        <f t="shared" si="26"/>
        <v>20.9</v>
      </c>
      <c r="J67" s="431"/>
      <c r="K67" s="8"/>
      <c r="L67" s="8"/>
      <c r="M67" s="8"/>
      <c r="N67" s="8"/>
    </row>
    <row r="68" spans="1:14" ht="12.75" customHeight="1">
      <c r="A68" s="265">
        <v>46298</v>
      </c>
      <c r="B68" s="12" t="s">
        <v>25</v>
      </c>
      <c r="C68" s="12">
        <v>0</v>
      </c>
      <c r="D68" s="12">
        <v>22.4</v>
      </c>
      <c r="E68" s="12">
        <v>0</v>
      </c>
      <c r="F68" s="12">
        <v>0</v>
      </c>
      <c r="G68" s="12">
        <v>0</v>
      </c>
      <c r="H68" s="12">
        <v>0</v>
      </c>
      <c r="I68" s="12">
        <f t="shared" si="26"/>
        <v>22.4</v>
      </c>
      <c r="J68" s="266">
        <f t="shared" ref="J68" si="28">SUM(I68:I69)</f>
        <v>9069.2999999999993</v>
      </c>
      <c r="K68" s="8"/>
      <c r="L68" s="8"/>
      <c r="M68" s="8"/>
      <c r="N68" s="8"/>
    </row>
    <row r="69" spans="1:14" ht="12.75" customHeight="1">
      <c r="A69" s="431"/>
      <c r="B69" s="15" t="s">
        <v>32</v>
      </c>
      <c r="C69" s="15">
        <v>0</v>
      </c>
      <c r="D69" s="15">
        <v>17.899999999999999</v>
      </c>
      <c r="E69" s="15">
        <v>0</v>
      </c>
      <c r="F69" s="15">
        <v>0</v>
      </c>
      <c r="G69" s="15">
        <v>9029</v>
      </c>
      <c r="H69" s="15">
        <v>0</v>
      </c>
      <c r="I69" s="15">
        <f t="shared" si="26"/>
        <v>9046.9</v>
      </c>
      <c r="J69" s="431"/>
      <c r="K69" s="8"/>
      <c r="L69" s="8"/>
      <c r="M69" s="8"/>
      <c r="N69" s="8"/>
    </row>
    <row r="70" spans="1:14" ht="12.75" customHeight="1">
      <c r="A70" s="265">
        <v>46299</v>
      </c>
      <c r="B70" s="12" t="s">
        <v>25</v>
      </c>
      <c r="C70" s="12">
        <v>0</v>
      </c>
      <c r="D70" s="12">
        <v>19.2</v>
      </c>
      <c r="E70" s="12">
        <v>0</v>
      </c>
      <c r="F70" s="12">
        <v>0</v>
      </c>
      <c r="G70" s="12">
        <v>0</v>
      </c>
      <c r="H70" s="12">
        <v>0</v>
      </c>
      <c r="I70" s="12">
        <f t="shared" si="26"/>
        <v>19.2</v>
      </c>
      <c r="J70" s="266">
        <f t="shared" ref="J70" si="29">SUM(I70:I71)</f>
        <v>7970.5</v>
      </c>
      <c r="K70" s="8"/>
      <c r="L70" s="8"/>
      <c r="M70" s="8"/>
      <c r="N70" s="8"/>
    </row>
    <row r="71" spans="1:14" ht="12.75" customHeight="1">
      <c r="A71" s="431"/>
      <c r="B71" s="15" t="s">
        <v>32</v>
      </c>
      <c r="C71" s="15">
        <v>0</v>
      </c>
      <c r="D71" s="15">
        <v>19.3</v>
      </c>
      <c r="E71" s="15">
        <v>0</v>
      </c>
      <c r="F71" s="15">
        <v>0</v>
      </c>
      <c r="G71" s="15">
        <v>7932</v>
      </c>
      <c r="H71" s="15">
        <v>0</v>
      </c>
      <c r="I71" s="15">
        <f t="shared" si="26"/>
        <v>7951.3</v>
      </c>
      <c r="J71" s="431"/>
      <c r="K71" s="8"/>
      <c r="L71" s="8"/>
      <c r="M71" s="8"/>
      <c r="N71" s="8"/>
    </row>
    <row r="72" spans="1:14" ht="12.75" customHeight="1">
      <c r="A72" s="265">
        <v>46300</v>
      </c>
      <c r="B72" s="12" t="s">
        <v>25</v>
      </c>
      <c r="C72" s="12">
        <v>0</v>
      </c>
      <c r="D72" s="12">
        <v>20.399999999999999</v>
      </c>
      <c r="E72" s="12">
        <v>0</v>
      </c>
      <c r="F72" s="12">
        <v>0</v>
      </c>
      <c r="G72" s="12">
        <v>0</v>
      </c>
      <c r="H72" s="12">
        <v>0</v>
      </c>
      <c r="I72" s="12">
        <f t="shared" si="26"/>
        <v>20.399999999999999</v>
      </c>
      <c r="J72" s="266">
        <f t="shared" ref="J72" si="30">SUM(I72:I73)</f>
        <v>9361.6</v>
      </c>
      <c r="K72" s="8"/>
      <c r="L72" s="8"/>
      <c r="M72" s="8"/>
      <c r="N72" s="8"/>
    </row>
    <row r="73" spans="1:14" ht="12.75" customHeight="1">
      <c r="A73" s="431"/>
      <c r="B73" s="15" t="s">
        <v>32</v>
      </c>
      <c r="C73" s="15">
        <v>0</v>
      </c>
      <c r="D73" s="15">
        <v>21.2</v>
      </c>
      <c r="E73" s="15">
        <v>0</v>
      </c>
      <c r="F73" s="15">
        <v>0</v>
      </c>
      <c r="G73" s="15">
        <v>9320</v>
      </c>
      <c r="H73" s="15">
        <v>0</v>
      </c>
      <c r="I73" s="15">
        <f t="shared" si="26"/>
        <v>9341.2000000000007</v>
      </c>
      <c r="J73" s="431"/>
      <c r="K73" s="8"/>
      <c r="L73" s="8"/>
      <c r="M73" s="8"/>
      <c r="N73" s="8"/>
    </row>
    <row r="74" spans="1:14" ht="12.75" customHeight="1">
      <c r="A74" s="265">
        <v>46301</v>
      </c>
      <c r="B74" s="12" t="s">
        <v>25</v>
      </c>
      <c r="C74" s="12">
        <v>0</v>
      </c>
      <c r="D74" s="12">
        <v>18.2</v>
      </c>
      <c r="E74" s="12">
        <v>0</v>
      </c>
      <c r="F74" s="12">
        <v>0</v>
      </c>
      <c r="G74" s="12">
        <v>0</v>
      </c>
      <c r="H74" s="12">
        <v>0</v>
      </c>
      <c r="I74" s="12">
        <f t="shared" si="26"/>
        <v>18.2</v>
      </c>
      <c r="J74" s="266">
        <f t="shared" ref="J74" si="31">SUM(I74:I75)</f>
        <v>8053.8</v>
      </c>
      <c r="K74" s="8"/>
      <c r="L74" s="8"/>
      <c r="M74" s="8"/>
      <c r="N74" s="8"/>
    </row>
    <row r="75" spans="1:14" ht="12.75" customHeight="1">
      <c r="A75" s="431"/>
      <c r="B75" s="15" t="s">
        <v>32</v>
      </c>
      <c r="C75" s="15">
        <v>0</v>
      </c>
      <c r="D75" s="15">
        <v>16.600000000000001</v>
      </c>
      <c r="E75" s="15">
        <v>0</v>
      </c>
      <c r="F75" s="137">
        <v>0</v>
      </c>
      <c r="G75" s="15">
        <v>8019</v>
      </c>
      <c r="H75" s="15">
        <v>0</v>
      </c>
      <c r="I75" s="15">
        <f t="shared" si="26"/>
        <v>8035.6</v>
      </c>
      <c r="J75" s="431"/>
      <c r="K75" s="8"/>
      <c r="L75" s="8"/>
      <c r="M75" s="8"/>
      <c r="N75" s="8"/>
    </row>
    <row r="76" spans="1:14" ht="12.75" customHeight="1">
      <c r="A76" s="265">
        <v>46302</v>
      </c>
      <c r="B76" s="12" t="s">
        <v>25</v>
      </c>
      <c r="C76" s="12">
        <v>0</v>
      </c>
      <c r="D76" s="12">
        <v>11.6</v>
      </c>
      <c r="E76" s="12">
        <v>0</v>
      </c>
      <c r="F76" s="12">
        <v>0</v>
      </c>
      <c r="G76" s="12">
        <v>0</v>
      </c>
      <c r="H76" s="12">
        <v>0</v>
      </c>
      <c r="I76" s="12">
        <f t="shared" si="26"/>
        <v>11.6</v>
      </c>
      <c r="J76" s="266">
        <f t="shared" ref="J76" si="32">SUM(I76:I77)</f>
        <v>9426.9</v>
      </c>
      <c r="K76" s="8"/>
      <c r="L76" s="8"/>
      <c r="M76" s="8"/>
      <c r="N76" s="8"/>
    </row>
    <row r="77" spans="1:14" ht="12.75" customHeight="1">
      <c r="A77" s="431"/>
      <c r="B77" s="15" t="s">
        <v>32</v>
      </c>
      <c r="C77" s="15">
        <v>0</v>
      </c>
      <c r="D77" s="15">
        <v>17.3</v>
      </c>
      <c r="E77" s="15">
        <v>0</v>
      </c>
      <c r="F77" s="15">
        <v>0</v>
      </c>
      <c r="G77" s="137">
        <v>9398</v>
      </c>
      <c r="H77" s="15">
        <v>0</v>
      </c>
      <c r="I77" s="15">
        <f t="shared" si="26"/>
        <v>9415.2999999999993</v>
      </c>
      <c r="J77" s="431"/>
      <c r="K77" s="8"/>
      <c r="L77" s="8"/>
      <c r="M77" s="8"/>
      <c r="N77" s="8"/>
    </row>
    <row r="78" spans="1:14" ht="12.75" customHeight="1">
      <c r="A78" s="265">
        <v>46303</v>
      </c>
      <c r="B78" s="12" t="s">
        <v>25</v>
      </c>
      <c r="C78" s="12">
        <v>0</v>
      </c>
      <c r="D78" s="12">
        <v>9.3000000000000007</v>
      </c>
      <c r="E78" s="12">
        <v>0</v>
      </c>
      <c r="F78" s="12">
        <v>0</v>
      </c>
      <c r="G78" s="187">
        <v>0</v>
      </c>
      <c r="H78" s="12">
        <v>0</v>
      </c>
      <c r="I78" s="12">
        <f t="shared" si="26"/>
        <v>9.3000000000000007</v>
      </c>
      <c r="J78" s="266">
        <f t="shared" ref="J78" si="33">SUM(I78:I79)</f>
        <v>8039.9000000000005</v>
      </c>
      <c r="K78" s="8"/>
      <c r="L78" s="8"/>
      <c r="M78" s="8"/>
      <c r="N78" s="8"/>
    </row>
    <row r="79" spans="1:14" ht="12.75" customHeight="1">
      <c r="A79" s="431"/>
      <c r="B79" s="15" t="s">
        <v>32</v>
      </c>
      <c r="C79" s="15">
        <v>0</v>
      </c>
      <c r="D79" s="15">
        <v>21.6</v>
      </c>
      <c r="E79" s="15">
        <v>0</v>
      </c>
      <c r="F79" s="15">
        <v>0</v>
      </c>
      <c r="G79" s="15">
        <v>8009</v>
      </c>
      <c r="H79" s="15">
        <v>0</v>
      </c>
      <c r="I79" s="15">
        <f t="shared" si="26"/>
        <v>8030.6</v>
      </c>
      <c r="J79" s="431"/>
      <c r="K79" s="8"/>
      <c r="L79" s="8"/>
      <c r="M79" s="8"/>
      <c r="N79" s="8"/>
    </row>
    <row r="80" spans="1:14" ht="12.75" customHeight="1">
      <c r="A80" s="265">
        <v>46304</v>
      </c>
      <c r="B80" s="12" t="s">
        <v>25</v>
      </c>
      <c r="C80" s="12">
        <v>0</v>
      </c>
      <c r="D80" s="12">
        <v>18</v>
      </c>
      <c r="E80" s="12">
        <v>0</v>
      </c>
      <c r="F80" s="12">
        <v>0</v>
      </c>
      <c r="G80" s="12">
        <v>0</v>
      </c>
      <c r="H80" s="12">
        <v>0</v>
      </c>
      <c r="I80" s="12">
        <f t="shared" si="26"/>
        <v>18</v>
      </c>
      <c r="J80" s="266">
        <f t="shared" ref="J80" si="34">SUM(I80:I81)</f>
        <v>9947</v>
      </c>
      <c r="K80" s="8"/>
      <c r="L80" s="8"/>
      <c r="M80" s="8"/>
      <c r="N80" s="8"/>
    </row>
    <row r="81" spans="1:14" ht="12.75" customHeight="1">
      <c r="A81" s="431"/>
      <c r="B81" s="15" t="s">
        <v>32</v>
      </c>
      <c r="C81" s="15">
        <v>0</v>
      </c>
      <c r="D81" s="15">
        <v>17</v>
      </c>
      <c r="E81" s="15">
        <v>0</v>
      </c>
      <c r="F81" s="15">
        <v>0</v>
      </c>
      <c r="G81" s="15">
        <v>9912</v>
      </c>
      <c r="H81" s="15">
        <v>0</v>
      </c>
      <c r="I81" s="15">
        <f t="shared" si="26"/>
        <v>9929</v>
      </c>
      <c r="J81" s="431"/>
      <c r="K81" s="8"/>
      <c r="L81" s="8"/>
      <c r="M81" s="8"/>
      <c r="N81" s="8"/>
    </row>
    <row r="82" spans="1:14" ht="12.75" customHeight="1">
      <c r="A82" s="265">
        <v>46305</v>
      </c>
      <c r="B82" s="12" t="s">
        <v>25</v>
      </c>
      <c r="C82" s="12">
        <v>0</v>
      </c>
      <c r="D82" s="12">
        <v>19.2</v>
      </c>
      <c r="E82" s="12">
        <v>0</v>
      </c>
      <c r="F82" s="12">
        <v>0</v>
      </c>
      <c r="G82" s="12">
        <v>0</v>
      </c>
      <c r="H82" s="12">
        <v>0</v>
      </c>
      <c r="I82" s="12">
        <f t="shared" si="26"/>
        <v>19.2</v>
      </c>
      <c r="J82" s="266">
        <f t="shared" ref="J82" si="35">SUM(I82:I83)</f>
        <v>8092</v>
      </c>
      <c r="K82" s="8"/>
      <c r="L82" s="8"/>
      <c r="M82" s="8"/>
      <c r="N82" s="8"/>
    </row>
    <row r="83" spans="1:14" ht="12.75" customHeight="1">
      <c r="A83" s="431"/>
      <c r="B83" s="15" t="s">
        <v>32</v>
      </c>
      <c r="C83" s="15">
        <v>0</v>
      </c>
      <c r="D83" s="15">
        <v>14.8</v>
      </c>
      <c r="E83" s="15">
        <v>0</v>
      </c>
      <c r="F83" s="15">
        <v>0</v>
      </c>
      <c r="G83" s="15">
        <v>8058</v>
      </c>
      <c r="H83" s="15">
        <v>0</v>
      </c>
      <c r="I83" s="15">
        <f t="shared" si="26"/>
        <v>8072.8</v>
      </c>
      <c r="J83" s="431"/>
      <c r="K83" s="8"/>
      <c r="L83" s="8"/>
      <c r="M83" s="8"/>
      <c r="N83" s="8"/>
    </row>
    <row r="84" spans="1:1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8"/>
      <c r="L84" s="8"/>
      <c r="M84" s="8"/>
      <c r="N84" s="8"/>
    </row>
    <row r="85" spans="1:14" ht="12.75" customHeight="1">
      <c r="A85" s="258" t="s">
        <v>89</v>
      </c>
      <c r="B85" s="432"/>
      <c r="C85" s="33">
        <f t="shared" ref="C85:J85" si="36">SUM(C64:C83)</f>
        <v>0</v>
      </c>
      <c r="D85" s="33">
        <f t="shared" si="36"/>
        <v>350.3</v>
      </c>
      <c r="E85" s="33">
        <f t="shared" si="36"/>
        <v>0</v>
      </c>
      <c r="F85" s="33">
        <f t="shared" si="36"/>
        <v>0</v>
      </c>
      <c r="G85" s="33">
        <f t="shared" si="36"/>
        <v>87025</v>
      </c>
      <c r="H85" s="33">
        <f t="shared" si="36"/>
        <v>0</v>
      </c>
      <c r="I85" s="33">
        <f t="shared" si="36"/>
        <v>87375.300000000017</v>
      </c>
      <c r="J85" s="33">
        <f t="shared" si="36"/>
        <v>87375.3</v>
      </c>
      <c r="K85" s="8"/>
      <c r="L85" s="8"/>
      <c r="M85" s="8"/>
      <c r="N85" s="8"/>
    </row>
    <row r="86" spans="1:14" ht="12.75" customHeight="1">
      <c r="A86" s="267" t="s">
        <v>90</v>
      </c>
      <c r="B86" s="433"/>
      <c r="C86" s="34">
        <f t="shared" ref="C86:J86" si="37">C85*40</f>
        <v>0</v>
      </c>
      <c r="D86" s="34">
        <f t="shared" si="37"/>
        <v>14012</v>
      </c>
      <c r="E86" s="34">
        <f t="shared" si="37"/>
        <v>0</v>
      </c>
      <c r="F86" s="34">
        <f t="shared" si="37"/>
        <v>0</v>
      </c>
      <c r="G86" s="34">
        <f t="shared" si="37"/>
        <v>3481000</v>
      </c>
      <c r="H86" s="34">
        <f t="shared" si="37"/>
        <v>0</v>
      </c>
      <c r="I86" s="34">
        <f t="shared" si="37"/>
        <v>3495012.0000000009</v>
      </c>
      <c r="J86" s="34">
        <f t="shared" si="37"/>
        <v>3495012</v>
      </c>
      <c r="K86" s="8"/>
      <c r="L86" s="8"/>
      <c r="M86" s="8"/>
      <c r="N86" s="8"/>
    </row>
    <row r="87" spans="1:14" ht="12.75" customHeight="1">
      <c r="A87" s="18"/>
      <c r="B87" s="10"/>
      <c r="C87" s="10"/>
      <c r="D87" s="10"/>
      <c r="E87" s="10"/>
      <c r="F87" s="10"/>
      <c r="G87" s="10"/>
      <c r="H87" s="10"/>
      <c r="I87" s="177"/>
      <c r="J87" s="177"/>
      <c r="K87" s="8"/>
      <c r="L87" s="8"/>
      <c r="M87" s="8"/>
      <c r="N87" s="8"/>
    </row>
    <row r="88" spans="1:14" ht="12.75" customHeight="1">
      <c r="A88" s="254" t="s">
        <v>91</v>
      </c>
      <c r="B88" s="421"/>
      <c r="C88" s="46"/>
      <c r="D88" s="46"/>
      <c r="E88" s="46"/>
      <c r="F88" s="46"/>
      <c r="G88" s="46"/>
      <c r="H88" s="46"/>
      <c r="I88" s="46"/>
      <c r="J88" s="46"/>
      <c r="K88" s="8"/>
      <c r="L88" s="8"/>
      <c r="M88" s="8"/>
      <c r="N88" s="8"/>
    </row>
    <row r="89" spans="1:14" ht="12.75" customHeight="1">
      <c r="A89" s="255" t="s">
        <v>92</v>
      </c>
      <c r="B89" s="422"/>
      <c r="C89" s="16"/>
      <c r="D89" s="16"/>
      <c r="E89" s="16"/>
      <c r="F89" s="16"/>
      <c r="G89" s="16"/>
      <c r="H89" s="16"/>
      <c r="I89" s="16"/>
      <c r="J89" s="16"/>
      <c r="K89" s="8"/>
      <c r="L89" s="8"/>
      <c r="M89" s="8"/>
      <c r="N89" s="8"/>
    </row>
    <row r="90" spans="1:14" ht="12.75" customHeight="1">
      <c r="A90" s="268">
        <v>46286</v>
      </c>
      <c r="B90" s="12" t="s">
        <v>25</v>
      </c>
      <c r="C90" s="12">
        <v>0</v>
      </c>
      <c r="D90" s="12">
        <v>17.2</v>
      </c>
      <c r="E90" s="12">
        <v>0</v>
      </c>
      <c r="F90" s="12">
        <v>0</v>
      </c>
      <c r="G90" s="12">
        <v>0</v>
      </c>
      <c r="H90" s="12">
        <v>0</v>
      </c>
      <c r="I90" s="12">
        <f t="shared" ref="I90:I109" si="38">SUM(C90:H90)</f>
        <v>17.2</v>
      </c>
      <c r="J90" s="266">
        <f>SUM(I90:I91)</f>
        <v>8744.4000000000015</v>
      </c>
      <c r="K90" s="8"/>
      <c r="L90" s="8"/>
      <c r="M90" s="8"/>
      <c r="N90" s="8"/>
    </row>
    <row r="91" spans="1:14" ht="12.75" customHeight="1">
      <c r="A91" s="269"/>
      <c r="B91" s="15" t="s">
        <v>32</v>
      </c>
      <c r="C91" s="15">
        <v>0</v>
      </c>
      <c r="D91" s="15">
        <v>19.2</v>
      </c>
      <c r="E91" s="15">
        <v>0</v>
      </c>
      <c r="F91" s="15">
        <v>0</v>
      </c>
      <c r="G91" s="15">
        <v>8708</v>
      </c>
      <c r="H91" s="15">
        <v>0</v>
      </c>
      <c r="I91" s="15">
        <f t="shared" si="38"/>
        <v>8727.2000000000007</v>
      </c>
      <c r="J91" s="431"/>
      <c r="K91" s="8"/>
      <c r="L91" s="8"/>
      <c r="M91" s="8"/>
      <c r="N91" s="8"/>
    </row>
    <row r="92" spans="1:14" ht="12.75" customHeight="1">
      <c r="A92" s="268">
        <v>46287</v>
      </c>
      <c r="B92" s="12" t="s">
        <v>25</v>
      </c>
      <c r="C92" s="12">
        <v>0</v>
      </c>
      <c r="D92" s="12">
        <v>20.5</v>
      </c>
      <c r="E92" s="12">
        <v>0</v>
      </c>
      <c r="F92" s="12">
        <v>0</v>
      </c>
      <c r="G92" s="12">
        <v>0</v>
      </c>
      <c r="H92" s="12">
        <v>0</v>
      </c>
      <c r="I92" s="12">
        <f t="shared" si="38"/>
        <v>20.5</v>
      </c>
      <c r="J92" s="266">
        <f t="shared" ref="J92" si="39">SUM(I92:I93)</f>
        <v>8064.6</v>
      </c>
      <c r="K92" s="8"/>
      <c r="L92" s="8"/>
      <c r="M92" s="8"/>
      <c r="N92" s="8"/>
    </row>
    <row r="93" spans="1:14" ht="12.75" customHeight="1">
      <c r="A93" s="269"/>
      <c r="B93" s="15" t="s">
        <v>32</v>
      </c>
      <c r="C93" s="15">
        <v>0</v>
      </c>
      <c r="D93" s="15">
        <v>15.1</v>
      </c>
      <c r="E93" s="15">
        <v>0</v>
      </c>
      <c r="F93" s="15">
        <v>0</v>
      </c>
      <c r="G93" s="15">
        <v>8029</v>
      </c>
      <c r="H93" s="15">
        <v>0</v>
      </c>
      <c r="I93" s="15">
        <f t="shared" si="38"/>
        <v>8044.1</v>
      </c>
      <c r="J93" s="431"/>
      <c r="K93" s="8"/>
      <c r="L93" s="8"/>
      <c r="M93" s="8"/>
      <c r="N93" s="8"/>
    </row>
    <row r="94" spans="1:14" ht="12.75" customHeight="1">
      <c r="A94" s="268">
        <v>46288</v>
      </c>
      <c r="B94" s="12" t="s">
        <v>25</v>
      </c>
      <c r="C94" s="12">
        <v>0</v>
      </c>
      <c r="D94" s="12">
        <v>17.7</v>
      </c>
      <c r="E94" s="12">
        <v>0</v>
      </c>
      <c r="F94" s="12">
        <v>0</v>
      </c>
      <c r="G94" s="12">
        <v>0</v>
      </c>
      <c r="H94" s="12">
        <v>0</v>
      </c>
      <c r="I94" s="12">
        <f t="shared" si="38"/>
        <v>17.7</v>
      </c>
      <c r="J94" s="266">
        <f t="shared" ref="J94" si="40">SUM(I94:I95)</f>
        <v>8942.6</v>
      </c>
      <c r="K94" s="8"/>
      <c r="L94" s="8"/>
      <c r="M94" s="8"/>
      <c r="N94" s="8"/>
    </row>
    <row r="95" spans="1:14" ht="12.75" customHeight="1">
      <c r="A95" s="269"/>
      <c r="B95" s="15" t="s">
        <v>32</v>
      </c>
      <c r="C95" s="15">
        <v>0</v>
      </c>
      <c r="D95" s="15">
        <v>12.9</v>
      </c>
      <c r="E95" s="15">
        <v>0</v>
      </c>
      <c r="F95" s="15">
        <v>0</v>
      </c>
      <c r="G95" s="15">
        <v>8912</v>
      </c>
      <c r="H95" s="15">
        <v>0</v>
      </c>
      <c r="I95" s="15">
        <f t="shared" si="38"/>
        <v>8924.9</v>
      </c>
      <c r="J95" s="431"/>
      <c r="K95" s="8"/>
      <c r="L95" s="8"/>
      <c r="M95" s="8"/>
      <c r="N95" s="8"/>
    </row>
    <row r="96" spans="1:14" ht="12.75" customHeight="1">
      <c r="A96" s="268">
        <v>46289</v>
      </c>
      <c r="B96" s="12" t="s">
        <v>25</v>
      </c>
      <c r="C96" s="12">
        <v>0</v>
      </c>
      <c r="D96" s="12">
        <v>18.8</v>
      </c>
      <c r="E96" s="12">
        <v>0</v>
      </c>
      <c r="F96" s="12">
        <v>0</v>
      </c>
      <c r="G96" s="12">
        <v>0</v>
      </c>
      <c r="H96" s="12">
        <v>0</v>
      </c>
      <c r="I96" s="12">
        <f t="shared" si="38"/>
        <v>18.8</v>
      </c>
      <c r="J96" s="266">
        <f t="shared" ref="J96" si="41">SUM(I96:I97)</f>
        <v>7943.7</v>
      </c>
      <c r="K96" s="8"/>
      <c r="L96" s="8"/>
      <c r="M96" s="8"/>
      <c r="N96" s="8"/>
    </row>
    <row r="97" spans="1:14" ht="12.75" customHeight="1">
      <c r="A97" s="269"/>
      <c r="B97" s="15" t="s">
        <v>32</v>
      </c>
      <c r="C97" s="15">
        <v>0</v>
      </c>
      <c r="D97" s="15">
        <v>22.9</v>
      </c>
      <c r="E97" s="15">
        <v>0</v>
      </c>
      <c r="F97" s="15">
        <v>0</v>
      </c>
      <c r="G97" s="15">
        <v>7902</v>
      </c>
      <c r="H97" s="15">
        <v>0</v>
      </c>
      <c r="I97" s="15">
        <f t="shared" si="38"/>
        <v>7924.9</v>
      </c>
      <c r="J97" s="431"/>
      <c r="K97" s="8"/>
      <c r="L97" s="8"/>
      <c r="M97" s="8"/>
      <c r="N97" s="8"/>
    </row>
    <row r="98" spans="1:14" ht="12.75" customHeight="1">
      <c r="A98" s="268">
        <v>46290</v>
      </c>
      <c r="B98" s="12" t="s">
        <v>25</v>
      </c>
      <c r="C98" s="12">
        <v>0</v>
      </c>
      <c r="D98" s="12">
        <v>19</v>
      </c>
      <c r="E98" s="12">
        <v>0</v>
      </c>
      <c r="F98" s="12">
        <v>0</v>
      </c>
      <c r="G98" s="12">
        <v>0</v>
      </c>
      <c r="H98" s="12">
        <v>0</v>
      </c>
      <c r="I98" s="12">
        <f t="shared" si="38"/>
        <v>19</v>
      </c>
      <c r="J98" s="266">
        <f t="shared" ref="J98" si="42">SUM(I98:I99)</f>
        <v>39</v>
      </c>
      <c r="K98" s="8"/>
      <c r="L98" s="8"/>
      <c r="M98" s="8"/>
      <c r="N98" s="8"/>
    </row>
    <row r="99" spans="1:14" ht="12.75" customHeight="1">
      <c r="A99" s="269"/>
      <c r="B99" s="15" t="s">
        <v>32</v>
      </c>
      <c r="C99" s="15">
        <v>0</v>
      </c>
      <c r="D99" s="15">
        <v>20</v>
      </c>
      <c r="E99" s="15">
        <v>0</v>
      </c>
      <c r="F99" s="15">
        <v>0</v>
      </c>
      <c r="G99" s="15">
        <v>0</v>
      </c>
      <c r="H99" s="15">
        <v>0</v>
      </c>
      <c r="I99" s="15">
        <f t="shared" si="38"/>
        <v>20</v>
      </c>
      <c r="J99" s="431"/>
      <c r="K99" s="8"/>
      <c r="L99" s="8"/>
      <c r="M99" s="8"/>
      <c r="N99" s="8"/>
    </row>
    <row r="100" spans="1:14" ht="12.75" customHeight="1">
      <c r="A100" s="268">
        <v>46291</v>
      </c>
      <c r="B100" s="12" t="s">
        <v>25</v>
      </c>
      <c r="C100" s="12">
        <v>0</v>
      </c>
      <c r="D100" s="12">
        <v>21.6</v>
      </c>
      <c r="E100" s="12">
        <v>0</v>
      </c>
      <c r="F100" s="12">
        <v>0</v>
      </c>
      <c r="G100" s="12">
        <v>0</v>
      </c>
      <c r="H100" s="12">
        <v>0</v>
      </c>
      <c r="I100" s="12">
        <f t="shared" si="38"/>
        <v>21.6</v>
      </c>
      <c r="J100" s="266">
        <f t="shared" ref="J100" si="43">SUM(I100:I101)</f>
        <v>9942.7000000000007</v>
      </c>
      <c r="K100" s="8"/>
      <c r="L100" s="8"/>
      <c r="M100" s="8"/>
      <c r="N100" s="8"/>
    </row>
    <row r="101" spans="1:14" ht="12.75" customHeight="1">
      <c r="A101" s="269"/>
      <c r="B101" s="15" t="s">
        <v>32</v>
      </c>
      <c r="C101" s="137">
        <v>0</v>
      </c>
      <c r="D101" s="15">
        <v>19.100000000000001</v>
      </c>
      <c r="E101" s="15">
        <v>0</v>
      </c>
      <c r="F101" s="137">
        <v>0</v>
      </c>
      <c r="G101" s="15">
        <v>9902</v>
      </c>
      <c r="H101" s="15">
        <v>0</v>
      </c>
      <c r="I101" s="15">
        <f t="shared" si="38"/>
        <v>9921.1</v>
      </c>
      <c r="J101" s="431"/>
      <c r="K101" s="8"/>
      <c r="L101" s="8"/>
      <c r="M101" s="8"/>
      <c r="N101" s="8"/>
    </row>
    <row r="102" spans="1:14" ht="12.75" customHeight="1">
      <c r="A102" s="268">
        <v>46292</v>
      </c>
      <c r="B102" s="12" t="s">
        <v>25</v>
      </c>
      <c r="C102" s="12">
        <v>0</v>
      </c>
      <c r="D102" s="12">
        <v>20.3</v>
      </c>
      <c r="E102" s="12">
        <v>0</v>
      </c>
      <c r="F102" s="12">
        <v>0</v>
      </c>
      <c r="G102" s="12">
        <v>0</v>
      </c>
      <c r="H102" s="12">
        <v>0</v>
      </c>
      <c r="I102" s="12">
        <f t="shared" si="38"/>
        <v>20.3</v>
      </c>
      <c r="J102" s="266">
        <f t="shared" ref="J102" si="44">SUM(I102:I103)</f>
        <v>8099.8</v>
      </c>
      <c r="K102" s="8"/>
      <c r="L102" s="8"/>
      <c r="M102" s="8"/>
      <c r="N102" s="8"/>
    </row>
    <row r="103" spans="1:14" ht="12.75" customHeight="1">
      <c r="A103" s="269"/>
      <c r="B103" s="15" t="s">
        <v>32</v>
      </c>
      <c r="C103" s="15">
        <v>0</v>
      </c>
      <c r="D103" s="15">
        <v>21.5</v>
      </c>
      <c r="E103" s="15">
        <v>0</v>
      </c>
      <c r="F103" s="15">
        <v>0</v>
      </c>
      <c r="G103" s="15">
        <v>8058</v>
      </c>
      <c r="H103" s="15">
        <v>0</v>
      </c>
      <c r="I103" s="15">
        <f t="shared" si="38"/>
        <v>8079.5</v>
      </c>
      <c r="J103" s="431"/>
      <c r="K103" s="8"/>
      <c r="L103" s="8"/>
      <c r="M103" s="8"/>
      <c r="N103" s="8"/>
    </row>
    <row r="104" spans="1:14" ht="12.75" customHeight="1">
      <c r="A104" s="268">
        <v>46293</v>
      </c>
      <c r="B104" s="12" t="s">
        <v>25</v>
      </c>
      <c r="C104" s="12">
        <v>0</v>
      </c>
      <c r="D104" s="12">
        <v>20.8</v>
      </c>
      <c r="E104" s="12">
        <v>0</v>
      </c>
      <c r="F104" s="12">
        <v>0</v>
      </c>
      <c r="G104" s="12">
        <v>0</v>
      </c>
      <c r="H104" s="12">
        <v>0</v>
      </c>
      <c r="I104" s="12">
        <f t="shared" si="38"/>
        <v>20.8</v>
      </c>
      <c r="J104" s="266">
        <f t="shared" ref="J104" si="45">SUM(I104:I105)</f>
        <v>9531.1999999999989</v>
      </c>
      <c r="K104" s="8"/>
      <c r="L104" s="8"/>
      <c r="M104" s="8"/>
      <c r="N104" s="8"/>
    </row>
    <row r="105" spans="1:14" ht="12.75" customHeight="1">
      <c r="A105" s="269"/>
      <c r="B105" s="15" t="s">
        <v>32</v>
      </c>
      <c r="C105" s="15">
        <v>0</v>
      </c>
      <c r="D105" s="15">
        <v>20.399999999999999</v>
      </c>
      <c r="E105" s="15">
        <v>0</v>
      </c>
      <c r="F105" s="15">
        <v>0</v>
      </c>
      <c r="G105" s="15">
        <v>9490</v>
      </c>
      <c r="H105" s="15">
        <v>0</v>
      </c>
      <c r="I105" s="15">
        <f t="shared" si="38"/>
        <v>9510.4</v>
      </c>
      <c r="J105" s="431"/>
      <c r="K105" s="8"/>
      <c r="L105" s="8"/>
      <c r="M105" s="8"/>
      <c r="N105" s="8"/>
    </row>
    <row r="106" spans="1:14" ht="12.75" customHeight="1">
      <c r="A106" s="268">
        <v>46294</v>
      </c>
      <c r="B106" s="12" t="s">
        <v>25</v>
      </c>
      <c r="C106" s="12">
        <v>0</v>
      </c>
      <c r="D106" s="12">
        <v>20.5</v>
      </c>
      <c r="E106" s="12">
        <v>0</v>
      </c>
      <c r="F106" s="12">
        <v>0</v>
      </c>
      <c r="G106" s="12">
        <v>0</v>
      </c>
      <c r="H106" s="12">
        <v>0</v>
      </c>
      <c r="I106" s="12">
        <f t="shared" si="38"/>
        <v>20.5</v>
      </c>
      <c r="J106" s="266">
        <f t="shared" ref="J106" si="46">SUM(I106:I107)</f>
        <v>8032.5</v>
      </c>
      <c r="K106" s="8"/>
      <c r="L106" s="8"/>
      <c r="M106" s="8"/>
      <c r="N106" s="8"/>
    </row>
    <row r="107" spans="1:14" ht="12.75" customHeight="1">
      <c r="A107" s="269"/>
      <c r="B107" s="15" t="s">
        <v>32</v>
      </c>
      <c r="C107" s="15">
        <v>0</v>
      </c>
      <c r="D107" s="15">
        <v>22</v>
      </c>
      <c r="E107" s="15">
        <v>0</v>
      </c>
      <c r="F107" s="15">
        <v>0</v>
      </c>
      <c r="G107" s="15">
        <v>7990</v>
      </c>
      <c r="H107" s="15">
        <v>0</v>
      </c>
      <c r="I107" s="15">
        <f t="shared" si="38"/>
        <v>8012</v>
      </c>
      <c r="J107" s="431"/>
      <c r="K107" s="8"/>
      <c r="L107" s="8"/>
      <c r="M107" s="8"/>
      <c r="N107" s="8"/>
    </row>
    <row r="108" spans="1:14" ht="12.75" customHeight="1">
      <c r="A108" s="268">
        <v>46295</v>
      </c>
      <c r="B108" s="12" t="s">
        <v>25</v>
      </c>
      <c r="C108" s="12">
        <v>0</v>
      </c>
      <c r="D108" s="12">
        <v>18.399999999999999</v>
      </c>
      <c r="E108" s="12">
        <v>0</v>
      </c>
      <c r="F108" s="12">
        <v>0</v>
      </c>
      <c r="G108" s="12">
        <v>0</v>
      </c>
      <c r="H108" s="12">
        <v>0</v>
      </c>
      <c r="I108" s="12">
        <f t="shared" si="38"/>
        <v>18.399999999999999</v>
      </c>
      <c r="J108" s="266">
        <f t="shared" ref="J108" si="47">SUM(I108:I109)</f>
        <v>36.599999999999994</v>
      </c>
      <c r="K108" s="8"/>
      <c r="L108" s="8"/>
      <c r="M108" s="8"/>
      <c r="N108" s="8"/>
    </row>
    <row r="109" spans="1:14" ht="12.75" customHeight="1">
      <c r="A109" s="269"/>
      <c r="B109" s="15" t="s">
        <v>32</v>
      </c>
      <c r="C109" s="15">
        <v>0</v>
      </c>
      <c r="D109" s="15">
        <v>18.2</v>
      </c>
      <c r="E109" s="15">
        <v>0</v>
      </c>
      <c r="F109" s="15">
        <v>0</v>
      </c>
      <c r="G109" s="15">
        <v>0</v>
      </c>
      <c r="H109" s="15">
        <v>0</v>
      </c>
      <c r="I109" s="15">
        <f t="shared" si="38"/>
        <v>18.2</v>
      </c>
      <c r="J109" s="431"/>
      <c r="K109" s="8"/>
      <c r="L109" s="8"/>
      <c r="M109" s="8"/>
      <c r="N109" s="8"/>
    </row>
    <row r="110" spans="1:14" ht="12.75" customHeight="1">
      <c r="A110" s="185"/>
      <c r="B110" s="12"/>
      <c r="C110" s="12"/>
      <c r="D110" s="12"/>
      <c r="E110" s="12"/>
      <c r="F110" s="12"/>
      <c r="G110" s="12"/>
      <c r="H110" s="12"/>
      <c r="I110" s="12"/>
      <c r="J110" s="12"/>
      <c r="K110" s="8"/>
      <c r="L110" s="8"/>
      <c r="M110" s="8"/>
      <c r="N110" s="8"/>
    </row>
    <row r="111" spans="1:14" ht="12.75" customHeight="1">
      <c r="A111" s="258" t="s">
        <v>89</v>
      </c>
      <c r="B111" s="432"/>
      <c r="C111" s="33">
        <f t="shared" ref="C111:J111" si="48">SUM(C90:C109)</f>
        <v>0</v>
      </c>
      <c r="D111" s="33">
        <f t="shared" si="48"/>
        <v>386.09999999999997</v>
      </c>
      <c r="E111" s="33">
        <f t="shared" si="48"/>
        <v>0</v>
      </c>
      <c r="F111" s="33">
        <f t="shared" si="48"/>
        <v>0</v>
      </c>
      <c r="G111" s="33">
        <f t="shared" si="48"/>
        <v>68991</v>
      </c>
      <c r="H111" s="33">
        <f t="shared" si="48"/>
        <v>0</v>
      </c>
      <c r="I111" s="33">
        <f t="shared" si="48"/>
        <v>69377.099999999991</v>
      </c>
      <c r="J111" s="33">
        <f t="shared" si="48"/>
        <v>69377.100000000006</v>
      </c>
      <c r="K111" s="8"/>
      <c r="L111" s="8"/>
      <c r="M111" s="8"/>
      <c r="N111" s="8"/>
    </row>
    <row r="112" spans="1:14" ht="12.75" customHeight="1">
      <c r="A112" s="267" t="s">
        <v>90</v>
      </c>
      <c r="B112" s="433"/>
      <c r="C112" s="34">
        <f t="shared" ref="C112:J112" si="49">C111*40</f>
        <v>0</v>
      </c>
      <c r="D112" s="34">
        <f t="shared" si="49"/>
        <v>15443.999999999998</v>
      </c>
      <c r="E112" s="34">
        <f t="shared" si="49"/>
        <v>0</v>
      </c>
      <c r="F112" s="34">
        <f t="shared" si="49"/>
        <v>0</v>
      </c>
      <c r="G112" s="34">
        <f t="shared" si="49"/>
        <v>2759640</v>
      </c>
      <c r="H112" s="34">
        <f t="shared" si="49"/>
        <v>0</v>
      </c>
      <c r="I112" s="34">
        <f t="shared" si="49"/>
        <v>2775083.9999999995</v>
      </c>
      <c r="J112" s="34">
        <f t="shared" si="49"/>
        <v>2775084</v>
      </c>
      <c r="K112" s="8"/>
      <c r="L112" s="8"/>
      <c r="M112" s="8"/>
      <c r="N112" s="8"/>
    </row>
    <row r="113" spans="1:14" ht="12.75" customHeight="1">
      <c r="A113" s="18"/>
      <c r="B113" s="10"/>
      <c r="C113" s="10"/>
      <c r="D113" s="10"/>
      <c r="E113" s="10"/>
      <c r="F113" s="10"/>
      <c r="G113" s="10"/>
      <c r="H113" s="10"/>
      <c r="I113" s="177"/>
      <c r="J113" s="177"/>
      <c r="K113" s="8"/>
      <c r="L113" s="8"/>
      <c r="M113" s="8"/>
      <c r="N113" s="8"/>
    </row>
    <row r="114" spans="1:14" ht="12.75" customHeight="1">
      <c r="A114" s="254" t="s">
        <v>91</v>
      </c>
      <c r="B114" s="421"/>
      <c r="C114" s="46"/>
      <c r="D114" s="46"/>
      <c r="E114" s="46"/>
      <c r="F114" s="46"/>
      <c r="G114" s="46"/>
      <c r="H114" s="46"/>
      <c r="I114" s="46"/>
      <c r="J114" s="46"/>
      <c r="K114" s="8"/>
      <c r="L114" s="8"/>
      <c r="M114" s="8"/>
      <c r="N114" s="8"/>
    </row>
    <row r="115" spans="1:14" ht="12.75" customHeight="1">
      <c r="A115" s="255" t="s">
        <v>92</v>
      </c>
      <c r="B115" s="422"/>
      <c r="C115" s="16"/>
      <c r="D115" s="16"/>
      <c r="E115" s="16"/>
      <c r="F115" s="16"/>
      <c r="G115" s="16"/>
      <c r="H115" s="16"/>
      <c r="I115" s="16"/>
      <c r="J115" s="16"/>
      <c r="K115" s="8"/>
      <c r="L115" s="8"/>
      <c r="M115" s="8"/>
      <c r="N115" s="8"/>
    </row>
    <row r="116" spans="1:14" ht="12.75" customHeight="1">
      <c r="A116" s="172"/>
      <c r="B116" s="173"/>
      <c r="C116" s="174"/>
      <c r="D116" s="174"/>
      <c r="E116" s="175"/>
      <c r="F116" s="175"/>
      <c r="G116" s="175"/>
      <c r="H116" s="4"/>
      <c r="I116" s="176"/>
      <c r="K116" s="8"/>
      <c r="L116" s="8"/>
      <c r="M116" s="8"/>
      <c r="N116" s="8"/>
    </row>
    <row r="117" spans="1:14" ht="12.75" customHeight="1">
      <c r="A117" s="172"/>
      <c r="B117" s="173"/>
      <c r="C117" s="174"/>
      <c r="D117" s="174"/>
      <c r="E117" s="175"/>
      <c r="F117" s="175"/>
      <c r="G117" s="175"/>
      <c r="H117" s="4"/>
      <c r="I117" s="176"/>
      <c r="K117" s="8"/>
      <c r="L117" s="8"/>
      <c r="M117" s="8"/>
      <c r="N117" s="8"/>
    </row>
    <row r="118" spans="1:14" ht="12.75" customHeight="1">
      <c r="A118" s="268">
        <v>46276</v>
      </c>
      <c r="B118" s="12" t="s">
        <v>25</v>
      </c>
      <c r="C118" s="12">
        <v>0</v>
      </c>
      <c r="D118" s="12">
        <v>16</v>
      </c>
      <c r="E118" s="12">
        <v>0</v>
      </c>
      <c r="F118" s="12">
        <v>0</v>
      </c>
      <c r="G118" s="12">
        <v>0</v>
      </c>
      <c r="H118" s="12">
        <v>0</v>
      </c>
      <c r="I118" s="12">
        <f>SUM(C118:H118)</f>
        <v>16</v>
      </c>
      <c r="J118" s="266">
        <f>SUM(I118:I119)</f>
        <v>7993.2</v>
      </c>
      <c r="K118" s="8"/>
      <c r="L118" s="8"/>
      <c r="M118" s="8"/>
      <c r="N118" s="8"/>
    </row>
    <row r="119" spans="1:14" ht="12.75" customHeight="1">
      <c r="A119" s="269"/>
      <c r="B119" s="15" t="s">
        <v>32</v>
      </c>
      <c r="C119" s="15">
        <v>0</v>
      </c>
      <c r="D119" s="15">
        <v>16.2</v>
      </c>
      <c r="E119" s="15">
        <v>0</v>
      </c>
      <c r="F119" s="15">
        <v>0</v>
      </c>
      <c r="G119" s="15">
        <v>7961</v>
      </c>
      <c r="H119" s="15">
        <v>0</v>
      </c>
      <c r="I119" s="15">
        <f>SUM(C119:H119)</f>
        <v>7977.2</v>
      </c>
      <c r="J119" s="431"/>
      <c r="K119" s="8"/>
      <c r="L119" s="8"/>
      <c r="M119" s="8"/>
      <c r="N119" s="8"/>
    </row>
    <row r="120" spans="1:14" ht="12.75" customHeight="1">
      <c r="A120" s="268">
        <v>46277</v>
      </c>
      <c r="B120" s="12" t="s">
        <v>25</v>
      </c>
      <c r="C120" s="12">
        <v>0</v>
      </c>
      <c r="D120" s="12">
        <v>13.1</v>
      </c>
      <c r="E120" s="12">
        <v>0</v>
      </c>
      <c r="F120" s="12">
        <v>0</v>
      </c>
      <c r="G120" s="12">
        <v>0</v>
      </c>
      <c r="H120" s="12">
        <v>0</v>
      </c>
      <c r="I120" s="12">
        <f>SUM(C120:H120)</f>
        <v>13.1</v>
      </c>
      <c r="J120" s="266">
        <f t="shared" ref="J120" si="50">SUM(I120:I121)</f>
        <v>8543.9</v>
      </c>
      <c r="K120" s="8"/>
      <c r="L120" s="8"/>
      <c r="M120" s="8"/>
      <c r="N120" s="8"/>
    </row>
    <row r="121" spans="1:14" ht="12.75" customHeight="1">
      <c r="A121" s="269"/>
      <c r="B121" s="15" t="s">
        <v>32</v>
      </c>
      <c r="C121" s="15">
        <v>0</v>
      </c>
      <c r="D121" s="15">
        <v>16.8</v>
      </c>
      <c r="E121" s="15">
        <v>0</v>
      </c>
      <c r="F121" s="15">
        <v>0</v>
      </c>
      <c r="G121" s="15">
        <v>8514</v>
      </c>
      <c r="H121" s="15">
        <v>0</v>
      </c>
      <c r="I121" s="15">
        <f>SUM(C121:H121)</f>
        <v>8530.7999999999993</v>
      </c>
      <c r="J121" s="431"/>
      <c r="K121" s="8"/>
      <c r="L121" s="8"/>
      <c r="M121" s="8"/>
      <c r="N121" s="8"/>
    </row>
    <row r="122" spans="1:14" ht="12.75" customHeight="1">
      <c r="A122" s="268">
        <v>46278</v>
      </c>
      <c r="B122" s="12" t="s">
        <v>25</v>
      </c>
      <c r="C122" s="12">
        <v>0</v>
      </c>
      <c r="D122" s="12">
        <v>16.600000000000001</v>
      </c>
      <c r="E122" s="12">
        <v>0</v>
      </c>
      <c r="F122" s="12">
        <v>0</v>
      </c>
      <c r="G122" s="12">
        <v>0</v>
      </c>
      <c r="H122" s="12">
        <v>0</v>
      </c>
      <c r="I122" s="12">
        <f>SUM(C122:H122)</f>
        <v>16.600000000000001</v>
      </c>
      <c r="J122" s="266">
        <f t="shared" ref="J122" si="51">SUM(I122:I123)</f>
        <v>8044.5</v>
      </c>
      <c r="K122" s="8"/>
      <c r="L122" s="8"/>
      <c r="M122" s="8"/>
      <c r="N122" s="8"/>
    </row>
    <row r="123" spans="1:14" ht="12.75" customHeight="1">
      <c r="A123" s="269"/>
      <c r="B123" s="15" t="s">
        <v>32</v>
      </c>
      <c r="C123" s="15">
        <v>0</v>
      </c>
      <c r="D123" s="15">
        <v>18.899999999999999</v>
      </c>
      <c r="E123" s="15">
        <v>0</v>
      </c>
      <c r="F123" s="15">
        <v>0</v>
      </c>
      <c r="G123" s="15">
        <v>8009</v>
      </c>
      <c r="H123" s="15">
        <v>0</v>
      </c>
      <c r="I123" s="15">
        <f>SUM(C123:H123)</f>
        <v>8027.9</v>
      </c>
      <c r="J123" s="431"/>
      <c r="K123" s="8"/>
      <c r="L123" s="8"/>
      <c r="M123" s="8"/>
      <c r="N123" s="8"/>
    </row>
    <row r="124" spans="1:14" ht="12.75" customHeight="1">
      <c r="A124" s="268">
        <v>46279</v>
      </c>
      <c r="B124" s="12" t="s">
        <v>25</v>
      </c>
      <c r="C124" s="12">
        <v>0</v>
      </c>
      <c r="D124" s="12">
        <v>17.899999999999999</v>
      </c>
      <c r="E124" s="12">
        <v>0</v>
      </c>
      <c r="F124" s="12">
        <v>0</v>
      </c>
      <c r="G124" s="12">
        <v>0</v>
      </c>
      <c r="H124" s="12">
        <v>0</v>
      </c>
      <c r="I124" s="12">
        <f>SUM(C124:H124)</f>
        <v>17.899999999999999</v>
      </c>
      <c r="J124" s="266">
        <f t="shared" ref="J124" si="52">SUM(I124:I125)</f>
        <v>7510.5999999999995</v>
      </c>
      <c r="K124" s="8"/>
      <c r="L124" s="8"/>
      <c r="M124" s="8"/>
      <c r="N124" s="8"/>
    </row>
    <row r="125" spans="1:14" ht="12.75" customHeight="1">
      <c r="A125" s="269"/>
      <c r="B125" s="15" t="s">
        <v>32</v>
      </c>
      <c r="C125" s="15">
        <v>0</v>
      </c>
      <c r="D125" s="15">
        <v>17.7</v>
      </c>
      <c r="E125" s="15">
        <v>0</v>
      </c>
      <c r="F125" s="15">
        <v>0</v>
      </c>
      <c r="G125" s="15">
        <v>7475</v>
      </c>
      <c r="H125" s="15">
        <v>0</v>
      </c>
      <c r="I125" s="15">
        <f>SUM(C125:H125)</f>
        <v>7492.7</v>
      </c>
      <c r="J125" s="431"/>
      <c r="K125" s="8"/>
      <c r="L125" s="8"/>
      <c r="M125" s="8"/>
      <c r="N125" s="8"/>
    </row>
    <row r="126" spans="1:14" ht="12.75" customHeight="1">
      <c r="A126" s="268">
        <v>46280</v>
      </c>
      <c r="B126" s="12" t="s">
        <v>25</v>
      </c>
      <c r="C126" s="12">
        <v>0</v>
      </c>
      <c r="D126" s="12">
        <v>15.6</v>
      </c>
      <c r="E126" s="12">
        <v>0</v>
      </c>
      <c r="F126" s="12">
        <v>0</v>
      </c>
      <c r="G126" s="12">
        <v>0</v>
      </c>
      <c r="H126" s="12">
        <v>0</v>
      </c>
      <c r="I126" s="12">
        <f>SUM(C126:H126)</f>
        <v>15.6</v>
      </c>
      <c r="J126" s="266">
        <f t="shared" ref="J126" si="53">SUM(I126:I127)</f>
        <v>10158.6</v>
      </c>
      <c r="K126" s="8"/>
      <c r="L126" s="8"/>
      <c r="M126" s="8"/>
      <c r="N126" s="8"/>
    </row>
    <row r="127" spans="1:14" ht="12.75" customHeight="1">
      <c r="A127" s="269"/>
      <c r="B127" s="15" t="s">
        <v>32</v>
      </c>
      <c r="C127" s="15">
        <v>0</v>
      </c>
      <c r="D127" s="15">
        <v>17</v>
      </c>
      <c r="E127" s="15">
        <v>0</v>
      </c>
      <c r="F127" s="15">
        <v>0</v>
      </c>
      <c r="G127" s="15">
        <v>10126</v>
      </c>
      <c r="H127" s="15">
        <v>0</v>
      </c>
      <c r="I127" s="15">
        <f>SUM(C127:H127)</f>
        <v>10143</v>
      </c>
      <c r="J127" s="431"/>
      <c r="K127" s="8"/>
      <c r="L127" s="8"/>
      <c r="M127" s="8"/>
      <c r="N127" s="8"/>
    </row>
    <row r="128" spans="1:14" ht="12.75" customHeight="1">
      <c r="A128" s="268">
        <v>46281</v>
      </c>
      <c r="B128" s="12" t="s">
        <v>25</v>
      </c>
      <c r="C128" s="12">
        <v>0</v>
      </c>
      <c r="D128" s="12">
        <v>15.8</v>
      </c>
      <c r="E128" s="12">
        <v>0</v>
      </c>
      <c r="F128" s="12">
        <v>0</v>
      </c>
      <c r="G128" s="12">
        <v>0</v>
      </c>
      <c r="H128" s="12">
        <v>0</v>
      </c>
      <c r="I128" s="12">
        <f>SUM(C128:H128)</f>
        <v>15.8</v>
      </c>
      <c r="J128" s="266">
        <f t="shared" ref="J128" si="54">SUM(I128:I129)</f>
        <v>8042.3</v>
      </c>
      <c r="K128" s="8"/>
      <c r="L128" s="8"/>
      <c r="M128" s="8"/>
      <c r="N128" s="8"/>
    </row>
    <row r="129" spans="1:14" ht="12.75" customHeight="1">
      <c r="A129" s="269"/>
      <c r="B129" s="15" t="s">
        <v>32</v>
      </c>
      <c r="C129" s="137">
        <v>0</v>
      </c>
      <c r="D129" s="15">
        <v>17.5</v>
      </c>
      <c r="E129" s="15">
        <v>0</v>
      </c>
      <c r="F129" s="137">
        <v>0</v>
      </c>
      <c r="G129" s="15">
        <v>8009</v>
      </c>
      <c r="H129" s="137">
        <v>0</v>
      </c>
      <c r="I129" s="15">
        <f>SUM(C129:H129)</f>
        <v>8026.5</v>
      </c>
      <c r="J129" s="431"/>
      <c r="K129" s="8"/>
      <c r="L129" s="8"/>
      <c r="M129" s="8"/>
      <c r="N129" s="8"/>
    </row>
    <row r="130" spans="1:14" ht="12.75" customHeight="1">
      <c r="A130" s="268">
        <v>46282</v>
      </c>
      <c r="B130" s="12" t="s">
        <v>25</v>
      </c>
      <c r="C130" s="12">
        <v>0</v>
      </c>
      <c r="D130" s="12">
        <v>12.5</v>
      </c>
      <c r="E130" s="12">
        <v>0</v>
      </c>
      <c r="F130" s="12">
        <v>0</v>
      </c>
      <c r="G130" s="12">
        <v>0</v>
      </c>
      <c r="H130" s="12">
        <v>0</v>
      </c>
      <c r="I130" s="12">
        <f>SUM(C130:H130)</f>
        <v>12.5</v>
      </c>
      <c r="J130" s="266">
        <f t="shared" ref="J130" si="55">SUM(I130:I131)</f>
        <v>8055.8</v>
      </c>
      <c r="K130" s="8"/>
      <c r="L130" s="8"/>
      <c r="M130" s="8"/>
      <c r="N130" s="8"/>
    </row>
    <row r="131" spans="1:14" ht="12.75" customHeight="1">
      <c r="A131" s="269"/>
      <c r="B131" s="15" t="s">
        <v>32</v>
      </c>
      <c r="C131" s="15">
        <v>0</v>
      </c>
      <c r="D131" s="15">
        <v>14.3</v>
      </c>
      <c r="E131" s="15">
        <v>0</v>
      </c>
      <c r="F131" s="15">
        <v>0</v>
      </c>
      <c r="G131" s="15">
        <v>8029</v>
      </c>
      <c r="H131" s="15">
        <v>0</v>
      </c>
      <c r="I131" s="15">
        <f>SUM(C131:H131)</f>
        <v>8043.3</v>
      </c>
      <c r="J131" s="431"/>
      <c r="K131" s="8"/>
      <c r="L131" s="8"/>
      <c r="M131" s="8"/>
      <c r="N131" s="8"/>
    </row>
    <row r="132" spans="1:14" ht="12.75" customHeight="1">
      <c r="A132" s="268">
        <v>46283</v>
      </c>
      <c r="B132" s="12" t="s">
        <v>25</v>
      </c>
      <c r="C132" s="12">
        <v>0</v>
      </c>
      <c r="D132" s="12">
        <v>16.3</v>
      </c>
      <c r="E132" s="12">
        <v>0</v>
      </c>
      <c r="F132" s="12">
        <v>0</v>
      </c>
      <c r="G132" s="12">
        <v>0</v>
      </c>
      <c r="H132" s="12">
        <v>0</v>
      </c>
      <c r="I132" s="12">
        <f>SUM(C132:H132)</f>
        <v>16.3</v>
      </c>
      <c r="J132" s="266">
        <f t="shared" ref="J132" si="56">SUM(I132:I133)</f>
        <v>34</v>
      </c>
      <c r="K132" s="8"/>
      <c r="L132" s="8"/>
      <c r="M132" s="8"/>
      <c r="N132" s="8"/>
    </row>
    <row r="133" spans="1:14" ht="12.75" customHeight="1">
      <c r="A133" s="269"/>
      <c r="B133" s="15" t="s">
        <v>32</v>
      </c>
      <c r="C133" s="15">
        <v>0</v>
      </c>
      <c r="D133" s="15">
        <v>17.7</v>
      </c>
      <c r="E133" s="15">
        <v>0</v>
      </c>
      <c r="F133" s="15">
        <v>0</v>
      </c>
      <c r="G133" s="15">
        <v>0</v>
      </c>
      <c r="H133" s="15">
        <v>0</v>
      </c>
      <c r="I133" s="15">
        <f>SUM(C133:H133)</f>
        <v>17.7</v>
      </c>
      <c r="J133" s="431"/>
      <c r="K133" s="8"/>
      <c r="L133" s="8"/>
      <c r="M133" s="8"/>
      <c r="N133" s="8"/>
    </row>
    <row r="134" spans="1:14" ht="12.75" customHeight="1">
      <c r="A134" s="268">
        <v>46284</v>
      </c>
      <c r="B134" s="12" t="s">
        <v>25</v>
      </c>
      <c r="C134" s="12">
        <v>0</v>
      </c>
      <c r="D134" s="12">
        <v>17</v>
      </c>
      <c r="E134" s="12">
        <v>0</v>
      </c>
      <c r="F134" s="12">
        <v>0</v>
      </c>
      <c r="G134" s="12">
        <v>0</v>
      </c>
      <c r="H134" s="12">
        <v>0</v>
      </c>
      <c r="I134" s="12">
        <f>SUM(C134:H134)</f>
        <v>17</v>
      </c>
      <c r="J134" s="266">
        <f t="shared" ref="J134" si="57">SUM(I134:I135)</f>
        <v>36.799999999999997</v>
      </c>
      <c r="K134" s="8"/>
      <c r="L134" s="8"/>
      <c r="M134" s="8"/>
      <c r="N134" s="8"/>
    </row>
    <row r="135" spans="1:14" ht="12.75" customHeight="1">
      <c r="A135" s="269"/>
      <c r="B135" s="15" t="s">
        <v>32</v>
      </c>
      <c r="C135" s="15">
        <v>0</v>
      </c>
      <c r="D135" s="15">
        <v>19.8</v>
      </c>
      <c r="E135" s="15">
        <v>0</v>
      </c>
      <c r="F135" s="15">
        <v>0</v>
      </c>
      <c r="G135" s="15">
        <v>0</v>
      </c>
      <c r="H135" s="15">
        <v>0</v>
      </c>
      <c r="I135" s="15">
        <f>SUM(C135:H135)</f>
        <v>19.8</v>
      </c>
      <c r="J135" s="431"/>
      <c r="K135" s="8"/>
      <c r="L135" s="8"/>
      <c r="M135" s="8"/>
      <c r="N135" s="8"/>
    </row>
    <row r="136" spans="1:14" ht="12.75" customHeight="1">
      <c r="A136" s="268">
        <v>46285</v>
      </c>
      <c r="B136" s="12" t="s">
        <v>25</v>
      </c>
      <c r="C136" s="12">
        <v>0</v>
      </c>
      <c r="D136" s="12">
        <v>20</v>
      </c>
      <c r="E136" s="12">
        <v>0</v>
      </c>
      <c r="F136" s="12">
        <v>0</v>
      </c>
      <c r="G136" s="12">
        <v>8835</v>
      </c>
      <c r="H136" s="12">
        <v>0</v>
      </c>
      <c r="I136" s="12">
        <f>SUM(C136:H136)</f>
        <v>8855</v>
      </c>
      <c r="J136" s="266">
        <f t="shared" ref="J136" si="58">SUM(I136:I137)</f>
        <v>16893.099999999999</v>
      </c>
      <c r="K136" s="8"/>
      <c r="L136" s="8"/>
      <c r="M136" s="8"/>
      <c r="N136" s="8"/>
    </row>
    <row r="137" spans="1:14" ht="12.75" customHeight="1">
      <c r="A137" s="269"/>
      <c r="B137" s="15" t="s">
        <v>32</v>
      </c>
      <c r="C137" s="15">
        <v>0</v>
      </c>
      <c r="D137" s="15">
        <v>19.100000000000001</v>
      </c>
      <c r="E137" s="15">
        <v>0</v>
      </c>
      <c r="F137" s="15">
        <v>0</v>
      </c>
      <c r="G137" s="15">
        <v>8019</v>
      </c>
      <c r="H137" s="15">
        <v>0</v>
      </c>
      <c r="I137" s="15">
        <f>SUM(C137:H137)</f>
        <v>8038.1</v>
      </c>
      <c r="J137" s="431"/>
      <c r="K137" s="8"/>
      <c r="L137" s="8"/>
      <c r="M137" s="8"/>
      <c r="N137" s="8"/>
    </row>
    <row r="138" spans="1:14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8"/>
      <c r="L138" s="8"/>
      <c r="M138" s="8"/>
      <c r="N138" s="8"/>
    </row>
    <row r="139" spans="1:14" ht="12.75" customHeight="1">
      <c r="A139" s="258" t="s">
        <v>89</v>
      </c>
      <c r="B139" s="432"/>
      <c r="C139" s="33">
        <f>SUM(C118:C137)</f>
        <v>0</v>
      </c>
      <c r="D139" s="33">
        <f t="shared" ref="D139:J139" si="59">SUM(D118:D137)</f>
        <v>335.80000000000007</v>
      </c>
      <c r="E139" s="33">
        <f>SUM(E118:E137)</f>
        <v>0</v>
      </c>
      <c r="F139" s="33">
        <f t="shared" si="59"/>
        <v>0</v>
      </c>
      <c r="G139" s="33">
        <f t="shared" si="59"/>
        <v>74977</v>
      </c>
      <c r="H139" s="33">
        <f t="shared" si="59"/>
        <v>0</v>
      </c>
      <c r="I139" s="33">
        <f t="shared" si="59"/>
        <v>75312.800000000017</v>
      </c>
      <c r="J139" s="33">
        <f t="shared" si="59"/>
        <v>75312.800000000003</v>
      </c>
      <c r="K139" s="8"/>
      <c r="L139" s="8"/>
      <c r="M139" s="8"/>
      <c r="N139" s="8"/>
    </row>
    <row r="140" spans="1:14" ht="12.75" customHeight="1">
      <c r="A140" s="267" t="s">
        <v>90</v>
      </c>
      <c r="B140" s="433"/>
      <c r="C140" s="34">
        <f t="shared" ref="C140:J140" si="60">C139*40</f>
        <v>0</v>
      </c>
      <c r="D140" s="34">
        <f t="shared" si="60"/>
        <v>13432.000000000004</v>
      </c>
      <c r="E140" s="34">
        <f t="shared" si="60"/>
        <v>0</v>
      </c>
      <c r="F140" s="34">
        <f t="shared" si="60"/>
        <v>0</v>
      </c>
      <c r="G140" s="34">
        <f t="shared" si="60"/>
        <v>2999080</v>
      </c>
      <c r="H140" s="34">
        <f t="shared" si="60"/>
        <v>0</v>
      </c>
      <c r="I140" s="34">
        <f t="shared" si="60"/>
        <v>3012512.0000000009</v>
      </c>
      <c r="J140" s="34">
        <f t="shared" si="60"/>
        <v>3012512</v>
      </c>
      <c r="K140" s="8"/>
      <c r="L140" s="8"/>
      <c r="M140" s="8"/>
      <c r="N140" s="8"/>
    </row>
    <row r="141" spans="1:14" ht="12.75" customHeight="1">
      <c r="A141" s="18"/>
      <c r="B141" s="10"/>
      <c r="C141" s="10"/>
      <c r="D141" s="10"/>
      <c r="E141" s="10"/>
      <c r="F141" s="10"/>
      <c r="G141" s="10"/>
      <c r="H141" s="10"/>
      <c r="I141" s="177"/>
      <c r="J141" s="177"/>
      <c r="K141" s="8"/>
      <c r="L141" s="8"/>
      <c r="M141" s="8"/>
      <c r="N141" s="8"/>
    </row>
    <row r="142" spans="1:14" ht="12.75" customHeight="1">
      <c r="A142" s="254" t="s">
        <v>91</v>
      </c>
      <c r="B142" s="421"/>
      <c r="C142" s="46"/>
      <c r="D142" s="46"/>
      <c r="E142" s="46"/>
      <c r="F142" s="46"/>
      <c r="G142" s="46"/>
      <c r="H142" s="46"/>
      <c r="I142" s="46"/>
      <c r="J142" s="46"/>
      <c r="K142" s="8"/>
      <c r="L142" s="8"/>
      <c r="M142" s="8"/>
      <c r="N142" s="8"/>
    </row>
    <row r="143" spans="1:14" ht="12.75" customHeight="1">
      <c r="A143" s="255" t="s">
        <v>92</v>
      </c>
      <c r="B143" s="422"/>
      <c r="C143" s="16"/>
      <c r="D143" s="16"/>
      <c r="E143" s="16"/>
      <c r="F143" s="16"/>
      <c r="G143" s="16"/>
      <c r="H143" s="16"/>
      <c r="I143" s="16"/>
      <c r="J143" s="16"/>
      <c r="K143" s="8"/>
      <c r="L143" s="8"/>
      <c r="M143" s="8"/>
      <c r="N143" s="8"/>
    </row>
    <row r="144" spans="1:14" ht="12.75" customHeight="1">
      <c r="A144" s="40"/>
      <c r="B144" s="41"/>
      <c r="C144" s="42"/>
      <c r="D144" s="42"/>
      <c r="E144" s="39"/>
      <c r="F144" s="39"/>
      <c r="G144" s="39"/>
      <c r="H144" s="43"/>
      <c r="I144" s="168"/>
      <c r="K144" s="8"/>
      <c r="L144" s="8"/>
      <c r="M144" s="8"/>
      <c r="N144" s="8"/>
    </row>
    <row r="145" spans="1:14" ht="12.75" customHeight="1">
      <c r="A145" s="172"/>
      <c r="B145" s="173"/>
      <c r="C145" s="174"/>
      <c r="D145" s="174"/>
      <c r="E145" s="175"/>
      <c r="F145" s="175"/>
      <c r="G145" s="175"/>
      <c r="H145" s="4"/>
      <c r="I145" s="176"/>
      <c r="K145" s="8"/>
      <c r="L145" s="8"/>
      <c r="M145" s="8"/>
      <c r="N145" s="8"/>
    </row>
    <row r="146" spans="1:14" ht="12.75" customHeight="1">
      <c r="A146" s="265">
        <v>46266</v>
      </c>
      <c r="B146" s="12" t="s">
        <v>25</v>
      </c>
      <c r="C146" s="12">
        <v>0</v>
      </c>
      <c r="D146" s="12">
        <v>2.5</v>
      </c>
      <c r="E146" s="12">
        <v>0</v>
      </c>
      <c r="F146" s="12">
        <v>0</v>
      </c>
      <c r="G146" s="12">
        <v>0</v>
      </c>
      <c r="H146" s="12">
        <v>0</v>
      </c>
      <c r="I146" s="12">
        <f t="shared" ref="I146:I165" si="61">SUM(C146:H146)</f>
        <v>2.5</v>
      </c>
      <c r="J146" s="266">
        <f>SUM(I146:I147)</f>
        <v>8042.9</v>
      </c>
      <c r="K146" s="8"/>
      <c r="L146" s="8"/>
      <c r="M146" s="8"/>
      <c r="N146" s="8"/>
    </row>
    <row r="147" spans="1:14" ht="12.75" customHeight="1">
      <c r="A147" s="431"/>
      <c r="B147" s="15" t="s">
        <v>32</v>
      </c>
      <c r="C147" s="15">
        <v>0</v>
      </c>
      <c r="D147" s="15">
        <v>11.4</v>
      </c>
      <c r="E147" s="15">
        <v>0</v>
      </c>
      <c r="F147" s="15">
        <v>0</v>
      </c>
      <c r="G147" s="15">
        <v>8029</v>
      </c>
      <c r="H147" s="15">
        <v>0</v>
      </c>
      <c r="I147" s="15">
        <f t="shared" si="61"/>
        <v>8040.4</v>
      </c>
      <c r="J147" s="431"/>
      <c r="K147" s="8"/>
      <c r="L147" s="8"/>
      <c r="M147" s="8"/>
      <c r="N147" s="8"/>
    </row>
    <row r="148" spans="1:14" ht="12.75" customHeight="1">
      <c r="A148" s="265">
        <v>46267</v>
      </c>
      <c r="B148" s="12" t="s">
        <v>25</v>
      </c>
      <c r="C148" s="12">
        <v>0</v>
      </c>
      <c r="D148" s="12">
        <v>4.9000000000000004</v>
      </c>
      <c r="E148" s="12">
        <v>0</v>
      </c>
      <c r="F148" s="12">
        <v>0</v>
      </c>
      <c r="G148" s="12">
        <v>0</v>
      </c>
      <c r="H148" s="12">
        <v>0</v>
      </c>
      <c r="I148" s="12">
        <f t="shared" si="61"/>
        <v>4.9000000000000004</v>
      </c>
      <c r="J148" s="266">
        <f t="shared" ref="J148" si="62">SUM(I148:I149)</f>
        <v>7356.4</v>
      </c>
      <c r="K148" s="8"/>
      <c r="L148" s="8"/>
      <c r="M148" s="8"/>
      <c r="N148" s="8"/>
    </row>
    <row r="149" spans="1:14" ht="12.75" customHeight="1">
      <c r="A149" s="431"/>
      <c r="B149" s="15" t="s">
        <v>32</v>
      </c>
      <c r="C149" s="15">
        <v>0</v>
      </c>
      <c r="D149" s="15">
        <v>12.5</v>
      </c>
      <c r="E149" s="15">
        <v>0</v>
      </c>
      <c r="F149" s="15">
        <v>0</v>
      </c>
      <c r="G149" s="15">
        <v>7339</v>
      </c>
      <c r="H149" s="15">
        <v>0</v>
      </c>
      <c r="I149" s="15">
        <f t="shared" si="61"/>
        <v>7351.5</v>
      </c>
      <c r="J149" s="431"/>
      <c r="K149" s="8"/>
      <c r="L149" s="8"/>
      <c r="M149" s="8"/>
      <c r="N149" s="8"/>
    </row>
    <row r="150" spans="1:14" ht="12.75" customHeight="1">
      <c r="A150" s="265">
        <v>46268</v>
      </c>
      <c r="B150" s="12" t="s">
        <v>25</v>
      </c>
      <c r="C150" s="12">
        <v>0</v>
      </c>
      <c r="D150" s="12">
        <v>3.7</v>
      </c>
      <c r="E150" s="12">
        <v>0</v>
      </c>
      <c r="F150" s="12">
        <v>0</v>
      </c>
      <c r="G150" s="12">
        <v>0</v>
      </c>
      <c r="H150" s="12">
        <v>0</v>
      </c>
      <c r="I150" s="12">
        <f t="shared" si="61"/>
        <v>3.7</v>
      </c>
      <c r="J150" s="266">
        <f t="shared" ref="J150" si="63">SUM(I150:I151)</f>
        <v>8020.4</v>
      </c>
      <c r="K150" s="8"/>
      <c r="L150" s="8"/>
      <c r="M150" s="8"/>
      <c r="N150" s="8"/>
    </row>
    <row r="151" spans="1:14" ht="12.75" customHeight="1">
      <c r="A151" s="431"/>
      <c r="B151" s="15" t="s">
        <v>32</v>
      </c>
      <c r="C151" s="15">
        <v>0</v>
      </c>
      <c r="D151" s="15">
        <v>7.7</v>
      </c>
      <c r="E151" s="15">
        <v>0</v>
      </c>
      <c r="F151" s="15">
        <v>0</v>
      </c>
      <c r="G151" s="15">
        <v>8009</v>
      </c>
      <c r="H151" s="15">
        <v>0</v>
      </c>
      <c r="I151" s="15">
        <f t="shared" si="61"/>
        <v>8016.7</v>
      </c>
      <c r="J151" s="431"/>
      <c r="K151" s="8"/>
      <c r="L151" s="8"/>
      <c r="M151" s="8"/>
      <c r="N151" s="8"/>
    </row>
    <row r="152" spans="1:14" ht="12.75" customHeight="1">
      <c r="A152" s="265">
        <v>46269</v>
      </c>
      <c r="B152" s="12" t="s">
        <v>25</v>
      </c>
      <c r="C152" s="12">
        <v>0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f t="shared" si="61"/>
        <v>0</v>
      </c>
      <c r="J152" s="266">
        <f t="shared" ref="J152" si="64">SUM(I152:I153)</f>
        <v>7608.6</v>
      </c>
      <c r="K152" s="8"/>
      <c r="L152" s="8"/>
      <c r="M152" s="8"/>
      <c r="N152" s="8"/>
    </row>
    <row r="153" spans="1:14" ht="12.75" customHeight="1">
      <c r="A153" s="431"/>
      <c r="B153" s="15" t="s">
        <v>32</v>
      </c>
      <c r="C153" s="15">
        <v>0</v>
      </c>
      <c r="D153" s="15">
        <v>7.6</v>
      </c>
      <c r="E153" s="15">
        <v>0</v>
      </c>
      <c r="F153" s="15">
        <v>0</v>
      </c>
      <c r="G153" s="15">
        <v>7601</v>
      </c>
      <c r="H153" s="15">
        <v>0</v>
      </c>
      <c r="I153" s="15">
        <f t="shared" si="61"/>
        <v>7608.6</v>
      </c>
      <c r="J153" s="431"/>
      <c r="K153" s="8"/>
      <c r="L153" s="8"/>
      <c r="M153" s="8"/>
      <c r="N153" s="8"/>
    </row>
    <row r="154" spans="1:14" ht="12.75" customHeight="1">
      <c r="A154" s="265">
        <v>46270</v>
      </c>
      <c r="B154" s="12" t="s">
        <v>25</v>
      </c>
      <c r="C154" s="12">
        <v>0</v>
      </c>
      <c r="D154" s="12">
        <v>6.7</v>
      </c>
      <c r="E154" s="12">
        <v>0</v>
      </c>
      <c r="F154" s="12">
        <v>0</v>
      </c>
      <c r="G154" s="12">
        <v>0</v>
      </c>
      <c r="H154" s="12">
        <v>0</v>
      </c>
      <c r="I154" s="12">
        <f t="shared" si="61"/>
        <v>6.7</v>
      </c>
      <c r="J154" s="266">
        <f t="shared" ref="J154" si="65">SUM(I154:I155)</f>
        <v>8112.8</v>
      </c>
      <c r="K154" s="8"/>
      <c r="L154" s="8"/>
      <c r="M154" s="8"/>
      <c r="N154" s="8"/>
    </row>
    <row r="155" spans="1:14" ht="12.75" customHeight="1">
      <c r="A155" s="431"/>
      <c r="B155" s="15" t="s">
        <v>32</v>
      </c>
      <c r="C155" s="15">
        <v>0</v>
      </c>
      <c r="D155" s="15">
        <v>9.1</v>
      </c>
      <c r="E155" s="15">
        <v>0</v>
      </c>
      <c r="F155" s="15">
        <v>0</v>
      </c>
      <c r="G155" s="15">
        <v>8097</v>
      </c>
      <c r="H155" s="15">
        <v>0</v>
      </c>
      <c r="I155" s="15">
        <f t="shared" si="61"/>
        <v>8106.1</v>
      </c>
      <c r="J155" s="431"/>
      <c r="K155" s="8"/>
      <c r="L155" s="8"/>
      <c r="M155" s="8"/>
      <c r="N155" s="8"/>
    </row>
    <row r="156" spans="1:14" ht="12.75" customHeight="1">
      <c r="A156" s="265">
        <v>46271</v>
      </c>
      <c r="B156" s="12" t="s">
        <v>25</v>
      </c>
      <c r="C156" s="12">
        <v>0</v>
      </c>
      <c r="D156" s="12">
        <v>9.5</v>
      </c>
      <c r="E156" s="12">
        <v>0</v>
      </c>
      <c r="F156" s="12">
        <v>0</v>
      </c>
      <c r="G156" s="12">
        <v>0</v>
      </c>
      <c r="H156" s="12">
        <v>0</v>
      </c>
      <c r="I156" s="12">
        <f t="shared" si="61"/>
        <v>9.5</v>
      </c>
      <c r="J156" s="266">
        <f t="shared" ref="J156" si="66">SUM(I156:I157)</f>
        <v>9090.2999999999993</v>
      </c>
      <c r="K156" s="8"/>
      <c r="L156" s="8"/>
      <c r="M156" s="8"/>
      <c r="N156" s="8"/>
    </row>
    <row r="157" spans="1:14" ht="12.75" customHeight="1">
      <c r="A157" s="431"/>
      <c r="B157" s="15" t="s">
        <v>32</v>
      </c>
      <c r="C157" s="15">
        <v>0</v>
      </c>
      <c r="D157" s="15">
        <v>13.8</v>
      </c>
      <c r="E157" s="15">
        <v>0</v>
      </c>
      <c r="F157" s="137">
        <v>0</v>
      </c>
      <c r="G157" s="15">
        <v>9067</v>
      </c>
      <c r="H157" s="15">
        <v>0</v>
      </c>
      <c r="I157" s="15">
        <f t="shared" si="61"/>
        <v>9080.7999999999993</v>
      </c>
      <c r="J157" s="431"/>
      <c r="K157" s="8"/>
      <c r="L157" s="8"/>
      <c r="M157" s="8"/>
      <c r="N157" s="8"/>
    </row>
    <row r="158" spans="1:14" ht="12.75" customHeight="1">
      <c r="A158" s="265">
        <v>46272</v>
      </c>
      <c r="B158" s="12" t="s">
        <v>25</v>
      </c>
      <c r="C158" s="12">
        <v>0</v>
      </c>
      <c r="D158" s="12">
        <v>14.1</v>
      </c>
      <c r="E158" s="12">
        <v>0</v>
      </c>
      <c r="F158" s="12">
        <v>0</v>
      </c>
      <c r="G158" s="12">
        <v>0</v>
      </c>
      <c r="H158" s="12">
        <v>0</v>
      </c>
      <c r="I158" s="12">
        <f t="shared" si="61"/>
        <v>14.1</v>
      </c>
      <c r="J158" s="266">
        <f t="shared" ref="J158" si="67">SUM(I158:I159)</f>
        <v>8075.6</v>
      </c>
      <c r="K158" s="8"/>
      <c r="L158" s="8"/>
      <c r="M158" s="8"/>
      <c r="N158" s="8"/>
    </row>
    <row r="159" spans="1:14" ht="12.75" customHeight="1">
      <c r="A159" s="431"/>
      <c r="B159" s="15" t="s">
        <v>32</v>
      </c>
      <c r="C159" s="15">
        <v>0</v>
      </c>
      <c r="D159" s="15">
        <v>13.5</v>
      </c>
      <c r="E159" s="15">
        <v>0</v>
      </c>
      <c r="F159" s="15">
        <v>0</v>
      </c>
      <c r="G159" s="137">
        <v>8048</v>
      </c>
      <c r="H159" s="15">
        <v>0</v>
      </c>
      <c r="I159" s="15">
        <f t="shared" si="61"/>
        <v>8061.5</v>
      </c>
      <c r="J159" s="431"/>
      <c r="K159" s="8"/>
      <c r="L159" s="8"/>
      <c r="M159" s="8"/>
      <c r="N159" s="8"/>
    </row>
    <row r="160" spans="1:14" ht="12.75" customHeight="1">
      <c r="A160" s="265">
        <v>46273</v>
      </c>
      <c r="B160" s="12" t="s">
        <v>25</v>
      </c>
      <c r="C160" s="12">
        <v>0</v>
      </c>
      <c r="D160" s="12">
        <v>14</v>
      </c>
      <c r="E160" s="12">
        <v>0</v>
      </c>
      <c r="F160" s="12">
        <v>0</v>
      </c>
      <c r="G160" s="187">
        <v>0</v>
      </c>
      <c r="H160" s="12">
        <v>0</v>
      </c>
      <c r="I160" s="12">
        <f t="shared" si="61"/>
        <v>14</v>
      </c>
      <c r="J160" s="266">
        <f t="shared" ref="J160" si="68">SUM(I160:I161)</f>
        <v>9031.4</v>
      </c>
      <c r="K160" s="8"/>
      <c r="L160" s="8"/>
      <c r="M160" s="8"/>
      <c r="N160" s="8"/>
    </row>
    <row r="161" spans="1:14" ht="12.75" customHeight="1">
      <c r="A161" s="431"/>
      <c r="B161" s="15" t="s">
        <v>32</v>
      </c>
      <c r="C161" s="15">
        <v>0</v>
      </c>
      <c r="D161" s="15">
        <v>17.399999999999999</v>
      </c>
      <c r="E161" s="15">
        <v>0</v>
      </c>
      <c r="F161" s="15">
        <v>0</v>
      </c>
      <c r="G161" s="15">
        <v>9000</v>
      </c>
      <c r="H161" s="15">
        <v>0</v>
      </c>
      <c r="I161" s="15">
        <f t="shared" si="61"/>
        <v>9017.4</v>
      </c>
      <c r="J161" s="431"/>
      <c r="K161" s="8"/>
      <c r="L161" s="8"/>
      <c r="M161" s="8"/>
      <c r="N161" s="8"/>
    </row>
    <row r="162" spans="1:14" ht="12.75" customHeight="1">
      <c r="A162" s="265">
        <v>46274</v>
      </c>
      <c r="B162" s="12" t="s">
        <v>25</v>
      </c>
      <c r="C162" s="12">
        <v>0</v>
      </c>
      <c r="D162" s="12">
        <v>15.5</v>
      </c>
      <c r="E162" s="12">
        <v>0</v>
      </c>
      <c r="F162" s="12">
        <v>0</v>
      </c>
      <c r="G162" s="12">
        <v>0</v>
      </c>
      <c r="H162" s="12">
        <v>0</v>
      </c>
      <c r="I162" s="12">
        <f t="shared" si="61"/>
        <v>15.5</v>
      </c>
      <c r="J162" s="266">
        <f t="shared" ref="J162" si="69">SUM(I162:I163)</f>
        <v>8078.2</v>
      </c>
      <c r="K162" s="8"/>
      <c r="L162" s="8"/>
      <c r="M162" s="8"/>
      <c r="N162" s="8"/>
    </row>
    <row r="163" spans="1:14" ht="12.75" customHeight="1">
      <c r="A163" s="431"/>
      <c r="B163" s="15" t="s">
        <v>32</v>
      </c>
      <c r="C163" s="15">
        <v>0</v>
      </c>
      <c r="D163" s="15">
        <v>14.7</v>
      </c>
      <c r="E163" s="15">
        <v>0</v>
      </c>
      <c r="F163" s="15">
        <v>0</v>
      </c>
      <c r="G163" s="15">
        <v>8048</v>
      </c>
      <c r="H163" s="15">
        <v>0</v>
      </c>
      <c r="I163" s="15">
        <f t="shared" si="61"/>
        <v>8062.7</v>
      </c>
      <c r="J163" s="431"/>
      <c r="K163" s="8"/>
      <c r="L163" s="8"/>
      <c r="M163" s="8"/>
      <c r="N163" s="8"/>
    </row>
    <row r="164" spans="1:14" ht="12.75" customHeight="1">
      <c r="A164" s="265">
        <v>46275</v>
      </c>
      <c r="B164" s="12" t="s">
        <v>25</v>
      </c>
      <c r="C164" s="12">
        <v>0</v>
      </c>
      <c r="D164" s="12">
        <v>16</v>
      </c>
      <c r="E164" s="12">
        <v>0</v>
      </c>
      <c r="F164" s="12">
        <v>0</v>
      </c>
      <c r="G164" s="12">
        <v>0</v>
      </c>
      <c r="H164" s="12">
        <v>0</v>
      </c>
      <c r="I164" s="12">
        <f t="shared" si="61"/>
        <v>16</v>
      </c>
      <c r="J164" s="266">
        <f t="shared" ref="J164" si="70">SUM(I164:I165)</f>
        <v>9661.7999999999993</v>
      </c>
      <c r="K164" s="8"/>
      <c r="L164" s="8"/>
      <c r="M164" s="8"/>
      <c r="N164" s="8"/>
    </row>
    <row r="165" spans="1:14" ht="12.75" customHeight="1">
      <c r="A165" s="431"/>
      <c r="B165" s="15" t="s">
        <v>32</v>
      </c>
      <c r="C165" s="15">
        <v>0</v>
      </c>
      <c r="D165" s="15">
        <v>14.8</v>
      </c>
      <c r="E165" s="15">
        <v>0</v>
      </c>
      <c r="F165" s="15">
        <v>0</v>
      </c>
      <c r="G165" s="15">
        <v>9631</v>
      </c>
      <c r="H165" s="15">
        <v>0</v>
      </c>
      <c r="I165" s="15">
        <f t="shared" si="61"/>
        <v>9645.7999999999993</v>
      </c>
      <c r="J165" s="431"/>
      <c r="K165" s="8"/>
      <c r="L165" s="8"/>
      <c r="M165" s="8"/>
      <c r="N165" s="8"/>
    </row>
    <row r="166" spans="1:14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8"/>
      <c r="L166" s="8"/>
      <c r="M166" s="8"/>
      <c r="N166" s="8"/>
    </row>
    <row r="167" spans="1:14" ht="12.75" customHeight="1">
      <c r="A167" s="258" t="s">
        <v>89</v>
      </c>
      <c r="B167" s="432"/>
      <c r="C167" s="33">
        <f t="shared" ref="C167:J167" si="71">SUM(C146:C165)</f>
        <v>0</v>
      </c>
      <c r="D167" s="33">
        <f t="shared" si="71"/>
        <v>209.4</v>
      </c>
      <c r="E167" s="33">
        <f t="shared" si="71"/>
        <v>0</v>
      </c>
      <c r="F167" s="33">
        <f t="shared" si="71"/>
        <v>0</v>
      </c>
      <c r="G167" s="33">
        <f t="shared" si="71"/>
        <v>82869</v>
      </c>
      <c r="H167" s="33">
        <f t="shared" si="71"/>
        <v>0</v>
      </c>
      <c r="I167" s="33">
        <f t="shared" si="71"/>
        <v>83078.400000000009</v>
      </c>
      <c r="J167" s="33">
        <f t="shared" si="71"/>
        <v>83078.399999999994</v>
      </c>
      <c r="K167" s="8"/>
      <c r="L167" s="8"/>
      <c r="M167" s="8"/>
      <c r="N167" s="8"/>
    </row>
    <row r="168" spans="1:14" ht="12.75" customHeight="1">
      <c r="A168" s="267" t="s">
        <v>90</v>
      </c>
      <c r="B168" s="433"/>
      <c r="C168" s="34">
        <f t="shared" ref="C168:J168" si="72">C167*40</f>
        <v>0</v>
      </c>
      <c r="D168" s="34">
        <f t="shared" si="72"/>
        <v>8376</v>
      </c>
      <c r="E168" s="34">
        <f t="shared" si="72"/>
        <v>0</v>
      </c>
      <c r="F168" s="34">
        <f t="shared" si="72"/>
        <v>0</v>
      </c>
      <c r="G168" s="34">
        <f t="shared" si="72"/>
        <v>3314760</v>
      </c>
      <c r="H168" s="34">
        <f t="shared" si="72"/>
        <v>0</v>
      </c>
      <c r="I168" s="34">
        <f t="shared" si="72"/>
        <v>3323136.0000000005</v>
      </c>
      <c r="J168" s="34">
        <f t="shared" si="72"/>
        <v>3323136</v>
      </c>
      <c r="K168" s="8"/>
      <c r="L168" s="8"/>
      <c r="M168" s="8"/>
      <c r="N168" s="8"/>
    </row>
    <row r="169" spans="1:14" ht="12.75" customHeight="1">
      <c r="A169" s="18"/>
      <c r="B169" s="10"/>
      <c r="C169" s="10"/>
      <c r="D169" s="10"/>
      <c r="E169" s="10"/>
      <c r="F169" s="10"/>
      <c r="G169" s="10"/>
      <c r="H169" s="10"/>
      <c r="I169" s="177"/>
      <c r="J169" s="177"/>
      <c r="K169" s="8"/>
      <c r="L169" s="8"/>
      <c r="M169" s="8"/>
      <c r="N169" s="8"/>
    </row>
    <row r="170" spans="1:14" ht="12.75">
      <c r="A170" s="254" t="s">
        <v>91</v>
      </c>
      <c r="B170" s="421"/>
      <c r="C170" s="46"/>
      <c r="D170" s="46"/>
      <c r="E170" s="46"/>
      <c r="F170" s="46"/>
      <c r="G170" s="46"/>
      <c r="H170" s="46"/>
      <c r="I170" s="46"/>
      <c r="J170" s="46"/>
      <c r="K170" s="8"/>
      <c r="L170" s="8"/>
      <c r="M170" s="8"/>
      <c r="N170" s="8"/>
    </row>
    <row r="171" spans="1:14" ht="12.75" customHeight="1">
      <c r="A171" s="255" t="s">
        <v>92</v>
      </c>
      <c r="B171" s="422"/>
      <c r="C171" s="16"/>
      <c r="D171" s="16"/>
      <c r="E171" s="16"/>
      <c r="F171" s="16"/>
      <c r="G171" s="16"/>
      <c r="H171" s="16"/>
      <c r="I171" s="16"/>
      <c r="J171" s="16"/>
      <c r="K171" s="8"/>
      <c r="L171" s="8"/>
      <c r="M171" s="8"/>
      <c r="N171" s="8"/>
    </row>
    <row r="172" spans="1:14" ht="12.75" customHeight="1">
      <c r="A172" s="268">
        <v>46255</v>
      </c>
      <c r="B172" s="12" t="s">
        <v>25</v>
      </c>
      <c r="C172" s="12">
        <v>0</v>
      </c>
      <c r="D172" s="12">
        <v>10.3</v>
      </c>
      <c r="E172" s="12">
        <v>0</v>
      </c>
      <c r="F172" s="12">
        <v>0</v>
      </c>
      <c r="G172" s="12">
        <v>0</v>
      </c>
      <c r="H172" s="12">
        <v>0</v>
      </c>
      <c r="I172" s="12">
        <f t="shared" ref="I172:I191" si="73">SUM(C172:H172)</f>
        <v>10.3</v>
      </c>
      <c r="J172" s="266">
        <f>SUM(I172:I173)</f>
        <v>8492.2999999999993</v>
      </c>
      <c r="K172" s="8"/>
      <c r="L172" s="8"/>
      <c r="M172" s="8"/>
      <c r="N172" s="8"/>
    </row>
    <row r="173" spans="1:14" ht="12.75" customHeight="1">
      <c r="A173" s="269"/>
      <c r="B173" s="15" t="s">
        <v>32</v>
      </c>
      <c r="C173" s="15">
        <v>0</v>
      </c>
      <c r="D173" s="15">
        <v>16</v>
      </c>
      <c r="E173" s="15">
        <v>0</v>
      </c>
      <c r="F173" s="15">
        <v>0</v>
      </c>
      <c r="G173" s="15">
        <v>8466</v>
      </c>
      <c r="H173" s="15">
        <v>0</v>
      </c>
      <c r="I173" s="15">
        <f t="shared" si="73"/>
        <v>8482</v>
      </c>
      <c r="J173" s="431"/>
      <c r="K173" s="8"/>
      <c r="L173" s="8"/>
      <c r="M173" s="8"/>
      <c r="N173" s="8"/>
    </row>
    <row r="174" spans="1:14" ht="12.75" customHeight="1">
      <c r="A174" s="268">
        <v>46256</v>
      </c>
      <c r="B174" s="12" t="s">
        <v>25</v>
      </c>
      <c r="C174" s="12">
        <v>0</v>
      </c>
      <c r="D174" s="12">
        <v>10.8</v>
      </c>
      <c r="E174" s="12">
        <v>0</v>
      </c>
      <c r="F174" s="12">
        <v>0</v>
      </c>
      <c r="G174" s="12">
        <v>0</v>
      </c>
      <c r="H174" s="12">
        <v>0</v>
      </c>
      <c r="I174" s="12">
        <f t="shared" si="73"/>
        <v>10.8</v>
      </c>
      <c r="J174" s="266">
        <f t="shared" ref="J174" si="74">SUM(I174:I175)</f>
        <v>8003.3</v>
      </c>
      <c r="K174" s="8"/>
      <c r="L174" s="8"/>
      <c r="M174" s="8"/>
      <c r="N174" s="8"/>
    </row>
    <row r="175" spans="1:14" ht="12.75" customHeight="1">
      <c r="A175" s="269"/>
      <c r="B175" s="15" t="s">
        <v>32</v>
      </c>
      <c r="C175" s="15">
        <v>0</v>
      </c>
      <c r="D175" s="15">
        <v>12.5</v>
      </c>
      <c r="E175" s="15">
        <v>0</v>
      </c>
      <c r="F175" s="15">
        <v>0</v>
      </c>
      <c r="G175" s="15">
        <v>7980</v>
      </c>
      <c r="H175" s="15">
        <v>0</v>
      </c>
      <c r="I175" s="15">
        <f t="shared" si="73"/>
        <v>7992.5</v>
      </c>
      <c r="J175" s="431"/>
      <c r="K175" s="8"/>
      <c r="L175" s="8"/>
      <c r="M175" s="8"/>
      <c r="N175" s="8"/>
    </row>
    <row r="176" spans="1:14" ht="12.75" customHeight="1">
      <c r="A176" s="268">
        <v>46257</v>
      </c>
      <c r="B176" s="12" t="s">
        <v>25</v>
      </c>
      <c r="C176" s="12">
        <v>0</v>
      </c>
      <c r="D176" s="12">
        <v>15</v>
      </c>
      <c r="E176" s="12">
        <v>0</v>
      </c>
      <c r="F176" s="12">
        <v>0</v>
      </c>
      <c r="G176" s="12">
        <v>0</v>
      </c>
      <c r="H176" s="12">
        <v>0</v>
      </c>
      <c r="I176" s="12">
        <f t="shared" si="73"/>
        <v>15</v>
      </c>
      <c r="J176" s="266">
        <f t="shared" ref="J176" si="75">SUM(I176:I177)</f>
        <v>9737.7000000000007</v>
      </c>
      <c r="K176" s="8"/>
      <c r="L176" s="8"/>
      <c r="M176" s="8"/>
      <c r="N176" s="8"/>
    </row>
    <row r="177" spans="1:14" ht="12.75" customHeight="1">
      <c r="A177" s="269"/>
      <c r="B177" s="15" t="s">
        <v>32</v>
      </c>
      <c r="C177" s="15">
        <v>0</v>
      </c>
      <c r="D177" s="15">
        <v>14.7</v>
      </c>
      <c r="E177" s="15">
        <v>0</v>
      </c>
      <c r="F177" s="15">
        <v>0</v>
      </c>
      <c r="G177" s="15">
        <v>9708</v>
      </c>
      <c r="H177" s="15">
        <v>0</v>
      </c>
      <c r="I177" s="15">
        <f t="shared" si="73"/>
        <v>9722.7000000000007</v>
      </c>
      <c r="J177" s="431"/>
      <c r="K177" s="8"/>
      <c r="L177" s="8"/>
      <c r="M177" s="8"/>
      <c r="N177" s="8"/>
    </row>
    <row r="178" spans="1:14" ht="12.75" customHeight="1">
      <c r="A178" s="268">
        <v>46258</v>
      </c>
      <c r="B178" s="12" t="s">
        <v>25</v>
      </c>
      <c r="C178" s="12">
        <v>0</v>
      </c>
      <c r="D178" s="12">
        <v>9.3000000000000007</v>
      </c>
      <c r="E178" s="12">
        <v>0</v>
      </c>
      <c r="F178" s="12">
        <v>0</v>
      </c>
      <c r="G178" s="12">
        <v>0</v>
      </c>
      <c r="H178" s="12">
        <v>0</v>
      </c>
      <c r="I178" s="12">
        <f t="shared" si="73"/>
        <v>9.3000000000000007</v>
      </c>
      <c r="J178" s="266">
        <f t="shared" ref="J178" si="76">SUM(I178:I179)</f>
        <v>23.9</v>
      </c>
      <c r="K178" s="8"/>
      <c r="L178" s="8"/>
      <c r="M178" s="8"/>
      <c r="N178" s="8"/>
    </row>
    <row r="179" spans="1:14" ht="12.75" customHeight="1">
      <c r="A179" s="269"/>
      <c r="B179" s="15" t="s">
        <v>32</v>
      </c>
      <c r="C179" s="15">
        <v>0</v>
      </c>
      <c r="D179" s="15">
        <v>14.6</v>
      </c>
      <c r="E179" s="15">
        <v>0</v>
      </c>
      <c r="F179" s="15">
        <v>0</v>
      </c>
      <c r="G179" s="15">
        <v>0</v>
      </c>
      <c r="H179" s="15">
        <v>0</v>
      </c>
      <c r="I179" s="15">
        <f t="shared" si="73"/>
        <v>14.6</v>
      </c>
      <c r="J179" s="431"/>
      <c r="K179" s="8"/>
      <c r="L179" s="8"/>
      <c r="M179" s="8"/>
      <c r="N179" s="8"/>
    </row>
    <row r="180" spans="1:14" ht="12.75" customHeight="1">
      <c r="A180" s="268">
        <v>46259</v>
      </c>
      <c r="B180" s="12" t="s">
        <v>25</v>
      </c>
      <c r="C180" s="12">
        <v>0</v>
      </c>
      <c r="D180" s="12">
        <v>6.3</v>
      </c>
      <c r="E180" s="12">
        <v>0</v>
      </c>
      <c r="F180" s="12">
        <v>0</v>
      </c>
      <c r="G180" s="12">
        <v>8019</v>
      </c>
      <c r="H180" s="12">
        <v>0</v>
      </c>
      <c r="I180" s="12">
        <f t="shared" si="73"/>
        <v>8025.3</v>
      </c>
      <c r="J180" s="266">
        <f t="shared" ref="J180" si="77">SUM(I180:I181)</f>
        <v>17886.5</v>
      </c>
      <c r="K180" s="8"/>
      <c r="L180" s="8"/>
      <c r="M180" s="8"/>
      <c r="N180" s="8"/>
    </row>
    <row r="181" spans="1:14" ht="12.75" customHeight="1">
      <c r="A181" s="269"/>
      <c r="B181" s="15" t="s">
        <v>32</v>
      </c>
      <c r="C181" s="15">
        <v>0</v>
      </c>
      <c r="D181" s="15">
        <v>17.2</v>
      </c>
      <c r="E181" s="15">
        <v>0</v>
      </c>
      <c r="F181" s="15">
        <v>0</v>
      </c>
      <c r="G181" s="15">
        <v>9844</v>
      </c>
      <c r="H181" s="15">
        <v>0</v>
      </c>
      <c r="I181" s="15">
        <f t="shared" si="73"/>
        <v>9861.2000000000007</v>
      </c>
      <c r="J181" s="431"/>
      <c r="K181" s="8"/>
      <c r="L181" s="8"/>
      <c r="M181" s="8"/>
      <c r="N181" s="8"/>
    </row>
    <row r="182" spans="1:14" ht="12.75" customHeight="1">
      <c r="A182" s="268">
        <v>46260</v>
      </c>
      <c r="B182" s="12" t="s">
        <v>25</v>
      </c>
      <c r="C182" s="12">
        <v>0</v>
      </c>
      <c r="D182" s="12">
        <v>9.4</v>
      </c>
      <c r="E182" s="12">
        <v>0</v>
      </c>
      <c r="F182" s="12">
        <v>0</v>
      </c>
      <c r="G182" s="12">
        <v>0</v>
      </c>
      <c r="H182" s="12">
        <v>0</v>
      </c>
      <c r="I182" s="12">
        <f t="shared" si="73"/>
        <v>9.4</v>
      </c>
      <c r="J182" s="266">
        <f t="shared" ref="J182" si="78">SUM(I182:I183)</f>
        <v>8052.7999999999993</v>
      </c>
      <c r="K182" s="8"/>
      <c r="L182" s="8"/>
      <c r="M182" s="8"/>
      <c r="N182" s="8"/>
    </row>
    <row r="183" spans="1:14" ht="12.75" customHeight="1">
      <c r="A183" s="269"/>
      <c r="B183" s="15" t="s">
        <v>32</v>
      </c>
      <c r="C183" s="15">
        <v>0</v>
      </c>
      <c r="D183" s="15">
        <v>14.4</v>
      </c>
      <c r="E183" s="15">
        <v>0</v>
      </c>
      <c r="F183" s="137">
        <v>0</v>
      </c>
      <c r="G183" s="15">
        <v>8029</v>
      </c>
      <c r="H183" s="15">
        <v>0</v>
      </c>
      <c r="I183" s="15">
        <f t="shared" si="73"/>
        <v>8043.4</v>
      </c>
      <c r="J183" s="431"/>
      <c r="K183" s="8"/>
      <c r="L183" s="8"/>
      <c r="M183" s="8"/>
      <c r="N183" s="8"/>
    </row>
    <row r="184" spans="1:14" ht="12.75" customHeight="1">
      <c r="A184" s="268">
        <v>46261</v>
      </c>
      <c r="B184" s="12" t="s">
        <v>25</v>
      </c>
      <c r="C184" s="12">
        <v>0</v>
      </c>
      <c r="D184" s="12">
        <v>8.4</v>
      </c>
      <c r="E184" s="12">
        <v>0</v>
      </c>
      <c r="F184" s="12">
        <v>0</v>
      </c>
      <c r="G184" s="12">
        <v>0</v>
      </c>
      <c r="H184" s="12">
        <v>0</v>
      </c>
      <c r="I184" s="12">
        <f t="shared" si="73"/>
        <v>8.4</v>
      </c>
      <c r="J184" s="266">
        <f t="shared" ref="J184" si="79">SUM(I184:I185)</f>
        <v>21.1</v>
      </c>
      <c r="K184" s="8"/>
      <c r="L184" s="8"/>
      <c r="M184" s="8"/>
      <c r="N184" s="8"/>
    </row>
    <row r="185" spans="1:14" ht="12.75" customHeight="1">
      <c r="A185" s="269"/>
      <c r="B185" s="15" t="s">
        <v>32</v>
      </c>
      <c r="C185" s="15">
        <v>0</v>
      </c>
      <c r="D185" s="15">
        <v>12.7</v>
      </c>
      <c r="E185" s="15">
        <v>0</v>
      </c>
      <c r="F185" s="15">
        <v>0</v>
      </c>
      <c r="G185" s="15">
        <v>0</v>
      </c>
      <c r="H185" s="15">
        <v>0</v>
      </c>
      <c r="I185" s="15">
        <f t="shared" si="73"/>
        <v>12.7</v>
      </c>
      <c r="J185" s="431"/>
      <c r="K185" s="8"/>
      <c r="L185" s="8"/>
      <c r="M185" s="8"/>
      <c r="N185" s="8"/>
    </row>
    <row r="186" spans="1:14" ht="12.75" customHeight="1">
      <c r="A186" s="268">
        <v>46262</v>
      </c>
      <c r="B186" s="12" t="s">
        <v>25</v>
      </c>
      <c r="C186" s="12">
        <v>0</v>
      </c>
      <c r="D186" s="12">
        <v>7</v>
      </c>
      <c r="E186" s="12">
        <v>0</v>
      </c>
      <c r="F186" s="12">
        <v>0</v>
      </c>
      <c r="G186" s="12">
        <v>8534</v>
      </c>
      <c r="H186" s="12">
        <v>0</v>
      </c>
      <c r="I186" s="12">
        <f t="shared" si="73"/>
        <v>8541</v>
      </c>
      <c r="J186" s="266">
        <f t="shared" ref="J186" si="80">SUM(I186:I187)</f>
        <v>16542</v>
      </c>
      <c r="K186" s="8"/>
      <c r="L186" s="8"/>
      <c r="M186" s="8"/>
      <c r="N186" s="8"/>
    </row>
    <row r="187" spans="1:14" ht="12.75" customHeight="1">
      <c r="A187" s="269"/>
      <c r="B187" s="15" t="s">
        <v>32</v>
      </c>
      <c r="C187" s="15">
        <v>0</v>
      </c>
      <c r="D187" s="15">
        <v>11</v>
      </c>
      <c r="E187" s="15">
        <v>0</v>
      </c>
      <c r="F187" s="15">
        <v>0</v>
      </c>
      <c r="G187" s="15">
        <v>7990</v>
      </c>
      <c r="H187" s="15">
        <v>0</v>
      </c>
      <c r="I187" s="15">
        <f t="shared" si="73"/>
        <v>8001</v>
      </c>
      <c r="J187" s="431"/>
      <c r="K187" s="8"/>
      <c r="L187" s="8"/>
      <c r="M187" s="8"/>
      <c r="N187" s="8"/>
    </row>
    <row r="188" spans="1:14" ht="12.75" customHeight="1">
      <c r="A188" s="268">
        <v>46263</v>
      </c>
      <c r="B188" s="12" t="s">
        <v>25</v>
      </c>
      <c r="C188" s="12">
        <v>0</v>
      </c>
      <c r="D188" s="12">
        <v>5.7</v>
      </c>
      <c r="E188" s="12">
        <v>0</v>
      </c>
      <c r="F188" s="12">
        <v>0</v>
      </c>
      <c r="G188" s="12">
        <v>0</v>
      </c>
      <c r="H188" s="12">
        <v>0</v>
      </c>
      <c r="I188" s="12">
        <f t="shared" si="73"/>
        <v>5.7</v>
      </c>
      <c r="J188" s="266">
        <f t="shared" ref="J188" si="81">SUM(I188:I189)</f>
        <v>8183.5</v>
      </c>
      <c r="K188" s="8"/>
      <c r="L188" s="8"/>
      <c r="M188" s="8"/>
      <c r="N188" s="8"/>
    </row>
    <row r="189" spans="1:14" ht="12.75">
      <c r="A189" s="269"/>
      <c r="B189" s="15" t="s">
        <v>32</v>
      </c>
      <c r="C189" s="15">
        <v>0</v>
      </c>
      <c r="D189" s="15">
        <v>12.8</v>
      </c>
      <c r="E189" s="15">
        <v>0</v>
      </c>
      <c r="F189" s="15">
        <v>0</v>
      </c>
      <c r="G189" s="15">
        <v>8165</v>
      </c>
      <c r="H189" s="15">
        <v>0</v>
      </c>
      <c r="I189" s="15">
        <f t="shared" si="73"/>
        <v>8177.8</v>
      </c>
      <c r="J189" s="431"/>
      <c r="K189" s="8"/>
      <c r="L189" s="8"/>
      <c r="M189" s="8"/>
      <c r="N189" s="8"/>
    </row>
    <row r="190" spans="1:14" ht="12.75">
      <c r="A190" s="268">
        <v>46264</v>
      </c>
      <c r="B190" s="12" t="s">
        <v>25</v>
      </c>
      <c r="C190" s="12">
        <v>0</v>
      </c>
      <c r="D190" s="12">
        <v>9.1</v>
      </c>
      <c r="E190" s="12">
        <v>0</v>
      </c>
      <c r="F190" s="12">
        <v>0</v>
      </c>
      <c r="G190" s="12">
        <v>0</v>
      </c>
      <c r="H190" s="12">
        <v>0</v>
      </c>
      <c r="I190" s="12">
        <f t="shared" si="73"/>
        <v>9.1</v>
      </c>
      <c r="J190" s="266">
        <f>SUM(I190:I191)</f>
        <v>8021</v>
      </c>
      <c r="K190" s="8"/>
      <c r="L190" s="8"/>
      <c r="M190" s="8"/>
      <c r="N190" s="8"/>
    </row>
    <row r="191" spans="1:14" ht="12.75">
      <c r="A191" s="269"/>
      <c r="B191" s="15" t="s">
        <v>32</v>
      </c>
      <c r="C191" s="15">
        <v>0</v>
      </c>
      <c r="D191" s="15">
        <v>11.9</v>
      </c>
      <c r="E191" s="15">
        <v>0</v>
      </c>
      <c r="F191" s="15">
        <v>0</v>
      </c>
      <c r="G191" s="15">
        <v>8000</v>
      </c>
      <c r="H191" s="15">
        <v>0</v>
      </c>
      <c r="I191" s="15">
        <f t="shared" si="73"/>
        <v>8011.9</v>
      </c>
      <c r="J191" s="431"/>
      <c r="K191" s="8"/>
      <c r="L191" s="8"/>
      <c r="M191" s="8"/>
      <c r="N191" s="8"/>
    </row>
    <row r="192" spans="1:14" ht="12.75">
      <c r="A192" s="268">
        <v>46265</v>
      </c>
      <c r="B192" s="12" t="s">
        <v>25</v>
      </c>
      <c r="C192" s="15">
        <v>0</v>
      </c>
      <c r="D192" s="15">
        <v>4.3</v>
      </c>
      <c r="E192" s="15">
        <v>0</v>
      </c>
      <c r="F192" s="15">
        <v>0</v>
      </c>
      <c r="G192" s="15">
        <v>0</v>
      </c>
      <c r="H192" s="15">
        <v>0</v>
      </c>
      <c r="I192" s="15">
        <f>SUM(C192:H192)</f>
        <v>4.3</v>
      </c>
      <c r="J192" s="266">
        <f>SUM(I192:I193)</f>
        <v>7509.4000000000005</v>
      </c>
      <c r="K192" s="8"/>
      <c r="L192" s="8"/>
      <c r="M192" s="8"/>
      <c r="N192" s="8"/>
    </row>
    <row r="193" spans="1:14" ht="12.75">
      <c r="A193" s="269"/>
      <c r="B193" s="15" t="s">
        <v>32</v>
      </c>
      <c r="C193" s="15">
        <v>0</v>
      </c>
      <c r="D193" s="15">
        <v>10.1</v>
      </c>
      <c r="E193" s="15">
        <v>0</v>
      </c>
      <c r="F193" s="15">
        <v>0</v>
      </c>
      <c r="G193" s="15">
        <v>7495</v>
      </c>
      <c r="H193" s="15">
        <v>0</v>
      </c>
      <c r="I193" s="15">
        <f>SUM(C193:H193)</f>
        <v>7505.1</v>
      </c>
      <c r="J193" s="431"/>
      <c r="K193" s="8"/>
      <c r="L193" s="8"/>
      <c r="M193" s="8"/>
      <c r="N193" s="8"/>
    </row>
    <row r="194" spans="1:14" ht="12.7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8"/>
      <c r="L194" s="8"/>
      <c r="M194" s="8"/>
      <c r="N194" s="8"/>
    </row>
    <row r="195" spans="1:14" ht="12.75">
      <c r="A195" s="258" t="s">
        <v>89</v>
      </c>
      <c r="B195" s="432"/>
      <c r="C195" s="33">
        <f t="shared" ref="C195:I195" si="82">SUM(C172:C191)</f>
        <v>0</v>
      </c>
      <c r="D195" s="33">
        <f t="shared" si="82"/>
        <v>229.1</v>
      </c>
      <c r="E195" s="33">
        <f t="shared" si="82"/>
        <v>0</v>
      </c>
      <c r="F195" s="33">
        <f t="shared" si="82"/>
        <v>0</v>
      </c>
      <c r="G195" s="33">
        <f t="shared" si="82"/>
        <v>84735</v>
      </c>
      <c r="H195" s="33">
        <f t="shared" si="82"/>
        <v>0</v>
      </c>
      <c r="I195" s="33">
        <f t="shared" si="82"/>
        <v>84964.1</v>
      </c>
      <c r="J195" s="33">
        <f>SUM(J172:J191)</f>
        <v>84964.1</v>
      </c>
      <c r="K195" s="8"/>
      <c r="L195" s="8"/>
      <c r="M195" s="8"/>
      <c r="N195" s="8"/>
    </row>
    <row r="196" spans="1:14" ht="13.5">
      <c r="A196" s="267" t="s">
        <v>90</v>
      </c>
      <c r="B196" s="433"/>
      <c r="C196" s="34">
        <f t="shared" ref="C196:J196" si="83">C195*40</f>
        <v>0</v>
      </c>
      <c r="D196" s="34">
        <f t="shared" si="83"/>
        <v>9164</v>
      </c>
      <c r="E196" s="34">
        <f t="shared" si="83"/>
        <v>0</v>
      </c>
      <c r="F196" s="34">
        <f t="shared" si="83"/>
        <v>0</v>
      </c>
      <c r="G196" s="34">
        <f t="shared" si="83"/>
        <v>3389400</v>
      </c>
      <c r="H196" s="34">
        <f t="shared" si="83"/>
        <v>0</v>
      </c>
      <c r="I196" s="34">
        <f t="shared" si="83"/>
        <v>3398564</v>
      </c>
      <c r="J196" s="34">
        <f t="shared" si="83"/>
        <v>3398564</v>
      </c>
      <c r="K196" s="8"/>
      <c r="L196" s="8"/>
      <c r="M196" s="8"/>
      <c r="N196" s="8"/>
    </row>
    <row r="197" spans="1:14" ht="13.5">
      <c r="A197" s="18"/>
      <c r="B197" s="10"/>
      <c r="C197" s="10"/>
      <c r="D197" s="10"/>
      <c r="E197" s="10"/>
      <c r="F197" s="10"/>
      <c r="G197" s="10"/>
      <c r="H197" s="10"/>
      <c r="I197" s="177"/>
      <c r="J197" s="177"/>
      <c r="K197" s="8"/>
      <c r="L197" s="8"/>
      <c r="M197" s="8"/>
      <c r="N197" s="8"/>
    </row>
    <row r="198" spans="1:14" ht="12.75">
      <c r="A198" s="254" t="s">
        <v>91</v>
      </c>
      <c r="B198" s="421"/>
      <c r="C198" s="46"/>
      <c r="D198" s="46"/>
      <c r="E198" s="46"/>
      <c r="F198" s="46"/>
      <c r="G198" s="46"/>
      <c r="H198" s="46"/>
      <c r="I198" s="46"/>
      <c r="J198" s="46"/>
      <c r="K198" s="8"/>
      <c r="L198" s="8"/>
      <c r="M198" s="8"/>
      <c r="N198" s="8"/>
    </row>
    <row r="199" spans="1:14" ht="12.75" customHeight="1">
      <c r="A199" s="255" t="s">
        <v>92</v>
      </c>
      <c r="B199" s="422"/>
      <c r="C199" s="16"/>
      <c r="D199" s="16"/>
      <c r="E199" s="16"/>
      <c r="F199" s="16"/>
      <c r="G199" s="16"/>
      <c r="H199" s="16"/>
      <c r="I199" s="16"/>
      <c r="J199" s="16"/>
      <c r="K199" s="8"/>
      <c r="L199" s="8"/>
      <c r="M199" s="8"/>
      <c r="N199" s="8"/>
    </row>
    <row r="200" spans="1:14" ht="12.75" customHeight="1">
      <c r="A200" s="172"/>
      <c r="B200" s="173"/>
      <c r="C200" s="174"/>
      <c r="D200" s="174"/>
      <c r="E200" s="175"/>
      <c r="F200" s="175"/>
      <c r="G200" s="175"/>
      <c r="H200" s="4"/>
      <c r="I200" s="176"/>
      <c r="K200" s="8"/>
      <c r="L200" s="8"/>
      <c r="M200" s="8"/>
      <c r="N200" s="8"/>
    </row>
    <row r="201" spans="1:14" ht="12.75" customHeight="1">
      <c r="A201" s="172"/>
      <c r="B201" s="173"/>
      <c r="C201" s="174"/>
      <c r="D201" s="174"/>
      <c r="E201" s="175"/>
      <c r="F201" s="175"/>
      <c r="G201" s="175"/>
      <c r="H201" s="4"/>
      <c r="I201" s="176"/>
      <c r="K201" s="8"/>
      <c r="L201" s="8"/>
      <c r="M201" s="8"/>
      <c r="N201" s="8"/>
    </row>
    <row r="202" spans="1:14" ht="12.75" customHeight="1">
      <c r="A202" s="268">
        <v>46245</v>
      </c>
      <c r="B202" s="12" t="s">
        <v>25</v>
      </c>
      <c r="C202" s="12">
        <v>0</v>
      </c>
      <c r="D202" s="12">
        <v>8.4</v>
      </c>
      <c r="E202" s="12">
        <v>0</v>
      </c>
      <c r="F202" s="12">
        <v>0</v>
      </c>
      <c r="G202" s="12">
        <v>0</v>
      </c>
      <c r="H202" s="12">
        <v>0</v>
      </c>
      <c r="I202" s="12">
        <f t="shared" ref="I202:I221" si="84">SUM(C202:H202)</f>
        <v>8.4</v>
      </c>
      <c r="J202" s="266">
        <f>SUM(I202:I203)</f>
        <v>1557.1000000000001</v>
      </c>
      <c r="K202" s="8"/>
      <c r="L202" s="8"/>
      <c r="M202" s="8"/>
      <c r="N202" s="8"/>
    </row>
    <row r="203" spans="1:14" ht="12.75" customHeight="1">
      <c r="A203" s="269"/>
      <c r="B203" s="15" t="s">
        <v>32</v>
      </c>
      <c r="C203" s="15">
        <v>0</v>
      </c>
      <c r="D203" s="15">
        <v>14.8</v>
      </c>
      <c r="E203" s="15">
        <v>0</v>
      </c>
      <c r="F203" s="15">
        <v>1533.9</v>
      </c>
      <c r="G203" s="15">
        <v>0</v>
      </c>
      <c r="H203" s="15">
        <v>0</v>
      </c>
      <c r="I203" s="15">
        <f t="shared" si="84"/>
        <v>1548.7</v>
      </c>
      <c r="J203" s="431"/>
      <c r="K203" s="8"/>
      <c r="L203" s="8"/>
      <c r="M203" s="8"/>
      <c r="N203" s="8"/>
    </row>
    <row r="204" spans="1:14" ht="12.75" customHeight="1">
      <c r="A204" s="268">
        <v>46246</v>
      </c>
      <c r="B204" s="12" t="s">
        <v>25</v>
      </c>
      <c r="C204" s="12">
        <v>0</v>
      </c>
      <c r="D204" s="12">
        <v>10.7</v>
      </c>
      <c r="E204" s="12">
        <v>0</v>
      </c>
      <c r="F204" s="12">
        <v>0</v>
      </c>
      <c r="G204" s="12">
        <v>8708</v>
      </c>
      <c r="H204" s="12">
        <v>0</v>
      </c>
      <c r="I204" s="12">
        <f t="shared" si="84"/>
        <v>8718.7000000000007</v>
      </c>
      <c r="J204" s="266">
        <f t="shared" ref="J204" si="85">SUM(I204:I205)</f>
        <v>10168.1</v>
      </c>
      <c r="K204" s="8"/>
      <c r="L204" s="8"/>
      <c r="M204" s="8"/>
      <c r="N204" s="8"/>
    </row>
    <row r="205" spans="1:14" ht="12.75" customHeight="1">
      <c r="A205" s="269"/>
      <c r="B205" s="15" t="s">
        <v>32</v>
      </c>
      <c r="C205" s="15">
        <v>0</v>
      </c>
      <c r="D205" s="15">
        <v>12.6</v>
      </c>
      <c r="E205" s="15">
        <v>0</v>
      </c>
      <c r="F205" s="15">
        <v>1436.8</v>
      </c>
      <c r="G205" s="15">
        <v>0</v>
      </c>
      <c r="H205" s="15">
        <v>0</v>
      </c>
      <c r="I205" s="15">
        <f t="shared" si="84"/>
        <v>1449.3999999999999</v>
      </c>
      <c r="J205" s="431"/>
      <c r="K205" s="8"/>
      <c r="L205" s="8"/>
      <c r="M205" s="8"/>
      <c r="N205" s="8"/>
    </row>
    <row r="206" spans="1:14" ht="12.75" customHeight="1">
      <c r="A206" s="268">
        <v>46247</v>
      </c>
      <c r="B206" s="12" t="s">
        <v>25</v>
      </c>
      <c r="C206" s="12">
        <v>0</v>
      </c>
      <c r="D206" s="12">
        <v>10</v>
      </c>
      <c r="E206" s="12">
        <v>0</v>
      </c>
      <c r="F206" s="12">
        <v>0</v>
      </c>
      <c r="G206" s="12">
        <v>0</v>
      </c>
      <c r="H206" s="12">
        <v>0</v>
      </c>
      <c r="I206" s="12">
        <f t="shared" si="84"/>
        <v>10</v>
      </c>
      <c r="J206" s="266">
        <f t="shared" ref="J206" si="86">SUM(I206:I207)</f>
        <v>1527</v>
      </c>
      <c r="K206" s="8"/>
      <c r="L206" s="8"/>
      <c r="M206" s="8"/>
      <c r="N206" s="8"/>
    </row>
    <row r="207" spans="1:14" ht="12.75" customHeight="1">
      <c r="A207" s="269"/>
      <c r="B207" s="15" t="s">
        <v>32</v>
      </c>
      <c r="C207" s="15">
        <v>0</v>
      </c>
      <c r="D207" s="15">
        <v>12.2</v>
      </c>
      <c r="E207" s="15">
        <v>0</v>
      </c>
      <c r="F207" s="15">
        <v>1504.8</v>
      </c>
      <c r="G207" s="15">
        <v>0</v>
      </c>
      <c r="H207" s="15">
        <v>0</v>
      </c>
      <c r="I207" s="15">
        <f t="shared" si="84"/>
        <v>1517</v>
      </c>
      <c r="J207" s="431"/>
      <c r="K207" s="8"/>
      <c r="L207" s="8"/>
      <c r="M207" s="8"/>
      <c r="N207" s="8"/>
    </row>
    <row r="208" spans="1:14" ht="12.75" customHeight="1">
      <c r="A208" s="268">
        <v>46248</v>
      </c>
      <c r="B208" s="12" t="s">
        <v>25</v>
      </c>
      <c r="C208" s="12">
        <v>0</v>
      </c>
      <c r="D208" s="12">
        <v>9.5</v>
      </c>
      <c r="E208" s="12">
        <v>0</v>
      </c>
      <c r="F208" s="12">
        <v>0</v>
      </c>
      <c r="G208" s="12">
        <v>8359.2000000000007</v>
      </c>
      <c r="H208" s="12">
        <v>0</v>
      </c>
      <c r="I208" s="12">
        <f t="shared" si="84"/>
        <v>8368.7000000000007</v>
      </c>
      <c r="J208" s="266">
        <f t="shared" ref="J208" si="87">SUM(I208:I209)</f>
        <v>9839.3000000000011</v>
      </c>
      <c r="K208" s="8"/>
      <c r="L208" s="8"/>
      <c r="M208" s="8"/>
      <c r="N208" s="8"/>
    </row>
    <row r="209" spans="1:14" ht="12.75" customHeight="1">
      <c r="A209" s="269"/>
      <c r="B209" s="15" t="s">
        <v>32</v>
      </c>
      <c r="C209" s="15">
        <v>0</v>
      </c>
      <c r="D209" s="15">
        <v>14.3</v>
      </c>
      <c r="E209" s="15">
        <v>0</v>
      </c>
      <c r="F209" s="15">
        <v>1456.3</v>
      </c>
      <c r="G209" s="15">
        <v>0</v>
      </c>
      <c r="H209" s="15">
        <v>0</v>
      </c>
      <c r="I209" s="15">
        <f t="shared" si="84"/>
        <v>1470.6</v>
      </c>
      <c r="J209" s="431"/>
      <c r="K209" s="8"/>
      <c r="L209" s="8"/>
      <c r="M209" s="8"/>
      <c r="N209" s="8"/>
    </row>
    <row r="210" spans="1:14" ht="12.75" customHeight="1">
      <c r="A210" s="268">
        <v>46249</v>
      </c>
      <c r="B210" s="12" t="s">
        <v>25</v>
      </c>
      <c r="C210" s="12">
        <v>0</v>
      </c>
      <c r="D210" s="12">
        <v>15.8</v>
      </c>
      <c r="E210" s="12">
        <v>0</v>
      </c>
      <c r="F210" s="12">
        <v>0</v>
      </c>
      <c r="G210" s="12">
        <v>0</v>
      </c>
      <c r="H210" s="12">
        <v>0</v>
      </c>
      <c r="I210" s="12">
        <f t="shared" si="84"/>
        <v>15.8</v>
      </c>
      <c r="J210" s="266">
        <f t="shared" ref="J210" si="88">SUM(I210:I211)</f>
        <v>9647.9</v>
      </c>
      <c r="K210" s="8"/>
      <c r="L210" s="8"/>
      <c r="M210" s="8"/>
      <c r="N210" s="8"/>
    </row>
    <row r="211" spans="1:14" ht="12.75" customHeight="1">
      <c r="A211" s="269"/>
      <c r="B211" s="15" t="s">
        <v>32</v>
      </c>
      <c r="C211" s="15">
        <v>0</v>
      </c>
      <c r="D211" s="15">
        <v>11.7</v>
      </c>
      <c r="E211" s="15">
        <v>0</v>
      </c>
      <c r="F211" s="15">
        <v>1650.4</v>
      </c>
      <c r="G211" s="15">
        <v>7970</v>
      </c>
      <c r="H211" s="15">
        <v>0</v>
      </c>
      <c r="I211" s="15">
        <f t="shared" si="84"/>
        <v>9632.1</v>
      </c>
      <c r="J211" s="431"/>
      <c r="K211" s="8"/>
      <c r="L211" s="8"/>
      <c r="M211" s="8"/>
      <c r="N211" s="8"/>
    </row>
    <row r="212" spans="1:14" ht="12.75" customHeight="1">
      <c r="A212" s="268">
        <v>46250</v>
      </c>
      <c r="B212" s="12" t="s">
        <v>25</v>
      </c>
      <c r="C212" s="12">
        <v>0</v>
      </c>
      <c r="D212" s="12">
        <v>9.1999999999999993</v>
      </c>
      <c r="E212" s="12">
        <v>0</v>
      </c>
      <c r="F212" s="12">
        <v>0</v>
      </c>
      <c r="G212" s="12">
        <v>0</v>
      </c>
      <c r="H212" s="12">
        <v>0</v>
      </c>
      <c r="I212" s="12">
        <f t="shared" si="84"/>
        <v>9.1999999999999993</v>
      </c>
      <c r="J212" s="266">
        <f t="shared" ref="J212" si="89">SUM(I212:I213)</f>
        <v>1925.1000000000001</v>
      </c>
      <c r="K212" s="8"/>
      <c r="L212" s="8"/>
      <c r="M212" s="8"/>
      <c r="N212" s="8"/>
    </row>
    <row r="213" spans="1:14" ht="12.75" customHeight="1">
      <c r="A213" s="269"/>
      <c r="B213" s="15" t="s">
        <v>32</v>
      </c>
      <c r="C213" s="15">
        <v>0</v>
      </c>
      <c r="D213" s="15">
        <v>13</v>
      </c>
      <c r="E213" s="15">
        <v>0</v>
      </c>
      <c r="F213" s="137">
        <v>1902.9</v>
      </c>
      <c r="G213" s="15">
        <v>0</v>
      </c>
      <c r="H213" s="15">
        <v>0</v>
      </c>
      <c r="I213" s="15">
        <f t="shared" si="84"/>
        <v>1915.9</v>
      </c>
      <c r="J213" s="431"/>
      <c r="K213" s="8"/>
      <c r="L213" s="8"/>
      <c r="M213" s="8"/>
      <c r="N213" s="8"/>
    </row>
    <row r="214" spans="1:14" ht="12.75" customHeight="1">
      <c r="A214" s="268">
        <v>46251</v>
      </c>
      <c r="B214" s="12" t="s">
        <v>25</v>
      </c>
      <c r="C214" s="12">
        <v>0</v>
      </c>
      <c r="D214" s="12">
        <v>9.3000000000000007</v>
      </c>
      <c r="E214" s="12">
        <v>0</v>
      </c>
      <c r="F214" s="12">
        <v>0</v>
      </c>
      <c r="G214" s="12">
        <v>7941.7</v>
      </c>
      <c r="H214" s="12">
        <v>0</v>
      </c>
      <c r="I214" s="12">
        <f t="shared" si="84"/>
        <v>7951</v>
      </c>
      <c r="J214" s="266">
        <f t="shared" ref="J214" si="90">SUM(I214:I215)</f>
        <v>9799.6</v>
      </c>
      <c r="K214" s="8"/>
      <c r="L214" s="8"/>
      <c r="M214" s="8"/>
      <c r="N214" s="8"/>
    </row>
    <row r="215" spans="1:14" ht="12.75" customHeight="1">
      <c r="A215" s="269"/>
      <c r="B215" s="15" t="s">
        <v>32</v>
      </c>
      <c r="C215" s="15">
        <v>0</v>
      </c>
      <c r="D215" s="15">
        <v>13.7</v>
      </c>
      <c r="E215" s="15">
        <v>0</v>
      </c>
      <c r="F215" s="15">
        <v>1834.9</v>
      </c>
      <c r="G215" s="15">
        <v>0</v>
      </c>
      <c r="H215" s="15">
        <v>0</v>
      </c>
      <c r="I215" s="15">
        <f t="shared" si="84"/>
        <v>1848.6000000000001</v>
      </c>
      <c r="J215" s="431"/>
      <c r="K215" s="8"/>
      <c r="L215" s="8"/>
      <c r="M215" s="8"/>
      <c r="N215" s="8"/>
    </row>
    <row r="216" spans="1:14" ht="12.75" customHeight="1">
      <c r="A216" s="268">
        <v>46252</v>
      </c>
      <c r="B216" s="12" t="s">
        <v>25</v>
      </c>
      <c r="C216" s="12">
        <v>0</v>
      </c>
      <c r="D216" s="12">
        <v>8.3000000000000007</v>
      </c>
      <c r="E216" s="12">
        <v>0</v>
      </c>
      <c r="F216" s="12">
        <v>0</v>
      </c>
      <c r="G216" s="12">
        <v>0</v>
      </c>
      <c r="H216" s="12">
        <v>0</v>
      </c>
      <c r="I216" s="12">
        <f t="shared" si="84"/>
        <v>8.3000000000000007</v>
      </c>
      <c r="J216" s="266">
        <f t="shared" ref="J216" si="91">SUM(I216:I217)</f>
        <v>9582.5999999999985</v>
      </c>
      <c r="K216" s="8"/>
      <c r="L216" s="8"/>
      <c r="M216" s="8"/>
      <c r="N216" s="8"/>
    </row>
    <row r="217" spans="1:14" ht="12.75" customHeight="1">
      <c r="A217" s="269"/>
      <c r="B217" s="15" t="s">
        <v>32</v>
      </c>
      <c r="C217" s="15">
        <v>0</v>
      </c>
      <c r="D217" s="15">
        <v>11.3</v>
      </c>
      <c r="E217" s="15">
        <v>0</v>
      </c>
      <c r="F217" s="15">
        <v>1572.8</v>
      </c>
      <c r="G217" s="15">
        <v>7990.2</v>
      </c>
      <c r="H217" s="15">
        <v>0</v>
      </c>
      <c r="I217" s="15">
        <f t="shared" si="84"/>
        <v>9574.2999999999993</v>
      </c>
      <c r="J217" s="431"/>
      <c r="K217" s="8"/>
      <c r="L217" s="8"/>
      <c r="M217" s="8"/>
      <c r="N217" s="8"/>
    </row>
    <row r="218" spans="1:14" ht="12.75" customHeight="1">
      <c r="A218" s="268">
        <v>46253</v>
      </c>
      <c r="B218" s="12" t="s">
        <v>25</v>
      </c>
      <c r="C218" s="12">
        <v>0</v>
      </c>
      <c r="D218" s="12">
        <v>8.6999999999999993</v>
      </c>
      <c r="E218" s="12">
        <v>0</v>
      </c>
      <c r="F218" s="12">
        <v>0</v>
      </c>
      <c r="G218" s="12">
        <v>0</v>
      </c>
      <c r="H218" s="12">
        <v>0</v>
      </c>
      <c r="I218" s="12">
        <f t="shared" si="84"/>
        <v>8.6999999999999993</v>
      </c>
      <c r="J218" s="266">
        <f t="shared" ref="J218" si="92">SUM(I218:I219)</f>
        <v>10889.1</v>
      </c>
      <c r="K218" s="8"/>
      <c r="L218" s="8"/>
      <c r="M218" s="8"/>
      <c r="N218" s="8"/>
    </row>
    <row r="219" spans="1:14" ht="12.75">
      <c r="A219" s="269"/>
      <c r="B219" s="15" t="s">
        <v>32</v>
      </c>
      <c r="C219" s="15">
        <v>0</v>
      </c>
      <c r="D219" s="15">
        <v>12.4</v>
      </c>
      <c r="E219" s="15">
        <v>0</v>
      </c>
      <c r="F219" s="15">
        <v>1767</v>
      </c>
      <c r="G219" s="15">
        <v>9101</v>
      </c>
      <c r="H219" s="15">
        <v>0</v>
      </c>
      <c r="I219" s="15">
        <f t="shared" si="84"/>
        <v>10880.4</v>
      </c>
      <c r="J219" s="431"/>
      <c r="K219" s="8"/>
      <c r="L219" s="8"/>
      <c r="M219" s="8"/>
      <c r="N219" s="8"/>
    </row>
    <row r="220" spans="1:14" ht="12.75">
      <c r="A220" s="268">
        <v>46254</v>
      </c>
      <c r="B220" s="12" t="s">
        <v>25</v>
      </c>
      <c r="C220" s="12">
        <v>0</v>
      </c>
      <c r="D220" s="12">
        <v>8</v>
      </c>
      <c r="E220" s="12">
        <v>0</v>
      </c>
      <c r="F220" s="12">
        <v>0</v>
      </c>
      <c r="G220" s="12">
        <v>0</v>
      </c>
      <c r="H220" s="12">
        <v>0</v>
      </c>
      <c r="I220" s="12">
        <f t="shared" si="84"/>
        <v>8</v>
      </c>
      <c r="J220" s="266">
        <f t="shared" ref="J220" si="93">SUM(I220:I221)</f>
        <v>9817.5</v>
      </c>
      <c r="K220" s="8"/>
      <c r="L220" s="8"/>
      <c r="M220" s="8"/>
      <c r="N220" s="8"/>
    </row>
    <row r="221" spans="1:14" ht="12.75">
      <c r="A221" s="269"/>
      <c r="B221" s="15" t="s">
        <v>32</v>
      </c>
      <c r="C221" s="15">
        <v>0</v>
      </c>
      <c r="D221" s="15">
        <v>14.5</v>
      </c>
      <c r="E221" s="15">
        <v>0</v>
      </c>
      <c r="F221" s="15">
        <v>1786</v>
      </c>
      <c r="G221" s="15">
        <v>8009</v>
      </c>
      <c r="H221" s="15">
        <v>0</v>
      </c>
      <c r="I221" s="15">
        <f t="shared" si="84"/>
        <v>9809.5</v>
      </c>
      <c r="J221" s="431"/>
      <c r="K221" s="8"/>
      <c r="L221" s="8"/>
      <c r="M221" s="8"/>
      <c r="N221" s="8"/>
    </row>
    <row r="222" spans="1:14" ht="12.7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8"/>
      <c r="L222" s="8"/>
      <c r="M222" s="8"/>
      <c r="N222" s="8"/>
    </row>
    <row r="223" spans="1:14" ht="12.75">
      <c r="A223" s="258" t="s">
        <v>89</v>
      </c>
      <c r="B223" s="432"/>
      <c r="C223" s="33">
        <f t="shared" ref="C223:J223" si="94">SUM(C202:C221)</f>
        <v>0</v>
      </c>
      <c r="D223" s="33">
        <f t="shared" si="94"/>
        <v>228.4</v>
      </c>
      <c r="E223" s="33">
        <f t="shared" si="94"/>
        <v>0</v>
      </c>
      <c r="F223" s="33">
        <f t="shared" si="94"/>
        <v>16445.8</v>
      </c>
      <c r="G223" s="33">
        <f t="shared" si="94"/>
        <v>58079.1</v>
      </c>
      <c r="H223" s="33">
        <f t="shared" si="94"/>
        <v>0</v>
      </c>
      <c r="I223" s="33">
        <f t="shared" si="94"/>
        <v>74753.299999999988</v>
      </c>
      <c r="J223" s="33">
        <f t="shared" si="94"/>
        <v>74753.299999999988</v>
      </c>
      <c r="K223" s="8"/>
      <c r="L223" s="8"/>
      <c r="M223" s="8"/>
      <c r="N223" s="8"/>
    </row>
    <row r="224" spans="1:14" ht="13.5">
      <c r="A224" s="267" t="s">
        <v>90</v>
      </c>
      <c r="B224" s="433"/>
      <c r="C224" s="34">
        <f t="shared" ref="C224:J224" si="95">C223*40</f>
        <v>0</v>
      </c>
      <c r="D224" s="34">
        <f t="shared" si="95"/>
        <v>9136</v>
      </c>
      <c r="E224" s="34">
        <f t="shared" si="95"/>
        <v>0</v>
      </c>
      <c r="F224" s="34">
        <f t="shared" si="95"/>
        <v>657832</v>
      </c>
      <c r="G224" s="34">
        <f t="shared" si="95"/>
        <v>2323164</v>
      </c>
      <c r="H224" s="34">
        <f t="shared" si="95"/>
        <v>0</v>
      </c>
      <c r="I224" s="34">
        <f t="shared" si="95"/>
        <v>2990131.9999999995</v>
      </c>
      <c r="J224" s="34">
        <f t="shared" si="95"/>
        <v>2990131.9999999995</v>
      </c>
      <c r="K224" s="8"/>
      <c r="L224" s="8"/>
      <c r="M224" s="8"/>
      <c r="N224" s="8"/>
    </row>
    <row r="225" spans="1:14" ht="13.5">
      <c r="A225" s="18"/>
      <c r="B225" s="10"/>
      <c r="C225" s="10"/>
      <c r="D225" s="10"/>
      <c r="E225" s="10"/>
      <c r="F225" s="10"/>
      <c r="G225" s="10"/>
      <c r="H225" s="10"/>
      <c r="I225" s="177"/>
      <c r="J225" s="177"/>
      <c r="K225" s="8"/>
      <c r="L225" s="8"/>
      <c r="M225" s="8"/>
      <c r="N225" s="8"/>
    </row>
    <row r="226" spans="1:14" ht="12.75">
      <c r="A226" s="254" t="s">
        <v>91</v>
      </c>
      <c r="B226" s="421"/>
      <c r="C226" s="46"/>
      <c r="D226" s="46"/>
      <c r="E226" s="46"/>
      <c r="F226" s="46"/>
      <c r="G226" s="46"/>
      <c r="H226" s="46"/>
      <c r="I226" s="46"/>
      <c r="J226" s="46"/>
      <c r="K226" s="8"/>
      <c r="L226" s="8"/>
      <c r="M226" s="8"/>
      <c r="N226" s="8"/>
    </row>
    <row r="227" spans="1:14" ht="12.75">
      <c r="A227" s="255" t="s">
        <v>92</v>
      </c>
      <c r="B227" s="422"/>
      <c r="C227" s="16"/>
      <c r="D227" s="16"/>
      <c r="E227" s="16"/>
      <c r="F227" s="16"/>
      <c r="G227" s="16"/>
      <c r="H227" s="16"/>
      <c r="I227" s="16"/>
      <c r="J227" s="16"/>
      <c r="K227" s="8"/>
      <c r="L227" s="8"/>
      <c r="M227" s="8"/>
      <c r="N227" s="8"/>
    </row>
    <row r="228" spans="1:14" ht="12.75" customHeight="1">
      <c r="A228" s="40"/>
      <c r="B228" s="41"/>
      <c r="C228" s="42"/>
      <c r="D228" s="42"/>
      <c r="E228" s="39"/>
      <c r="F228" s="39"/>
      <c r="G228" s="39"/>
      <c r="H228" s="43"/>
      <c r="I228" s="168"/>
      <c r="K228" s="8"/>
      <c r="L228" s="8"/>
      <c r="M228" s="8"/>
      <c r="N228" s="8"/>
    </row>
    <row r="229" spans="1:14" ht="12.75">
      <c r="A229" s="172"/>
      <c r="B229" s="173"/>
      <c r="C229" s="174"/>
      <c r="D229" s="174"/>
      <c r="E229" s="175"/>
      <c r="F229" s="175"/>
      <c r="G229" s="175"/>
      <c r="H229" s="4"/>
      <c r="I229" s="176"/>
      <c r="K229" s="8"/>
      <c r="L229" s="8"/>
      <c r="M229" s="8"/>
      <c r="N229" s="8"/>
    </row>
    <row r="230" spans="1:14" ht="12.75" customHeight="1">
      <c r="A230" s="265">
        <v>46235</v>
      </c>
      <c r="B230" s="12" t="s">
        <v>25</v>
      </c>
      <c r="C230" s="12">
        <v>0</v>
      </c>
      <c r="D230" s="12">
        <v>9</v>
      </c>
      <c r="E230" s="12">
        <v>0</v>
      </c>
      <c r="F230" s="12">
        <v>0</v>
      </c>
      <c r="G230" s="12">
        <v>0</v>
      </c>
      <c r="H230" s="12">
        <v>0</v>
      </c>
      <c r="I230" s="12">
        <f t="shared" ref="I230:I249" si="96">SUM(C230:H230)</f>
        <v>9</v>
      </c>
      <c r="J230" s="266">
        <f>SUM(I230:I231)</f>
        <v>1725.8</v>
      </c>
      <c r="K230" s="8"/>
      <c r="L230" s="8"/>
      <c r="M230" s="8"/>
      <c r="N230" s="8"/>
    </row>
    <row r="231" spans="1:14" ht="12.75">
      <c r="A231" s="431"/>
      <c r="B231" s="15" t="s">
        <v>32</v>
      </c>
      <c r="C231" s="15">
        <v>0</v>
      </c>
      <c r="D231" s="15">
        <v>17.8</v>
      </c>
      <c r="E231" s="15">
        <v>0</v>
      </c>
      <c r="F231" s="15">
        <v>1699</v>
      </c>
      <c r="G231" s="15">
        <v>0</v>
      </c>
      <c r="H231" s="15">
        <v>0</v>
      </c>
      <c r="I231" s="15">
        <f t="shared" si="96"/>
        <v>1716.8</v>
      </c>
      <c r="J231" s="431"/>
      <c r="K231" s="8"/>
      <c r="L231" s="8"/>
      <c r="M231" s="8"/>
      <c r="N231" s="8"/>
    </row>
    <row r="232" spans="1:14" ht="12.75" customHeight="1">
      <c r="A232" s="265">
        <v>46236</v>
      </c>
      <c r="B232" s="12" t="s">
        <v>25</v>
      </c>
      <c r="C232" s="12">
        <v>0</v>
      </c>
      <c r="D232" s="12">
        <v>14.1</v>
      </c>
      <c r="E232" s="12">
        <v>0</v>
      </c>
      <c r="F232" s="12">
        <v>0</v>
      </c>
      <c r="G232" s="12">
        <v>11427.1</v>
      </c>
      <c r="H232" s="12">
        <v>0</v>
      </c>
      <c r="I232" s="12">
        <f t="shared" si="96"/>
        <v>11441.2</v>
      </c>
      <c r="J232" s="266">
        <f t="shared" ref="J232" si="97">SUM(I232:I233)</f>
        <v>12660.800000000001</v>
      </c>
      <c r="K232" s="8"/>
      <c r="L232" s="8"/>
      <c r="M232" s="8"/>
      <c r="N232" s="8"/>
    </row>
    <row r="233" spans="1:14" ht="12.75">
      <c r="A233" s="431"/>
      <c r="B233" s="15" t="s">
        <v>32</v>
      </c>
      <c r="C233" s="15">
        <v>0</v>
      </c>
      <c r="D233" s="15">
        <v>15.8</v>
      </c>
      <c r="E233" s="15">
        <v>0</v>
      </c>
      <c r="F233" s="15">
        <v>1203.8</v>
      </c>
      <c r="G233" s="15">
        <v>0</v>
      </c>
      <c r="H233" s="15">
        <v>0</v>
      </c>
      <c r="I233" s="15">
        <f t="shared" si="96"/>
        <v>1219.5999999999999</v>
      </c>
      <c r="J233" s="431"/>
      <c r="K233" s="8"/>
      <c r="L233" s="8"/>
      <c r="M233" s="8"/>
      <c r="N233" s="8"/>
    </row>
    <row r="234" spans="1:14" ht="12.75" customHeight="1">
      <c r="A234" s="265">
        <v>46237</v>
      </c>
      <c r="B234" s="12" t="s">
        <v>25</v>
      </c>
      <c r="C234" s="12">
        <v>0</v>
      </c>
      <c r="D234" s="12">
        <v>7.8</v>
      </c>
      <c r="E234" s="12" t="s">
        <v>104</v>
      </c>
      <c r="F234" s="12">
        <v>0</v>
      </c>
      <c r="G234" s="12">
        <v>0</v>
      </c>
      <c r="H234" s="12">
        <v>0</v>
      </c>
      <c r="I234" s="12">
        <f t="shared" si="96"/>
        <v>7.8</v>
      </c>
      <c r="J234" s="266">
        <f t="shared" ref="J234" si="98">SUM(I234:I235)</f>
        <v>1768.8999999999999</v>
      </c>
      <c r="K234" s="8"/>
      <c r="L234" s="8"/>
      <c r="M234" s="8"/>
      <c r="N234" s="8"/>
    </row>
    <row r="235" spans="1:14" ht="12.75">
      <c r="A235" s="431"/>
      <c r="B235" s="15" t="s">
        <v>32</v>
      </c>
      <c r="C235" s="15">
        <v>0</v>
      </c>
      <c r="D235" s="15">
        <v>14.1</v>
      </c>
      <c r="E235" s="15">
        <v>0</v>
      </c>
      <c r="F235" s="15">
        <v>1747</v>
      </c>
      <c r="G235" s="15">
        <v>0</v>
      </c>
      <c r="H235" s="15">
        <v>0</v>
      </c>
      <c r="I235" s="15">
        <f t="shared" si="96"/>
        <v>1761.1</v>
      </c>
      <c r="J235" s="431"/>
      <c r="K235" s="8"/>
      <c r="L235" s="8"/>
      <c r="M235" s="8"/>
      <c r="N235" s="8"/>
    </row>
    <row r="236" spans="1:14" ht="12.75" customHeight="1">
      <c r="A236" s="265">
        <v>46238</v>
      </c>
      <c r="B236" s="12" t="s">
        <v>25</v>
      </c>
      <c r="C236" s="12">
        <v>0</v>
      </c>
      <c r="D236" s="12">
        <v>7.2</v>
      </c>
      <c r="E236" s="12">
        <v>0</v>
      </c>
      <c r="F236" s="12">
        <v>0</v>
      </c>
      <c r="G236" s="12">
        <v>7893.2</v>
      </c>
      <c r="H236" s="12">
        <v>0</v>
      </c>
      <c r="I236" s="12">
        <f t="shared" si="96"/>
        <v>7900.4</v>
      </c>
      <c r="J236" s="266">
        <f t="shared" ref="J236" si="99">SUM(I236:I237)</f>
        <v>9187.1</v>
      </c>
      <c r="K236" s="8"/>
      <c r="L236" s="8"/>
      <c r="M236" s="8"/>
      <c r="N236" s="8"/>
    </row>
    <row r="237" spans="1:14" ht="12.75">
      <c r="A237" s="431"/>
      <c r="B237" s="15" t="s">
        <v>32</v>
      </c>
      <c r="C237" s="15">
        <v>0</v>
      </c>
      <c r="D237" s="15">
        <v>15.7</v>
      </c>
      <c r="E237" s="15">
        <v>0</v>
      </c>
      <c r="F237" s="15">
        <v>1271</v>
      </c>
      <c r="G237" s="15">
        <v>0</v>
      </c>
      <c r="H237" s="15">
        <v>0</v>
      </c>
      <c r="I237" s="15">
        <f t="shared" si="96"/>
        <v>1286.7</v>
      </c>
      <c r="J237" s="431"/>
      <c r="K237" s="8"/>
      <c r="L237" s="8"/>
      <c r="M237" s="8"/>
      <c r="N237" s="8"/>
    </row>
    <row r="238" spans="1:14" ht="12.75" customHeight="1">
      <c r="A238" s="265">
        <v>46239</v>
      </c>
      <c r="B238" s="12" t="s">
        <v>25</v>
      </c>
      <c r="C238" s="12">
        <v>0</v>
      </c>
      <c r="D238" s="12">
        <v>9.1</v>
      </c>
      <c r="E238" s="12">
        <v>0</v>
      </c>
      <c r="F238" s="12">
        <v>0</v>
      </c>
      <c r="G238" s="12">
        <v>9786.4</v>
      </c>
      <c r="H238" s="12">
        <v>0</v>
      </c>
      <c r="I238" s="12">
        <f t="shared" si="96"/>
        <v>9795.5</v>
      </c>
      <c r="J238" s="266">
        <f t="shared" ref="J238" si="100">SUM(I238:I239)</f>
        <v>10975.1</v>
      </c>
      <c r="K238" s="8"/>
      <c r="L238" s="8"/>
      <c r="M238" s="8"/>
      <c r="N238" s="8"/>
    </row>
    <row r="239" spans="1:14" ht="12.75">
      <c r="A239" s="431"/>
      <c r="B239" s="15" t="s">
        <v>32</v>
      </c>
      <c r="C239" s="15">
        <v>0</v>
      </c>
      <c r="D239" s="15">
        <v>14.6</v>
      </c>
      <c r="E239" s="15">
        <v>0</v>
      </c>
      <c r="F239" s="15">
        <v>1165</v>
      </c>
      <c r="G239" s="15">
        <v>0</v>
      </c>
      <c r="H239" s="15">
        <v>0</v>
      </c>
      <c r="I239" s="15">
        <f t="shared" si="96"/>
        <v>1179.5999999999999</v>
      </c>
      <c r="J239" s="431"/>
      <c r="K239" s="8"/>
      <c r="L239" s="8"/>
      <c r="M239" s="8"/>
      <c r="N239" s="8"/>
    </row>
    <row r="240" spans="1:14" ht="12.75" customHeight="1">
      <c r="A240" s="265">
        <v>46240</v>
      </c>
      <c r="B240" s="12" t="s">
        <v>25</v>
      </c>
      <c r="C240" s="12">
        <v>0</v>
      </c>
      <c r="D240" s="12">
        <v>9.1999999999999993</v>
      </c>
      <c r="E240" s="12">
        <v>0</v>
      </c>
      <c r="F240" s="12">
        <v>0</v>
      </c>
      <c r="G240" s="12">
        <v>7961</v>
      </c>
      <c r="H240" s="12">
        <v>0</v>
      </c>
      <c r="I240" s="12">
        <f t="shared" si="96"/>
        <v>7970.2</v>
      </c>
      <c r="J240" s="266">
        <f t="shared" ref="J240" si="101">SUM(I240:I241)</f>
        <v>9322.2999999999993</v>
      </c>
      <c r="K240" s="8"/>
      <c r="L240" s="8"/>
      <c r="M240" s="8"/>
      <c r="N240" s="8"/>
    </row>
    <row r="241" spans="1:14" ht="12.75">
      <c r="A241" s="431"/>
      <c r="B241" s="15" t="s">
        <v>32</v>
      </c>
      <c r="C241" s="15">
        <v>0</v>
      </c>
      <c r="D241" s="15">
        <v>12.3</v>
      </c>
      <c r="E241" s="15">
        <v>0</v>
      </c>
      <c r="F241" s="137">
        <v>1339.8</v>
      </c>
      <c r="G241" s="15">
        <v>0</v>
      </c>
      <c r="H241" s="15">
        <v>0</v>
      </c>
      <c r="I241" s="15">
        <f t="shared" si="96"/>
        <v>1352.1</v>
      </c>
      <c r="J241" s="431"/>
      <c r="K241" s="8"/>
      <c r="L241" s="8"/>
      <c r="M241" s="8"/>
      <c r="N241" s="8"/>
    </row>
    <row r="242" spans="1:14" ht="12.75" customHeight="1">
      <c r="A242" s="265">
        <v>46241</v>
      </c>
      <c r="B242" s="12" t="s">
        <v>25</v>
      </c>
      <c r="C242" s="12">
        <v>0</v>
      </c>
      <c r="D242" s="12">
        <v>9</v>
      </c>
      <c r="E242" s="12">
        <v>0</v>
      </c>
      <c r="F242" s="12">
        <v>0</v>
      </c>
      <c r="G242" s="12">
        <v>0</v>
      </c>
      <c r="H242" s="12">
        <v>0</v>
      </c>
      <c r="I242" s="12">
        <f t="shared" si="96"/>
        <v>9</v>
      </c>
      <c r="J242" s="266">
        <f t="shared" ref="J242" si="102">SUM(I242:I243)</f>
        <v>1294.5</v>
      </c>
      <c r="K242" s="8"/>
      <c r="L242" s="8"/>
      <c r="M242" s="8"/>
      <c r="N242" s="8"/>
    </row>
    <row r="243" spans="1:14" ht="12.75">
      <c r="A243" s="431"/>
      <c r="B243" s="15" t="s">
        <v>32</v>
      </c>
      <c r="C243" s="15">
        <v>0</v>
      </c>
      <c r="D243" s="15">
        <v>13.7</v>
      </c>
      <c r="E243" s="15">
        <v>0</v>
      </c>
      <c r="F243" s="15">
        <v>1271.8</v>
      </c>
      <c r="G243" s="15">
        <v>0</v>
      </c>
      <c r="H243" s="15">
        <v>0</v>
      </c>
      <c r="I243" s="15">
        <f t="shared" si="96"/>
        <v>1285.5</v>
      </c>
      <c r="J243" s="431"/>
      <c r="K243" s="8"/>
      <c r="L243" s="8"/>
      <c r="M243" s="8"/>
      <c r="N243" s="8"/>
    </row>
    <row r="244" spans="1:14" ht="12.75" customHeight="1">
      <c r="A244" s="265">
        <v>46242</v>
      </c>
      <c r="B244" s="12" t="s">
        <v>25</v>
      </c>
      <c r="C244" s="12">
        <v>0</v>
      </c>
      <c r="D244" s="12">
        <v>9.5</v>
      </c>
      <c r="E244" s="12">
        <v>0</v>
      </c>
      <c r="F244" s="12">
        <v>0</v>
      </c>
      <c r="G244" s="187">
        <v>9242.7000000000007</v>
      </c>
      <c r="H244" s="12">
        <v>0</v>
      </c>
      <c r="I244" s="12">
        <f t="shared" si="96"/>
        <v>9252.2000000000007</v>
      </c>
      <c r="J244" s="266">
        <f t="shared" ref="J244" si="103">SUM(I244:I245)</f>
        <v>10850</v>
      </c>
      <c r="K244" s="8"/>
      <c r="L244" s="8"/>
      <c r="M244" s="8"/>
      <c r="N244" s="8"/>
    </row>
    <row r="245" spans="1:14" ht="12.75">
      <c r="A245" s="431"/>
      <c r="B245" s="15" t="s">
        <v>32</v>
      </c>
      <c r="C245" s="15">
        <v>0</v>
      </c>
      <c r="D245" s="15">
        <v>15.3</v>
      </c>
      <c r="E245" s="15">
        <v>0</v>
      </c>
      <c r="F245" s="15">
        <v>1582.5</v>
      </c>
      <c r="G245" s="15">
        <v>0</v>
      </c>
      <c r="H245" s="15">
        <v>0</v>
      </c>
      <c r="I245" s="15">
        <f t="shared" si="96"/>
        <v>1597.8</v>
      </c>
      <c r="J245" s="431"/>
      <c r="K245" s="8"/>
      <c r="L245" s="8"/>
      <c r="M245" s="8"/>
      <c r="N245" s="8"/>
    </row>
    <row r="246" spans="1:14" ht="12.75" customHeight="1">
      <c r="A246" s="265">
        <v>46243</v>
      </c>
      <c r="B246" s="12" t="s">
        <v>25</v>
      </c>
      <c r="C246" s="12">
        <v>0</v>
      </c>
      <c r="D246" s="12">
        <v>14.2</v>
      </c>
      <c r="E246" s="12">
        <v>0</v>
      </c>
      <c r="F246" s="12">
        <v>0</v>
      </c>
      <c r="G246" s="12">
        <v>0</v>
      </c>
      <c r="H246" s="12">
        <v>0</v>
      </c>
      <c r="I246" s="12">
        <f t="shared" si="96"/>
        <v>14.2</v>
      </c>
      <c r="J246" s="266">
        <f t="shared" ref="J246" si="104">SUM(I246:I247)</f>
        <v>1562.1000000000001</v>
      </c>
      <c r="K246" s="8"/>
      <c r="L246" s="8"/>
      <c r="M246" s="8"/>
      <c r="N246" s="8"/>
    </row>
    <row r="247" spans="1:14" ht="12.75">
      <c r="A247" s="431"/>
      <c r="B247" s="15" t="s">
        <v>32</v>
      </c>
      <c r="C247" s="15">
        <v>0</v>
      </c>
      <c r="D247" s="15">
        <v>14</v>
      </c>
      <c r="E247" s="15">
        <v>0</v>
      </c>
      <c r="F247" s="15">
        <v>1533.9</v>
      </c>
      <c r="G247" s="15">
        <v>0</v>
      </c>
      <c r="H247" s="15">
        <v>0</v>
      </c>
      <c r="I247" s="15">
        <f t="shared" si="96"/>
        <v>1547.9</v>
      </c>
      <c r="J247" s="431"/>
      <c r="K247" s="8"/>
      <c r="L247" s="8"/>
      <c r="M247" s="8"/>
      <c r="N247" s="8"/>
    </row>
    <row r="248" spans="1:14" ht="12.75">
      <c r="A248" s="265">
        <v>46244</v>
      </c>
      <c r="B248" s="12" t="s">
        <v>25</v>
      </c>
      <c r="C248" s="12">
        <v>0</v>
      </c>
      <c r="D248" s="12">
        <v>8.9</v>
      </c>
      <c r="E248" s="12">
        <v>0</v>
      </c>
      <c r="F248" s="12">
        <v>0</v>
      </c>
      <c r="G248" s="12">
        <v>0</v>
      </c>
      <c r="H248" s="12">
        <v>0</v>
      </c>
      <c r="I248" s="12">
        <f t="shared" si="96"/>
        <v>8.9</v>
      </c>
      <c r="J248" s="266">
        <f t="shared" ref="J248" si="105">SUM(I248:I249)</f>
        <v>1652.9</v>
      </c>
      <c r="K248" s="8"/>
      <c r="L248" s="8"/>
      <c r="M248" s="8"/>
      <c r="N248" s="8"/>
    </row>
    <row r="249" spans="1:14" ht="12.75">
      <c r="A249" s="431"/>
      <c r="B249" s="15" t="s">
        <v>32</v>
      </c>
      <c r="C249" s="15">
        <v>0</v>
      </c>
      <c r="D249" s="15">
        <v>13</v>
      </c>
      <c r="E249" s="15">
        <v>0</v>
      </c>
      <c r="F249" s="15">
        <v>1631</v>
      </c>
      <c r="G249" s="15">
        <v>0</v>
      </c>
      <c r="H249" s="15">
        <v>0</v>
      </c>
      <c r="I249" s="15">
        <f t="shared" si="96"/>
        <v>1644</v>
      </c>
      <c r="J249" s="431"/>
      <c r="K249" s="8"/>
      <c r="L249" s="8"/>
      <c r="M249" s="8"/>
      <c r="N249" s="8"/>
    </row>
    <row r="250" spans="1:14" ht="12.7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8"/>
      <c r="L250" s="8"/>
      <c r="M250" s="8"/>
      <c r="N250" s="8"/>
    </row>
    <row r="251" spans="1:14" ht="12.75">
      <c r="A251" s="258" t="s">
        <v>89</v>
      </c>
      <c r="B251" s="432"/>
      <c r="C251" s="33">
        <f t="shared" ref="C251:J251" si="106">SUM(C230:C249)</f>
        <v>0</v>
      </c>
      <c r="D251" s="33">
        <f t="shared" si="106"/>
        <v>244.29999999999998</v>
      </c>
      <c r="E251" s="33">
        <f t="shared" si="106"/>
        <v>0</v>
      </c>
      <c r="F251" s="33">
        <f t="shared" si="106"/>
        <v>14444.8</v>
      </c>
      <c r="G251" s="33">
        <f t="shared" si="106"/>
        <v>46310.399999999994</v>
      </c>
      <c r="H251" s="33">
        <f t="shared" si="106"/>
        <v>0</v>
      </c>
      <c r="I251" s="33">
        <f t="shared" si="106"/>
        <v>60999.5</v>
      </c>
      <c r="J251" s="33">
        <f t="shared" si="106"/>
        <v>60999.5</v>
      </c>
      <c r="K251" s="8"/>
      <c r="L251" s="8"/>
      <c r="M251" s="8"/>
      <c r="N251" s="8"/>
    </row>
    <row r="252" spans="1:14" ht="13.5">
      <c r="A252" s="267" t="s">
        <v>90</v>
      </c>
      <c r="B252" s="433"/>
      <c r="C252" s="34">
        <f t="shared" ref="C252:J252" si="107">C251*40</f>
        <v>0</v>
      </c>
      <c r="D252" s="34">
        <f t="shared" si="107"/>
        <v>9772</v>
      </c>
      <c r="E252" s="34">
        <f t="shared" si="107"/>
        <v>0</v>
      </c>
      <c r="F252" s="34">
        <f t="shared" si="107"/>
        <v>577792</v>
      </c>
      <c r="G252" s="34">
        <f t="shared" si="107"/>
        <v>1852415.9999999998</v>
      </c>
      <c r="H252" s="34">
        <f t="shared" si="107"/>
        <v>0</v>
      </c>
      <c r="I252" s="34">
        <f t="shared" si="107"/>
        <v>2439980</v>
      </c>
      <c r="J252" s="34">
        <f t="shared" si="107"/>
        <v>2439980</v>
      </c>
      <c r="K252" s="8"/>
      <c r="L252" s="8"/>
      <c r="M252" s="8"/>
      <c r="N252" s="8"/>
    </row>
    <row r="253" spans="1:14" ht="13.5">
      <c r="A253" s="18"/>
      <c r="B253" s="10"/>
      <c r="C253" s="10"/>
      <c r="D253" s="10"/>
      <c r="E253" s="10"/>
      <c r="F253" s="10"/>
      <c r="G253" s="10"/>
      <c r="H253" s="10"/>
      <c r="I253" s="177"/>
      <c r="J253" s="177"/>
      <c r="K253" s="8"/>
      <c r="L253" s="8"/>
      <c r="M253" s="8"/>
      <c r="N253" s="8"/>
    </row>
    <row r="254" spans="1:14" ht="12.75">
      <c r="A254" s="254" t="s">
        <v>91</v>
      </c>
      <c r="B254" s="421"/>
      <c r="C254" s="46"/>
      <c r="D254" s="46"/>
      <c r="E254" s="46"/>
      <c r="F254" s="46"/>
      <c r="G254" s="46"/>
      <c r="H254" s="46"/>
      <c r="I254" s="46"/>
      <c r="J254" s="46"/>
      <c r="K254" s="8"/>
      <c r="L254" s="8"/>
      <c r="M254" s="8"/>
      <c r="N254" s="8"/>
    </row>
    <row r="255" spans="1:14" ht="12.75">
      <c r="A255" s="255" t="s">
        <v>92</v>
      </c>
      <c r="B255" s="422"/>
      <c r="C255" s="16"/>
      <c r="D255" s="16"/>
      <c r="E255" s="16"/>
      <c r="F255" s="16"/>
      <c r="G255" s="16"/>
      <c r="H255" s="16"/>
      <c r="I255" s="16"/>
      <c r="J255" s="16"/>
      <c r="K255" s="11"/>
      <c r="L255" s="11"/>
      <c r="M255" s="11"/>
      <c r="N255" s="11"/>
    </row>
    <row r="256" spans="1:14" ht="12.75">
      <c r="A256" s="40"/>
      <c r="B256" s="41"/>
      <c r="C256" s="42"/>
      <c r="D256" s="42"/>
      <c r="E256" s="39"/>
      <c r="F256" s="39"/>
      <c r="G256" s="39"/>
      <c r="H256" s="43"/>
      <c r="I256" s="168"/>
      <c r="K256" s="14"/>
      <c r="L256" s="14"/>
      <c r="M256" s="14"/>
      <c r="N256" s="14"/>
    </row>
    <row r="257" spans="1:14" ht="14.25">
      <c r="A257" s="44"/>
      <c r="B257" s="15"/>
      <c r="C257" s="10"/>
      <c r="D257" s="10"/>
      <c r="E257" s="10"/>
      <c r="F257" s="10"/>
      <c r="G257" s="10"/>
      <c r="H257" s="10"/>
      <c r="I257" s="15"/>
      <c r="J257" s="11"/>
      <c r="K257" s="11"/>
      <c r="L257" s="11"/>
      <c r="M257" s="11"/>
      <c r="N257" s="11"/>
    </row>
    <row r="258" spans="1:14" ht="12.75">
      <c r="A258" s="275">
        <v>46204</v>
      </c>
      <c r="B258" s="12" t="s">
        <v>25</v>
      </c>
      <c r="C258" s="13">
        <v>47.5</v>
      </c>
      <c r="D258" s="13">
        <v>23.3</v>
      </c>
      <c r="E258" s="13">
        <v>0</v>
      </c>
      <c r="F258" s="13">
        <v>0</v>
      </c>
      <c r="G258" s="13">
        <v>0</v>
      </c>
      <c r="H258" s="12">
        <v>0</v>
      </c>
      <c r="I258" s="12">
        <f t="shared" ref="I258:I277" si="108">SUM(C258:H258)</f>
        <v>70.8</v>
      </c>
      <c r="J258" s="252">
        <f>SUM(I258:I259)</f>
        <v>4125.6000000000004</v>
      </c>
      <c r="K258" s="14"/>
      <c r="L258" s="14"/>
      <c r="M258" s="14"/>
      <c r="N258" s="14"/>
    </row>
    <row r="259" spans="1:14" ht="12.75">
      <c r="A259" s="420"/>
      <c r="B259" s="15" t="s">
        <v>32</v>
      </c>
      <c r="C259" s="10">
        <v>48.4</v>
      </c>
      <c r="D259" s="10">
        <v>26.4</v>
      </c>
      <c r="E259" s="10">
        <v>0</v>
      </c>
      <c r="F259" s="10">
        <v>3980</v>
      </c>
      <c r="G259" s="10">
        <v>0</v>
      </c>
      <c r="H259" s="15">
        <v>0</v>
      </c>
      <c r="I259" s="15">
        <f t="shared" si="108"/>
        <v>4054.8</v>
      </c>
      <c r="J259" s="420"/>
      <c r="K259" s="11"/>
      <c r="L259" s="11"/>
      <c r="M259" s="11"/>
      <c r="N259" s="11"/>
    </row>
    <row r="260" spans="1:14" ht="12.75">
      <c r="A260" s="275">
        <v>46205</v>
      </c>
      <c r="B260" s="12" t="s">
        <v>25</v>
      </c>
      <c r="C260" s="13">
        <v>44.6</v>
      </c>
      <c r="D260" s="13">
        <v>22.3</v>
      </c>
      <c r="E260" s="13">
        <v>0</v>
      </c>
      <c r="F260" s="13">
        <v>0</v>
      </c>
      <c r="G260" s="13">
        <v>0</v>
      </c>
      <c r="H260" s="12">
        <v>0</v>
      </c>
      <c r="I260" s="12">
        <f t="shared" si="108"/>
        <v>66.900000000000006</v>
      </c>
      <c r="J260" s="252">
        <f>SUM(I260:I261)</f>
        <v>4277.5999999999995</v>
      </c>
      <c r="K260" s="14"/>
      <c r="L260" s="14"/>
      <c r="M260" s="14"/>
      <c r="N260" s="14"/>
    </row>
    <row r="261" spans="1:14" ht="12.75">
      <c r="A261" s="420"/>
      <c r="B261" s="15" t="s">
        <v>32</v>
      </c>
      <c r="C261" s="10">
        <v>42.7</v>
      </c>
      <c r="D261" s="10">
        <v>23</v>
      </c>
      <c r="E261" s="10">
        <v>0</v>
      </c>
      <c r="F261" s="10">
        <v>4145</v>
      </c>
      <c r="G261" s="10">
        <v>0</v>
      </c>
      <c r="H261" s="15">
        <v>0</v>
      </c>
      <c r="I261" s="15">
        <f t="shared" si="108"/>
        <v>4210.7</v>
      </c>
      <c r="J261" s="420"/>
      <c r="K261" s="11"/>
      <c r="L261" s="11"/>
      <c r="M261" s="11"/>
      <c r="N261" s="11"/>
    </row>
    <row r="262" spans="1:14" ht="12.75">
      <c r="A262" s="275">
        <v>46206</v>
      </c>
      <c r="B262" s="12" t="s">
        <v>25</v>
      </c>
      <c r="C262" s="13">
        <v>50.5</v>
      </c>
      <c r="D262" s="13">
        <v>21.5</v>
      </c>
      <c r="E262" s="13">
        <v>0</v>
      </c>
      <c r="F262" s="13">
        <v>0</v>
      </c>
      <c r="G262" s="13">
        <v>0</v>
      </c>
      <c r="H262" s="12">
        <v>0</v>
      </c>
      <c r="I262" s="12">
        <f t="shared" si="108"/>
        <v>72</v>
      </c>
      <c r="J262" s="252">
        <f>SUM(I262:I263)</f>
        <v>4082</v>
      </c>
      <c r="K262" s="14"/>
      <c r="L262" s="14"/>
      <c r="M262" s="14"/>
      <c r="N262" s="14"/>
    </row>
    <row r="263" spans="1:14" ht="12.75">
      <c r="A263" s="420"/>
      <c r="B263" s="15" t="s">
        <v>32</v>
      </c>
      <c r="C263" s="10">
        <v>0</v>
      </c>
      <c r="D263" s="10">
        <v>0</v>
      </c>
      <c r="E263" s="10">
        <v>0</v>
      </c>
      <c r="F263" s="10">
        <v>4010</v>
      </c>
      <c r="G263" s="10">
        <v>0</v>
      </c>
      <c r="H263" s="15">
        <v>0</v>
      </c>
      <c r="I263" s="15">
        <f t="shared" si="108"/>
        <v>4010</v>
      </c>
      <c r="J263" s="420"/>
      <c r="K263" s="11"/>
      <c r="L263" s="11"/>
      <c r="M263" s="11"/>
      <c r="N263" s="11"/>
    </row>
    <row r="264" spans="1:14" ht="12.75">
      <c r="A264" s="275">
        <v>46207</v>
      </c>
      <c r="B264" s="12" t="s">
        <v>25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  <c r="H264" s="12">
        <v>0</v>
      </c>
      <c r="I264" s="12">
        <f t="shared" si="108"/>
        <v>0</v>
      </c>
      <c r="J264" s="252">
        <f>SUM(I264:I265)</f>
        <v>3915.3</v>
      </c>
      <c r="K264" s="14"/>
      <c r="L264" s="14"/>
      <c r="M264" s="14"/>
      <c r="N264" s="14"/>
    </row>
    <row r="265" spans="1:14" ht="12.75">
      <c r="A265" s="420"/>
      <c r="B265" s="15" t="s">
        <v>32</v>
      </c>
      <c r="C265" s="10">
        <v>0</v>
      </c>
      <c r="D265" s="10">
        <v>8.3000000000000007</v>
      </c>
      <c r="E265" s="10">
        <v>0</v>
      </c>
      <c r="F265" s="10">
        <v>3907</v>
      </c>
      <c r="G265" s="10">
        <v>0</v>
      </c>
      <c r="H265" s="15">
        <v>0</v>
      </c>
      <c r="I265" s="15">
        <f t="shared" si="108"/>
        <v>3915.3</v>
      </c>
      <c r="J265" s="420"/>
      <c r="K265" s="11"/>
      <c r="L265" s="11"/>
      <c r="M265" s="11"/>
      <c r="N265" s="11"/>
    </row>
    <row r="266" spans="1:14" ht="12.75">
      <c r="A266" s="275">
        <v>46208</v>
      </c>
      <c r="B266" s="12" t="s">
        <v>25</v>
      </c>
      <c r="C266" s="13">
        <v>0</v>
      </c>
      <c r="D266" s="13">
        <v>3.2</v>
      </c>
      <c r="E266" s="13">
        <v>0</v>
      </c>
      <c r="F266" s="13">
        <v>0</v>
      </c>
      <c r="G266" s="13">
        <v>0</v>
      </c>
      <c r="H266" s="12">
        <v>0</v>
      </c>
      <c r="I266" s="12">
        <f t="shared" si="108"/>
        <v>3.2</v>
      </c>
      <c r="J266" s="252">
        <f>SUM(I266:I267)</f>
        <v>3944.2</v>
      </c>
      <c r="K266" s="14"/>
      <c r="L266" s="14"/>
      <c r="M266" s="14"/>
      <c r="N266" s="14"/>
    </row>
    <row r="267" spans="1:14" ht="12.75">
      <c r="A267" s="420"/>
      <c r="B267" s="15" t="s">
        <v>32</v>
      </c>
      <c r="C267" s="10">
        <v>0</v>
      </c>
      <c r="D267" s="10">
        <v>0</v>
      </c>
      <c r="E267" s="10">
        <v>0</v>
      </c>
      <c r="F267" s="10">
        <v>3941</v>
      </c>
      <c r="G267" s="10">
        <v>0</v>
      </c>
      <c r="H267" s="15">
        <v>0</v>
      </c>
      <c r="I267" s="15">
        <f t="shared" si="108"/>
        <v>3941</v>
      </c>
      <c r="J267" s="420"/>
      <c r="K267" s="11"/>
      <c r="L267" s="11"/>
      <c r="M267" s="11"/>
      <c r="N267" s="11"/>
    </row>
    <row r="268" spans="1:14" ht="12.75">
      <c r="A268" s="275">
        <v>46209</v>
      </c>
      <c r="B268" s="12" t="s">
        <v>25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  <c r="H268" s="12">
        <v>0</v>
      </c>
      <c r="I268" s="12">
        <f t="shared" si="108"/>
        <v>0</v>
      </c>
      <c r="J268" s="252">
        <f>SUM(I268:I269)</f>
        <v>3963.8</v>
      </c>
      <c r="K268" s="14"/>
      <c r="L268" s="14"/>
      <c r="M268" s="14"/>
      <c r="N268" s="14"/>
    </row>
    <row r="269" spans="1:14" ht="12.75">
      <c r="A269" s="420"/>
      <c r="B269" s="15" t="s">
        <v>32</v>
      </c>
      <c r="C269" s="10">
        <v>0</v>
      </c>
      <c r="D269" s="10">
        <v>12.8</v>
      </c>
      <c r="E269" s="10">
        <v>0</v>
      </c>
      <c r="F269" s="10">
        <v>3951</v>
      </c>
      <c r="G269" s="10">
        <v>0</v>
      </c>
      <c r="H269" s="15">
        <v>0</v>
      </c>
      <c r="I269" s="15">
        <f t="shared" si="108"/>
        <v>3963.8</v>
      </c>
      <c r="J269" s="420"/>
      <c r="K269" s="11"/>
      <c r="L269" s="11"/>
      <c r="M269" s="11"/>
      <c r="N269" s="11"/>
    </row>
    <row r="270" spans="1:14" ht="12.75">
      <c r="A270" s="275">
        <v>46210</v>
      </c>
      <c r="B270" s="12" t="s">
        <v>25</v>
      </c>
      <c r="C270" s="13">
        <v>0</v>
      </c>
      <c r="D270" s="13">
        <v>7.2</v>
      </c>
      <c r="E270" s="13">
        <v>0</v>
      </c>
      <c r="F270" s="13">
        <v>0</v>
      </c>
      <c r="G270" s="13">
        <v>0</v>
      </c>
      <c r="H270" s="12">
        <v>0</v>
      </c>
      <c r="I270" s="12">
        <f t="shared" si="108"/>
        <v>7.2</v>
      </c>
      <c r="J270" s="252">
        <f>SUM(I270:I271)</f>
        <v>3645.3999999999996</v>
      </c>
      <c r="K270" s="14"/>
      <c r="L270" s="14"/>
      <c r="M270" s="14"/>
      <c r="N270" s="14"/>
    </row>
    <row r="271" spans="1:14" ht="12.75">
      <c r="A271" s="420"/>
      <c r="B271" s="15" t="s">
        <v>32</v>
      </c>
      <c r="C271" s="10">
        <v>0</v>
      </c>
      <c r="D271" s="10">
        <v>17.2</v>
      </c>
      <c r="E271" s="10">
        <v>0</v>
      </c>
      <c r="F271" s="10">
        <v>3621</v>
      </c>
      <c r="G271" s="10">
        <v>0</v>
      </c>
      <c r="H271" s="15">
        <v>0</v>
      </c>
      <c r="I271" s="15">
        <f t="shared" si="108"/>
        <v>3638.2</v>
      </c>
      <c r="J271" s="420"/>
      <c r="K271" s="11"/>
      <c r="L271" s="11"/>
      <c r="M271" s="11"/>
      <c r="N271" s="11"/>
    </row>
    <row r="272" spans="1:14" ht="12.75">
      <c r="A272" s="275">
        <v>46211</v>
      </c>
      <c r="B272" s="12" t="s">
        <v>25</v>
      </c>
      <c r="C272" s="13">
        <v>0</v>
      </c>
      <c r="D272" s="13">
        <v>4.4000000000000004</v>
      </c>
      <c r="E272" s="13">
        <v>0</v>
      </c>
      <c r="F272" s="13">
        <v>0</v>
      </c>
      <c r="G272" s="13">
        <v>0</v>
      </c>
      <c r="H272" s="12">
        <v>0</v>
      </c>
      <c r="I272" s="12">
        <f t="shared" si="108"/>
        <v>4.4000000000000004</v>
      </c>
      <c r="J272" s="252">
        <f>SUM(I272:I273)</f>
        <v>3549.2000000000003</v>
      </c>
      <c r="K272" s="14"/>
      <c r="L272" s="14"/>
      <c r="M272" s="14"/>
      <c r="N272" s="14"/>
    </row>
    <row r="273" spans="1:25" ht="12.75">
      <c r="A273" s="420"/>
      <c r="B273" s="15" t="s">
        <v>32</v>
      </c>
      <c r="C273" s="10">
        <v>0</v>
      </c>
      <c r="D273" s="10">
        <v>11.8</v>
      </c>
      <c r="E273" s="10">
        <v>0</v>
      </c>
      <c r="F273" s="10">
        <v>3533</v>
      </c>
      <c r="G273" s="10">
        <v>0</v>
      </c>
      <c r="H273" s="15">
        <v>0</v>
      </c>
      <c r="I273" s="15">
        <f t="shared" si="108"/>
        <v>3544.8</v>
      </c>
      <c r="J273" s="420"/>
      <c r="K273" s="11"/>
      <c r="L273" s="11"/>
      <c r="M273" s="11"/>
      <c r="N273" s="11"/>
    </row>
    <row r="274" spans="1:25" ht="12.75">
      <c r="A274" s="275">
        <v>46212</v>
      </c>
      <c r="B274" s="12" t="s">
        <v>25</v>
      </c>
      <c r="C274" s="13">
        <v>0</v>
      </c>
      <c r="D274" s="13">
        <v>7</v>
      </c>
      <c r="E274" s="13">
        <v>0</v>
      </c>
      <c r="F274" s="13">
        <v>0</v>
      </c>
      <c r="G274" s="13">
        <v>0</v>
      </c>
      <c r="H274" s="12">
        <v>0</v>
      </c>
      <c r="I274" s="12">
        <f t="shared" si="108"/>
        <v>7</v>
      </c>
      <c r="J274" s="252">
        <f>SUM(I274:I275)</f>
        <v>3265</v>
      </c>
      <c r="K274" s="14"/>
      <c r="L274" s="14"/>
      <c r="M274" s="14"/>
      <c r="N274" s="14"/>
    </row>
    <row r="275" spans="1:25" ht="12.75">
      <c r="A275" s="420"/>
      <c r="B275" s="15" t="s">
        <v>32</v>
      </c>
      <c r="C275" s="10">
        <v>0</v>
      </c>
      <c r="D275" s="10">
        <v>16</v>
      </c>
      <c r="E275" s="10">
        <v>0</v>
      </c>
      <c r="F275" s="10">
        <v>3242</v>
      </c>
      <c r="G275" s="10">
        <v>0</v>
      </c>
      <c r="H275" s="15">
        <v>0</v>
      </c>
      <c r="I275" s="15">
        <f t="shared" si="108"/>
        <v>3258</v>
      </c>
      <c r="J275" s="420"/>
      <c r="K275" s="11"/>
      <c r="L275" s="11"/>
      <c r="M275" s="11"/>
      <c r="N275" s="11"/>
    </row>
    <row r="276" spans="1:25" ht="12.75">
      <c r="A276" s="275">
        <v>46213</v>
      </c>
      <c r="B276" s="12" t="s">
        <v>25</v>
      </c>
      <c r="C276" s="13">
        <v>0</v>
      </c>
      <c r="D276" s="13">
        <v>10.3</v>
      </c>
      <c r="E276" s="13">
        <v>0</v>
      </c>
      <c r="F276" s="13">
        <v>0</v>
      </c>
      <c r="G276" s="13">
        <v>0</v>
      </c>
      <c r="H276" s="12">
        <v>0</v>
      </c>
      <c r="I276" s="12">
        <f t="shared" si="108"/>
        <v>10.3</v>
      </c>
      <c r="J276" s="252">
        <f>SUM(I276:I277)</f>
        <v>3441.7000000000003</v>
      </c>
      <c r="K276" s="14"/>
      <c r="L276" s="14"/>
      <c r="M276" s="14"/>
      <c r="N276" s="14"/>
    </row>
    <row r="277" spans="1:25" ht="12.75">
      <c r="A277" s="420"/>
      <c r="B277" s="15" t="s">
        <v>32</v>
      </c>
      <c r="C277" s="10">
        <v>0</v>
      </c>
      <c r="D277" s="10">
        <v>19.399999999999999</v>
      </c>
      <c r="E277" s="10">
        <v>0</v>
      </c>
      <c r="F277" s="10">
        <v>3412</v>
      </c>
      <c r="G277" s="10">
        <v>0</v>
      </c>
      <c r="H277" s="15">
        <v>0</v>
      </c>
      <c r="I277" s="15">
        <f t="shared" si="108"/>
        <v>3431.4</v>
      </c>
      <c r="J277" s="420"/>
      <c r="K277" s="11"/>
      <c r="L277" s="11"/>
      <c r="M277" s="11"/>
      <c r="N277" s="11"/>
    </row>
    <row r="278" spans="1:25" ht="12.75">
      <c r="A278" s="12"/>
      <c r="B278" s="12"/>
      <c r="C278" s="13"/>
      <c r="D278" s="13"/>
      <c r="E278" s="13"/>
      <c r="F278" s="13"/>
      <c r="G278" s="13"/>
      <c r="H278" s="13"/>
      <c r="I278" s="14"/>
      <c r="J278" s="14"/>
      <c r="K278" s="14"/>
      <c r="L278" s="14"/>
      <c r="M278" s="14"/>
      <c r="N278" s="14"/>
    </row>
    <row r="279" spans="1:25" ht="12.75">
      <c r="A279" s="254" t="s">
        <v>89</v>
      </c>
      <c r="B279" s="422"/>
      <c r="C279" s="16">
        <f t="shared" ref="C279:J279" si="109">SUM(C258:C277)</f>
        <v>233.7</v>
      </c>
      <c r="D279" s="16">
        <f t="shared" si="109"/>
        <v>234.10000000000002</v>
      </c>
      <c r="E279" s="16">
        <f t="shared" si="109"/>
        <v>0</v>
      </c>
      <c r="F279" s="16">
        <f t="shared" si="109"/>
        <v>37742</v>
      </c>
      <c r="G279" s="16">
        <f t="shared" si="109"/>
        <v>0</v>
      </c>
      <c r="H279" s="16">
        <f t="shared" si="109"/>
        <v>0</v>
      </c>
      <c r="I279" s="16">
        <f t="shared" si="109"/>
        <v>38209.80000000001</v>
      </c>
      <c r="J279" s="16">
        <f t="shared" si="109"/>
        <v>38209.800000000003</v>
      </c>
      <c r="K279" s="11"/>
      <c r="L279" s="11"/>
      <c r="M279" s="11"/>
      <c r="N279" s="11"/>
    </row>
    <row r="280" spans="1:25" ht="13.5">
      <c r="A280" s="253" t="s">
        <v>90</v>
      </c>
      <c r="B280" s="421"/>
      <c r="C280" s="17">
        <f t="shared" ref="C280:J280" si="110">C279*40</f>
        <v>9348</v>
      </c>
      <c r="D280" s="17">
        <f t="shared" si="110"/>
        <v>9364</v>
      </c>
      <c r="E280" s="17">
        <f t="shared" si="110"/>
        <v>0</v>
      </c>
      <c r="F280" s="17">
        <f t="shared" si="110"/>
        <v>1509680</v>
      </c>
      <c r="G280" s="17">
        <f t="shared" si="110"/>
        <v>0</v>
      </c>
      <c r="H280" s="17">
        <f t="shared" si="110"/>
        <v>0</v>
      </c>
      <c r="I280" s="17">
        <f t="shared" si="110"/>
        <v>1528392.0000000005</v>
      </c>
      <c r="J280" s="17">
        <f>J279*40</f>
        <v>1528392</v>
      </c>
      <c r="K280" s="14"/>
      <c r="L280" s="14"/>
      <c r="M280" s="14"/>
      <c r="N280" s="14"/>
    </row>
    <row r="281" spans="1:25" ht="13.5">
      <c r="A281" s="45"/>
      <c r="B281" s="15"/>
      <c r="C281" s="10"/>
      <c r="D281" s="10"/>
      <c r="E281" s="10"/>
      <c r="F281" s="10"/>
      <c r="G281" s="10"/>
      <c r="H281" s="10"/>
      <c r="I281" s="15"/>
      <c r="J281" s="15"/>
      <c r="K281" s="11"/>
      <c r="L281" s="11"/>
      <c r="M281" s="11"/>
      <c r="N281" s="11"/>
    </row>
    <row r="282" spans="1:25" ht="15.75" customHeight="1">
      <c r="A282" s="254" t="s">
        <v>91</v>
      </c>
      <c r="B282" s="421"/>
      <c r="C282" s="46"/>
      <c r="D282" s="46"/>
      <c r="E282" s="46"/>
      <c r="F282" s="46"/>
      <c r="G282" s="46"/>
      <c r="H282" s="46"/>
      <c r="I282" s="46"/>
      <c r="J282" s="46"/>
    </row>
    <row r="283" spans="1:25" ht="12.75">
      <c r="A283" s="255" t="s">
        <v>92</v>
      </c>
      <c r="B283" s="422"/>
      <c r="C283" s="16"/>
      <c r="D283" s="16"/>
      <c r="E283" s="16"/>
      <c r="F283" s="16"/>
      <c r="G283" s="16"/>
      <c r="H283" s="16"/>
      <c r="I283" s="16"/>
      <c r="J283" s="16"/>
      <c r="K283" s="11"/>
      <c r="L283" s="11"/>
      <c r="M283" s="11"/>
      <c r="N283" s="11"/>
    </row>
    <row r="284" spans="1:25" ht="12.75">
      <c r="K284" s="48"/>
      <c r="L284" s="48"/>
      <c r="M284" s="48"/>
      <c r="N284" s="48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</row>
    <row r="285" spans="1:25" ht="14.25">
      <c r="A285" s="44"/>
      <c r="B285" s="15"/>
      <c r="C285" s="10"/>
      <c r="D285" s="10"/>
      <c r="E285" s="10"/>
      <c r="F285" s="10"/>
      <c r="G285" s="10"/>
      <c r="H285" s="10"/>
      <c r="I285" s="15"/>
      <c r="J285" s="11"/>
      <c r="K285" s="37"/>
      <c r="L285" s="37"/>
      <c r="M285" s="37"/>
      <c r="N285" s="37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</row>
    <row r="286" spans="1:25" ht="12.75">
      <c r="A286" s="47"/>
      <c r="B286" s="41"/>
      <c r="C286" s="7"/>
      <c r="D286" s="7"/>
      <c r="E286" s="7"/>
      <c r="F286" s="7"/>
      <c r="G286" s="7"/>
      <c r="H286" s="7"/>
      <c r="I286" s="41"/>
      <c r="J286" s="48"/>
      <c r="K286" s="48"/>
      <c r="L286" s="48"/>
      <c r="M286" s="48"/>
      <c r="N286" s="48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</row>
    <row r="287" spans="1:25" ht="12.75">
      <c r="A287" s="264">
        <v>46214</v>
      </c>
      <c r="B287" s="15" t="s">
        <v>25</v>
      </c>
      <c r="C287" s="10">
        <v>0</v>
      </c>
      <c r="D287" s="10">
        <v>14</v>
      </c>
      <c r="E287" s="10">
        <v>0</v>
      </c>
      <c r="F287" s="10">
        <v>0</v>
      </c>
      <c r="G287" s="10">
        <v>0</v>
      </c>
      <c r="H287" s="15">
        <v>0</v>
      </c>
      <c r="I287" s="15">
        <f t="shared" ref="I287:I306" si="111">SUM(C287:H287)</f>
        <v>14</v>
      </c>
      <c r="J287" s="262">
        <f>SUM(I287:I288)</f>
        <v>3423</v>
      </c>
      <c r="K287" s="37"/>
      <c r="L287" s="37"/>
      <c r="M287" s="37"/>
      <c r="N287" s="37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</row>
    <row r="288" spans="1:25" ht="12.75">
      <c r="A288" s="428"/>
      <c r="B288" s="12" t="s">
        <v>32</v>
      </c>
      <c r="C288" s="13">
        <v>0</v>
      </c>
      <c r="D288" s="13">
        <v>21</v>
      </c>
      <c r="E288" s="13">
        <v>0</v>
      </c>
      <c r="F288" s="13">
        <v>3388</v>
      </c>
      <c r="G288" s="13">
        <v>0</v>
      </c>
      <c r="H288" s="12">
        <v>0</v>
      </c>
      <c r="I288" s="12">
        <f t="shared" si="111"/>
        <v>3409</v>
      </c>
      <c r="J288" s="428"/>
      <c r="K288" s="48"/>
      <c r="L288" s="48"/>
      <c r="M288" s="48"/>
      <c r="N288" s="48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</row>
    <row r="289" spans="1:25" ht="12.75">
      <c r="A289" s="264">
        <v>46215</v>
      </c>
      <c r="B289" s="15" t="s">
        <v>25</v>
      </c>
      <c r="C289" s="10">
        <v>0</v>
      </c>
      <c r="D289" s="10">
        <v>19.5</v>
      </c>
      <c r="E289" s="10">
        <v>0</v>
      </c>
      <c r="F289" s="10">
        <v>0</v>
      </c>
      <c r="G289" s="10">
        <v>0</v>
      </c>
      <c r="H289" s="15">
        <v>0</v>
      </c>
      <c r="I289" s="15">
        <f t="shared" si="111"/>
        <v>19.5</v>
      </c>
      <c r="J289" s="262">
        <f>SUM(I289:I290)</f>
        <v>3450.9</v>
      </c>
      <c r="K289" s="37"/>
      <c r="L289" s="37"/>
      <c r="M289" s="37"/>
      <c r="N289" s="37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</row>
    <row r="290" spans="1:25" ht="12.75">
      <c r="A290" s="428"/>
      <c r="B290" s="12" t="s">
        <v>32</v>
      </c>
      <c r="C290" s="13">
        <v>0</v>
      </c>
      <c r="D290" s="13">
        <v>19.399999999999999</v>
      </c>
      <c r="E290" s="13">
        <v>0</v>
      </c>
      <c r="F290" s="13">
        <v>3412</v>
      </c>
      <c r="G290" s="13">
        <v>0</v>
      </c>
      <c r="H290" s="12">
        <v>0</v>
      </c>
      <c r="I290" s="12">
        <f t="shared" si="111"/>
        <v>3431.4</v>
      </c>
      <c r="J290" s="428"/>
      <c r="K290" s="48"/>
      <c r="L290" s="48"/>
      <c r="M290" s="48"/>
      <c r="N290" s="48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</row>
    <row r="291" spans="1:25" ht="12.75">
      <c r="A291" s="264">
        <v>46216</v>
      </c>
      <c r="B291" s="15" t="s">
        <v>25</v>
      </c>
      <c r="C291" s="10">
        <v>0</v>
      </c>
      <c r="D291" s="10">
        <v>14.8</v>
      </c>
      <c r="E291" s="10">
        <v>0</v>
      </c>
      <c r="F291" s="10">
        <v>0</v>
      </c>
      <c r="G291" s="10">
        <v>0</v>
      </c>
      <c r="H291" s="15">
        <v>0</v>
      </c>
      <c r="I291" s="15">
        <f t="shared" si="111"/>
        <v>14.8</v>
      </c>
      <c r="J291" s="262">
        <f>SUM(I291:I292)</f>
        <v>3718.3</v>
      </c>
      <c r="K291" s="37"/>
      <c r="L291" s="37"/>
      <c r="M291" s="37"/>
      <c r="N291" s="37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</row>
    <row r="292" spans="1:25" ht="12.75">
      <c r="A292" s="428"/>
      <c r="B292" s="12" t="s">
        <v>32</v>
      </c>
      <c r="C292" s="13">
        <v>0</v>
      </c>
      <c r="D292" s="13">
        <v>19.5</v>
      </c>
      <c r="E292" s="13">
        <v>0</v>
      </c>
      <c r="F292" s="13">
        <v>3684</v>
      </c>
      <c r="G292" s="13">
        <v>0</v>
      </c>
      <c r="H292" s="12">
        <v>0</v>
      </c>
      <c r="I292" s="12">
        <f t="shared" si="111"/>
        <v>3703.5</v>
      </c>
      <c r="J292" s="428"/>
      <c r="K292" s="48"/>
      <c r="L292" s="48"/>
      <c r="M292" s="48"/>
      <c r="N292" s="48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</row>
    <row r="293" spans="1:25" ht="12.75">
      <c r="A293" s="264">
        <v>46217</v>
      </c>
      <c r="B293" s="15" t="s">
        <v>25</v>
      </c>
      <c r="C293" s="10">
        <v>0</v>
      </c>
      <c r="D293" s="10">
        <v>16</v>
      </c>
      <c r="E293" s="10">
        <v>0</v>
      </c>
      <c r="F293" s="10">
        <v>0</v>
      </c>
      <c r="G293" s="10">
        <v>0</v>
      </c>
      <c r="H293" s="15">
        <v>0</v>
      </c>
      <c r="I293" s="15">
        <f t="shared" si="111"/>
        <v>16</v>
      </c>
      <c r="J293" s="262">
        <f>SUM(I293:I294)</f>
        <v>3690</v>
      </c>
      <c r="K293" s="37"/>
      <c r="L293" s="37"/>
      <c r="M293" s="37"/>
      <c r="N293" s="37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</row>
    <row r="294" spans="1:25" ht="12.75">
      <c r="A294" s="428"/>
      <c r="B294" s="12" t="s">
        <v>32</v>
      </c>
      <c r="C294" s="13">
        <v>0</v>
      </c>
      <c r="D294" s="13">
        <v>24</v>
      </c>
      <c r="E294" s="13">
        <v>0</v>
      </c>
      <c r="F294" s="13">
        <v>3650</v>
      </c>
      <c r="G294" s="13">
        <v>0</v>
      </c>
      <c r="H294" s="12">
        <v>0</v>
      </c>
      <c r="I294" s="12">
        <f t="shared" si="111"/>
        <v>3674</v>
      </c>
      <c r="J294" s="428"/>
      <c r="K294" s="48"/>
      <c r="L294" s="48"/>
      <c r="M294" s="48"/>
      <c r="N294" s="48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</row>
    <row r="295" spans="1:25" ht="12.75">
      <c r="A295" s="264">
        <v>46218</v>
      </c>
      <c r="B295" s="15" t="s">
        <v>25</v>
      </c>
      <c r="C295" s="10">
        <v>0</v>
      </c>
      <c r="D295" s="10">
        <v>17</v>
      </c>
      <c r="E295" s="10">
        <v>0</v>
      </c>
      <c r="F295" s="10">
        <v>0</v>
      </c>
      <c r="G295" s="10">
        <v>0</v>
      </c>
      <c r="H295" s="15">
        <v>0</v>
      </c>
      <c r="I295" s="15">
        <f t="shared" si="111"/>
        <v>17</v>
      </c>
      <c r="J295" s="262">
        <f>SUM(I295:I296)</f>
        <v>3483.7</v>
      </c>
      <c r="K295" s="37"/>
      <c r="L295" s="37"/>
      <c r="M295" s="37"/>
      <c r="N295" s="37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</row>
    <row r="296" spans="1:25" ht="12.75">
      <c r="A296" s="428"/>
      <c r="B296" s="12" t="s">
        <v>32</v>
      </c>
      <c r="C296" s="13">
        <v>0</v>
      </c>
      <c r="D296" s="13">
        <v>20.7</v>
      </c>
      <c r="E296" s="13">
        <v>0</v>
      </c>
      <c r="F296" s="13">
        <v>3446</v>
      </c>
      <c r="G296" s="13">
        <v>0</v>
      </c>
      <c r="H296" s="12">
        <v>0</v>
      </c>
      <c r="I296" s="12">
        <f t="shared" si="111"/>
        <v>3466.7</v>
      </c>
      <c r="J296" s="428"/>
      <c r="K296" s="48"/>
      <c r="L296" s="48"/>
      <c r="M296" s="48"/>
      <c r="N296" s="48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</row>
    <row r="297" spans="1:25" ht="12.75">
      <c r="A297" s="264">
        <v>46219</v>
      </c>
      <c r="B297" s="15" t="s">
        <v>25</v>
      </c>
      <c r="C297" s="10">
        <v>0</v>
      </c>
      <c r="D297" s="10">
        <v>12.4</v>
      </c>
      <c r="E297" s="10">
        <v>0</v>
      </c>
      <c r="F297" s="10">
        <v>0</v>
      </c>
      <c r="G297" s="10">
        <v>5922</v>
      </c>
      <c r="H297" s="15">
        <v>0</v>
      </c>
      <c r="I297" s="15">
        <f t="shared" si="111"/>
        <v>5934.4</v>
      </c>
      <c r="J297" s="262">
        <f>SUM(I297:I298)</f>
        <v>9540.4</v>
      </c>
      <c r="K297" s="37"/>
      <c r="L297" s="37"/>
      <c r="M297" s="37"/>
      <c r="N297" s="37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</row>
    <row r="298" spans="1:25" ht="12.75">
      <c r="A298" s="428"/>
      <c r="B298" s="12" t="s">
        <v>32</v>
      </c>
      <c r="C298" s="13">
        <v>0</v>
      </c>
      <c r="D298" s="13">
        <v>16</v>
      </c>
      <c r="E298" s="13">
        <v>0</v>
      </c>
      <c r="F298" s="13">
        <v>3590</v>
      </c>
      <c r="G298" s="13">
        <v>0</v>
      </c>
      <c r="H298" s="12">
        <v>0</v>
      </c>
      <c r="I298" s="12">
        <f t="shared" si="111"/>
        <v>3606</v>
      </c>
      <c r="J298" s="428"/>
      <c r="K298" s="48"/>
      <c r="L298" s="48"/>
      <c r="M298" s="48"/>
      <c r="N298" s="48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</row>
    <row r="299" spans="1:25" ht="12.75">
      <c r="A299" s="264">
        <v>46220</v>
      </c>
      <c r="B299" s="15" t="s">
        <v>25</v>
      </c>
      <c r="C299" s="10">
        <v>0</v>
      </c>
      <c r="D299" s="10">
        <v>6.7</v>
      </c>
      <c r="E299" s="10">
        <v>0</v>
      </c>
      <c r="F299" s="10">
        <v>0</v>
      </c>
      <c r="G299" s="10">
        <v>0</v>
      </c>
      <c r="H299" s="15">
        <v>0</v>
      </c>
      <c r="I299" s="15">
        <f t="shared" si="111"/>
        <v>6.7</v>
      </c>
      <c r="J299" s="262">
        <f>SUM(I299:I300)</f>
        <v>3448.2999999999997</v>
      </c>
      <c r="K299" s="37"/>
      <c r="L299" s="37"/>
      <c r="M299" s="37"/>
      <c r="N299" s="37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</row>
    <row r="300" spans="1:25" ht="12.75">
      <c r="A300" s="428"/>
      <c r="B300" s="12" t="s">
        <v>32</v>
      </c>
      <c r="C300" s="13">
        <v>0</v>
      </c>
      <c r="D300" s="13">
        <v>19.600000000000001</v>
      </c>
      <c r="E300" s="13">
        <v>0</v>
      </c>
      <c r="F300" s="13">
        <v>3422</v>
      </c>
      <c r="G300" s="13">
        <v>0</v>
      </c>
      <c r="H300" s="12">
        <v>0</v>
      </c>
      <c r="I300" s="12">
        <f t="shared" si="111"/>
        <v>3441.6</v>
      </c>
      <c r="J300" s="428"/>
      <c r="K300" s="48"/>
      <c r="L300" s="48"/>
      <c r="M300" s="48"/>
      <c r="N300" s="48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</row>
    <row r="301" spans="1:25" ht="12.75">
      <c r="A301" s="264">
        <v>46221</v>
      </c>
      <c r="B301" s="15" t="s">
        <v>25</v>
      </c>
      <c r="C301" s="10">
        <v>0</v>
      </c>
      <c r="D301" s="10">
        <v>5.0999999999999996</v>
      </c>
      <c r="E301" s="10">
        <v>0</v>
      </c>
      <c r="F301" s="10">
        <v>0</v>
      </c>
      <c r="G301" s="10">
        <v>0</v>
      </c>
      <c r="H301" s="15">
        <v>0</v>
      </c>
      <c r="I301" s="15">
        <f t="shared" si="111"/>
        <v>5.0999999999999996</v>
      </c>
      <c r="J301" s="262">
        <f>SUM(I301:I302)</f>
        <v>3399.9</v>
      </c>
      <c r="K301" s="37"/>
      <c r="L301" s="37"/>
      <c r="M301" s="37"/>
      <c r="N301" s="37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</row>
    <row r="302" spans="1:25" ht="12.75">
      <c r="A302" s="428"/>
      <c r="B302" s="12" t="s">
        <v>32</v>
      </c>
      <c r="C302" s="13">
        <v>0</v>
      </c>
      <c r="D302" s="10">
        <v>16.8</v>
      </c>
      <c r="E302" s="10">
        <v>0</v>
      </c>
      <c r="F302" s="10">
        <v>3378</v>
      </c>
      <c r="G302" s="13">
        <v>0</v>
      </c>
      <c r="H302" s="12">
        <v>0</v>
      </c>
      <c r="I302" s="12">
        <f t="shared" si="111"/>
        <v>3394.8</v>
      </c>
      <c r="J302" s="428"/>
      <c r="K302" s="48"/>
      <c r="L302" s="48"/>
      <c r="M302" s="48"/>
      <c r="N302" s="48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</row>
    <row r="303" spans="1:25" ht="12.75">
      <c r="A303" s="264">
        <v>46222</v>
      </c>
      <c r="B303" s="15" t="s">
        <v>25</v>
      </c>
      <c r="C303" s="10">
        <v>0</v>
      </c>
      <c r="D303" s="10">
        <v>10.6</v>
      </c>
      <c r="E303" s="10">
        <v>0</v>
      </c>
      <c r="F303" s="10">
        <v>0</v>
      </c>
      <c r="G303" s="10">
        <v>5854</v>
      </c>
      <c r="H303" s="15">
        <v>0</v>
      </c>
      <c r="I303" s="15">
        <f t="shared" si="111"/>
        <v>5864.6</v>
      </c>
      <c r="J303" s="262">
        <f>SUM(I303:I304)</f>
        <v>9287.7999999999993</v>
      </c>
      <c r="K303" s="37"/>
      <c r="L303" s="37"/>
      <c r="M303" s="37"/>
      <c r="N303" s="37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</row>
    <row r="304" spans="1:25" ht="12.75">
      <c r="A304" s="428"/>
      <c r="B304" s="12" t="s">
        <v>32</v>
      </c>
      <c r="C304" s="13">
        <v>0</v>
      </c>
      <c r="D304" s="10">
        <v>16.2</v>
      </c>
      <c r="E304" s="10">
        <v>0</v>
      </c>
      <c r="F304" s="10">
        <v>3407</v>
      </c>
      <c r="G304" s="13">
        <v>0</v>
      </c>
      <c r="H304" s="12">
        <v>0</v>
      </c>
      <c r="I304" s="12">
        <f t="shared" si="111"/>
        <v>3423.2</v>
      </c>
      <c r="J304" s="428"/>
      <c r="K304" s="48"/>
      <c r="L304" s="48"/>
      <c r="M304" s="48"/>
      <c r="N304" s="48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</row>
    <row r="305" spans="1:25" ht="12.75">
      <c r="A305" s="264">
        <v>46223</v>
      </c>
      <c r="B305" s="15" t="s">
        <v>25</v>
      </c>
      <c r="C305" s="10">
        <v>0</v>
      </c>
      <c r="D305" s="10">
        <v>12</v>
      </c>
      <c r="E305" s="10">
        <v>0</v>
      </c>
      <c r="F305" s="10">
        <v>0</v>
      </c>
      <c r="G305" s="10">
        <v>0</v>
      </c>
      <c r="H305" s="15">
        <v>0</v>
      </c>
      <c r="I305" s="15">
        <f t="shared" si="111"/>
        <v>12</v>
      </c>
      <c r="J305" s="262">
        <f>SUM(I305:I306)</f>
        <v>9371.7999999999993</v>
      </c>
      <c r="K305" s="37"/>
      <c r="L305" s="37"/>
      <c r="M305" s="37"/>
      <c r="N305" s="37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</row>
    <row r="306" spans="1:25" ht="12.75">
      <c r="A306" s="428"/>
      <c r="B306" s="12" t="s">
        <v>32</v>
      </c>
      <c r="C306" s="13">
        <v>0</v>
      </c>
      <c r="D306" s="10">
        <v>20.8</v>
      </c>
      <c r="E306" s="10">
        <v>0</v>
      </c>
      <c r="F306" s="10">
        <v>3475</v>
      </c>
      <c r="G306" s="13">
        <v>5864</v>
      </c>
      <c r="H306" s="12">
        <v>0</v>
      </c>
      <c r="I306" s="12">
        <f t="shared" si="111"/>
        <v>9359.7999999999993</v>
      </c>
      <c r="J306" s="428"/>
      <c r="K306" s="48"/>
      <c r="L306" s="48"/>
      <c r="M306" s="48"/>
      <c r="N306" s="48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</row>
    <row r="307" spans="1:25" ht="12.75">
      <c r="A307" s="50"/>
      <c r="B307" s="51"/>
      <c r="C307" s="43"/>
      <c r="D307" s="43"/>
      <c r="E307" s="43"/>
      <c r="F307" s="43"/>
      <c r="G307" s="43"/>
      <c r="H307" s="43"/>
      <c r="I307" s="37"/>
      <c r="J307" s="37"/>
      <c r="K307" s="37"/>
      <c r="L307" s="37"/>
      <c r="M307" s="37"/>
      <c r="N307" s="37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</row>
    <row r="308" spans="1:25" ht="12.75">
      <c r="A308" s="254" t="s">
        <v>89</v>
      </c>
      <c r="B308" s="421"/>
      <c r="C308" s="16">
        <f t="shared" ref="C308:J308" si="112">SUM(C287:C306)</f>
        <v>0</v>
      </c>
      <c r="D308" s="16">
        <f t="shared" si="112"/>
        <v>322.09999999999997</v>
      </c>
      <c r="E308" s="16">
        <f t="shared" si="112"/>
        <v>0</v>
      </c>
      <c r="F308" s="16">
        <f t="shared" si="112"/>
        <v>34852</v>
      </c>
      <c r="G308" s="16">
        <f t="shared" si="112"/>
        <v>17640</v>
      </c>
      <c r="H308" s="16">
        <f t="shared" si="112"/>
        <v>0</v>
      </c>
      <c r="I308" s="16">
        <f t="shared" si="112"/>
        <v>52814.099999999991</v>
      </c>
      <c r="J308" s="16">
        <f t="shared" si="112"/>
        <v>52814.100000000006</v>
      </c>
      <c r="K308" s="48"/>
      <c r="L308" s="48"/>
      <c r="M308" s="48"/>
      <c r="N308" s="48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</row>
    <row r="309" spans="1:25" ht="13.5">
      <c r="A309" s="253" t="s">
        <v>90</v>
      </c>
      <c r="B309" s="422"/>
      <c r="C309" s="17">
        <f t="shared" ref="C309:J309" si="113">C308*40</f>
        <v>0</v>
      </c>
      <c r="D309" s="17">
        <f t="shared" si="113"/>
        <v>12883.999999999998</v>
      </c>
      <c r="E309" s="17">
        <f t="shared" si="113"/>
        <v>0</v>
      </c>
      <c r="F309" s="17">
        <f t="shared" si="113"/>
        <v>1394080</v>
      </c>
      <c r="G309" s="17">
        <f t="shared" si="113"/>
        <v>705600</v>
      </c>
      <c r="H309" s="17">
        <f t="shared" si="113"/>
        <v>0</v>
      </c>
      <c r="I309" s="17">
        <f t="shared" si="113"/>
        <v>2112563.9999999995</v>
      </c>
      <c r="J309" s="17">
        <f t="shared" si="113"/>
        <v>2112564</v>
      </c>
      <c r="K309" s="37"/>
      <c r="L309" s="37"/>
      <c r="M309" s="37"/>
      <c r="N309" s="37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</row>
    <row r="310" spans="1:25" ht="13.5">
      <c r="A310" s="45"/>
      <c r="B310" s="12"/>
      <c r="C310" s="13"/>
      <c r="D310" s="13"/>
      <c r="E310" s="13"/>
      <c r="F310" s="13"/>
      <c r="G310" s="13"/>
      <c r="H310" s="13"/>
      <c r="I310" s="12"/>
      <c r="J310" s="12"/>
      <c r="K310" s="48"/>
      <c r="L310" s="48"/>
      <c r="M310" s="48"/>
      <c r="N310" s="48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</row>
    <row r="311" spans="1:25" ht="12.75">
      <c r="A311" s="254" t="s">
        <v>91</v>
      </c>
      <c r="B311" s="422"/>
      <c r="C311" s="46"/>
      <c r="D311" s="46"/>
      <c r="E311" s="46"/>
      <c r="F311" s="46"/>
      <c r="G311" s="46"/>
      <c r="H311" s="46"/>
      <c r="I311" s="46"/>
      <c r="J311" s="46"/>
      <c r="K311" s="37"/>
      <c r="L311" s="37"/>
      <c r="M311" s="37"/>
      <c r="N311" s="37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</row>
    <row r="312" spans="1:25" ht="12.75">
      <c r="A312" s="276" t="s">
        <v>92</v>
      </c>
      <c r="B312" s="434"/>
      <c r="C312" s="154"/>
      <c r="D312" s="154"/>
      <c r="E312" s="154"/>
      <c r="F312" s="154"/>
      <c r="G312" s="154"/>
      <c r="H312" s="154"/>
      <c r="I312" s="154"/>
      <c r="J312" s="154"/>
      <c r="K312" s="37"/>
      <c r="L312" s="37"/>
      <c r="M312" s="37"/>
      <c r="N312" s="37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</row>
    <row r="313" spans="1:25" ht="12.75">
      <c r="A313" s="50"/>
      <c r="B313" s="51"/>
      <c r="C313" s="51"/>
      <c r="D313" s="51"/>
      <c r="E313" s="51"/>
      <c r="F313" s="51"/>
      <c r="G313" s="51"/>
      <c r="H313" s="51"/>
      <c r="I313" s="51"/>
      <c r="J313" s="51"/>
      <c r="K313" s="37"/>
      <c r="L313" s="37"/>
      <c r="M313" s="37"/>
      <c r="N313" s="37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</row>
    <row r="314" spans="1:25" ht="12.75">
      <c r="A314" s="155"/>
      <c r="B314" s="156"/>
      <c r="C314" s="7"/>
      <c r="D314" s="7"/>
      <c r="E314" s="7"/>
      <c r="F314" s="7"/>
      <c r="G314" s="7"/>
      <c r="H314" s="7"/>
      <c r="I314" s="156"/>
      <c r="J314" s="48"/>
      <c r="K314" s="37"/>
      <c r="L314" s="37"/>
      <c r="M314" s="37"/>
      <c r="N314" s="37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</row>
    <row r="315" spans="1:25" ht="12.75" customHeight="1">
      <c r="A315" s="260">
        <v>46224</v>
      </c>
      <c r="B315" s="137" t="s">
        <v>25</v>
      </c>
      <c r="C315" s="10">
        <v>0</v>
      </c>
      <c r="D315" s="10">
        <v>16</v>
      </c>
      <c r="E315" s="10">
        <v>0</v>
      </c>
      <c r="F315" s="10">
        <v>0</v>
      </c>
      <c r="G315" s="10">
        <v>0</v>
      </c>
      <c r="H315" s="15">
        <v>0</v>
      </c>
      <c r="I315" s="15">
        <f t="shared" ref="I315:I316" si="114">SUM(C315:H315)</f>
        <v>16</v>
      </c>
      <c r="J315" s="262">
        <f>SUM(I315:I316)</f>
        <v>3433</v>
      </c>
      <c r="K315" s="37"/>
      <c r="L315" s="37"/>
      <c r="M315" s="37"/>
      <c r="N315" s="37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</row>
    <row r="316" spans="1:25" ht="12.75" customHeight="1">
      <c r="A316" s="424"/>
      <c r="B316" s="137" t="s">
        <v>32</v>
      </c>
      <c r="C316" s="13">
        <v>0</v>
      </c>
      <c r="D316" s="13">
        <v>19</v>
      </c>
      <c r="E316" s="13">
        <v>0</v>
      </c>
      <c r="F316" s="13">
        <v>3398</v>
      </c>
      <c r="G316" s="13">
        <v>0</v>
      </c>
      <c r="H316" s="12">
        <v>0</v>
      </c>
      <c r="I316" s="12">
        <f t="shared" si="114"/>
        <v>3417</v>
      </c>
      <c r="J316" s="428"/>
      <c r="K316" s="37"/>
      <c r="L316" s="37"/>
      <c r="M316" s="37"/>
      <c r="N316" s="37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</row>
    <row r="317" spans="1:25" ht="12.75" customHeight="1">
      <c r="A317" s="260">
        <v>46225</v>
      </c>
      <c r="B317" s="137" t="s">
        <v>25</v>
      </c>
      <c r="C317" s="10">
        <v>0</v>
      </c>
      <c r="D317" s="10">
        <v>13</v>
      </c>
      <c r="E317" s="10">
        <v>0</v>
      </c>
      <c r="F317" s="10">
        <v>0</v>
      </c>
      <c r="G317" s="10">
        <v>0</v>
      </c>
      <c r="H317" s="15">
        <v>0</v>
      </c>
      <c r="I317" s="15">
        <f t="shared" ref="I317:I336" si="115">SUM(C317:H317)</f>
        <v>13</v>
      </c>
      <c r="J317" s="262">
        <f t="shared" ref="J317" si="116">SUM(I317:I318)</f>
        <v>3566</v>
      </c>
      <c r="K317" s="37"/>
      <c r="L317" s="37"/>
      <c r="M317" s="37"/>
      <c r="N317" s="37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</row>
    <row r="318" spans="1:25" ht="12.75" customHeight="1">
      <c r="A318" s="424"/>
      <c r="B318" s="137" t="s">
        <v>32</v>
      </c>
      <c r="C318" s="13">
        <v>0</v>
      </c>
      <c r="D318" s="13">
        <v>20</v>
      </c>
      <c r="E318" s="13">
        <v>0</v>
      </c>
      <c r="F318" s="13">
        <v>3533</v>
      </c>
      <c r="G318" s="13">
        <v>0</v>
      </c>
      <c r="H318" s="12">
        <v>0</v>
      </c>
      <c r="I318" s="12">
        <f t="shared" si="115"/>
        <v>3553</v>
      </c>
      <c r="J318" s="428"/>
      <c r="K318" s="37"/>
      <c r="L318" s="37"/>
      <c r="M318" s="37"/>
      <c r="N318" s="37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</row>
    <row r="319" spans="1:25" ht="12.75" customHeight="1">
      <c r="A319" s="260">
        <v>46226</v>
      </c>
      <c r="B319" s="137" t="s">
        <v>25</v>
      </c>
      <c r="C319" s="10">
        <v>0</v>
      </c>
      <c r="D319" s="10">
        <v>11.6</v>
      </c>
      <c r="E319" s="10">
        <v>0</v>
      </c>
      <c r="F319" s="10">
        <v>0</v>
      </c>
      <c r="G319" s="10">
        <v>0</v>
      </c>
      <c r="H319" s="15">
        <v>0</v>
      </c>
      <c r="I319" s="15">
        <f t="shared" si="115"/>
        <v>11.6</v>
      </c>
      <c r="J319" s="262">
        <f t="shared" ref="J319" si="117">SUM(I319:I320)</f>
        <v>3349.9</v>
      </c>
      <c r="K319" s="37"/>
      <c r="L319" s="37"/>
      <c r="M319" s="37"/>
      <c r="N319" s="37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</row>
    <row r="320" spans="1:25" ht="12.75" customHeight="1">
      <c r="A320" s="424"/>
      <c r="B320" s="137" t="s">
        <v>32</v>
      </c>
      <c r="C320" s="10">
        <v>0</v>
      </c>
      <c r="D320" s="13">
        <v>18.3</v>
      </c>
      <c r="E320" s="10">
        <v>0</v>
      </c>
      <c r="F320" s="13">
        <v>3320</v>
      </c>
      <c r="G320" s="13">
        <v>0</v>
      </c>
      <c r="H320" s="15">
        <v>0</v>
      </c>
      <c r="I320" s="12">
        <f t="shared" si="115"/>
        <v>3338.3</v>
      </c>
      <c r="J320" s="428"/>
      <c r="K320" s="37"/>
      <c r="L320" s="37"/>
      <c r="M320" s="37"/>
      <c r="N320" s="37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</row>
    <row r="321" spans="1:25" ht="12.75" customHeight="1">
      <c r="A321" s="260">
        <v>46227</v>
      </c>
      <c r="B321" s="137" t="s">
        <v>25</v>
      </c>
      <c r="C321" s="10">
        <v>0</v>
      </c>
      <c r="D321" s="10">
        <v>10.3</v>
      </c>
      <c r="E321" s="10">
        <v>0</v>
      </c>
      <c r="F321" s="10">
        <v>0</v>
      </c>
      <c r="G321" s="10">
        <v>5834</v>
      </c>
      <c r="H321" s="15">
        <v>0</v>
      </c>
      <c r="I321" s="15">
        <f t="shared" si="115"/>
        <v>5844.3</v>
      </c>
      <c r="J321" s="262">
        <f t="shared" ref="J321" si="118">SUM(I321:I322)</f>
        <v>9243.4</v>
      </c>
      <c r="K321" s="37"/>
      <c r="L321" s="37"/>
      <c r="M321" s="37"/>
      <c r="N321" s="37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</row>
    <row r="322" spans="1:25" ht="12.75" customHeight="1">
      <c r="A322" s="424"/>
      <c r="B322" s="137" t="s">
        <v>32</v>
      </c>
      <c r="C322" s="13">
        <v>0</v>
      </c>
      <c r="D322" s="13">
        <v>11.1</v>
      </c>
      <c r="E322" s="10">
        <v>0</v>
      </c>
      <c r="F322" s="13">
        <v>3388</v>
      </c>
      <c r="G322" s="13">
        <v>0</v>
      </c>
      <c r="H322" s="15">
        <v>0</v>
      </c>
      <c r="I322" s="12">
        <f t="shared" si="115"/>
        <v>3399.1</v>
      </c>
      <c r="J322" s="428"/>
      <c r="K322" s="37"/>
      <c r="L322" s="37"/>
      <c r="M322" s="37"/>
      <c r="N322" s="37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</row>
    <row r="323" spans="1:25" ht="12.75" customHeight="1">
      <c r="A323" s="260">
        <v>46228</v>
      </c>
      <c r="B323" s="137" t="s">
        <v>25</v>
      </c>
      <c r="C323" s="10">
        <v>0</v>
      </c>
      <c r="D323" s="10">
        <v>8.4</v>
      </c>
      <c r="E323" s="10">
        <v>0</v>
      </c>
      <c r="F323" s="10">
        <v>0</v>
      </c>
      <c r="G323" s="10">
        <v>0</v>
      </c>
      <c r="H323" s="15">
        <v>0</v>
      </c>
      <c r="I323" s="15">
        <f t="shared" si="115"/>
        <v>8.4</v>
      </c>
      <c r="J323" s="262">
        <f t="shared" ref="J323" si="119">SUM(I323:I324)</f>
        <v>3220.6</v>
      </c>
      <c r="K323" s="37"/>
      <c r="L323" s="37"/>
      <c r="M323" s="37"/>
      <c r="N323" s="37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</row>
    <row r="324" spans="1:25" ht="12.75" customHeight="1">
      <c r="A324" s="424"/>
      <c r="B324" s="137" t="s">
        <v>32</v>
      </c>
      <c r="C324" s="13">
        <v>0</v>
      </c>
      <c r="D324" s="13">
        <v>18.2</v>
      </c>
      <c r="E324" s="10">
        <v>0</v>
      </c>
      <c r="F324" s="13">
        <v>3194</v>
      </c>
      <c r="G324" s="13">
        <v>0</v>
      </c>
      <c r="H324" s="15">
        <v>0</v>
      </c>
      <c r="I324" s="12">
        <f t="shared" si="115"/>
        <v>3212.2</v>
      </c>
      <c r="J324" s="428"/>
      <c r="K324" s="37"/>
      <c r="L324" s="37"/>
      <c r="M324" s="37"/>
      <c r="N324" s="37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</row>
    <row r="325" spans="1:25" ht="12.75" customHeight="1">
      <c r="A325" s="260">
        <v>46229</v>
      </c>
      <c r="B325" s="137" t="s">
        <v>25</v>
      </c>
      <c r="C325" s="10">
        <v>0</v>
      </c>
      <c r="D325" s="10">
        <v>17.5</v>
      </c>
      <c r="E325" s="10">
        <v>0</v>
      </c>
      <c r="F325" s="10">
        <v>0</v>
      </c>
      <c r="G325" s="10">
        <v>5456</v>
      </c>
      <c r="H325" s="15">
        <v>0</v>
      </c>
      <c r="I325" s="15">
        <f t="shared" si="115"/>
        <v>5473.5</v>
      </c>
      <c r="J325" s="262">
        <f t="shared" ref="J325" si="120">SUM(I325:I326)</f>
        <v>8384.1</v>
      </c>
      <c r="K325" s="37"/>
      <c r="L325" s="37"/>
      <c r="M325" s="37"/>
      <c r="N325" s="37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</row>
    <row r="326" spans="1:25" ht="12.75" customHeight="1">
      <c r="A326" s="424"/>
      <c r="B326" s="137" t="s">
        <v>32</v>
      </c>
      <c r="C326" s="13">
        <v>0</v>
      </c>
      <c r="D326" s="13">
        <v>17.600000000000001</v>
      </c>
      <c r="E326" s="10">
        <v>0</v>
      </c>
      <c r="F326" s="13">
        <v>2893</v>
      </c>
      <c r="G326" s="13">
        <v>0</v>
      </c>
      <c r="H326" s="15">
        <v>0</v>
      </c>
      <c r="I326" s="12">
        <f t="shared" si="115"/>
        <v>2910.6</v>
      </c>
      <c r="J326" s="428"/>
      <c r="K326" s="37"/>
      <c r="L326" s="37"/>
      <c r="M326" s="37"/>
      <c r="N326" s="37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</row>
    <row r="327" spans="1:25" ht="12.75" customHeight="1">
      <c r="A327" s="260">
        <v>46230</v>
      </c>
      <c r="B327" s="137" t="s">
        <v>25</v>
      </c>
      <c r="C327" s="10">
        <v>0</v>
      </c>
      <c r="D327" s="10">
        <v>12.7</v>
      </c>
      <c r="E327" s="10">
        <v>0</v>
      </c>
      <c r="F327" s="10">
        <v>0</v>
      </c>
      <c r="G327" s="10">
        <v>0</v>
      </c>
      <c r="H327" s="15">
        <v>0</v>
      </c>
      <c r="I327" s="15">
        <f t="shared" si="115"/>
        <v>12.7</v>
      </c>
      <c r="J327" s="262">
        <f t="shared" ref="J327" si="121">SUM(I327:I328)</f>
        <v>29.7</v>
      </c>
      <c r="K327" s="37"/>
      <c r="L327" s="37"/>
      <c r="M327" s="37"/>
      <c r="N327" s="37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</row>
    <row r="328" spans="1:25" ht="12.75" customHeight="1">
      <c r="A328" s="424"/>
      <c r="B328" s="137" t="s">
        <v>32</v>
      </c>
      <c r="C328" s="13">
        <v>0</v>
      </c>
      <c r="D328" s="13">
        <v>17</v>
      </c>
      <c r="E328" s="10">
        <v>0</v>
      </c>
      <c r="F328" s="13">
        <v>0</v>
      </c>
      <c r="G328" s="13">
        <v>0</v>
      </c>
      <c r="H328" s="15">
        <v>0</v>
      </c>
      <c r="I328" s="12">
        <f t="shared" si="115"/>
        <v>17</v>
      </c>
      <c r="J328" s="428"/>
      <c r="K328" s="37"/>
      <c r="L328" s="37"/>
      <c r="M328" s="37"/>
      <c r="N328" s="37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</row>
    <row r="329" spans="1:25" ht="12.75" customHeight="1">
      <c r="A329" s="260">
        <v>46231</v>
      </c>
      <c r="B329" s="137" t="s">
        <v>25</v>
      </c>
      <c r="C329" s="10">
        <v>0</v>
      </c>
      <c r="D329" s="10">
        <v>11.2</v>
      </c>
      <c r="E329" s="10">
        <v>0</v>
      </c>
      <c r="F329" s="10">
        <v>0</v>
      </c>
      <c r="G329" s="10">
        <v>5883</v>
      </c>
      <c r="H329" s="15">
        <v>0</v>
      </c>
      <c r="I329" s="15">
        <f t="shared" si="115"/>
        <v>5894.2</v>
      </c>
      <c r="J329" s="262">
        <f t="shared" ref="J329" si="122">SUM(I329:I330)</f>
        <v>6997.9</v>
      </c>
      <c r="K329" s="37"/>
      <c r="L329" s="37"/>
      <c r="M329" s="37"/>
      <c r="N329" s="37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</row>
    <row r="330" spans="1:25" ht="12.75" customHeight="1">
      <c r="A330" s="424"/>
      <c r="B330" s="137" t="s">
        <v>32</v>
      </c>
      <c r="C330" s="13">
        <v>0</v>
      </c>
      <c r="D330" s="10">
        <v>16.7</v>
      </c>
      <c r="E330" s="10">
        <v>0</v>
      </c>
      <c r="F330" s="10">
        <v>1087</v>
      </c>
      <c r="G330" s="13">
        <v>0</v>
      </c>
      <c r="H330" s="15">
        <v>0</v>
      </c>
      <c r="I330" s="12">
        <f t="shared" si="115"/>
        <v>1103.7</v>
      </c>
      <c r="J330" s="428"/>
      <c r="K330" s="37"/>
      <c r="L330" s="37"/>
      <c r="M330" s="37"/>
      <c r="N330" s="37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</row>
    <row r="331" spans="1:25" ht="12.75" customHeight="1">
      <c r="A331" s="260">
        <v>46232</v>
      </c>
      <c r="B331" s="137" t="s">
        <v>25</v>
      </c>
      <c r="C331" s="10">
        <v>0</v>
      </c>
      <c r="D331" s="10">
        <v>10</v>
      </c>
      <c r="E331" s="10">
        <v>0</v>
      </c>
      <c r="F331" s="10">
        <v>0</v>
      </c>
      <c r="G331" s="10">
        <v>0</v>
      </c>
      <c r="H331" s="15">
        <v>0</v>
      </c>
      <c r="I331" s="15">
        <f t="shared" si="115"/>
        <v>10</v>
      </c>
      <c r="J331" s="262">
        <f t="shared" ref="J331" si="123">SUM(I331:I332)</f>
        <v>9015.2999999999993</v>
      </c>
      <c r="K331" s="37"/>
      <c r="L331" s="37"/>
      <c r="M331" s="37"/>
      <c r="N331" s="37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</row>
    <row r="332" spans="1:25" ht="12.75" customHeight="1">
      <c r="A332" s="424"/>
      <c r="B332" s="137" t="s">
        <v>32</v>
      </c>
      <c r="C332" s="13">
        <v>0</v>
      </c>
      <c r="D332" s="10">
        <v>15.3</v>
      </c>
      <c r="E332" s="10">
        <v>0</v>
      </c>
      <c r="F332" s="10">
        <v>1660</v>
      </c>
      <c r="G332" s="13">
        <v>7330</v>
      </c>
      <c r="H332" s="15">
        <v>0</v>
      </c>
      <c r="I332" s="12">
        <f t="shared" si="115"/>
        <v>9005.2999999999993</v>
      </c>
      <c r="J332" s="428"/>
      <c r="K332" s="37"/>
      <c r="L332" s="37"/>
      <c r="M332" s="37"/>
      <c r="N332" s="37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</row>
    <row r="333" spans="1:25" ht="12.75">
      <c r="A333" s="260">
        <v>46233</v>
      </c>
      <c r="B333" s="137" t="s">
        <v>25</v>
      </c>
      <c r="C333" s="10">
        <v>0</v>
      </c>
      <c r="D333" s="10">
        <v>10.199999999999999</v>
      </c>
      <c r="E333" s="10">
        <v>0</v>
      </c>
      <c r="F333" s="10">
        <v>0</v>
      </c>
      <c r="G333" s="10">
        <v>0</v>
      </c>
      <c r="H333" s="15">
        <v>0</v>
      </c>
      <c r="I333" s="15">
        <f t="shared" si="115"/>
        <v>10.199999999999999</v>
      </c>
      <c r="J333" s="262">
        <f t="shared" ref="J333" si="124">SUM(I333:I334)</f>
        <v>24.1</v>
      </c>
      <c r="K333" s="37"/>
      <c r="L333" s="37"/>
      <c r="M333" s="37"/>
      <c r="N333" s="37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</row>
    <row r="334" spans="1:25" ht="12.75">
      <c r="A334" s="424"/>
      <c r="B334" s="137" t="s">
        <v>32</v>
      </c>
      <c r="C334" s="13">
        <v>0</v>
      </c>
      <c r="D334" s="10">
        <v>13.9</v>
      </c>
      <c r="E334" s="10">
        <v>0</v>
      </c>
      <c r="F334" s="10">
        <v>0</v>
      </c>
      <c r="G334" s="13">
        <v>0</v>
      </c>
      <c r="H334" s="15">
        <v>0</v>
      </c>
      <c r="I334" s="12">
        <f t="shared" si="115"/>
        <v>13.9</v>
      </c>
      <c r="J334" s="428"/>
      <c r="K334" s="37"/>
      <c r="L334" s="37"/>
      <c r="M334" s="37"/>
      <c r="N334" s="37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</row>
    <row r="335" spans="1:25" ht="12.75" customHeight="1">
      <c r="A335" s="260">
        <v>46234</v>
      </c>
      <c r="B335" s="137" t="s">
        <v>25</v>
      </c>
      <c r="C335" s="13">
        <v>0</v>
      </c>
      <c r="D335" s="10">
        <v>8.4</v>
      </c>
      <c r="E335" s="10">
        <v>0</v>
      </c>
      <c r="F335" s="10">
        <v>0</v>
      </c>
      <c r="G335" s="13">
        <v>8019.4</v>
      </c>
      <c r="H335" s="15">
        <v>0</v>
      </c>
      <c r="I335" s="15">
        <f t="shared" si="115"/>
        <v>8027.7999999999993</v>
      </c>
      <c r="J335" s="262">
        <f t="shared" ref="J335" si="125">SUM(I335:I336)</f>
        <v>11384.199999999999</v>
      </c>
      <c r="K335" s="37"/>
      <c r="L335" s="37"/>
      <c r="M335" s="37"/>
      <c r="N335" s="37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</row>
    <row r="336" spans="1:25" ht="12.75">
      <c r="A336" s="424"/>
      <c r="B336" s="137" t="s">
        <v>32</v>
      </c>
      <c r="C336" s="13">
        <v>0</v>
      </c>
      <c r="D336" s="10">
        <v>16.7</v>
      </c>
      <c r="E336" s="10">
        <v>0</v>
      </c>
      <c r="F336" s="10">
        <v>3339.7</v>
      </c>
      <c r="G336" s="13"/>
      <c r="H336" s="15">
        <v>0</v>
      </c>
      <c r="I336" s="12">
        <f t="shared" si="115"/>
        <v>3356.3999999999996</v>
      </c>
      <c r="J336" s="428"/>
      <c r="K336" s="37"/>
      <c r="L336" s="37"/>
      <c r="M336" s="37"/>
      <c r="N336" s="37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</row>
    <row r="337" spans="1:25" ht="12.75">
      <c r="A337" s="11"/>
      <c r="B337" s="11"/>
      <c r="C337" s="4"/>
      <c r="D337" s="43"/>
      <c r="E337" s="43"/>
      <c r="F337" s="43"/>
      <c r="G337" s="43"/>
      <c r="H337" s="157"/>
      <c r="I337" s="51"/>
      <c r="J337" s="51"/>
      <c r="K337" s="37"/>
      <c r="L337" s="37"/>
      <c r="M337" s="37"/>
      <c r="N337" s="37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</row>
    <row r="338" spans="1:25" ht="12.75">
      <c r="A338" s="258" t="s">
        <v>89</v>
      </c>
      <c r="B338" s="426"/>
      <c r="C338" s="33">
        <f>SUM(C315:C336)</f>
        <v>0</v>
      </c>
      <c r="D338" s="33">
        <f t="shared" ref="D338:J338" si="126">SUM(D315:D336)</f>
        <v>313.09999999999985</v>
      </c>
      <c r="E338" s="33">
        <f t="shared" si="126"/>
        <v>0</v>
      </c>
      <c r="F338" s="33">
        <f t="shared" si="126"/>
        <v>25812.7</v>
      </c>
      <c r="G338" s="33">
        <f>SUM(G315:G336)</f>
        <v>32522.400000000001</v>
      </c>
      <c r="H338" s="33">
        <f t="shared" si="126"/>
        <v>0</v>
      </c>
      <c r="I338" s="33">
        <f t="shared" si="126"/>
        <v>58648.19999999999</v>
      </c>
      <c r="J338" s="33">
        <f t="shared" si="126"/>
        <v>58648.19999999999</v>
      </c>
      <c r="K338" s="37"/>
      <c r="L338" s="37"/>
      <c r="M338" s="37"/>
      <c r="N338" s="37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</row>
    <row r="339" spans="1:25" ht="13.5">
      <c r="A339" s="259" t="s">
        <v>90</v>
      </c>
      <c r="B339" s="427"/>
      <c r="C339" s="17"/>
      <c r="D339" s="17"/>
      <c r="E339" s="17"/>
      <c r="F339" s="17"/>
      <c r="G339" s="17"/>
      <c r="H339" s="17"/>
      <c r="I339" s="17"/>
      <c r="J339" s="17"/>
      <c r="K339" s="37"/>
      <c r="L339" s="37"/>
      <c r="M339" s="37"/>
      <c r="N339" s="37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</row>
    <row r="340" spans="1:25" ht="13.5">
      <c r="A340" s="18"/>
      <c r="B340" s="13"/>
      <c r="C340" s="13"/>
      <c r="D340" s="13"/>
      <c r="E340" s="13"/>
      <c r="F340" s="13"/>
      <c r="G340" s="13"/>
      <c r="H340" s="13"/>
      <c r="I340" s="12"/>
      <c r="J340" s="12"/>
      <c r="K340" s="37"/>
      <c r="L340" s="37"/>
      <c r="M340" s="37"/>
      <c r="N340" s="37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</row>
    <row r="341" spans="1:25" ht="12.75">
      <c r="A341" s="254" t="s">
        <v>91</v>
      </c>
      <c r="B341" s="422"/>
      <c r="C341" s="46"/>
      <c r="D341" s="46"/>
      <c r="E341" s="46"/>
      <c r="F341" s="46"/>
      <c r="G341" s="46"/>
      <c r="H341" s="46"/>
      <c r="I341" s="46"/>
      <c r="J341" s="46"/>
      <c r="K341" s="37"/>
      <c r="L341" s="37"/>
      <c r="M341" s="37"/>
      <c r="N341" s="37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</row>
    <row r="342" spans="1:25" ht="12.75">
      <c r="A342" s="255" t="s">
        <v>92</v>
      </c>
      <c r="B342" s="421"/>
      <c r="C342" s="154"/>
      <c r="D342" s="154"/>
      <c r="E342" s="154"/>
      <c r="F342" s="154"/>
      <c r="G342" s="154"/>
      <c r="H342" s="154"/>
      <c r="I342" s="154"/>
      <c r="J342" s="154"/>
      <c r="K342" s="48"/>
      <c r="L342" s="48"/>
      <c r="M342" s="48"/>
      <c r="N342" s="48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</row>
    <row r="343" spans="1:25" ht="12.75">
      <c r="A343" s="50"/>
      <c r="B343" s="51"/>
      <c r="C343" s="51"/>
      <c r="D343" s="51"/>
      <c r="E343" s="51"/>
      <c r="F343" s="51"/>
      <c r="G343" s="51"/>
      <c r="H343" s="51"/>
      <c r="I343" s="51"/>
      <c r="J343" s="51"/>
      <c r="K343" s="11"/>
      <c r="L343" s="11"/>
      <c r="M343" s="11"/>
      <c r="N343" s="11"/>
    </row>
    <row r="344" spans="1:25" ht="12.75">
      <c r="A344" s="155"/>
      <c r="B344" s="156"/>
      <c r="C344" s="7"/>
      <c r="D344" s="7"/>
      <c r="E344" s="7"/>
      <c r="F344" s="7"/>
      <c r="G344" s="7"/>
      <c r="H344" s="7"/>
      <c r="I344" s="156"/>
      <c r="J344" s="48"/>
      <c r="K344" s="14"/>
      <c r="L344" s="14"/>
      <c r="M344" s="14"/>
      <c r="N344" s="14"/>
    </row>
    <row r="345" spans="1:25" ht="12.75">
      <c r="A345" s="264">
        <v>46174</v>
      </c>
      <c r="B345" s="15" t="s">
        <v>25</v>
      </c>
      <c r="C345" s="10">
        <v>60.4</v>
      </c>
      <c r="D345" s="10">
        <v>30.1</v>
      </c>
      <c r="E345" s="10">
        <v>0</v>
      </c>
      <c r="F345" s="10">
        <v>0</v>
      </c>
      <c r="G345" s="10">
        <v>0</v>
      </c>
      <c r="H345" s="15">
        <v>0</v>
      </c>
      <c r="I345" s="15">
        <f t="shared" ref="I345:I364" si="127">SUM(C345:H345)</f>
        <v>90.5</v>
      </c>
      <c r="J345" s="262">
        <f>SUM(I345:I346)</f>
        <v>4115.2</v>
      </c>
      <c r="K345" s="11"/>
      <c r="L345" s="11"/>
      <c r="M345" s="11"/>
      <c r="N345" s="11"/>
    </row>
    <row r="346" spans="1:25" ht="12.75">
      <c r="A346" s="428"/>
      <c r="B346" s="12" t="s">
        <v>32</v>
      </c>
      <c r="C346" s="13">
        <v>58.6</v>
      </c>
      <c r="D346" s="13">
        <v>28.1</v>
      </c>
      <c r="E346" s="13">
        <v>0</v>
      </c>
      <c r="F346" s="13">
        <v>3938</v>
      </c>
      <c r="G346" s="13">
        <v>0</v>
      </c>
      <c r="H346" s="12">
        <v>0</v>
      </c>
      <c r="I346" s="12">
        <f t="shared" si="127"/>
        <v>4024.7</v>
      </c>
      <c r="J346" s="428"/>
      <c r="K346" s="14"/>
      <c r="L346" s="14"/>
      <c r="M346" s="14"/>
      <c r="N346" s="14"/>
    </row>
    <row r="347" spans="1:25" ht="12.75">
      <c r="A347" s="264">
        <v>46175</v>
      </c>
      <c r="B347" s="15" t="s">
        <v>25</v>
      </c>
      <c r="C347" s="10">
        <v>55.9</v>
      </c>
      <c r="D347" s="10">
        <v>18.899999999999999</v>
      </c>
      <c r="E347" s="10">
        <v>0</v>
      </c>
      <c r="F347" s="10">
        <v>0</v>
      </c>
      <c r="G347" s="10">
        <v>0</v>
      </c>
      <c r="H347" s="15">
        <v>0</v>
      </c>
      <c r="I347" s="15">
        <f t="shared" si="127"/>
        <v>74.8</v>
      </c>
      <c r="J347" s="262">
        <f>SUM(I347:I348)</f>
        <v>3940</v>
      </c>
      <c r="K347" s="11"/>
      <c r="L347" s="11"/>
      <c r="M347" s="11"/>
      <c r="N347" s="11"/>
    </row>
    <row r="348" spans="1:25" ht="12.75">
      <c r="A348" s="428"/>
      <c r="B348" s="12" t="s">
        <v>32</v>
      </c>
      <c r="C348" s="13">
        <v>51.8</v>
      </c>
      <c r="D348" s="13">
        <v>34.4</v>
      </c>
      <c r="E348" s="13">
        <v>0</v>
      </c>
      <c r="F348" s="13">
        <v>3779</v>
      </c>
      <c r="G348" s="13">
        <v>0</v>
      </c>
      <c r="H348" s="12">
        <v>0</v>
      </c>
      <c r="I348" s="12">
        <f t="shared" si="127"/>
        <v>3865.2</v>
      </c>
      <c r="J348" s="428"/>
      <c r="K348" s="14"/>
      <c r="L348" s="14"/>
      <c r="M348" s="14"/>
      <c r="N348" s="14"/>
    </row>
    <row r="349" spans="1:25" ht="12.75">
      <c r="A349" s="264">
        <v>46176</v>
      </c>
      <c r="B349" s="15" t="s">
        <v>25</v>
      </c>
      <c r="C349" s="10">
        <v>48.3</v>
      </c>
      <c r="D349" s="10">
        <v>25</v>
      </c>
      <c r="E349" s="10">
        <v>0</v>
      </c>
      <c r="F349" s="10">
        <v>0</v>
      </c>
      <c r="G349" s="10">
        <v>0</v>
      </c>
      <c r="H349" s="15">
        <v>0</v>
      </c>
      <c r="I349" s="15">
        <f t="shared" si="127"/>
        <v>73.3</v>
      </c>
      <c r="J349" s="262">
        <f>SUM(I349:I350)</f>
        <v>4207.9000000000005</v>
      </c>
      <c r="K349" s="11"/>
      <c r="L349" s="11"/>
      <c r="M349" s="11"/>
      <c r="N349" s="11"/>
    </row>
    <row r="350" spans="1:25" ht="12.75">
      <c r="A350" s="428"/>
      <c r="B350" s="12" t="s">
        <v>32</v>
      </c>
      <c r="C350" s="13">
        <v>49.2</v>
      </c>
      <c r="D350" s="13">
        <v>29.4</v>
      </c>
      <c r="E350" s="13">
        <v>0</v>
      </c>
      <c r="F350" s="13">
        <v>4056</v>
      </c>
      <c r="G350" s="13">
        <v>0</v>
      </c>
      <c r="H350" s="12">
        <v>0</v>
      </c>
      <c r="I350" s="12">
        <f t="shared" si="127"/>
        <v>4134.6000000000004</v>
      </c>
      <c r="J350" s="428"/>
      <c r="K350" s="14"/>
      <c r="L350" s="14"/>
      <c r="M350" s="14"/>
      <c r="N350" s="14"/>
    </row>
    <row r="351" spans="1:25" ht="12.75">
      <c r="A351" s="264">
        <v>46177</v>
      </c>
      <c r="B351" s="15" t="s">
        <v>25</v>
      </c>
      <c r="C351" s="10">
        <v>55.3</v>
      </c>
      <c r="D351" s="10">
        <v>26.6</v>
      </c>
      <c r="E351" s="10">
        <v>0</v>
      </c>
      <c r="F351" s="10">
        <v>0</v>
      </c>
      <c r="G351" s="10">
        <v>0</v>
      </c>
      <c r="H351" s="15">
        <v>0</v>
      </c>
      <c r="I351" s="15">
        <f t="shared" si="127"/>
        <v>81.900000000000006</v>
      </c>
      <c r="J351" s="262">
        <f>SUM(I351:I352)</f>
        <v>4171.5</v>
      </c>
      <c r="K351" s="11"/>
      <c r="L351" s="11"/>
      <c r="M351" s="11"/>
      <c r="N351" s="11"/>
    </row>
    <row r="352" spans="1:25" ht="12.75">
      <c r="A352" s="428"/>
      <c r="B352" s="12" t="s">
        <v>32</v>
      </c>
      <c r="C352" s="13">
        <v>53.9</v>
      </c>
      <c r="D352" s="13">
        <v>33.700000000000003</v>
      </c>
      <c r="E352" s="13">
        <v>0</v>
      </c>
      <c r="F352" s="13">
        <v>4002</v>
      </c>
      <c r="G352" s="13">
        <v>0</v>
      </c>
      <c r="H352" s="12">
        <v>0</v>
      </c>
      <c r="I352" s="12">
        <f t="shared" si="127"/>
        <v>4089.6</v>
      </c>
      <c r="J352" s="428"/>
      <c r="K352" s="14"/>
      <c r="L352" s="14"/>
      <c r="M352" s="14"/>
      <c r="N352" s="14"/>
    </row>
    <row r="353" spans="1:14" ht="12.75">
      <c r="A353" s="264">
        <v>46178</v>
      </c>
      <c r="B353" s="15" t="s">
        <v>25</v>
      </c>
      <c r="C353" s="10">
        <v>55.5</v>
      </c>
      <c r="D353" s="10">
        <v>27</v>
      </c>
      <c r="E353" s="10">
        <v>0</v>
      </c>
      <c r="F353" s="10">
        <v>0</v>
      </c>
      <c r="G353" s="10">
        <v>0</v>
      </c>
      <c r="H353" s="15">
        <v>0</v>
      </c>
      <c r="I353" s="15">
        <f t="shared" si="127"/>
        <v>82.5</v>
      </c>
      <c r="J353" s="262">
        <f>SUM(I353:I354)</f>
        <v>4040.7</v>
      </c>
      <c r="K353" s="11"/>
      <c r="L353" s="11"/>
      <c r="M353" s="11"/>
      <c r="N353" s="11"/>
    </row>
    <row r="354" spans="1:14" ht="12.75">
      <c r="A354" s="428"/>
      <c r="B354" s="12" t="s">
        <v>32</v>
      </c>
      <c r="C354" s="13">
        <v>44.5</v>
      </c>
      <c r="D354" s="13">
        <v>26.7</v>
      </c>
      <c r="E354" s="13">
        <v>0</v>
      </c>
      <c r="F354" s="13">
        <v>3887</v>
      </c>
      <c r="G354" s="13">
        <v>0</v>
      </c>
      <c r="H354" s="12">
        <v>0</v>
      </c>
      <c r="I354" s="12">
        <f t="shared" si="127"/>
        <v>3958.2</v>
      </c>
      <c r="J354" s="428"/>
      <c r="K354" s="14"/>
      <c r="L354" s="14"/>
      <c r="M354" s="14"/>
      <c r="N354" s="14"/>
    </row>
    <row r="355" spans="1:14" ht="12.75">
      <c r="A355" s="264">
        <v>46179</v>
      </c>
      <c r="B355" s="15" t="s">
        <v>25</v>
      </c>
      <c r="C355" s="10">
        <v>54.3</v>
      </c>
      <c r="D355" s="10">
        <v>27.6</v>
      </c>
      <c r="E355" s="10">
        <v>0</v>
      </c>
      <c r="F355" s="10">
        <v>0</v>
      </c>
      <c r="G355" s="10">
        <v>0</v>
      </c>
      <c r="H355" s="15">
        <v>0</v>
      </c>
      <c r="I355" s="15">
        <f t="shared" si="127"/>
        <v>81.900000000000006</v>
      </c>
      <c r="J355" s="262">
        <f>SUM(I355:I356)</f>
        <v>4088.1</v>
      </c>
      <c r="K355" s="11"/>
      <c r="L355" s="11"/>
      <c r="M355" s="11"/>
      <c r="N355" s="11"/>
    </row>
    <row r="356" spans="1:14" ht="12.75">
      <c r="A356" s="428"/>
      <c r="B356" s="12" t="s">
        <v>32</v>
      </c>
      <c r="C356" s="13">
        <v>47</v>
      </c>
      <c r="D356" s="13">
        <v>30.2</v>
      </c>
      <c r="E356" s="13">
        <v>0</v>
      </c>
      <c r="F356" s="13">
        <v>3929</v>
      </c>
      <c r="G356" s="13">
        <v>0</v>
      </c>
      <c r="H356" s="12">
        <v>0</v>
      </c>
      <c r="I356" s="12">
        <f t="shared" si="127"/>
        <v>4006.2</v>
      </c>
      <c r="J356" s="428"/>
      <c r="K356" s="14"/>
      <c r="L356" s="14"/>
      <c r="M356" s="14"/>
      <c r="N356" s="14"/>
    </row>
    <row r="357" spans="1:14" ht="12.75">
      <c r="A357" s="264">
        <v>46180</v>
      </c>
      <c r="B357" s="15" t="s">
        <v>25</v>
      </c>
      <c r="C357" s="10">
        <v>52.2</v>
      </c>
      <c r="D357" s="10">
        <v>28</v>
      </c>
      <c r="E357" s="10">
        <v>0</v>
      </c>
      <c r="F357" s="10">
        <v>0</v>
      </c>
      <c r="G357" s="10">
        <v>0</v>
      </c>
      <c r="H357" s="15">
        <v>0</v>
      </c>
      <c r="I357" s="15">
        <f t="shared" si="127"/>
        <v>80.2</v>
      </c>
      <c r="J357" s="262">
        <f>SUM(I357:I358)</f>
        <v>4080.6</v>
      </c>
      <c r="K357" s="11"/>
      <c r="L357" s="11"/>
      <c r="M357" s="11"/>
      <c r="N357" s="11"/>
    </row>
    <row r="358" spans="1:14" ht="12.75">
      <c r="A358" s="428"/>
      <c r="B358" s="12" t="s">
        <v>32</v>
      </c>
      <c r="C358" s="13">
        <v>48.6</v>
      </c>
      <c r="D358" s="13">
        <v>27.8</v>
      </c>
      <c r="E358" s="13">
        <v>0</v>
      </c>
      <c r="F358" s="13">
        <v>3924</v>
      </c>
      <c r="G358" s="13">
        <v>0</v>
      </c>
      <c r="H358" s="12">
        <v>0</v>
      </c>
      <c r="I358" s="12">
        <f t="shared" si="127"/>
        <v>4000.4</v>
      </c>
      <c r="J358" s="428"/>
      <c r="K358" s="14"/>
      <c r="L358" s="14"/>
      <c r="M358" s="14"/>
      <c r="N358" s="14"/>
    </row>
    <row r="359" spans="1:14" ht="12.75">
      <c r="A359" s="264">
        <v>46181</v>
      </c>
      <c r="B359" s="15" t="s">
        <v>25</v>
      </c>
      <c r="C359" s="10">
        <v>50.7</v>
      </c>
      <c r="D359" s="10">
        <v>26.2</v>
      </c>
      <c r="E359" s="10">
        <v>0</v>
      </c>
      <c r="F359" s="10">
        <v>0</v>
      </c>
      <c r="G359" s="10">
        <v>0</v>
      </c>
      <c r="H359" s="15">
        <v>0</v>
      </c>
      <c r="I359" s="15">
        <f t="shared" si="127"/>
        <v>76.900000000000006</v>
      </c>
      <c r="J359" s="262">
        <f>SUM(I359:I360)</f>
        <v>4123.2</v>
      </c>
      <c r="K359" s="11"/>
      <c r="L359" s="11"/>
      <c r="M359" s="11"/>
      <c r="N359" s="11"/>
    </row>
    <row r="360" spans="1:14" ht="12.75">
      <c r="A360" s="428"/>
      <c r="B360" s="12" t="s">
        <v>32</v>
      </c>
      <c r="C360" s="13">
        <v>45.3</v>
      </c>
      <c r="D360" s="13">
        <v>25</v>
      </c>
      <c r="E360" s="13">
        <v>0</v>
      </c>
      <c r="F360" s="13">
        <v>3976</v>
      </c>
      <c r="G360" s="13">
        <v>0</v>
      </c>
      <c r="H360" s="12">
        <v>0</v>
      </c>
      <c r="I360" s="12">
        <f t="shared" si="127"/>
        <v>4046.3</v>
      </c>
      <c r="J360" s="428"/>
      <c r="K360" s="14"/>
      <c r="L360" s="14"/>
      <c r="M360" s="14"/>
      <c r="N360" s="14"/>
    </row>
    <row r="361" spans="1:14" ht="12.75">
      <c r="A361" s="264">
        <v>46182</v>
      </c>
      <c r="B361" s="15" t="s">
        <v>25</v>
      </c>
      <c r="C361" s="10">
        <v>49.6</v>
      </c>
      <c r="D361" s="10">
        <v>25.6</v>
      </c>
      <c r="E361" s="10">
        <v>0</v>
      </c>
      <c r="F361" s="10">
        <v>0</v>
      </c>
      <c r="G361" s="10">
        <v>0</v>
      </c>
      <c r="H361" s="15">
        <v>0</v>
      </c>
      <c r="I361" s="15">
        <f t="shared" si="127"/>
        <v>75.2</v>
      </c>
      <c r="J361" s="262">
        <f>SUM(I361:I362)</f>
        <v>3882</v>
      </c>
      <c r="K361" s="11"/>
      <c r="L361" s="11"/>
      <c r="M361" s="11"/>
      <c r="N361" s="11"/>
    </row>
    <row r="362" spans="1:14" ht="12.75">
      <c r="A362" s="428"/>
      <c r="B362" s="12" t="s">
        <v>32</v>
      </c>
      <c r="C362" s="13">
        <v>44.1</v>
      </c>
      <c r="D362" s="13">
        <v>22.7</v>
      </c>
      <c r="E362" s="13">
        <v>0</v>
      </c>
      <c r="F362" s="13">
        <v>3740</v>
      </c>
      <c r="G362" s="13">
        <v>0</v>
      </c>
      <c r="H362" s="12">
        <v>0</v>
      </c>
      <c r="I362" s="12">
        <f t="shared" si="127"/>
        <v>3806.8</v>
      </c>
      <c r="J362" s="428"/>
      <c r="K362" s="14"/>
      <c r="L362" s="14"/>
      <c r="M362" s="14"/>
      <c r="N362" s="14"/>
    </row>
    <row r="363" spans="1:14" ht="12.75">
      <c r="A363" s="264">
        <v>46183</v>
      </c>
      <c r="B363" s="15" t="s">
        <v>25</v>
      </c>
      <c r="C363" s="10">
        <v>49.3</v>
      </c>
      <c r="D363" s="10">
        <v>24.7</v>
      </c>
      <c r="E363" s="10">
        <v>0</v>
      </c>
      <c r="F363" s="10">
        <v>0</v>
      </c>
      <c r="G363" s="10">
        <v>0</v>
      </c>
      <c r="H363" s="15">
        <v>0</v>
      </c>
      <c r="I363" s="15">
        <f t="shared" si="127"/>
        <v>74</v>
      </c>
      <c r="J363" s="262">
        <f>SUM(I363:I364)</f>
        <v>4203.3</v>
      </c>
      <c r="K363" s="11"/>
      <c r="L363" s="11"/>
      <c r="M363" s="11"/>
      <c r="N363" s="11"/>
    </row>
    <row r="364" spans="1:14" ht="12.75">
      <c r="A364" s="428"/>
      <c r="B364" s="12" t="s">
        <v>32</v>
      </c>
      <c r="C364" s="13">
        <v>46.3</v>
      </c>
      <c r="D364" s="13">
        <v>31</v>
      </c>
      <c r="E364" s="13">
        <v>0</v>
      </c>
      <c r="F364" s="13">
        <v>4052</v>
      </c>
      <c r="G364" s="13">
        <v>0</v>
      </c>
      <c r="H364" s="12">
        <v>0</v>
      </c>
      <c r="I364" s="12">
        <f t="shared" si="127"/>
        <v>4129.3</v>
      </c>
      <c r="J364" s="428"/>
      <c r="K364" s="14"/>
      <c r="L364" s="14"/>
      <c r="M364" s="14"/>
      <c r="N364" s="14"/>
    </row>
    <row r="365" spans="1:14" ht="12.75">
      <c r="A365" s="15"/>
      <c r="B365" s="15"/>
      <c r="C365" s="10"/>
      <c r="D365" s="10"/>
      <c r="E365" s="10"/>
      <c r="F365" s="10"/>
      <c r="G365" s="10"/>
      <c r="H365" s="10"/>
      <c r="I365" s="11"/>
      <c r="J365" s="11"/>
      <c r="K365" s="11"/>
      <c r="L365" s="11"/>
      <c r="M365" s="11"/>
      <c r="N365" s="11"/>
    </row>
    <row r="366" spans="1:14" ht="12.75">
      <c r="A366" s="254" t="s">
        <v>89</v>
      </c>
      <c r="B366" s="421"/>
      <c r="C366" s="16">
        <f t="shared" ref="C366:J366" si="128">SUM(C345:C364)</f>
        <v>1020.8</v>
      </c>
      <c r="D366" s="16">
        <f t="shared" si="128"/>
        <v>548.70000000000005</v>
      </c>
      <c r="E366" s="16">
        <f t="shared" si="128"/>
        <v>0</v>
      </c>
      <c r="F366" s="16">
        <f t="shared" si="128"/>
        <v>39283</v>
      </c>
      <c r="G366" s="16">
        <f t="shared" si="128"/>
        <v>0</v>
      </c>
      <c r="H366" s="16">
        <f t="shared" si="128"/>
        <v>0</v>
      </c>
      <c r="I366" s="16">
        <f t="shared" si="128"/>
        <v>40852.500000000007</v>
      </c>
      <c r="J366" s="16">
        <f t="shared" si="128"/>
        <v>40852.5</v>
      </c>
      <c r="K366" s="14"/>
      <c r="L366" s="14"/>
      <c r="M366" s="14"/>
      <c r="N366" s="14"/>
    </row>
    <row r="367" spans="1:14" ht="13.5">
      <c r="A367" s="253" t="s">
        <v>90</v>
      </c>
      <c r="B367" s="422"/>
      <c r="C367" s="17">
        <f t="shared" ref="C367:J367" si="129">C366*40</f>
        <v>40832</v>
      </c>
      <c r="D367" s="17">
        <f t="shared" si="129"/>
        <v>21948</v>
      </c>
      <c r="E367" s="17">
        <f t="shared" si="129"/>
        <v>0</v>
      </c>
      <c r="F367" s="17">
        <f t="shared" si="129"/>
        <v>1571320</v>
      </c>
      <c r="G367" s="17">
        <f t="shared" si="129"/>
        <v>0</v>
      </c>
      <c r="H367" s="17">
        <f t="shared" si="129"/>
        <v>0</v>
      </c>
      <c r="I367" s="17">
        <f t="shared" si="129"/>
        <v>1634100.0000000002</v>
      </c>
      <c r="J367" s="17">
        <f t="shared" si="129"/>
        <v>1634100</v>
      </c>
      <c r="K367" s="11"/>
      <c r="L367" s="11"/>
      <c r="M367" s="11"/>
      <c r="N367" s="11"/>
    </row>
    <row r="368" spans="1:14" ht="13.5">
      <c r="A368" s="45"/>
      <c r="B368" s="12"/>
      <c r="C368" s="13"/>
      <c r="D368" s="13"/>
      <c r="E368" s="13"/>
      <c r="F368" s="13"/>
      <c r="G368" s="13"/>
      <c r="H368" s="13"/>
      <c r="I368" s="12"/>
      <c r="J368" s="12"/>
      <c r="K368" s="14"/>
      <c r="L368" s="14"/>
      <c r="M368" s="14"/>
      <c r="N368" s="14"/>
    </row>
    <row r="369" spans="1:10" ht="15.75" customHeight="1">
      <c r="A369" s="254" t="s">
        <v>91</v>
      </c>
      <c r="B369" s="422"/>
      <c r="C369" s="46"/>
      <c r="D369" s="46"/>
      <c r="E369" s="46"/>
      <c r="F369" s="46"/>
      <c r="G369" s="46"/>
      <c r="H369" s="46"/>
      <c r="I369" s="46"/>
      <c r="J369" s="46"/>
    </row>
    <row r="370" spans="1:10" ht="12.75">
      <c r="A370" s="255" t="s">
        <v>92</v>
      </c>
      <c r="B370" s="421"/>
      <c r="C370" s="16"/>
      <c r="D370" s="16"/>
      <c r="E370" s="16"/>
      <c r="F370" s="16"/>
      <c r="G370" s="16"/>
      <c r="H370" s="16"/>
      <c r="I370" s="16"/>
      <c r="J370" s="16"/>
    </row>
    <row r="371" spans="1:10" ht="12.75"/>
    <row r="372" spans="1:10" ht="14.25">
      <c r="A372" s="52"/>
      <c r="B372" s="12"/>
      <c r="C372" s="12"/>
      <c r="D372" s="12"/>
      <c r="E372" s="12"/>
      <c r="F372" s="12"/>
      <c r="G372" s="12"/>
      <c r="H372" s="12"/>
      <c r="I372" s="12"/>
      <c r="J372" s="12"/>
    </row>
    <row r="373" spans="1:10" ht="12.75">
      <c r="A373" s="264">
        <v>46184</v>
      </c>
      <c r="B373" s="15" t="s">
        <v>25</v>
      </c>
      <c r="C373" s="15">
        <v>50.2</v>
      </c>
      <c r="D373" s="15">
        <v>26.6</v>
      </c>
      <c r="E373" s="15">
        <v>0</v>
      </c>
      <c r="F373" s="15">
        <v>0</v>
      </c>
      <c r="G373" s="15">
        <v>0</v>
      </c>
      <c r="H373" s="15">
        <v>0</v>
      </c>
      <c r="I373" s="15">
        <f t="shared" ref="I373:I392" si="130">SUM(C373:H373)</f>
        <v>76.800000000000011</v>
      </c>
      <c r="J373" s="262">
        <f>SUM(I373:I374)</f>
        <v>4201.4000000000005</v>
      </c>
    </row>
    <row r="374" spans="1:10" ht="12.75">
      <c r="A374" s="428"/>
      <c r="B374" s="12" t="s">
        <v>32</v>
      </c>
      <c r="C374" s="12">
        <v>57.8</v>
      </c>
      <c r="D374" s="12">
        <v>33.799999999999997</v>
      </c>
      <c r="E374" s="12">
        <v>0</v>
      </c>
      <c r="F374" s="12">
        <v>4033</v>
      </c>
      <c r="G374" s="12">
        <v>0</v>
      </c>
      <c r="H374" s="12">
        <v>0</v>
      </c>
      <c r="I374" s="12">
        <f t="shared" si="130"/>
        <v>4124.6000000000004</v>
      </c>
      <c r="J374" s="428"/>
    </row>
    <row r="375" spans="1:10" ht="12.75">
      <c r="A375" s="264">
        <v>46185</v>
      </c>
      <c r="B375" s="15" t="s">
        <v>25</v>
      </c>
      <c r="C375" s="15">
        <v>50</v>
      </c>
      <c r="D375" s="15">
        <v>22.4</v>
      </c>
      <c r="E375" s="15">
        <v>0</v>
      </c>
      <c r="F375" s="15">
        <v>0</v>
      </c>
      <c r="G375" s="15">
        <v>0</v>
      </c>
      <c r="H375" s="15">
        <v>0</v>
      </c>
      <c r="I375" s="15">
        <f t="shared" si="130"/>
        <v>72.400000000000006</v>
      </c>
      <c r="J375" s="262">
        <f>SUM(I375:I376)</f>
        <v>4356.7999999999993</v>
      </c>
    </row>
    <row r="376" spans="1:10" ht="12.75">
      <c r="A376" s="428"/>
      <c r="B376" s="12" t="s">
        <v>32</v>
      </c>
      <c r="C376" s="12">
        <v>50.4</v>
      </c>
      <c r="D376" s="12">
        <v>31</v>
      </c>
      <c r="E376" s="12">
        <v>0</v>
      </c>
      <c r="F376" s="12">
        <v>4203</v>
      </c>
      <c r="G376" s="12">
        <v>0</v>
      </c>
      <c r="H376" s="12">
        <v>0</v>
      </c>
      <c r="I376" s="12">
        <f t="shared" si="130"/>
        <v>4284.3999999999996</v>
      </c>
      <c r="J376" s="428"/>
    </row>
    <row r="377" spans="1:10" ht="12.75">
      <c r="A377" s="264">
        <v>46186</v>
      </c>
      <c r="B377" s="15" t="s">
        <v>25</v>
      </c>
      <c r="C377" s="15">
        <v>52.6</v>
      </c>
      <c r="D377" s="15">
        <v>26.6</v>
      </c>
      <c r="E377" s="15">
        <v>0</v>
      </c>
      <c r="F377" s="15">
        <v>0</v>
      </c>
      <c r="G377" s="15">
        <v>0</v>
      </c>
      <c r="H377" s="15">
        <v>0</v>
      </c>
      <c r="I377" s="15">
        <f t="shared" si="130"/>
        <v>79.2</v>
      </c>
      <c r="J377" s="262">
        <f>SUM(I377:I378)</f>
        <v>4099</v>
      </c>
    </row>
    <row r="378" spans="1:10" ht="12.75">
      <c r="A378" s="428"/>
      <c r="B378" s="12" t="s">
        <v>32</v>
      </c>
      <c r="C378" s="12">
        <v>43.1</v>
      </c>
      <c r="D378" s="12">
        <v>28.7</v>
      </c>
      <c r="E378" s="12">
        <v>0</v>
      </c>
      <c r="F378" s="12">
        <v>3948</v>
      </c>
      <c r="G378" s="12">
        <v>0</v>
      </c>
      <c r="H378" s="12">
        <v>0</v>
      </c>
      <c r="I378" s="12">
        <f t="shared" si="130"/>
        <v>4019.8</v>
      </c>
      <c r="J378" s="428"/>
    </row>
    <row r="379" spans="1:10" ht="12.75">
      <c r="A379" s="264">
        <v>46187</v>
      </c>
      <c r="B379" s="15" t="s">
        <v>25</v>
      </c>
      <c r="C379" s="15">
        <v>47.6</v>
      </c>
      <c r="D379" s="15">
        <v>32</v>
      </c>
      <c r="E379" s="15">
        <v>0</v>
      </c>
      <c r="F379" s="15">
        <v>0</v>
      </c>
      <c r="G379" s="15">
        <v>0</v>
      </c>
      <c r="H379" s="15">
        <v>0</v>
      </c>
      <c r="I379" s="15">
        <f t="shared" si="130"/>
        <v>79.599999999999994</v>
      </c>
      <c r="J379" s="262">
        <f>SUM(I379:I380)</f>
        <v>3935.4</v>
      </c>
    </row>
    <row r="380" spans="1:10" ht="12.75">
      <c r="A380" s="428"/>
      <c r="B380" s="12" t="s">
        <v>32</v>
      </c>
      <c r="C380" s="12">
        <v>48</v>
      </c>
      <c r="D380" s="12">
        <v>29.8</v>
      </c>
      <c r="E380" s="12">
        <v>0</v>
      </c>
      <c r="F380" s="12">
        <v>3778</v>
      </c>
      <c r="G380" s="12">
        <v>0</v>
      </c>
      <c r="H380" s="12">
        <v>0</v>
      </c>
      <c r="I380" s="12">
        <f t="shared" si="130"/>
        <v>3855.8</v>
      </c>
      <c r="J380" s="428"/>
    </row>
    <row r="381" spans="1:10" ht="12.75">
      <c r="A381" s="264">
        <v>46188</v>
      </c>
      <c r="B381" s="15" t="s">
        <v>25</v>
      </c>
      <c r="C381" s="15">
        <v>51</v>
      </c>
      <c r="D381" s="15">
        <v>26.5</v>
      </c>
      <c r="E381" s="15">
        <v>0</v>
      </c>
      <c r="F381" s="15">
        <v>0</v>
      </c>
      <c r="G381" s="15">
        <v>0</v>
      </c>
      <c r="H381" s="15">
        <v>0</v>
      </c>
      <c r="I381" s="15">
        <f t="shared" si="130"/>
        <v>77.5</v>
      </c>
      <c r="J381" s="262">
        <f>SUM(I381:I382)</f>
        <v>3998.4</v>
      </c>
    </row>
    <row r="382" spans="1:10" ht="12.75">
      <c r="A382" s="428"/>
      <c r="B382" s="12" t="s">
        <v>32</v>
      </c>
      <c r="C382" s="12">
        <v>48.9</v>
      </c>
      <c r="D382" s="12">
        <v>33</v>
      </c>
      <c r="E382" s="12">
        <v>0</v>
      </c>
      <c r="F382" s="12">
        <v>3839</v>
      </c>
      <c r="G382" s="12">
        <v>0</v>
      </c>
      <c r="H382" s="12">
        <v>0</v>
      </c>
      <c r="I382" s="12">
        <f t="shared" si="130"/>
        <v>3920.9</v>
      </c>
      <c r="J382" s="428"/>
    </row>
    <row r="383" spans="1:10" ht="12.75">
      <c r="A383" s="264">
        <v>46189</v>
      </c>
      <c r="B383" s="15" t="s">
        <v>25</v>
      </c>
      <c r="C383" s="15">
        <v>51.1</v>
      </c>
      <c r="D383" s="15">
        <v>26.5</v>
      </c>
      <c r="E383" s="15">
        <v>0</v>
      </c>
      <c r="F383" s="15">
        <v>0</v>
      </c>
      <c r="G383" s="15">
        <v>0</v>
      </c>
      <c r="H383" s="15">
        <v>0</v>
      </c>
      <c r="I383" s="15">
        <f t="shared" si="130"/>
        <v>77.599999999999994</v>
      </c>
      <c r="J383" s="262">
        <f>SUM(I383:I384)</f>
        <v>4074.5</v>
      </c>
    </row>
    <row r="384" spans="1:10" ht="12.75">
      <c r="A384" s="428"/>
      <c r="B384" s="12" t="s">
        <v>32</v>
      </c>
      <c r="C384" s="12">
        <v>51.5</v>
      </c>
      <c r="D384" s="12">
        <v>30.4</v>
      </c>
      <c r="E384" s="12">
        <v>0</v>
      </c>
      <c r="F384" s="12">
        <v>3915</v>
      </c>
      <c r="G384" s="12">
        <v>0</v>
      </c>
      <c r="H384" s="12">
        <v>0</v>
      </c>
      <c r="I384" s="12">
        <f t="shared" si="130"/>
        <v>3996.9</v>
      </c>
      <c r="J384" s="428"/>
    </row>
    <row r="385" spans="1:10" ht="12.75">
      <c r="A385" s="264">
        <v>46190</v>
      </c>
      <c r="B385" s="15" t="s">
        <v>25</v>
      </c>
      <c r="C385" s="15">
        <v>53.3</v>
      </c>
      <c r="D385" s="15">
        <v>27.5</v>
      </c>
      <c r="E385" s="15">
        <v>0</v>
      </c>
      <c r="F385" s="15">
        <v>0</v>
      </c>
      <c r="G385" s="15">
        <v>0</v>
      </c>
      <c r="H385" s="15">
        <v>0</v>
      </c>
      <c r="I385" s="15">
        <f t="shared" si="130"/>
        <v>80.8</v>
      </c>
      <c r="J385" s="262">
        <f>SUM(I385:I386)</f>
        <v>4100.5</v>
      </c>
    </row>
    <row r="386" spans="1:10" ht="12.75">
      <c r="A386" s="428"/>
      <c r="B386" s="12" t="s">
        <v>32</v>
      </c>
      <c r="C386" s="12">
        <v>55.6</v>
      </c>
      <c r="D386" s="12">
        <v>31.1</v>
      </c>
      <c r="E386" s="12">
        <v>0</v>
      </c>
      <c r="F386" s="12">
        <v>3933</v>
      </c>
      <c r="G386" s="12">
        <v>0</v>
      </c>
      <c r="H386" s="12">
        <v>0</v>
      </c>
      <c r="I386" s="12">
        <f t="shared" si="130"/>
        <v>4019.7</v>
      </c>
      <c r="J386" s="428"/>
    </row>
    <row r="387" spans="1:10" ht="12.75">
      <c r="A387" s="264">
        <v>46191</v>
      </c>
      <c r="B387" s="15" t="s">
        <v>25</v>
      </c>
      <c r="C387" s="15">
        <v>54.6</v>
      </c>
      <c r="D387" s="15">
        <v>28.6</v>
      </c>
      <c r="E387" s="15">
        <v>0</v>
      </c>
      <c r="F387" s="15">
        <v>0</v>
      </c>
      <c r="G387" s="15">
        <v>0</v>
      </c>
      <c r="H387" s="15">
        <v>0</v>
      </c>
      <c r="I387" s="15">
        <f t="shared" si="130"/>
        <v>83.2</v>
      </c>
      <c r="J387" s="262">
        <f>SUM(I387:I388)</f>
        <v>4141.6000000000004</v>
      </c>
    </row>
    <row r="388" spans="1:10" ht="12.75">
      <c r="A388" s="428"/>
      <c r="B388" s="12" t="s">
        <v>32</v>
      </c>
      <c r="C388" s="12">
        <v>48</v>
      </c>
      <c r="D388" s="12">
        <v>29.4</v>
      </c>
      <c r="E388" s="12">
        <v>0</v>
      </c>
      <c r="F388" s="12">
        <v>3981</v>
      </c>
      <c r="G388" s="12">
        <v>0</v>
      </c>
      <c r="H388" s="12">
        <v>0</v>
      </c>
      <c r="I388" s="12">
        <f t="shared" si="130"/>
        <v>4058.4</v>
      </c>
      <c r="J388" s="428"/>
    </row>
    <row r="389" spans="1:10" ht="12.75">
      <c r="A389" s="264">
        <v>46192</v>
      </c>
      <c r="B389" s="15" t="s">
        <v>25</v>
      </c>
      <c r="C389" s="15">
        <v>56.7</v>
      </c>
      <c r="D389" s="15">
        <v>21</v>
      </c>
      <c r="E389" s="15">
        <v>0</v>
      </c>
      <c r="F389" s="15">
        <v>0</v>
      </c>
      <c r="G389" s="15">
        <v>0</v>
      </c>
      <c r="H389" s="15">
        <v>0</v>
      </c>
      <c r="I389" s="15">
        <f t="shared" si="130"/>
        <v>77.7</v>
      </c>
      <c r="J389" s="262">
        <f>SUM(I389:I390)</f>
        <v>4063.7</v>
      </c>
    </row>
    <row r="390" spans="1:10" ht="12.75">
      <c r="A390" s="428"/>
      <c r="B390" s="12" t="s">
        <v>32</v>
      </c>
      <c r="C390" s="12">
        <v>42</v>
      </c>
      <c r="D390" s="12">
        <v>29</v>
      </c>
      <c r="E390" s="12">
        <v>0</v>
      </c>
      <c r="F390" s="12">
        <v>3915</v>
      </c>
      <c r="G390" s="12">
        <v>0</v>
      </c>
      <c r="H390" s="12">
        <v>0</v>
      </c>
      <c r="I390" s="12">
        <f t="shared" si="130"/>
        <v>3986</v>
      </c>
      <c r="J390" s="428"/>
    </row>
    <row r="391" spans="1:10" ht="12.75">
      <c r="A391" s="264">
        <v>46193</v>
      </c>
      <c r="B391" s="15" t="s">
        <v>25</v>
      </c>
      <c r="C391" s="15">
        <v>55</v>
      </c>
      <c r="D391" s="15">
        <v>26.4</v>
      </c>
      <c r="E391" s="15">
        <v>0</v>
      </c>
      <c r="F391" s="15">
        <v>0</v>
      </c>
      <c r="G391" s="15">
        <v>0</v>
      </c>
      <c r="H391" s="15">
        <v>0</v>
      </c>
      <c r="I391" s="15">
        <f t="shared" si="130"/>
        <v>81.400000000000006</v>
      </c>
      <c r="J391" s="262">
        <f>SUM(I391:I392)</f>
        <v>4090.1</v>
      </c>
    </row>
    <row r="392" spans="1:10" ht="12.75">
      <c r="A392" s="428"/>
      <c r="B392" s="12" t="s">
        <v>32</v>
      </c>
      <c r="C392" s="12">
        <v>51.9</v>
      </c>
      <c r="D392" s="12">
        <v>28.8</v>
      </c>
      <c r="E392" s="12">
        <v>0</v>
      </c>
      <c r="F392" s="12">
        <v>3928</v>
      </c>
      <c r="G392" s="12">
        <v>0</v>
      </c>
      <c r="H392" s="12">
        <v>0</v>
      </c>
      <c r="I392" s="12">
        <f t="shared" si="130"/>
        <v>4008.7</v>
      </c>
      <c r="J392" s="428"/>
    </row>
    <row r="393" spans="1:10" ht="12.75">
      <c r="A393" s="15"/>
      <c r="B393" s="15"/>
      <c r="C393" s="15"/>
      <c r="D393" s="15"/>
      <c r="E393" s="15"/>
      <c r="F393" s="15"/>
      <c r="G393" s="15"/>
      <c r="H393" s="15"/>
      <c r="I393" s="15"/>
      <c r="J393" s="15"/>
    </row>
    <row r="394" spans="1:10" ht="12.75">
      <c r="A394" s="254" t="s">
        <v>89</v>
      </c>
      <c r="B394" s="421"/>
      <c r="C394" s="17">
        <f t="shared" ref="C394:G394" si="131">SUM(C373:C392)</f>
        <v>1019.3000000000001</v>
      </c>
      <c r="D394" s="17">
        <f t="shared" si="131"/>
        <v>569.09999999999991</v>
      </c>
      <c r="E394" s="17">
        <f t="shared" si="131"/>
        <v>0</v>
      </c>
      <c r="F394" s="17">
        <f t="shared" si="131"/>
        <v>39473</v>
      </c>
      <c r="G394" s="17">
        <f t="shared" si="131"/>
        <v>0</v>
      </c>
      <c r="H394" s="53"/>
      <c r="I394" s="53">
        <f t="shared" ref="I394:J394" si="132">SUM(I373:I392)</f>
        <v>41061.4</v>
      </c>
      <c r="J394" s="136">
        <f t="shared" si="132"/>
        <v>41061.4</v>
      </c>
    </row>
    <row r="395" spans="1:10" ht="13.5">
      <c r="A395" s="253" t="s">
        <v>90</v>
      </c>
      <c r="B395" s="422"/>
      <c r="C395" s="16">
        <f t="shared" ref="C395:D395" si="133">40*C394</f>
        <v>40772</v>
      </c>
      <c r="D395" s="16">
        <f t="shared" si="133"/>
        <v>22763.999999999996</v>
      </c>
      <c r="E395" s="16"/>
      <c r="F395" s="16"/>
      <c r="G395" s="16"/>
      <c r="H395" s="16"/>
      <c r="I395" s="16">
        <f t="shared" ref="I395:J395" si="134">40*I394</f>
        <v>1642456</v>
      </c>
      <c r="J395" s="16">
        <f t="shared" si="134"/>
        <v>1642456</v>
      </c>
    </row>
    <row r="396" spans="1:10" ht="13.5">
      <c r="A396" s="45"/>
      <c r="B396" s="12"/>
      <c r="C396" s="12"/>
      <c r="D396" s="12"/>
      <c r="E396" s="12"/>
      <c r="F396" s="12"/>
      <c r="G396" s="12"/>
      <c r="H396" s="12"/>
      <c r="I396" s="12"/>
      <c r="J396" s="12"/>
    </row>
    <row r="397" spans="1:10" ht="12.75">
      <c r="A397" s="254" t="s">
        <v>91</v>
      </c>
      <c r="B397" s="422"/>
      <c r="C397" s="54"/>
      <c r="D397" s="54"/>
      <c r="E397" s="54"/>
      <c r="F397" s="54"/>
      <c r="G397" s="54"/>
      <c r="H397" s="54"/>
      <c r="I397" s="54"/>
      <c r="J397" s="54"/>
    </row>
    <row r="398" spans="1:10" ht="12.75">
      <c r="A398" s="255" t="s">
        <v>92</v>
      </c>
      <c r="B398" s="421"/>
      <c r="C398" s="33"/>
      <c r="D398" s="33"/>
      <c r="E398" s="33"/>
      <c r="F398" s="33"/>
      <c r="G398" s="33"/>
      <c r="H398" s="33"/>
      <c r="I398" s="33"/>
      <c r="J398" s="33"/>
    </row>
    <row r="399" spans="1:10" ht="12.75">
      <c r="A399" s="55"/>
      <c r="B399" s="55"/>
      <c r="C399" s="55"/>
      <c r="D399" s="55"/>
      <c r="E399" s="55"/>
      <c r="F399" s="55"/>
      <c r="G399" s="55"/>
      <c r="H399" s="55"/>
      <c r="I399" s="55"/>
      <c r="J399" s="55"/>
    </row>
    <row r="400" spans="1:10" ht="12.75">
      <c r="A400" s="275">
        <v>46194</v>
      </c>
      <c r="B400" s="12" t="s">
        <v>25</v>
      </c>
      <c r="C400" s="12">
        <v>52.2</v>
      </c>
      <c r="D400" s="12">
        <v>24.8</v>
      </c>
      <c r="E400" s="12">
        <v>0</v>
      </c>
      <c r="F400" s="12">
        <v>0</v>
      </c>
      <c r="G400" s="12">
        <v>0</v>
      </c>
      <c r="H400" s="12">
        <v>0</v>
      </c>
      <c r="I400" s="12">
        <f t="shared" ref="I400:I419" si="135">SUM(C400:H400)</f>
        <v>77</v>
      </c>
      <c r="J400" s="252">
        <f>SUM(I400:I401)</f>
        <v>4384.2</v>
      </c>
    </row>
    <row r="401" spans="1:10" ht="12.75">
      <c r="A401" s="420"/>
      <c r="B401" s="15" t="s">
        <v>32</v>
      </c>
      <c r="C401" s="15">
        <v>60.1</v>
      </c>
      <c r="D401" s="15">
        <v>34.1</v>
      </c>
      <c r="E401" s="15">
        <v>0</v>
      </c>
      <c r="F401" s="15">
        <v>4213</v>
      </c>
      <c r="G401" s="15">
        <v>0</v>
      </c>
      <c r="H401" s="15">
        <v>0</v>
      </c>
      <c r="I401" s="15">
        <f t="shared" si="135"/>
        <v>4307.2</v>
      </c>
      <c r="J401" s="420"/>
    </row>
    <row r="402" spans="1:10" ht="12.75">
      <c r="A402" s="275">
        <v>46195</v>
      </c>
      <c r="B402" s="12" t="s">
        <v>25</v>
      </c>
      <c r="C402" s="12">
        <v>56.8</v>
      </c>
      <c r="D402" s="12">
        <v>25.2</v>
      </c>
      <c r="E402" s="12">
        <v>0</v>
      </c>
      <c r="F402" s="12">
        <v>0</v>
      </c>
      <c r="G402" s="12">
        <v>0</v>
      </c>
      <c r="H402" s="12">
        <v>0</v>
      </c>
      <c r="I402" s="12">
        <f t="shared" si="135"/>
        <v>82</v>
      </c>
      <c r="J402" s="252">
        <f>SUM(I402:I403)</f>
        <v>4272.5</v>
      </c>
    </row>
    <row r="403" spans="1:10" ht="12.75">
      <c r="A403" s="420"/>
      <c r="B403" s="15" t="s">
        <v>32</v>
      </c>
      <c r="C403" s="15">
        <v>55</v>
      </c>
      <c r="D403" s="15">
        <v>29.5</v>
      </c>
      <c r="E403" s="15">
        <v>0</v>
      </c>
      <c r="F403" s="15">
        <v>4106</v>
      </c>
      <c r="G403" s="15">
        <v>0</v>
      </c>
      <c r="H403" s="15">
        <v>0</v>
      </c>
      <c r="I403" s="15">
        <f t="shared" si="135"/>
        <v>4190.5</v>
      </c>
      <c r="J403" s="420"/>
    </row>
    <row r="404" spans="1:10" ht="12.75">
      <c r="A404" s="275">
        <v>46196</v>
      </c>
      <c r="B404" s="12" t="s">
        <v>25</v>
      </c>
      <c r="C404" s="12">
        <v>54.4</v>
      </c>
      <c r="D404" s="12">
        <v>23.1</v>
      </c>
      <c r="E404" s="12">
        <v>0</v>
      </c>
      <c r="F404" s="12">
        <v>0</v>
      </c>
      <c r="G404" s="12">
        <v>0</v>
      </c>
      <c r="H404" s="12">
        <v>0</v>
      </c>
      <c r="I404" s="12">
        <f t="shared" si="135"/>
        <v>77.5</v>
      </c>
      <c r="J404" s="252">
        <f>SUM(I404:I405)</f>
        <v>4231.1000000000004</v>
      </c>
    </row>
    <row r="405" spans="1:10" ht="12.75">
      <c r="A405" s="420"/>
      <c r="B405" s="15" t="s">
        <v>32</v>
      </c>
      <c r="C405" s="15">
        <v>50</v>
      </c>
      <c r="D405" s="15">
        <v>26.6</v>
      </c>
      <c r="E405" s="15">
        <v>0</v>
      </c>
      <c r="F405" s="15">
        <v>4077</v>
      </c>
      <c r="G405" s="15">
        <v>0</v>
      </c>
      <c r="H405" s="15">
        <v>0</v>
      </c>
      <c r="I405" s="15">
        <f t="shared" si="135"/>
        <v>4153.6000000000004</v>
      </c>
      <c r="J405" s="420"/>
    </row>
    <row r="406" spans="1:10" ht="12.75">
      <c r="A406" s="275">
        <v>46197</v>
      </c>
      <c r="B406" s="12" t="s">
        <v>25</v>
      </c>
      <c r="C406" s="12">
        <v>56.3</v>
      </c>
      <c r="D406" s="12">
        <v>24.5</v>
      </c>
      <c r="E406" s="12">
        <v>0</v>
      </c>
      <c r="F406" s="12">
        <v>0</v>
      </c>
      <c r="G406" s="12">
        <v>0</v>
      </c>
      <c r="H406" s="12">
        <v>0</v>
      </c>
      <c r="I406" s="12">
        <f t="shared" si="135"/>
        <v>80.8</v>
      </c>
      <c r="J406" s="252">
        <f>SUM(I406:I407)</f>
        <v>4532.2</v>
      </c>
    </row>
    <row r="407" spans="1:10" ht="12.75">
      <c r="A407" s="420"/>
      <c r="B407" s="15" t="s">
        <v>32</v>
      </c>
      <c r="C407" s="15">
        <v>53</v>
      </c>
      <c r="D407" s="15">
        <v>30.4</v>
      </c>
      <c r="E407" s="15">
        <v>0</v>
      </c>
      <c r="F407" s="15">
        <v>4368</v>
      </c>
      <c r="G407" s="15">
        <v>0</v>
      </c>
      <c r="H407" s="15">
        <v>0</v>
      </c>
      <c r="I407" s="15">
        <f t="shared" si="135"/>
        <v>4451.3999999999996</v>
      </c>
      <c r="J407" s="420"/>
    </row>
    <row r="408" spans="1:10" ht="12.75">
      <c r="A408" s="275">
        <v>46198</v>
      </c>
      <c r="B408" s="12" t="s">
        <v>25</v>
      </c>
      <c r="C408" s="12">
        <v>56.1</v>
      </c>
      <c r="D408" s="12">
        <v>26.9</v>
      </c>
      <c r="E408" s="12">
        <v>0</v>
      </c>
      <c r="F408" s="12">
        <v>0</v>
      </c>
      <c r="G408" s="12">
        <v>0</v>
      </c>
      <c r="H408" s="12">
        <v>0</v>
      </c>
      <c r="I408" s="12">
        <f t="shared" si="135"/>
        <v>83</v>
      </c>
      <c r="J408" s="252">
        <f>SUM(I408:I409)</f>
        <v>4169.1000000000004</v>
      </c>
    </row>
    <row r="409" spans="1:10" ht="12.75">
      <c r="A409" s="420"/>
      <c r="B409" s="15" t="s">
        <v>32</v>
      </c>
      <c r="C409" s="15">
        <v>57.3</v>
      </c>
      <c r="D409" s="15">
        <v>28.8</v>
      </c>
      <c r="E409" s="15">
        <v>0</v>
      </c>
      <c r="F409" s="15">
        <v>4000</v>
      </c>
      <c r="G409" s="15">
        <v>0</v>
      </c>
      <c r="H409" s="15">
        <v>0</v>
      </c>
      <c r="I409" s="15">
        <f t="shared" si="135"/>
        <v>4086.1</v>
      </c>
      <c r="J409" s="420"/>
    </row>
    <row r="410" spans="1:10" ht="12.75">
      <c r="A410" s="275">
        <v>46199</v>
      </c>
      <c r="B410" s="12" t="s">
        <v>25</v>
      </c>
      <c r="C410" s="12">
        <v>55.1</v>
      </c>
      <c r="D410" s="12">
        <v>29.7</v>
      </c>
      <c r="E410" s="12">
        <v>0</v>
      </c>
      <c r="F410" s="12">
        <v>0</v>
      </c>
      <c r="G410" s="12">
        <v>0</v>
      </c>
      <c r="H410" s="12">
        <v>0</v>
      </c>
      <c r="I410" s="12">
        <f t="shared" si="135"/>
        <v>84.8</v>
      </c>
      <c r="J410" s="252">
        <f>SUM(I410:I411)</f>
        <v>3814.1000000000004</v>
      </c>
    </row>
    <row r="411" spans="1:10" ht="12.75">
      <c r="A411" s="420"/>
      <c r="B411" s="15" t="s">
        <v>32</v>
      </c>
      <c r="C411" s="15">
        <v>56.3</v>
      </c>
      <c r="D411" s="15">
        <v>33</v>
      </c>
      <c r="E411" s="15">
        <v>0</v>
      </c>
      <c r="F411" s="15">
        <v>3640</v>
      </c>
      <c r="G411" s="15">
        <v>0</v>
      </c>
      <c r="H411" s="15">
        <v>0</v>
      </c>
      <c r="I411" s="15">
        <f t="shared" si="135"/>
        <v>3729.3</v>
      </c>
      <c r="J411" s="420"/>
    </row>
    <row r="412" spans="1:10" ht="12.75">
      <c r="A412" s="275">
        <v>46200</v>
      </c>
      <c r="B412" s="12" t="s">
        <v>25</v>
      </c>
      <c r="C412" s="12">
        <v>51.1</v>
      </c>
      <c r="D412" s="12">
        <v>28</v>
      </c>
      <c r="E412" s="12">
        <v>0</v>
      </c>
      <c r="F412" s="12">
        <v>0</v>
      </c>
      <c r="G412" s="12">
        <v>0</v>
      </c>
      <c r="H412" s="12">
        <v>0</v>
      </c>
      <c r="I412" s="12">
        <f t="shared" si="135"/>
        <v>79.099999999999994</v>
      </c>
      <c r="J412" s="252">
        <f>SUM(I412:I413)</f>
        <v>4043.9</v>
      </c>
    </row>
    <row r="413" spans="1:10" ht="12.75">
      <c r="A413" s="420"/>
      <c r="B413" s="15" t="s">
        <v>32</v>
      </c>
      <c r="C413" s="15">
        <v>46</v>
      </c>
      <c r="D413" s="15">
        <v>35.799999999999997</v>
      </c>
      <c r="E413" s="15">
        <v>0</v>
      </c>
      <c r="F413" s="15">
        <v>3883</v>
      </c>
      <c r="G413" s="15">
        <v>0</v>
      </c>
      <c r="H413" s="15">
        <v>0</v>
      </c>
      <c r="I413" s="15">
        <f t="shared" si="135"/>
        <v>3964.8</v>
      </c>
      <c r="J413" s="420"/>
    </row>
    <row r="414" spans="1:10" ht="12.75">
      <c r="A414" s="275">
        <v>46201</v>
      </c>
      <c r="B414" s="12" t="s">
        <v>25</v>
      </c>
      <c r="C414" s="12">
        <v>52.7</v>
      </c>
      <c r="D414" s="12">
        <v>33</v>
      </c>
      <c r="E414" s="12">
        <v>0</v>
      </c>
      <c r="F414" s="12">
        <v>0</v>
      </c>
      <c r="G414" s="12">
        <v>0</v>
      </c>
      <c r="H414" s="12">
        <v>0</v>
      </c>
      <c r="I414" s="12">
        <f t="shared" si="135"/>
        <v>85.7</v>
      </c>
      <c r="J414" s="252">
        <f>SUM(I414:I415)</f>
        <v>4067.5</v>
      </c>
    </row>
    <row r="415" spans="1:10" ht="12.75">
      <c r="A415" s="420"/>
      <c r="B415" s="15" t="s">
        <v>32</v>
      </c>
      <c r="C415" s="15">
        <v>49.2</v>
      </c>
      <c r="D415" s="15">
        <v>30.6</v>
      </c>
      <c r="E415" s="15">
        <v>0</v>
      </c>
      <c r="F415" s="15">
        <v>3902</v>
      </c>
      <c r="G415" s="15">
        <v>0</v>
      </c>
      <c r="H415" s="15">
        <v>0</v>
      </c>
      <c r="I415" s="15">
        <f t="shared" si="135"/>
        <v>3981.8</v>
      </c>
      <c r="J415" s="420"/>
    </row>
    <row r="416" spans="1:10" ht="12.75">
      <c r="A416" s="275">
        <v>46202</v>
      </c>
      <c r="B416" s="12" t="s">
        <v>25</v>
      </c>
      <c r="C416" s="12">
        <v>56.5</v>
      </c>
      <c r="D416" s="12">
        <v>29</v>
      </c>
      <c r="E416" s="12">
        <v>0</v>
      </c>
      <c r="F416" s="12">
        <v>0</v>
      </c>
      <c r="G416" s="12">
        <v>0</v>
      </c>
      <c r="H416" s="12">
        <v>0</v>
      </c>
      <c r="I416" s="12">
        <f t="shared" si="135"/>
        <v>85.5</v>
      </c>
      <c r="J416" s="252">
        <f>SUM(I416:I417)</f>
        <v>4117.8999999999996</v>
      </c>
    </row>
    <row r="417" spans="1:14" ht="12.75">
      <c r="A417" s="420"/>
      <c r="B417" s="15" t="s">
        <v>32</v>
      </c>
      <c r="C417" s="15">
        <v>55</v>
      </c>
      <c r="D417" s="15">
        <v>26.4</v>
      </c>
      <c r="E417" s="15">
        <v>0</v>
      </c>
      <c r="F417" s="15">
        <v>3951</v>
      </c>
      <c r="G417" s="15">
        <v>0</v>
      </c>
      <c r="H417" s="15">
        <v>0</v>
      </c>
      <c r="I417" s="15">
        <f t="shared" si="135"/>
        <v>4032.4</v>
      </c>
      <c r="J417" s="420"/>
    </row>
    <row r="418" spans="1:14" ht="12.75">
      <c r="A418" s="275">
        <v>46203</v>
      </c>
      <c r="B418" s="12" t="s">
        <v>25</v>
      </c>
      <c r="C418" s="12">
        <v>51.9</v>
      </c>
      <c r="D418" s="12">
        <v>28.8</v>
      </c>
      <c r="E418" s="12">
        <v>0</v>
      </c>
      <c r="F418" s="12">
        <v>0</v>
      </c>
      <c r="G418" s="12">
        <v>0</v>
      </c>
      <c r="H418" s="12">
        <v>0</v>
      </c>
      <c r="I418" s="12">
        <f t="shared" si="135"/>
        <v>80.7</v>
      </c>
      <c r="J418" s="252">
        <f>SUM(I418:I419)</f>
        <v>4044.5</v>
      </c>
    </row>
    <row r="419" spans="1:14" ht="12.75">
      <c r="A419" s="420"/>
      <c r="B419" s="15" t="s">
        <v>32</v>
      </c>
      <c r="C419" s="15">
        <v>47.5</v>
      </c>
      <c r="D419" s="15">
        <v>23.3</v>
      </c>
      <c r="E419" s="15">
        <v>0</v>
      </c>
      <c r="F419" s="15">
        <v>3893</v>
      </c>
      <c r="G419" s="15">
        <v>0</v>
      </c>
      <c r="H419" s="15">
        <v>0</v>
      </c>
      <c r="I419" s="15">
        <f t="shared" si="135"/>
        <v>3963.8</v>
      </c>
      <c r="J419" s="420"/>
    </row>
    <row r="420" spans="1:14" ht="12.75">
      <c r="A420" s="12"/>
      <c r="B420" s="12"/>
      <c r="C420" s="12"/>
      <c r="D420" s="12"/>
      <c r="E420" s="12"/>
      <c r="F420" s="12"/>
      <c r="G420" s="12"/>
      <c r="H420" s="12"/>
      <c r="I420" s="12"/>
      <c r="J420" s="12"/>
    </row>
    <row r="421" spans="1:14" ht="12.75">
      <c r="A421" s="254" t="s">
        <v>89</v>
      </c>
      <c r="B421" s="422"/>
      <c r="C421" s="17">
        <f t="shared" ref="C421:G421" si="136">SUM(C400:C419)</f>
        <v>1072.5000000000002</v>
      </c>
      <c r="D421" s="17">
        <f t="shared" si="136"/>
        <v>571.5</v>
      </c>
      <c r="E421" s="17">
        <f t="shared" si="136"/>
        <v>0</v>
      </c>
      <c r="F421" s="17">
        <f t="shared" si="136"/>
        <v>40033</v>
      </c>
      <c r="G421" s="17">
        <f t="shared" si="136"/>
        <v>0</v>
      </c>
      <c r="H421" s="53"/>
      <c r="I421" s="53">
        <f t="shared" ref="I421:J421" si="137">SUM(I400:I419)</f>
        <v>41677</v>
      </c>
      <c r="J421" s="136">
        <f t="shared" si="137"/>
        <v>41677</v>
      </c>
    </row>
    <row r="422" spans="1:14" ht="13.5">
      <c r="A422" s="253" t="s">
        <v>90</v>
      </c>
      <c r="B422" s="421"/>
      <c r="C422" s="16">
        <f t="shared" ref="C422:D422" si="138">40*C421</f>
        <v>42900.000000000007</v>
      </c>
      <c r="D422" s="16">
        <f t="shared" si="138"/>
        <v>22860</v>
      </c>
      <c r="E422" s="16"/>
      <c r="F422" s="16"/>
      <c r="G422" s="16"/>
      <c r="H422" s="16"/>
      <c r="I422" s="16">
        <f t="shared" ref="I422:J422" si="139">40*I421</f>
        <v>1667080</v>
      </c>
      <c r="J422" s="16">
        <f t="shared" si="139"/>
        <v>1667080</v>
      </c>
    </row>
    <row r="423" spans="1:14" ht="13.5">
      <c r="A423" s="4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4" ht="9" customHeight="1">
      <c r="A424" s="254" t="s">
        <v>91</v>
      </c>
      <c r="B424" s="421"/>
      <c r="C424" s="54"/>
      <c r="D424" s="54"/>
      <c r="E424" s="54"/>
      <c r="F424" s="54"/>
      <c r="G424" s="54"/>
      <c r="H424" s="54"/>
      <c r="I424" s="54"/>
      <c r="J424" s="54"/>
    </row>
    <row r="425" spans="1:14" ht="12.75">
      <c r="A425" s="255" t="s">
        <v>92</v>
      </c>
      <c r="B425" s="422"/>
      <c r="C425" s="33"/>
      <c r="D425" s="33"/>
      <c r="E425" s="33"/>
      <c r="F425" s="33"/>
      <c r="G425" s="33"/>
      <c r="H425" s="33"/>
      <c r="I425" s="33"/>
      <c r="J425" s="33"/>
    </row>
    <row r="426" spans="1:14" ht="1.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</row>
    <row r="427" spans="1:14" ht="12.7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11"/>
      <c r="L427" s="11"/>
      <c r="M427" s="11"/>
      <c r="N427" s="11"/>
    </row>
    <row r="428" spans="1:14" ht="12.75">
      <c r="K428" s="14"/>
      <c r="L428" s="14"/>
      <c r="M428" s="14"/>
      <c r="N428" s="14"/>
    </row>
    <row r="429" spans="1:14" ht="12.75">
      <c r="A429" s="264">
        <v>46143</v>
      </c>
      <c r="B429" s="15" t="s">
        <v>25</v>
      </c>
      <c r="C429" s="10">
        <v>67.5</v>
      </c>
      <c r="D429" s="10">
        <v>41.6</v>
      </c>
      <c r="E429" s="10">
        <v>0</v>
      </c>
      <c r="F429" s="10">
        <v>0</v>
      </c>
      <c r="G429" s="10">
        <v>0</v>
      </c>
      <c r="H429" s="10">
        <v>0</v>
      </c>
      <c r="I429" s="15">
        <f t="shared" ref="I429:I430" si="140">SUM(C429:H429)</f>
        <v>109.1</v>
      </c>
      <c r="J429" s="262">
        <f>SUM(I429:I430)</f>
        <v>3934.2</v>
      </c>
      <c r="K429" s="11"/>
      <c r="L429" s="11"/>
      <c r="M429" s="11"/>
      <c r="N429" s="11"/>
    </row>
    <row r="430" spans="1:14" ht="12.75">
      <c r="A430" s="428"/>
      <c r="B430" s="12" t="s">
        <v>32</v>
      </c>
      <c r="C430" s="13">
        <v>57.2</v>
      </c>
      <c r="D430" s="13">
        <v>40.9</v>
      </c>
      <c r="E430" s="13">
        <v>0</v>
      </c>
      <c r="F430" s="13">
        <v>3727</v>
      </c>
      <c r="G430" s="13">
        <v>0</v>
      </c>
      <c r="H430" s="13">
        <v>0</v>
      </c>
      <c r="I430" s="12">
        <f t="shared" si="140"/>
        <v>3825.1</v>
      </c>
      <c r="J430" s="428"/>
      <c r="K430" s="14"/>
      <c r="L430" s="14"/>
      <c r="M430" s="14"/>
      <c r="N430" s="14"/>
    </row>
    <row r="431" spans="1:14" ht="12.75">
      <c r="A431" s="260">
        <v>46144</v>
      </c>
      <c r="B431" s="15" t="s">
        <v>25</v>
      </c>
      <c r="C431" s="10">
        <v>70.099999999999994</v>
      </c>
      <c r="D431" s="43"/>
      <c r="E431" s="10">
        <v>0</v>
      </c>
      <c r="F431" s="10">
        <v>0</v>
      </c>
      <c r="G431" s="10">
        <v>0</v>
      </c>
      <c r="H431" s="10">
        <v>0</v>
      </c>
      <c r="I431" s="15">
        <f t="shared" ref="I431:I448" si="141">SUM(C431:G431)</f>
        <v>70.099999999999994</v>
      </c>
      <c r="J431" s="262">
        <f>SUM(I431:I432)</f>
        <v>3830.6</v>
      </c>
      <c r="K431" s="11"/>
      <c r="L431" s="11"/>
      <c r="M431" s="11"/>
      <c r="N431" s="11"/>
    </row>
    <row r="432" spans="1:14" ht="12.75">
      <c r="A432" s="424"/>
      <c r="B432" s="12" t="s">
        <v>32</v>
      </c>
      <c r="C432" s="13">
        <v>52</v>
      </c>
      <c r="D432" s="13">
        <v>39.5</v>
      </c>
      <c r="E432" s="13">
        <v>0</v>
      </c>
      <c r="F432" s="13">
        <v>3669</v>
      </c>
      <c r="G432" s="13">
        <v>0</v>
      </c>
      <c r="H432" s="13">
        <v>0</v>
      </c>
      <c r="I432" s="12">
        <f t="shared" si="141"/>
        <v>3760.5</v>
      </c>
      <c r="J432" s="428"/>
      <c r="K432" s="14"/>
      <c r="L432" s="14"/>
      <c r="M432" s="14"/>
      <c r="N432" s="14"/>
    </row>
    <row r="433" spans="1:14" ht="12.75">
      <c r="A433" s="260">
        <v>46145</v>
      </c>
      <c r="B433" s="15" t="s">
        <v>25</v>
      </c>
      <c r="C433" s="10">
        <v>62.3</v>
      </c>
      <c r="D433" s="10">
        <v>41</v>
      </c>
      <c r="E433" s="10">
        <v>0</v>
      </c>
      <c r="F433" s="10">
        <v>0</v>
      </c>
      <c r="G433" s="10">
        <v>0</v>
      </c>
      <c r="H433" s="10">
        <v>0</v>
      </c>
      <c r="I433" s="15">
        <f t="shared" si="141"/>
        <v>103.3</v>
      </c>
      <c r="J433" s="262">
        <f>SUM(I433:I434)</f>
        <v>3902.4</v>
      </c>
      <c r="K433" s="11"/>
      <c r="L433" s="11"/>
      <c r="M433" s="11"/>
      <c r="N433" s="11"/>
    </row>
    <row r="434" spans="1:14" ht="12.75">
      <c r="A434" s="424"/>
      <c r="B434" s="12" t="s">
        <v>32</v>
      </c>
      <c r="C434" s="13">
        <v>60.9</v>
      </c>
      <c r="D434" s="13">
        <v>39.200000000000003</v>
      </c>
      <c r="E434" s="13">
        <v>0</v>
      </c>
      <c r="F434" s="13">
        <v>3699</v>
      </c>
      <c r="G434" s="13">
        <v>0</v>
      </c>
      <c r="H434" s="13">
        <v>0</v>
      </c>
      <c r="I434" s="12">
        <f t="shared" si="141"/>
        <v>3799.1</v>
      </c>
      <c r="J434" s="428"/>
      <c r="K434" s="14"/>
      <c r="L434" s="14"/>
      <c r="M434" s="14"/>
      <c r="N434" s="14"/>
    </row>
    <row r="435" spans="1:14" ht="12.75">
      <c r="A435" s="260">
        <v>46146</v>
      </c>
      <c r="B435" s="15" t="s">
        <v>25</v>
      </c>
      <c r="C435" s="10">
        <v>70.8</v>
      </c>
      <c r="D435" s="10">
        <v>38</v>
      </c>
      <c r="E435" s="10">
        <v>0</v>
      </c>
      <c r="F435" s="10">
        <v>0</v>
      </c>
      <c r="G435" s="10">
        <v>0</v>
      </c>
      <c r="H435" s="10">
        <v>0</v>
      </c>
      <c r="I435" s="15">
        <f t="shared" si="141"/>
        <v>108.8</v>
      </c>
      <c r="J435" s="262">
        <f>SUM(I435:I436)</f>
        <v>4037.8</v>
      </c>
      <c r="K435" s="11"/>
      <c r="L435" s="11"/>
      <c r="M435" s="11"/>
      <c r="N435" s="11"/>
    </row>
    <row r="436" spans="1:14" ht="12.75">
      <c r="A436" s="424"/>
      <c r="B436" s="12" t="s">
        <v>32</v>
      </c>
      <c r="C436" s="13">
        <v>57.1</v>
      </c>
      <c r="D436" s="13">
        <v>37.9</v>
      </c>
      <c r="E436" s="13">
        <v>0</v>
      </c>
      <c r="F436" s="13">
        <v>3834</v>
      </c>
      <c r="G436" s="13">
        <v>0</v>
      </c>
      <c r="H436" s="13">
        <v>0</v>
      </c>
      <c r="I436" s="12">
        <f t="shared" si="141"/>
        <v>3929</v>
      </c>
      <c r="J436" s="428"/>
      <c r="K436" s="14"/>
      <c r="L436" s="14"/>
      <c r="M436" s="14"/>
      <c r="N436" s="14"/>
    </row>
    <row r="437" spans="1:14" ht="12.75">
      <c r="A437" s="260">
        <v>46147</v>
      </c>
      <c r="B437" s="15" t="s">
        <v>25</v>
      </c>
      <c r="C437" s="10">
        <v>67.599999999999994</v>
      </c>
      <c r="D437" s="10">
        <v>40</v>
      </c>
      <c r="E437" s="10">
        <v>0</v>
      </c>
      <c r="F437" s="10">
        <v>0</v>
      </c>
      <c r="G437" s="10">
        <v>0</v>
      </c>
      <c r="H437" s="10">
        <v>0</v>
      </c>
      <c r="I437" s="15">
        <f t="shared" si="141"/>
        <v>107.6</v>
      </c>
      <c r="J437" s="262">
        <f>SUM(I437:I438)</f>
        <v>4064.1</v>
      </c>
      <c r="K437" s="11"/>
      <c r="L437" s="11"/>
      <c r="M437" s="11"/>
      <c r="N437" s="11"/>
    </row>
    <row r="438" spans="1:14" ht="12.75">
      <c r="A438" s="424"/>
      <c r="B438" s="12" t="s">
        <v>32</v>
      </c>
      <c r="C438" s="13">
        <v>62.5</v>
      </c>
      <c r="D438" s="13">
        <v>40</v>
      </c>
      <c r="E438" s="13">
        <v>0</v>
      </c>
      <c r="F438" s="13">
        <v>3854</v>
      </c>
      <c r="G438" s="13">
        <v>0</v>
      </c>
      <c r="H438" s="13">
        <v>0</v>
      </c>
      <c r="I438" s="12">
        <f t="shared" si="141"/>
        <v>3956.5</v>
      </c>
      <c r="J438" s="428"/>
      <c r="K438" s="14"/>
      <c r="L438" s="14"/>
      <c r="M438" s="14"/>
      <c r="N438" s="14"/>
    </row>
    <row r="439" spans="1:14" ht="12.75">
      <c r="A439" s="260">
        <v>46148</v>
      </c>
      <c r="B439" s="15" t="s">
        <v>25</v>
      </c>
      <c r="C439" s="10">
        <v>73</v>
      </c>
      <c r="D439" s="10">
        <v>37.700000000000003</v>
      </c>
      <c r="E439" s="10">
        <v>0</v>
      </c>
      <c r="F439" s="10">
        <v>0</v>
      </c>
      <c r="G439" s="10">
        <v>0</v>
      </c>
      <c r="H439" s="10">
        <v>0</v>
      </c>
      <c r="I439" s="15">
        <f t="shared" si="141"/>
        <v>110.7</v>
      </c>
      <c r="J439" s="262">
        <f>SUM(I439:I440)</f>
        <v>4162.5</v>
      </c>
      <c r="K439" s="11"/>
      <c r="L439" s="11"/>
      <c r="M439" s="11"/>
      <c r="N439" s="11"/>
    </row>
    <row r="440" spans="1:14" ht="12.75">
      <c r="A440" s="424"/>
      <c r="B440" s="12" t="s">
        <v>32</v>
      </c>
      <c r="C440" s="13">
        <v>64.3</v>
      </c>
      <c r="D440" s="13">
        <v>37.5</v>
      </c>
      <c r="E440" s="13">
        <v>0</v>
      </c>
      <c r="F440" s="13">
        <v>3950</v>
      </c>
      <c r="G440" s="13">
        <v>0</v>
      </c>
      <c r="H440" s="13">
        <v>0</v>
      </c>
      <c r="I440" s="12">
        <f t="shared" si="141"/>
        <v>4051.8</v>
      </c>
      <c r="J440" s="428"/>
      <c r="K440" s="14"/>
      <c r="L440" s="14"/>
      <c r="M440" s="14"/>
      <c r="N440" s="14"/>
    </row>
    <row r="441" spans="1:14" ht="12.75">
      <c r="A441" s="260">
        <v>46149</v>
      </c>
      <c r="B441" s="15" t="s">
        <v>25</v>
      </c>
      <c r="C441" s="10">
        <v>64</v>
      </c>
      <c r="D441" s="10">
        <v>38.299999999999997</v>
      </c>
      <c r="E441" s="10">
        <v>0</v>
      </c>
      <c r="F441" s="10">
        <v>0</v>
      </c>
      <c r="G441" s="10">
        <v>0</v>
      </c>
      <c r="H441" s="10">
        <v>0</v>
      </c>
      <c r="I441" s="15">
        <f t="shared" si="141"/>
        <v>102.3</v>
      </c>
      <c r="J441" s="262">
        <f>SUM(I441:I442)</f>
        <v>3914.3</v>
      </c>
      <c r="K441" s="11"/>
      <c r="L441" s="11"/>
      <c r="M441" s="11"/>
      <c r="N441" s="11"/>
    </row>
    <row r="442" spans="1:14" ht="12.75">
      <c r="A442" s="424"/>
      <c r="B442" s="12" t="s">
        <v>32</v>
      </c>
      <c r="C442" s="13">
        <v>57</v>
      </c>
      <c r="D442" s="13">
        <v>47</v>
      </c>
      <c r="E442" s="13">
        <v>0</v>
      </c>
      <c r="F442" s="13">
        <v>3708</v>
      </c>
      <c r="G442" s="13">
        <v>0</v>
      </c>
      <c r="H442" s="13">
        <v>0</v>
      </c>
      <c r="I442" s="12">
        <f t="shared" si="141"/>
        <v>3812</v>
      </c>
      <c r="J442" s="428"/>
      <c r="K442" s="14"/>
      <c r="L442" s="14"/>
      <c r="M442" s="14"/>
      <c r="N442" s="14"/>
    </row>
    <row r="443" spans="1:14" ht="12.75">
      <c r="A443" s="260">
        <v>46150</v>
      </c>
      <c r="B443" s="15" t="s">
        <v>25</v>
      </c>
      <c r="C443" s="10">
        <v>72.400000000000006</v>
      </c>
      <c r="D443" s="10">
        <v>34.200000000000003</v>
      </c>
      <c r="E443" s="10">
        <v>0</v>
      </c>
      <c r="F443" s="10">
        <v>0</v>
      </c>
      <c r="G443" s="10">
        <v>0</v>
      </c>
      <c r="H443" s="10">
        <v>0</v>
      </c>
      <c r="I443" s="15">
        <f t="shared" si="141"/>
        <v>106.60000000000001</v>
      </c>
      <c r="J443" s="262">
        <f>SUM(I443:I444)</f>
        <v>3952.5</v>
      </c>
      <c r="K443" s="11"/>
      <c r="L443" s="11"/>
      <c r="M443" s="11"/>
      <c r="N443" s="11"/>
    </row>
    <row r="444" spans="1:14" ht="12.75">
      <c r="A444" s="424"/>
      <c r="B444" s="12" t="s">
        <v>32</v>
      </c>
      <c r="C444" s="13">
        <v>68.400000000000006</v>
      </c>
      <c r="D444" s="13">
        <v>40.5</v>
      </c>
      <c r="E444" s="13">
        <v>0</v>
      </c>
      <c r="F444" s="13">
        <v>3737</v>
      </c>
      <c r="G444" s="13">
        <v>0</v>
      </c>
      <c r="H444" s="13">
        <v>0</v>
      </c>
      <c r="I444" s="12">
        <f t="shared" si="141"/>
        <v>3845.9</v>
      </c>
      <c r="J444" s="428"/>
      <c r="K444" s="14"/>
      <c r="L444" s="14"/>
      <c r="M444" s="14"/>
      <c r="N444" s="14"/>
    </row>
    <row r="445" spans="1:14" ht="12.75">
      <c r="A445" s="260">
        <v>46151</v>
      </c>
      <c r="B445" s="15" t="s">
        <v>25</v>
      </c>
      <c r="C445" s="10">
        <v>68</v>
      </c>
      <c r="D445" s="10">
        <v>38.1</v>
      </c>
      <c r="E445" s="10">
        <v>0</v>
      </c>
      <c r="F445" s="10">
        <v>0</v>
      </c>
      <c r="G445" s="10">
        <v>0</v>
      </c>
      <c r="H445" s="10">
        <v>0</v>
      </c>
      <c r="I445" s="15">
        <f t="shared" si="141"/>
        <v>106.1</v>
      </c>
      <c r="J445" s="262">
        <f>SUM(I445:I446)</f>
        <v>3810</v>
      </c>
      <c r="K445" s="11"/>
      <c r="L445" s="11"/>
      <c r="M445" s="11"/>
      <c r="N445" s="11"/>
    </row>
    <row r="446" spans="1:14" ht="12.75">
      <c r="A446" s="424"/>
      <c r="B446" s="12" t="s">
        <v>32</v>
      </c>
      <c r="C446" s="13">
        <v>63.6</v>
      </c>
      <c r="D446" s="13">
        <v>39.299999999999997</v>
      </c>
      <c r="E446" s="13">
        <v>0</v>
      </c>
      <c r="F446" s="13">
        <v>3601</v>
      </c>
      <c r="G446" s="13">
        <v>0</v>
      </c>
      <c r="H446" s="13">
        <v>0</v>
      </c>
      <c r="I446" s="12">
        <f t="shared" si="141"/>
        <v>3703.9</v>
      </c>
      <c r="J446" s="428"/>
      <c r="K446" s="14"/>
      <c r="L446" s="14"/>
      <c r="M446" s="14"/>
      <c r="N446" s="14"/>
    </row>
    <row r="447" spans="1:14" ht="12.75">
      <c r="A447" s="260">
        <v>46152</v>
      </c>
      <c r="B447" s="15" t="s">
        <v>25</v>
      </c>
      <c r="C447" s="10">
        <v>67.7</v>
      </c>
      <c r="D447" s="10">
        <v>39.6</v>
      </c>
      <c r="E447" s="10">
        <v>0</v>
      </c>
      <c r="F447" s="10">
        <v>0</v>
      </c>
      <c r="G447" s="10">
        <v>0</v>
      </c>
      <c r="H447" s="10">
        <v>0</v>
      </c>
      <c r="I447" s="15">
        <f t="shared" si="141"/>
        <v>107.30000000000001</v>
      </c>
      <c r="J447" s="262">
        <f>SUM(I447:I448)</f>
        <v>3852.3</v>
      </c>
      <c r="K447" s="11"/>
      <c r="L447" s="11"/>
      <c r="M447" s="11"/>
      <c r="N447" s="11"/>
    </row>
    <row r="448" spans="1:14" ht="12.75">
      <c r="A448" s="424"/>
      <c r="B448" s="12" t="s">
        <v>32</v>
      </c>
      <c r="C448" s="13">
        <v>65.8</v>
      </c>
      <c r="D448" s="13">
        <v>34.200000000000003</v>
      </c>
      <c r="E448" s="13">
        <v>0</v>
      </c>
      <c r="F448" s="13">
        <v>3645</v>
      </c>
      <c r="G448" s="13">
        <v>0</v>
      </c>
      <c r="H448" s="13">
        <v>0</v>
      </c>
      <c r="I448" s="12">
        <f t="shared" si="141"/>
        <v>3745</v>
      </c>
      <c r="J448" s="428"/>
      <c r="K448" s="14"/>
      <c r="L448" s="14"/>
      <c r="M448" s="14"/>
      <c r="N448" s="14"/>
    </row>
    <row r="449" spans="1:14" ht="14.25">
      <c r="A449" s="9"/>
      <c r="B449" s="10"/>
      <c r="C449" s="10"/>
      <c r="D449" s="10"/>
      <c r="E449" s="10"/>
      <c r="F449" s="10"/>
      <c r="G449" s="10"/>
      <c r="H449" s="10"/>
      <c r="I449" s="15"/>
      <c r="J449" s="11"/>
      <c r="K449" s="11"/>
      <c r="L449" s="11"/>
      <c r="M449" s="11"/>
      <c r="N449" s="11"/>
    </row>
    <row r="450" spans="1:14" ht="12.75">
      <c r="A450" s="255" t="s">
        <v>89</v>
      </c>
      <c r="B450" s="421"/>
      <c r="C450" s="17">
        <f t="shared" ref="C450:G450" si="142">SUM(C429:C448)</f>
        <v>1292.1999999999998</v>
      </c>
      <c r="D450" s="17">
        <f t="shared" si="142"/>
        <v>744.5</v>
      </c>
      <c r="E450" s="17">
        <f t="shared" si="142"/>
        <v>0</v>
      </c>
      <c r="F450" s="17">
        <f t="shared" si="142"/>
        <v>37424</v>
      </c>
      <c r="G450" s="17">
        <f t="shared" si="142"/>
        <v>0</v>
      </c>
      <c r="H450" s="53"/>
      <c r="I450" s="53">
        <f t="shared" ref="I450:J450" si="143">SUM(I429:I448)</f>
        <v>39460.699999999997</v>
      </c>
      <c r="J450" s="136">
        <f t="shared" si="143"/>
        <v>39460.699999999997</v>
      </c>
      <c r="K450" s="14"/>
      <c r="L450" s="14"/>
      <c r="M450" s="14"/>
      <c r="N450" s="14"/>
    </row>
    <row r="451" spans="1:14" ht="13.5">
      <c r="A451" s="270" t="s">
        <v>90</v>
      </c>
      <c r="B451" s="422"/>
      <c r="C451" s="16">
        <f t="shared" ref="C451:D451" si="144">40*C450</f>
        <v>51687.999999999993</v>
      </c>
      <c r="D451" s="16">
        <f t="shared" si="144"/>
        <v>29780</v>
      </c>
      <c r="E451" s="16"/>
      <c r="F451" s="16"/>
      <c r="G451" s="16"/>
      <c r="H451" s="16"/>
      <c r="I451" s="16">
        <f t="shared" ref="I451:J451" si="145">40*I450</f>
        <v>1578428</v>
      </c>
      <c r="J451" s="16">
        <f t="shared" si="145"/>
        <v>1578428</v>
      </c>
      <c r="K451" s="11"/>
      <c r="L451" s="11"/>
      <c r="M451" s="11"/>
      <c r="N451" s="11"/>
    </row>
    <row r="452" spans="1:14" ht="14.25">
      <c r="A452" s="23"/>
      <c r="B452" s="13"/>
      <c r="C452" s="13"/>
      <c r="D452" s="13"/>
      <c r="E452" s="13"/>
      <c r="F452" s="13"/>
      <c r="G452" s="13"/>
      <c r="H452" s="13"/>
      <c r="I452" s="12"/>
      <c r="J452" s="14"/>
      <c r="K452" s="14"/>
      <c r="L452" s="14"/>
      <c r="M452" s="14"/>
      <c r="N452" s="14"/>
    </row>
    <row r="453" spans="1:14" ht="12.75">
      <c r="A453" s="255" t="s">
        <v>91</v>
      </c>
      <c r="B453" s="422"/>
      <c r="C453" s="56"/>
      <c r="D453" s="56"/>
      <c r="E453" s="57"/>
      <c r="F453" s="57"/>
      <c r="G453" s="58"/>
      <c r="H453" s="58"/>
      <c r="I453" s="58"/>
      <c r="J453" s="57"/>
      <c r="K453" s="11"/>
      <c r="L453" s="11"/>
      <c r="M453" s="11"/>
      <c r="N453" s="11"/>
    </row>
    <row r="454" spans="1:14" ht="12.75">
      <c r="A454" s="254" t="s">
        <v>92</v>
      </c>
      <c r="B454" s="421"/>
      <c r="C454" s="16"/>
      <c r="D454" s="16"/>
      <c r="E454" s="59"/>
      <c r="F454" s="59"/>
      <c r="G454" s="60"/>
      <c r="H454" s="60"/>
      <c r="I454" s="60"/>
      <c r="J454" s="59"/>
      <c r="K454" s="14"/>
      <c r="L454" s="14"/>
      <c r="M454" s="14"/>
      <c r="N454" s="14"/>
    </row>
    <row r="455" spans="1:14" ht="14.25">
      <c r="A455" s="9"/>
      <c r="B455" s="10"/>
      <c r="C455" s="10"/>
      <c r="D455" s="10"/>
      <c r="E455" s="10"/>
      <c r="F455" s="10"/>
      <c r="G455" s="10"/>
      <c r="H455" s="10"/>
      <c r="I455" s="15"/>
      <c r="J455" s="11"/>
      <c r="K455" s="11"/>
      <c r="L455" s="11"/>
      <c r="M455" s="11"/>
      <c r="N455" s="11"/>
    </row>
    <row r="456" spans="1:14" ht="12.75">
      <c r="A456" s="251">
        <v>46153</v>
      </c>
      <c r="B456" s="12" t="s">
        <v>25</v>
      </c>
      <c r="C456" s="13">
        <v>65.599999999999994</v>
      </c>
      <c r="D456" s="13">
        <v>37.5</v>
      </c>
      <c r="E456" s="13">
        <v>0</v>
      </c>
      <c r="F456" s="13">
        <v>0</v>
      </c>
      <c r="G456" s="13">
        <v>0</v>
      </c>
      <c r="H456" s="13">
        <v>0</v>
      </c>
      <c r="I456" s="12">
        <f t="shared" ref="I456:I457" si="146">SUM(C456:H456)</f>
        <v>103.1</v>
      </c>
      <c r="J456" s="252">
        <f>SUM(I456:I457)</f>
        <v>4209.4000000000005</v>
      </c>
      <c r="K456" s="14"/>
      <c r="L456" s="14"/>
      <c r="M456" s="14"/>
      <c r="N456" s="14"/>
    </row>
    <row r="457" spans="1:14" ht="12.75">
      <c r="A457" s="419"/>
      <c r="B457" s="15" t="s">
        <v>32</v>
      </c>
      <c r="C457" s="10">
        <v>55.8</v>
      </c>
      <c r="D457" s="10">
        <v>42.5</v>
      </c>
      <c r="E457" s="10">
        <v>0</v>
      </c>
      <c r="F457" s="10">
        <v>4008</v>
      </c>
      <c r="G457" s="10">
        <v>0</v>
      </c>
      <c r="H457" s="10">
        <v>0</v>
      </c>
      <c r="I457" s="15">
        <f t="shared" si="146"/>
        <v>4106.3</v>
      </c>
      <c r="J457" s="420"/>
      <c r="K457" s="11"/>
      <c r="L457" s="11"/>
      <c r="M457" s="11"/>
      <c r="N457" s="11"/>
    </row>
    <row r="458" spans="1:14" ht="12.75">
      <c r="A458" s="251">
        <v>46154</v>
      </c>
      <c r="B458" s="12" t="s">
        <v>25</v>
      </c>
      <c r="C458" s="13">
        <v>68.400000000000006</v>
      </c>
      <c r="D458" s="13">
        <v>38.9</v>
      </c>
      <c r="E458" s="13">
        <v>0</v>
      </c>
      <c r="F458" s="13">
        <v>0</v>
      </c>
      <c r="G458" s="13">
        <v>0</v>
      </c>
      <c r="H458" s="13">
        <v>0</v>
      </c>
      <c r="I458" s="12">
        <f t="shared" ref="I458:I475" si="147">SUM(C458:G458)</f>
        <v>107.30000000000001</v>
      </c>
      <c r="J458" s="252">
        <f>SUM(I458:I459)</f>
        <v>4082</v>
      </c>
      <c r="K458" s="14"/>
      <c r="L458" s="14"/>
      <c r="M458" s="14"/>
      <c r="N458" s="14"/>
    </row>
    <row r="459" spans="1:14" ht="12.75">
      <c r="A459" s="419"/>
      <c r="B459" s="15" t="s">
        <v>32</v>
      </c>
      <c r="C459" s="10">
        <v>57.2</v>
      </c>
      <c r="D459" s="10">
        <v>34.5</v>
      </c>
      <c r="E459" s="10">
        <v>0</v>
      </c>
      <c r="F459" s="10">
        <v>3883</v>
      </c>
      <c r="G459" s="10">
        <v>0</v>
      </c>
      <c r="H459" s="10">
        <v>0</v>
      </c>
      <c r="I459" s="15">
        <f t="shared" si="147"/>
        <v>3974.7</v>
      </c>
      <c r="J459" s="420"/>
      <c r="K459" s="11"/>
      <c r="L459" s="11"/>
      <c r="M459" s="11"/>
      <c r="N459" s="11"/>
    </row>
    <row r="460" spans="1:14" ht="12.75">
      <c r="A460" s="251">
        <v>46155</v>
      </c>
      <c r="B460" s="12" t="s">
        <v>25</v>
      </c>
      <c r="C460" s="13">
        <v>66</v>
      </c>
      <c r="D460" s="13">
        <v>40.6</v>
      </c>
      <c r="E460" s="13">
        <v>0</v>
      </c>
      <c r="F460" s="13">
        <v>0</v>
      </c>
      <c r="G460" s="13">
        <v>0</v>
      </c>
      <c r="H460" s="13">
        <v>0</v>
      </c>
      <c r="I460" s="12">
        <f t="shared" si="147"/>
        <v>106.6</v>
      </c>
      <c r="J460" s="252">
        <f>SUM(I460:I461)</f>
        <v>3981.7999999999997</v>
      </c>
      <c r="K460" s="14"/>
      <c r="L460" s="14"/>
      <c r="M460" s="14"/>
      <c r="N460" s="14"/>
    </row>
    <row r="461" spans="1:14" ht="12.75">
      <c r="A461" s="419"/>
      <c r="B461" s="15" t="s">
        <v>32</v>
      </c>
      <c r="C461" s="10">
        <v>54.4</v>
      </c>
      <c r="D461" s="10">
        <v>34.799999999999997</v>
      </c>
      <c r="E461" s="10">
        <v>0</v>
      </c>
      <c r="F461" s="10">
        <v>3786</v>
      </c>
      <c r="G461" s="10">
        <v>0</v>
      </c>
      <c r="H461" s="10">
        <v>0</v>
      </c>
      <c r="I461" s="15">
        <f t="shared" si="147"/>
        <v>3875.2</v>
      </c>
      <c r="J461" s="420"/>
      <c r="K461" s="11"/>
      <c r="L461" s="11"/>
      <c r="M461" s="11"/>
      <c r="N461" s="11"/>
    </row>
    <row r="462" spans="1:14" ht="12.75">
      <c r="A462" s="251">
        <v>46156</v>
      </c>
      <c r="B462" s="12" t="s">
        <v>25</v>
      </c>
      <c r="C462" s="13">
        <v>63</v>
      </c>
      <c r="D462" s="13">
        <v>41</v>
      </c>
      <c r="E462" s="13">
        <v>0</v>
      </c>
      <c r="F462" s="13">
        <v>0</v>
      </c>
      <c r="G462" s="13">
        <v>0</v>
      </c>
      <c r="H462" s="13">
        <v>0</v>
      </c>
      <c r="I462" s="12">
        <f t="shared" si="147"/>
        <v>104</v>
      </c>
      <c r="J462" s="252">
        <f>SUM(I462:I463)</f>
        <v>4063.4</v>
      </c>
      <c r="K462" s="14"/>
      <c r="L462" s="14"/>
      <c r="M462" s="14"/>
      <c r="N462" s="14"/>
    </row>
    <row r="463" spans="1:14" ht="12.75">
      <c r="A463" s="419"/>
      <c r="B463" s="15" t="s">
        <v>32</v>
      </c>
      <c r="C463" s="10">
        <v>56</v>
      </c>
      <c r="D463" s="10">
        <v>40.4</v>
      </c>
      <c r="E463" s="10">
        <v>0</v>
      </c>
      <c r="F463" s="10">
        <v>3863</v>
      </c>
      <c r="G463" s="10">
        <v>0</v>
      </c>
      <c r="H463" s="10">
        <v>0</v>
      </c>
      <c r="I463" s="15">
        <f t="shared" si="147"/>
        <v>3959.4</v>
      </c>
      <c r="J463" s="420"/>
      <c r="K463" s="11"/>
      <c r="L463" s="11"/>
      <c r="M463" s="11"/>
      <c r="N463" s="11"/>
    </row>
    <row r="464" spans="1:14" ht="12.75">
      <c r="A464" s="251">
        <v>46157</v>
      </c>
      <c r="B464" s="12" t="s">
        <v>25</v>
      </c>
      <c r="C464" s="13">
        <v>66.7</v>
      </c>
      <c r="D464" s="13">
        <v>38.5</v>
      </c>
      <c r="E464" s="13">
        <v>0</v>
      </c>
      <c r="F464" s="13">
        <v>0</v>
      </c>
      <c r="G464" s="13">
        <v>0</v>
      </c>
      <c r="H464" s="13">
        <v>0</v>
      </c>
      <c r="I464" s="12">
        <f t="shared" si="147"/>
        <v>105.2</v>
      </c>
      <c r="J464" s="252">
        <f>SUM(I464:I465)</f>
        <v>4294.3</v>
      </c>
      <c r="K464" s="14"/>
      <c r="L464" s="14"/>
      <c r="M464" s="14"/>
      <c r="N464" s="14"/>
    </row>
    <row r="465" spans="1:14" ht="12.75">
      <c r="A465" s="419"/>
      <c r="B465" s="15" t="s">
        <v>32</v>
      </c>
      <c r="C465" s="10">
        <v>60</v>
      </c>
      <c r="D465" s="10">
        <v>38.1</v>
      </c>
      <c r="E465" s="10">
        <v>0</v>
      </c>
      <c r="F465" s="10">
        <v>4091</v>
      </c>
      <c r="G465" s="10">
        <v>0</v>
      </c>
      <c r="H465" s="10">
        <v>0</v>
      </c>
      <c r="I465" s="15">
        <f t="shared" si="147"/>
        <v>4189.1000000000004</v>
      </c>
      <c r="J465" s="420"/>
      <c r="K465" s="11"/>
      <c r="L465" s="11"/>
      <c r="M465" s="11"/>
      <c r="N465" s="11"/>
    </row>
    <row r="466" spans="1:14" ht="12.75">
      <c r="A466" s="251">
        <v>46158</v>
      </c>
      <c r="B466" s="12" t="s">
        <v>25</v>
      </c>
      <c r="C466" s="13">
        <v>63.7</v>
      </c>
      <c r="D466" s="13">
        <v>35.4</v>
      </c>
      <c r="E466" s="13">
        <v>0</v>
      </c>
      <c r="F466" s="13">
        <v>0</v>
      </c>
      <c r="G466" s="13">
        <v>0</v>
      </c>
      <c r="H466" s="13">
        <v>0</v>
      </c>
      <c r="I466" s="12">
        <f t="shared" si="147"/>
        <v>99.1</v>
      </c>
      <c r="J466" s="252">
        <f>SUM(I466:I467)</f>
        <v>4228.1000000000004</v>
      </c>
      <c r="K466" s="14"/>
      <c r="L466" s="14"/>
      <c r="M466" s="14"/>
      <c r="N466" s="14"/>
    </row>
    <row r="467" spans="1:14" ht="12.75">
      <c r="A467" s="419"/>
      <c r="B467" s="15" t="s">
        <v>32</v>
      </c>
      <c r="C467" s="10">
        <v>59</v>
      </c>
      <c r="D467" s="10">
        <v>42</v>
      </c>
      <c r="E467" s="10">
        <v>0</v>
      </c>
      <c r="F467" s="10">
        <v>4028</v>
      </c>
      <c r="G467" s="10">
        <v>0</v>
      </c>
      <c r="H467" s="10">
        <v>0</v>
      </c>
      <c r="I467" s="15">
        <f t="shared" si="147"/>
        <v>4129</v>
      </c>
      <c r="J467" s="420"/>
      <c r="K467" s="11"/>
      <c r="L467" s="11"/>
      <c r="M467" s="11"/>
      <c r="N467" s="11"/>
    </row>
    <row r="468" spans="1:14" ht="12.75">
      <c r="A468" s="251">
        <v>46159</v>
      </c>
      <c r="B468" s="12" t="s">
        <v>25</v>
      </c>
      <c r="C468" s="13">
        <v>62.3</v>
      </c>
      <c r="D468" s="13">
        <v>36.700000000000003</v>
      </c>
      <c r="E468" s="13">
        <v>0</v>
      </c>
      <c r="F468" s="13">
        <v>0</v>
      </c>
      <c r="G468" s="13">
        <v>0</v>
      </c>
      <c r="H468" s="13">
        <v>0</v>
      </c>
      <c r="I468" s="12">
        <f t="shared" si="147"/>
        <v>99</v>
      </c>
      <c r="J468" s="252">
        <f>SUM(I468:I469)</f>
        <v>4030.9</v>
      </c>
      <c r="K468" s="14"/>
      <c r="L468" s="14"/>
      <c r="M468" s="14"/>
      <c r="N468" s="14"/>
    </row>
    <row r="469" spans="1:14" ht="12.75">
      <c r="A469" s="419"/>
      <c r="B469" s="15" t="s">
        <v>32</v>
      </c>
      <c r="C469" s="10">
        <v>62</v>
      </c>
      <c r="D469" s="10">
        <v>40.9</v>
      </c>
      <c r="E469" s="10">
        <v>0</v>
      </c>
      <c r="F469" s="10">
        <v>3829</v>
      </c>
      <c r="G469" s="10">
        <v>0</v>
      </c>
      <c r="H469" s="10">
        <v>0</v>
      </c>
      <c r="I469" s="15">
        <f t="shared" si="147"/>
        <v>3931.9</v>
      </c>
      <c r="J469" s="420"/>
      <c r="K469" s="11"/>
      <c r="L469" s="11"/>
      <c r="M469" s="11"/>
      <c r="N469" s="11"/>
    </row>
    <row r="470" spans="1:14" ht="12.75">
      <c r="A470" s="251">
        <v>46160</v>
      </c>
      <c r="B470" s="12" t="s">
        <v>25</v>
      </c>
      <c r="C470" s="13">
        <v>63.4</v>
      </c>
      <c r="D470" s="13">
        <v>37.5</v>
      </c>
      <c r="E470" s="13">
        <v>0</v>
      </c>
      <c r="F470" s="13">
        <v>0</v>
      </c>
      <c r="G470" s="13">
        <v>0</v>
      </c>
      <c r="H470" s="13">
        <v>0</v>
      </c>
      <c r="I470" s="12">
        <f t="shared" si="147"/>
        <v>100.9</v>
      </c>
      <c r="J470" s="252">
        <f>SUM(I470:I471)</f>
        <v>3877.9</v>
      </c>
      <c r="K470" s="14"/>
      <c r="L470" s="14"/>
      <c r="M470" s="14"/>
      <c r="N470" s="14"/>
    </row>
    <row r="471" spans="1:14" ht="12.75">
      <c r="A471" s="419"/>
      <c r="B471" s="15" t="s">
        <v>32</v>
      </c>
      <c r="C471" s="10">
        <v>0</v>
      </c>
      <c r="D471" s="10">
        <v>40</v>
      </c>
      <c r="E471" s="10">
        <v>0</v>
      </c>
      <c r="F471" s="10">
        <v>3737</v>
      </c>
      <c r="G471" s="10">
        <v>0</v>
      </c>
      <c r="H471" s="10">
        <v>0</v>
      </c>
      <c r="I471" s="15">
        <f t="shared" si="147"/>
        <v>3777</v>
      </c>
      <c r="J471" s="420"/>
      <c r="K471" s="11"/>
      <c r="L471" s="11"/>
      <c r="M471" s="11"/>
      <c r="N471" s="11"/>
    </row>
    <row r="472" spans="1:14" ht="12.75">
      <c r="A472" s="251">
        <v>46161</v>
      </c>
      <c r="B472" s="12" t="s">
        <v>25</v>
      </c>
      <c r="C472" s="13">
        <v>59.3</v>
      </c>
      <c r="D472" s="13">
        <v>38.1</v>
      </c>
      <c r="E472" s="13">
        <v>0</v>
      </c>
      <c r="F472" s="13">
        <v>0</v>
      </c>
      <c r="G472" s="13">
        <v>0</v>
      </c>
      <c r="H472" s="13">
        <v>0</v>
      </c>
      <c r="I472" s="12">
        <f t="shared" si="147"/>
        <v>97.4</v>
      </c>
      <c r="J472" s="252">
        <f>SUM(I472:I473)</f>
        <v>3994.1</v>
      </c>
      <c r="K472" s="14"/>
      <c r="L472" s="14"/>
      <c r="M472" s="14"/>
      <c r="N472" s="14"/>
    </row>
    <row r="473" spans="1:14" ht="12.75">
      <c r="A473" s="419"/>
      <c r="B473" s="15" t="s">
        <v>32</v>
      </c>
      <c r="C473" s="10">
        <v>56</v>
      </c>
      <c r="D473" s="10">
        <v>40.700000000000003</v>
      </c>
      <c r="E473" s="10">
        <v>0</v>
      </c>
      <c r="F473" s="10">
        <v>3800</v>
      </c>
      <c r="G473" s="10">
        <v>0</v>
      </c>
      <c r="H473" s="10">
        <v>0</v>
      </c>
      <c r="I473" s="15">
        <f t="shared" si="147"/>
        <v>3896.7</v>
      </c>
      <c r="J473" s="420"/>
      <c r="K473" s="11"/>
      <c r="L473" s="11"/>
      <c r="M473" s="11"/>
      <c r="N473" s="11"/>
    </row>
    <row r="474" spans="1:14" ht="12.75">
      <c r="A474" s="251">
        <v>46162</v>
      </c>
      <c r="B474" s="12" t="s">
        <v>25</v>
      </c>
      <c r="C474" s="13">
        <v>51.1</v>
      </c>
      <c r="D474" s="13">
        <v>41.2</v>
      </c>
      <c r="E474" s="13">
        <v>0</v>
      </c>
      <c r="F474" s="13">
        <v>0</v>
      </c>
      <c r="G474" s="13">
        <v>0</v>
      </c>
      <c r="H474" s="13">
        <v>0</v>
      </c>
      <c r="I474" s="12">
        <f t="shared" si="147"/>
        <v>92.300000000000011</v>
      </c>
      <c r="J474" s="252">
        <f>SUM(I474:I475)</f>
        <v>4025.2000000000003</v>
      </c>
      <c r="K474" s="14"/>
      <c r="L474" s="14"/>
      <c r="M474" s="14"/>
      <c r="N474" s="14"/>
    </row>
    <row r="475" spans="1:14" ht="12.75">
      <c r="A475" s="419"/>
      <c r="B475" s="15" t="s">
        <v>32</v>
      </c>
      <c r="C475" s="10">
        <v>57.7</v>
      </c>
      <c r="D475" s="10">
        <v>41.2</v>
      </c>
      <c r="E475" s="10">
        <v>0</v>
      </c>
      <c r="F475" s="10">
        <v>3834</v>
      </c>
      <c r="G475" s="10">
        <v>0</v>
      </c>
      <c r="H475" s="10">
        <v>0</v>
      </c>
      <c r="I475" s="15">
        <f t="shared" si="147"/>
        <v>3932.9</v>
      </c>
      <c r="J475" s="420"/>
      <c r="K475" s="11"/>
      <c r="L475" s="11"/>
      <c r="M475" s="11"/>
      <c r="N475" s="11"/>
    </row>
    <row r="476" spans="1:14" ht="14.25">
      <c r="A476" s="23"/>
      <c r="B476" s="12"/>
      <c r="C476" s="13"/>
      <c r="D476" s="13"/>
      <c r="E476" s="13"/>
      <c r="F476" s="13"/>
      <c r="G476" s="13"/>
      <c r="H476" s="13"/>
      <c r="I476" s="12"/>
      <c r="J476" s="14"/>
      <c r="K476" s="14"/>
      <c r="L476" s="14"/>
      <c r="M476" s="14"/>
      <c r="N476" s="14"/>
    </row>
    <row r="477" spans="1:14" ht="12.75">
      <c r="A477" s="255" t="s">
        <v>89</v>
      </c>
      <c r="B477" s="422"/>
      <c r="C477" s="17">
        <f t="shared" ref="C477:G477" si="148">SUM(C456:C475)</f>
        <v>1147.5999999999999</v>
      </c>
      <c r="D477" s="17">
        <f t="shared" si="148"/>
        <v>780.50000000000011</v>
      </c>
      <c r="E477" s="17">
        <f t="shared" si="148"/>
        <v>0</v>
      </c>
      <c r="F477" s="17">
        <f t="shared" si="148"/>
        <v>38859</v>
      </c>
      <c r="G477" s="17">
        <f t="shared" si="148"/>
        <v>0</v>
      </c>
      <c r="H477" s="53"/>
      <c r="I477" s="53">
        <f t="shared" ref="I477:J477" si="149">SUM(I456:I475)</f>
        <v>40787.100000000006</v>
      </c>
      <c r="J477" s="136">
        <f t="shared" si="149"/>
        <v>40787.1</v>
      </c>
      <c r="K477" s="11"/>
      <c r="L477" s="11"/>
      <c r="M477" s="11"/>
      <c r="N477" s="11"/>
    </row>
    <row r="478" spans="1:14" ht="13.5">
      <c r="A478" s="270" t="s">
        <v>90</v>
      </c>
      <c r="B478" s="421"/>
      <c r="C478" s="16">
        <f t="shared" ref="C478:D478" si="150">40*C477</f>
        <v>45904</v>
      </c>
      <c r="D478" s="16">
        <f t="shared" si="150"/>
        <v>31220.000000000004</v>
      </c>
      <c r="E478" s="16"/>
      <c r="F478" s="16"/>
      <c r="G478" s="16"/>
      <c r="H478" s="16"/>
      <c r="I478" s="16">
        <f t="shared" ref="I478:J478" si="151">40*I477</f>
        <v>1631484.0000000002</v>
      </c>
      <c r="J478" s="16">
        <f t="shared" si="151"/>
        <v>1631484</v>
      </c>
      <c r="K478" s="14"/>
      <c r="L478" s="14"/>
      <c r="M478" s="14"/>
      <c r="N478" s="14"/>
    </row>
    <row r="479" spans="1:14" ht="14.25">
      <c r="A479" s="9"/>
      <c r="B479" s="10"/>
      <c r="C479" s="10"/>
      <c r="D479" s="10"/>
      <c r="E479" s="10"/>
      <c r="F479" s="10"/>
      <c r="G479" s="10"/>
      <c r="H479" s="10"/>
      <c r="I479" s="15"/>
      <c r="J479" s="11"/>
      <c r="K479" s="11"/>
      <c r="L479" s="11"/>
      <c r="M479" s="11"/>
      <c r="N479" s="11"/>
    </row>
    <row r="480" spans="1:14" ht="12.75">
      <c r="A480" s="255" t="s">
        <v>91</v>
      </c>
      <c r="B480" s="421"/>
      <c r="C480" s="56"/>
      <c r="D480" s="56"/>
      <c r="E480" s="57"/>
      <c r="F480" s="57"/>
      <c r="G480" s="58"/>
      <c r="H480" s="58"/>
      <c r="I480" s="58"/>
      <c r="J480" s="57"/>
      <c r="K480" s="14"/>
      <c r="L480" s="14"/>
      <c r="M480" s="14"/>
      <c r="N480" s="14"/>
    </row>
    <row r="481" spans="1:14" ht="12.75">
      <c r="A481" s="254" t="s">
        <v>92</v>
      </c>
      <c r="B481" s="422"/>
      <c r="C481" s="16"/>
      <c r="D481" s="16"/>
      <c r="E481" s="59"/>
      <c r="F481" s="59"/>
      <c r="G481" s="60"/>
      <c r="H481" s="60"/>
      <c r="I481" s="60"/>
      <c r="J481" s="59"/>
      <c r="K481" s="11"/>
      <c r="L481" s="11"/>
      <c r="M481" s="11"/>
      <c r="N481" s="11"/>
    </row>
    <row r="482" spans="1:14" ht="14.25">
      <c r="A482" s="23"/>
      <c r="B482" s="13"/>
      <c r="C482" s="13"/>
      <c r="D482" s="13"/>
      <c r="E482" s="13"/>
      <c r="F482" s="13"/>
      <c r="G482" s="13"/>
      <c r="H482" s="13"/>
      <c r="I482" s="12"/>
      <c r="J482" s="14"/>
      <c r="K482" s="14"/>
      <c r="L482" s="14"/>
      <c r="M482" s="14"/>
      <c r="N482" s="14"/>
    </row>
    <row r="483" spans="1:14" ht="12.75">
      <c r="A483" s="260">
        <v>46163</v>
      </c>
      <c r="B483" s="15" t="s">
        <v>25</v>
      </c>
      <c r="C483" s="10">
        <v>52.6</v>
      </c>
      <c r="D483" s="10">
        <v>37</v>
      </c>
      <c r="E483" s="10">
        <v>0</v>
      </c>
      <c r="F483" s="10">
        <v>0</v>
      </c>
      <c r="G483" s="10">
        <v>0</v>
      </c>
      <c r="H483" s="10">
        <v>0</v>
      </c>
      <c r="I483" s="15">
        <f t="shared" ref="I483:I484" si="152">SUM(C483:H483)</f>
        <v>89.6</v>
      </c>
      <c r="J483" s="262">
        <f>SUM(I483:I484)</f>
        <v>4014.7999999999997</v>
      </c>
      <c r="K483" s="11"/>
      <c r="L483" s="11"/>
      <c r="M483" s="11"/>
      <c r="N483" s="11"/>
    </row>
    <row r="484" spans="1:14" ht="12.75">
      <c r="A484" s="424"/>
      <c r="B484" s="12" t="s">
        <v>32</v>
      </c>
      <c r="C484" s="13">
        <v>57</v>
      </c>
      <c r="D484" s="13">
        <v>34.200000000000003</v>
      </c>
      <c r="E484" s="13">
        <v>0</v>
      </c>
      <c r="F484" s="13">
        <v>3834</v>
      </c>
      <c r="G484" s="13">
        <v>0</v>
      </c>
      <c r="H484" s="13">
        <v>0</v>
      </c>
      <c r="I484" s="12">
        <f t="shared" si="152"/>
        <v>3925.2</v>
      </c>
      <c r="J484" s="428"/>
      <c r="K484" s="14"/>
      <c r="L484" s="14"/>
      <c r="M484" s="14"/>
      <c r="N484" s="14"/>
    </row>
    <row r="485" spans="1:14" ht="12.75">
      <c r="A485" s="260">
        <v>46164</v>
      </c>
      <c r="B485" s="15" t="s">
        <v>25</v>
      </c>
      <c r="C485" s="10">
        <v>52.5</v>
      </c>
      <c r="D485" s="10">
        <v>37.299999999999997</v>
      </c>
      <c r="E485" s="10">
        <v>0</v>
      </c>
      <c r="F485" s="10">
        <v>0</v>
      </c>
      <c r="G485" s="10">
        <v>0</v>
      </c>
      <c r="H485" s="10">
        <v>0</v>
      </c>
      <c r="I485" s="15">
        <f t="shared" ref="I485:I504" si="153">SUM(C485:G485)</f>
        <v>89.8</v>
      </c>
      <c r="J485" s="262">
        <f>SUM(I485:I486)</f>
        <v>4088.4</v>
      </c>
      <c r="K485" s="11"/>
      <c r="L485" s="11"/>
      <c r="M485" s="11"/>
      <c r="N485" s="11"/>
    </row>
    <row r="486" spans="1:14" ht="12.75">
      <c r="A486" s="424"/>
      <c r="B486" s="12" t="s">
        <v>32</v>
      </c>
      <c r="C486" s="13">
        <v>51.8</v>
      </c>
      <c r="D486" s="13">
        <v>35.799999999999997</v>
      </c>
      <c r="E486" s="13">
        <v>0</v>
      </c>
      <c r="F486" s="13">
        <v>3911</v>
      </c>
      <c r="G486" s="13">
        <v>0</v>
      </c>
      <c r="H486" s="13">
        <v>0</v>
      </c>
      <c r="I486" s="12">
        <f t="shared" si="153"/>
        <v>3998.6</v>
      </c>
      <c r="J486" s="428"/>
      <c r="K486" s="14"/>
      <c r="L486" s="14"/>
      <c r="M486" s="14"/>
      <c r="N486" s="14"/>
    </row>
    <row r="487" spans="1:14" ht="12.75">
      <c r="A487" s="260">
        <v>46165</v>
      </c>
      <c r="B487" s="15" t="s">
        <v>25</v>
      </c>
      <c r="C487" s="10">
        <v>63.8</v>
      </c>
      <c r="D487" s="10">
        <v>43.2</v>
      </c>
      <c r="E487" s="10">
        <v>0</v>
      </c>
      <c r="F487" s="10">
        <v>0</v>
      </c>
      <c r="G487" s="10">
        <v>0</v>
      </c>
      <c r="H487" s="10">
        <v>0</v>
      </c>
      <c r="I487" s="15">
        <f t="shared" si="153"/>
        <v>107</v>
      </c>
      <c r="J487" s="262">
        <f>SUM(I487:I488)</f>
        <v>4239.6000000000004</v>
      </c>
      <c r="K487" s="11"/>
      <c r="L487" s="11"/>
      <c r="M487" s="11"/>
      <c r="N487" s="11"/>
    </row>
    <row r="488" spans="1:14" ht="12.75">
      <c r="A488" s="424"/>
      <c r="B488" s="12" t="s">
        <v>32</v>
      </c>
      <c r="C488" s="13">
        <v>58.8</v>
      </c>
      <c r="D488" s="13">
        <v>35.799999999999997</v>
      </c>
      <c r="E488" s="13">
        <v>0</v>
      </c>
      <c r="F488" s="13">
        <v>4038</v>
      </c>
      <c r="G488" s="13">
        <v>0</v>
      </c>
      <c r="H488" s="13">
        <v>0</v>
      </c>
      <c r="I488" s="12">
        <f t="shared" si="153"/>
        <v>4132.6000000000004</v>
      </c>
      <c r="J488" s="428"/>
      <c r="K488" s="14"/>
      <c r="L488" s="14"/>
      <c r="M488" s="14"/>
      <c r="N488" s="14"/>
    </row>
    <row r="489" spans="1:14" ht="12.75">
      <c r="A489" s="260">
        <v>46166</v>
      </c>
      <c r="B489" s="15" t="s">
        <v>25</v>
      </c>
      <c r="C489" s="10">
        <v>62.3</v>
      </c>
      <c r="D489" s="10">
        <v>36.299999999999997</v>
      </c>
      <c r="E489" s="10">
        <v>0</v>
      </c>
      <c r="F489" s="10">
        <v>0</v>
      </c>
      <c r="G489" s="10">
        <v>0</v>
      </c>
      <c r="H489" s="10">
        <v>0</v>
      </c>
      <c r="I489" s="15">
        <f t="shared" si="153"/>
        <v>98.6</v>
      </c>
      <c r="J489" s="262">
        <f>SUM(I489:I490)</f>
        <v>4056.2</v>
      </c>
      <c r="K489" s="11"/>
      <c r="L489" s="11"/>
      <c r="M489" s="11"/>
      <c r="N489" s="11"/>
    </row>
    <row r="490" spans="1:14" ht="12.75">
      <c r="A490" s="424"/>
      <c r="B490" s="12" t="s">
        <v>32</v>
      </c>
      <c r="C490" s="13">
        <v>53.7</v>
      </c>
      <c r="D490" s="13">
        <v>39.9</v>
      </c>
      <c r="E490" s="13">
        <v>0</v>
      </c>
      <c r="F490" s="13">
        <v>3864</v>
      </c>
      <c r="G490" s="13">
        <v>0</v>
      </c>
      <c r="H490" s="13">
        <v>0</v>
      </c>
      <c r="I490" s="12">
        <f t="shared" si="153"/>
        <v>3957.6</v>
      </c>
      <c r="J490" s="428"/>
      <c r="K490" s="14"/>
      <c r="L490" s="14"/>
      <c r="M490" s="14"/>
      <c r="N490" s="14"/>
    </row>
    <row r="491" spans="1:14" ht="12.75">
      <c r="A491" s="260">
        <v>46167</v>
      </c>
      <c r="B491" s="15" t="s">
        <v>25</v>
      </c>
      <c r="C491" s="10">
        <v>62.5</v>
      </c>
      <c r="D491" s="10">
        <v>40</v>
      </c>
      <c r="E491" s="10">
        <v>0</v>
      </c>
      <c r="F491" s="10">
        <v>0</v>
      </c>
      <c r="G491" s="10">
        <v>0</v>
      </c>
      <c r="H491" s="10">
        <v>0</v>
      </c>
      <c r="I491" s="15">
        <f t="shared" si="153"/>
        <v>102.5</v>
      </c>
      <c r="J491" s="262">
        <f>SUM(I491:I492)</f>
        <v>4256.8999999999996</v>
      </c>
      <c r="K491" s="11"/>
      <c r="L491" s="11"/>
      <c r="M491" s="11"/>
      <c r="N491" s="11"/>
    </row>
    <row r="492" spans="1:14" ht="12.75">
      <c r="A492" s="424"/>
      <c r="B492" s="12" t="s">
        <v>32</v>
      </c>
      <c r="C492" s="13">
        <v>58</v>
      </c>
      <c r="D492" s="13">
        <v>38.4</v>
      </c>
      <c r="E492" s="13">
        <v>0</v>
      </c>
      <c r="F492" s="13">
        <v>4058</v>
      </c>
      <c r="G492" s="13">
        <v>0</v>
      </c>
      <c r="H492" s="13">
        <v>0</v>
      </c>
      <c r="I492" s="12">
        <f t="shared" si="153"/>
        <v>4154.3999999999996</v>
      </c>
      <c r="J492" s="428"/>
      <c r="K492" s="14"/>
      <c r="L492" s="14"/>
      <c r="M492" s="14"/>
      <c r="N492" s="14"/>
    </row>
    <row r="493" spans="1:14" ht="12.75">
      <c r="A493" s="260">
        <v>46168</v>
      </c>
      <c r="B493" s="15" t="s">
        <v>25</v>
      </c>
      <c r="C493" s="10">
        <v>60.9</v>
      </c>
      <c r="D493" s="10">
        <v>39.1</v>
      </c>
      <c r="E493" s="10">
        <v>0</v>
      </c>
      <c r="F493" s="10">
        <v>0</v>
      </c>
      <c r="G493" s="10">
        <v>0</v>
      </c>
      <c r="H493" s="10">
        <v>0</v>
      </c>
      <c r="I493" s="15">
        <f t="shared" si="153"/>
        <v>100</v>
      </c>
      <c r="J493" s="262">
        <f>SUM(I493:I494)</f>
        <v>4163.8999999999996</v>
      </c>
      <c r="K493" s="11"/>
      <c r="L493" s="11"/>
      <c r="M493" s="11"/>
      <c r="N493" s="11"/>
    </row>
    <row r="494" spans="1:14" ht="12.75">
      <c r="A494" s="424"/>
      <c r="B494" s="12" t="s">
        <v>32</v>
      </c>
      <c r="C494" s="13">
        <v>55.2</v>
      </c>
      <c r="D494" s="13">
        <v>38.700000000000003</v>
      </c>
      <c r="E494" s="13">
        <v>0</v>
      </c>
      <c r="F494" s="13">
        <v>3970</v>
      </c>
      <c r="G494" s="13">
        <v>0</v>
      </c>
      <c r="H494" s="13">
        <v>0</v>
      </c>
      <c r="I494" s="12">
        <f t="shared" si="153"/>
        <v>4063.9</v>
      </c>
      <c r="J494" s="428"/>
      <c r="K494" s="14"/>
      <c r="L494" s="14"/>
      <c r="M494" s="14"/>
      <c r="N494" s="14"/>
    </row>
    <row r="495" spans="1:14" ht="12.75">
      <c r="A495" s="260">
        <v>46169</v>
      </c>
      <c r="B495" s="15" t="s">
        <v>25</v>
      </c>
      <c r="C495" s="10">
        <v>56.7</v>
      </c>
      <c r="D495" s="10">
        <v>41.6</v>
      </c>
      <c r="E495" s="10">
        <v>0</v>
      </c>
      <c r="F495" s="10">
        <v>0</v>
      </c>
      <c r="G495" s="10">
        <v>0</v>
      </c>
      <c r="H495" s="10">
        <v>0</v>
      </c>
      <c r="I495" s="15">
        <f t="shared" si="153"/>
        <v>98.300000000000011</v>
      </c>
      <c r="J495" s="262">
        <f>SUM(I495:I496)</f>
        <v>4078.7000000000003</v>
      </c>
      <c r="K495" s="11"/>
      <c r="L495" s="11"/>
      <c r="M495" s="11"/>
      <c r="N495" s="11"/>
    </row>
    <row r="496" spans="1:14" ht="12.75">
      <c r="A496" s="424"/>
      <c r="B496" s="12" t="s">
        <v>32</v>
      </c>
      <c r="C496" s="13">
        <v>50</v>
      </c>
      <c r="D496" s="13">
        <v>37.4</v>
      </c>
      <c r="E496" s="13">
        <v>0</v>
      </c>
      <c r="F496" s="13">
        <v>3893</v>
      </c>
      <c r="G496" s="13">
        <v>0</v>
      </c>
      <c r="H496" s="13">
        <v>0</v>
      </c>
      <c r="I496" s="12">
        <f t="shared" si="153"/>
        <v>3980.4</v>
      </c>
      <c r="J496" s="428"/>
      <c r="K496" s="14"/>
      <c r="L496" s="14"/>
      <c r="M496" s="14"/>
      <c r="N496" s="14"/>
    </row>
    <row r="497" spans="1:14" ht="12.75">
      <c r="A497" s="260">
        <v>46170</v>
      </c>
      <c r="B497" s="15" t="s">
        <v>25</v>
      </c>
      <c r="C497" s="10">
        <v>52.7</v>
      </c>
      <c r="D497" s="10">
        <v>42.1</v>
      </c>
      <c r="E497" s="10">
        <v>0</v>
      </c>
      <c r="F497" s="10">
        <v>0</v>
      </c>
      <c r="G497" s="10">
        <v>0</v>
      </c>
      <c r="H497" s="10">
        <v>0</v>
      </c>
      <c r="I497" s="15">
        <f t="shared" si="153"/>
        <v>94.800000000000011</v>
      </c>
      <c r="J497" s="262">
        <f>SUM(I497:I498)</f>
        <v>4009.6000000000004</v>
      </c>
      <c r="K497" s="11"/>
      <c r="L497" s="11"/>
      <c r="M497" s="11"/>
      <c r="N497" s="11"/>
    </row>
    <row r="498" spans="1:14" ht="12.75">
      <c r="A498" s="424"/>
      <c r="B498" s="12" t="s">
        <v>32</v>
      </c>
      <c r="C498" s="13">
        <v>58.3</v>
      </c>
      <c r="D498" s="13">
        <v>36.5</v>
      </c>
      <c r="E498" s="13">
        <v>0</v>
      </c>
      <c r="F498" s="13">
        <v>3820</v>
      </c>
      <c r="G498" s="13">
        <v>0</v>
      </c>
      <c r="H498" s="13">
        <v>0</v>
      </c>
      <c r="I498" s="12">
        <f t="shared" si="153"/>
        <v>3914.8</v>
      </c>
      <c r="J498" s="428"/>
      <c r="K498" s="14"/>
      <c r="L498" s="14"/>
      <c r="M498" s="14"/>
      <c r="N498" s="14"/>
    </row>
    <row r="499" spans="1:14" ht="12.75">
      <c r="A499" s="260">
        <v>46171</v>
      </c>
      <c r="B499" s="15" t="s">
        <v>25</v>
      </c>
      <c r="C499" s="10">
        <v>53</v>
      </c>
      <c r="D499" s="10">
        <v>40.799999999999997</v>
      </c>
      <c r="E499" s="10">
        <v>0</v>
      </c>
      <c r="F499" s="10">
        <v>0</v>
      </c>
      <c r="G499" s="10">
        <v>0</v>
      </c>
      <c r="H499" s="10">
        <v>0</v>
      </c>
      <c r="I499" s="15">
        <f t="shared" si="153"/>
        <v>93.8</v>
      </c>
      <c r="J499" s="262">
        <f>SUM(I499:I500)</f>
        <v>4128.8999999999996</v>
      </c>
      <c r="K499" s="11"/>
      <c r="L499" s="11"/>
      <c r="M499" s="11"/>
      <c r="N499" s="11"/>
    </row>
    <row r="500" spans="1:14" ht="12.75">
      <c r="A500" s="424"/>
      <c r="B500" s="12" t="s">
        <v>32</v>
      </c>
      <c r="C500" s="13">
        <v>59.6</v>
      </c>
      <c r="D500" s="13">
        <v>34.5</v>
      </c>
      <c r="E500" s="13">
        <v>0</v>
      </c>
      <c r="F500" s="13">
        <v>3941</v>
      </c>
      <c r="G500" s="13">
        <v>0</v>
      </c>
      <c r="H500" s="13">
        <v>0</v>
      </c>
      <c r="I500" s="12">
        <f t="shared" si="153"/>
        <v>4035.1</v>
      </c>
      <c r="J500" s="428"/>
      <c r="K500" s="14"/>
      <c r="L500" s="14"/>
      <c r="M500" s="14"/>
      <c r="N500" s="14"/>
    </row>
    <row r="501" spans="1:14" ht="12.75">
      <c r="A501" s="260">
        <v>46172</v>
      </c>
      <c r="B501" s="15" t="s">
        <v>25</v>
      </c>
      <c r="C501" s="10">
        <v>56.6</v>
      </c>
      <c r="D501" s="10">
        <v>35.200000000000003</v>
      </c>
      <c r="E501" s="10">
        <v>0</v>
      </c>
      <c r="F501" s="10">
        <v>0</v>
      </c>
      <c r="G501" s="10">
        <v>0</v>
      </c>
      <c r="H501" s="10">
        <v>0</v>
      </c>
      <c r="I501" s="15">
        <f t="shared" si="153"/>
        <v>91.800000000000011</v>
      </c>
      <c r="J501" s="262">
        <f>SUM(I501:I502)</f>
        <v>4125.5</v>
      </c>
      <c r="K501" s="11"/>
      <c r="L501" s="11"/>
      <c r="M501" s="11"/>
      <c r="N501" s="11"/>
    </row>
    <row r="502" spans="1:14" ht="12.75">
      <c r="A502" s="424"/>
      <c r="B502" s="12" t="s">
        <v>32</v>
      </c>
      <c r="C502" s="13">
        <v>56.5</v>
      </c>
      <c r="D502" s="13">
        <v>36.200000000000003</v>
      </c>
      <c r="E502" s="13">
        <v>0</v>
      </c>
      <c r="F502" s="13">
        <v>3941</v>
      </c>
      <c r="G502" s="13">
        <v>0</v>
      </c>
      <c r="H502" s="13">
        <v>0</v>
      </c>
      <c r="I502" s="12">
        <f t="shared" si="153"/>
        <v>4033.7</v>
      </c>
      <c r="J502" s="428"/>
      <c r="K502" s="14"/>
      <c r="L502" s="14"/>
      <c r="M502" s="14"/>
      <c r="N502" s="14"/>
    </row>
    <row r="503" spans="1:14" ht="12.75">
      <c r="A503" s="260">
        <v>46173</v>
      </c>
      <c r="B503" s="15" t="s">
        <v>25</v>
      </c>
      <c r="C503" s="10">
        <v>57</v>
      </c>
      <c r="D503" s="10">
        <v>39</v>
      </c>
      <c r="E503" s="10">
        <v>0</v>
      </c>
      <c r="F503" s="10">
        <v>0</v>
      </c>
      <c r="G503" s="10">
        <v>0</v>
      </c>
      <c r="H503" s="10">
        <v>0</v>
      </c>
      <c r="I503" s="15">
        <f t="shared" si="153"/>
        <v>96</v>
      </c>
      <c r="J503" s="262">
        <f>SUM(I503:I504)</f>
        <v>4068.2</v>
      </c>
      <c r="K503" s="11"/>
      <c r="L503" s="11"/>
      <c r="M503" s="11"/>
      <c r="N503" s="11"/>
    </row>
    <row r="504" spans="1:14" ht="12.75">
      <c r="A504" s="424"/>
      <c r="B504" s="12" t="s">
        <v>32</v>
      </c>
      <c r="C504" s="13">
        <v>55</v>
      </c>
      <c r="D504" s="13">
        <v>34.200000000000003</v>
      </c>
      <c r="E504" s="13">
        <v>0</v>
      </c>
      <c r="F504" s="13">
        <v>3883</v>
      </c>
      <c r="G504" s="13">
        <v>0</v>
      </c>
      <c r="H504" s="13">
        <v>0</v>
      </c>
      <c r="I504" s="12">
        <f t="shared" si="153"/>
        <v>3972.2</v>
      </c>
      <c r="J504" s="428"/>
      <c r="K504" s="14"/>
      <c r="L504" s="14"/>
      <c r="M504" s="14"/>
      <c r="N504" s="14"/>
    </row>
    <row r="505" spans="1:14" ht="14.25">
      <c r="A505" s="9"/>
      <c r="B505" s="10"/>
      <c r="C505" s="10"/>
      <c r="D505" s="10"/>
      <c r="E505" s="10"/>
      <c r="F505" s="10"/>
      <c r="G505" s="10"/>
      <c r="H505" s="10"/>
      <c r="I505" s="15"/>
      <c r="J505" s="11"/>
      <c r="K505" s="11"/>
      <c r="L505" s="11"/>
      <c r="M505" s="11"/>
      <c r="N505" s="11"/>
    </row>
    <row r="506" spans="1:14" ht="12.75">
      <c r="A506" s="255" t="s">
        <v>89</v>
      </c>
      <c r="B506" s="421"/>
      <c r="C506" s="17">
        <f t="shared" ref="C506:J506" si="154">SUM(C483:C504)</f>
        <v>1244.5</v>
      </c>
      <c r="D506" s="17">
        <f t="shared" si="154"/>
        <v>833.20000000000016</v>
      </c>
      <c r="E506" s="17">
        <f t="shared" si="154"/>
        <v>0</v>
      </c>
      <c r="F506" s="17">
        <f t="shared" si="154"/>
        <v>43153</v>
      </c>
      <c r="G506" s="17">
        <f t="shared" si="154"/>
        <v>0</v>
      </c>
      <c r="H506" s="17">
        <f t="shared" si="154"/>
        <v>0</v>
      </c>
      <c r="I506" s="17">
        <f t="shared" si="154"/>
        <v>45230.700000000004</v>
      </c>
      <c r="J506" s="17">
        <f t="shared" si="154"/>
        <v>45230.700000000004</v>
      </c>
      <c r="K506" s="14"/>
      <c r="L506" s="14"/>
      <c r="M506" s="14"/>
      <c r="N506" s="14"/>
    </row>
    <row r="507" spans="1:14" ht="13.5">
      <c r="A507" s="270" t="s">
        <v>90</v>
      </c>
      <c r="B507" s="422"/>
      <c r="C507" s="16">
        <f t="shared" ref="C507:D507" si="155">40*C506</f>
        <v>49780</v>
      </c>
      <c r="D507" s="16">
        <f t="shared" si="155"/>
        <v>33328.000000000007</v>
      </c>
      <c r="E507" s="16"/>
      <c r="F507" s="16"/>
      <c r="G507" s="16"/>
      <c r="H507" s="16"/>
      <c r="I507" s="16">
        <f t="shared" ref="I507:J507" si="156">40*I506</f>
        <v>1809228.0000000002</v>
      </c>
      <c r="J507" s="16">
        <f t="shared" si="156"/>
        <v>1809228.0000000002</v>
      </c>
      <c r="K507" s="11"/>
      <c r="L507" s="11"/>
      <c r="M507" s="11"/>
      <c r="N507" s="11"/>
    </row>
    <row r="508" spans="1:14" ht="14.25">
      <c r="A508" s="23"/>
      <c r="B508" s="13"/>
      <c r="C508" s="13"/>
      <c r="D508" s="13"/>
      <c r="E508" s="13"/>
      <c r="F508" s="13"/>
      <c r="G508" s="13"/>
      <c r="H508" s="13"/>
      <c r="I508" s="12"/>
      <c r="J508" s="14"/>
      <c r="K508" s="14"/>
      <c r="L508" s="14"/>
      <c r="M508" s="14"/>
      <c r="N508" s="14"/>
    </row>
    <row r="509" spans="1:14" ht="12.75">
      <c r="A509" s="255" t="s">
        <v>91</v>
      </c>
      <c r="B509" s="422"/>
      <c r="C509" s="56"/>
      <c r="D509" s="56"/>
      <c r="E509" s="57"/>
      <c r="F509" s="57"/>
      <c r="G509" s="58"/>
      <c r="H509" s="58"/>
      <c r="I509" s="58"/>
      <c r="J509" s="57"/>
      <c r="K509" s="11"/>
      <c r="L509" s="11"/>
      <c r="M509" s="11"/>
      <c r="N509" s="11"/>
    </row>
    <row r="510" spans="1:14" ht="12.75">
      <c r="A510" s="254" t="s">
        <v>92</v>
      </c>
      <c r="B510" s="421"/>
      <c r="C510" s="16"/>
      <c r="D510" s="16"/>
      <c r="E510" s="59"/>
      <c r="F510" s="59"/>
      <c r="G510" s="60"/>
      <c r="H510" s="60"/>
      <c r="I510" s="60"/>
      <c r="J510" s="59"/>
      <c r="K510" s="14"/>
      <c r="L510" s="14"/>
      <c r="M510" s="14"/>
      <c r="N510" s="14"/>
    </row>
    <row r="511" spans="1:14" ht="14.25">
      <c r="A511" s="9"/>
      <c r="B511" s="10"/>
      <c r="C511" s="10"/>
      <c r="D511" s="10"/>
      <c r="E511" s="10"/>
      <c r="F511" s="10"/>
      <c r="G511" s="10"/>
      <c r="H511" s="10"/>
      <c r="I511" s="15"/>
      <c r="J511" s="11"/>
      <c r="K511" s="11"/>
      <c r="L511" s="11"/>
      <c r="M511" s="11"/>
      <c r="N511" s="11"/>
    </row>
    <row r="512" spans="1:14" ht="12.75">
      <c r="A512" s="251">
        <v>46113</v>
      </c>
      <c r="B512" s="12" t="s">
        <v>25</v>
      </c>
      <c r="C512" s="13">
        <v>49.6</v>
      </c>
      <c r="D512" s="13">
        <v>36.4</v>
      </c>
      <c r="E512" s="13">
        <v>0</v>
      </c>
      <c r="F512" s="13">
        <v>0</v>
      </c>
      <c r="G512" s="13">
        <v>0</v>
      </c>
      <c r="H512" s="13">
        <v>0</v>
      </c>
      <c r="I512" s="12">
        <f t="shared" ref="I512:I513" si="157">SUM(C512:H512)</f>
        <v>86</v>
      </c>
      <c r="J512" s="252">
        <f>SUM(I512:I513)</f>
        <v>4194.1000000000004</v>
      </c>
      <c r="K512" s="14"/>
      <c r="L512" s="14"/>
      <c r="M512" s="14"/>
      <c r="N512" s="14"/>
    </row>
    <row r="513" spans="1:14" ht="12.75">
      <c r="A513" s="419"/>
      <c r="B513" s="15" t="s">
        <v>32</v>
      </c>
      <c r="C513" s="10">
        <v>42.8</v>
      </c>
      <c r="D513" s="10">
        <v>27.3</v>
      </c>
      <c r="E513" s="10">
        <v>0</v>
      </c>
      <c r="F513" s="10">
        <v>4038</v>
      </c>
      <c r="G513" s="10">
        <v>0</v>
      </c>
      <c r="H513" s="10">
        <v>0</v>
      </c>
      <c r="I513" s="15">
        <f t="shared" si="157"/>
        <v>4108.1000000000004</v>
      </c>
      <c r="J513" s="420"/>
      <c r="K513" s="11"/>
      <c r="L513" s="11"/>
      <c r="M513" s="11"/>
      <c r="N513" s="11"/>
    </row>
    <row r="514" spans="1:14" ht="12.75">
      <c r="A514" s="251">
        <v>46114</v>
      </c>
      <c r="B514" s="12" t="s">
        <v>25</v>
      </c>
      <c r="C514" s="13">
        <v>62</v>
      </c>
      <c r="D514" s="13">
        <v>41</v>
      </c>
      <c r="E514" s="13">
        <v>0</v>
      </c>
      <c r="F514" s="13">
        <v>0</v>
      </c>
      <c r="G514" s="13">
        <v>0</v>
      </c>
      <c r="H514" s="13">
        <v>0</v>
      </c>
      <c r="I514" s="12">
        <f t="shared" ref="I514:I531" si="158">SUM(C514:G514)</f>
        <v>103</v>
      </c>
      <c r="J514" s="252">
        <f>SUM(I514:I515)</f>
        <v>4315.8</v>
      </c>
      <c r="K514" s="14"/>
      <c r="L514" s="14"/>
      <c r="M514" s="14"/>
      <c r="N514" s="14"/>
    </row>
    <row r="515" spans="1:14" ht="12.75">
      <c r="A515" s="419"/>
      <c r="B515" s="15" t="s">
        <v>32</v>
      </c>
      <c r="C515" s="10">
        <v>47.5</v>
      </c>
      <c r="D515" s="10">
        <v>30.3</v>
      </c>
      <c r="E515" s="10">
        <v>0</v>
      </c>
      <c r="F515" s="10">
        <v>4135</v>
      </c>
      <c r="G515" s="10">
        <v>0</v>
      </c>
      <c r="H515" s="10">
        <v>0</v>
      </c>
      <c r="I515" s="15">
        <f t="shared" si="158"/>
        <v>4212.8</v>
      </c>
      <c r="J515" s="420"/>
      <c r="K515" s="11"/>
      <c r="L515" s="11"/>
      <c r="M515" s="11"/>
      <c r="N515" s="11"/>
    </row>
    <row r="516" spans="1:14" ht="12.75">
      <c r="A516" s="251">
        <v>46115</v>
      </c>
      <c r="B516" s="12" t="s">
        <v>25</v>
      </c>
      <c r="C516" s="13">
        <v>64</v>
      </c>
      <c r="D516" s="13">
        <v>41</v>
      </c>
      <c r="E516" s="13">
        <v>0</v>
      </c>
      <c r="F516" s="13">
        <v>0</v>
      </c>
      <c r="G516" s="13">
        <v>0</v>
      </c>
      <c r="H516" s="13">
        <v>0</v>
      </c>
      <c r="I516" s="12">
        <f t="shared" si="158"/>
        <v>105</v>
      </c>
      <c r="J516" s="252">
        <f>SUM(I516:I517)</f>
        <v>4345.8</v>
      </c>
      <c r="K516" s="14"/>
      <c r="L516" s="14"/>
      <c r="M516" s="14"/>
      <c r="N516" s="14"/>
    </row>
    <row r="517" spans="1:14" ht="12.75">
      <c r="A517" s="419"/>
      <c r="B517" s="15" t="s">
        <v>32</v>
      </c>
      <c r="C517" s="10">
        <v>43.2</v>
      </c>
      <c r="D517" s="10">
        <v>32.6</v>
      </c>
      <c r="E517" s="10">
        <v>0</v>
      </c>
      <c r="F517" s="10">
        <v>4165</v>
      </c>
      <c r="G517" s="10">
        <v>0</v>
      </c>
      <c r="H517" s="10">
        <v>0</v>
      </c>
      <c r="I517" s="15">
        <f t="shared" si="158"/>
        <v>4240.8</v>
      </c>
      <c r="J517" s="420"/>
      <c r="K517" s="11"/>
      <c r="L517" s="11"/>
      <c r="M517" s="11"/>
      <c r="N517" s="11"/>
    </row>
    <row r="518" spans="1:14" ht="12.75">
      <c r="A518" s="251">
        <v>46116</v>
      </c>
      <c r="B518" s="12" t="s">
        <v>25</v>
      </c>
      <c r="C518" s="13">
        <v>58.4</v>
      </c>
      <c r="D518" s="13">
        <v>40.1</v>
      </c>
      <c r="E518" s="13">
        <v>0</v>
      </c>
      <c r="F518" s="13">
        <v>0</v>
      </c>
      <c r="G518" s="13">
        <v>0</v>
      </c>
      <c r="H518" s="13">
        <v>0</v>
      </c>
      <c r="I518" s="12">
        <f t="shared" si="158"/>
        <v>98.5</v>
      </c>
      <c r="J518" s="252">
        <f>SUM(I518:I519)</f>
        <v>4219.3</v>
      </c>
      <c r="K518" s="14"/>
      <c r="L518" s="14"/>
      <c r="M518" s="14"/>
      <c r="N518" s="14"/>
    </row>
    <row r="519" spans="1:14" ht="12.75">
      <c r="A519" s="419"/>
      <c r="B519" s="15" t="s">
        <v>32</v>
      </c>
      <c r="C519" s="10">
        <v>0</v>
      </c>
      <c r="D519" s="10">
        <v>33.799999999999997</v>
      </c>
      <c r="E519" s="10">
        <v>0</v>
      </c>
      <c r="F519" s="10">
        <v>4087</v>
      </c>
      <c r="G519" s="10">
        <v>0</v>
      </c>
      <c r="H519" s="10">
        <v>0</v>
      </c>
      <c r="I519" s="15">
        <f t="shared" si="158"/>
        <v>4120.8</v>
      </c>
      <c r="J519" s="420"/>
      <c r="K519" s="11"/>
      <c r="L519" s="11"/>
      <c r="M519" s="11"/>
      <c r="N519" s="11"/>
    </row>
    <row r="520" spans="1:14" ht="12.75">
      <c r="A520" s="251">
        <v>46117</v>
      </c>
      <c r="B520" s="12" t="s">
        <v>25</v>
      </c>
      <c r="C520" s="13">
        <v>0</v>
      </c>
      <c r="D520" s="13">
        <v>45.2</v>
      </c>
      <c r="E520" s="13">
        <v>0</v>
      </c>
      <c r="F520" s="13">
        <v>0</v>
      </c>
      <c r="G520" s="13">
        <v>0</v>
      </c>
      <c r="H520" s="13">
        <v>0</v>
      </c>
      <c r="I520" s="12">
        <f t="shared" si="158"/>
        <v>45.2</v>
      </c>
      <c r="J520" s="252">
        <f>SUM(I520:I521)</f>
        <v>4204</v>
      </c>
      <c r="K520" s="14"/>
      <c r="L520" s="14"/>
      <c r="M520" s="14"/>
      <c r="N520" s="14"/>
    </row>
    <row r="521" spans="1:14" ht="12.75">
      <c r="A521" s="419"/>
      <c r="B521" s="15" t="s">
        <v>32</v>
      </c>
      <c r="C521" s="10">
        <v>55.8</v>
      </c>
      <c r="D521" s="10">
        <v>36</v>
      </c>
      <c r="E521" s="10">
        <v>0</v>
      </c>
      <c r="F521" s="10">
        <v>4067</v>
      </c>
      <c r="G521" s="10">
        <v>0</v>
      </c>
      <c r="H521" s="10">
        <v>0</v>
      </c>
      <c r="I521" s="15">
        <f t="shared" si="158"/>
        <v>4158.8</v>
      </c>
      <c r="J521" s="420"/>
      <c r="K521" s="11"/>
      <c r="L521" s="11"/>
      <c r="M521" s="11"/>
      <c r="N521" s="11"/>
    </row>
    <row r="522" spans="1:14" ht="12.75">
      <c r="A522" s="251">
        <v>46118</v>
      </c>
      <c r="B522" s="12" t="s">
        <v>25</v>
      </c>
      <c r="C522" s="13">
        <v>56.8</v>
      </c>
      <c r="D522" s="13">
        <v>38.4</v>
      </c>
      <c r="E522" s="13">
        <v>0</v>
      </c>
      <c r="F522" s="13">
        <v>0</v>
      </c>
      <c r="G522" s="13">
        <v>0</v>
      </c>
      <c r="H522" s="13">
        <v>0</v>
      </c>
      <c r="I522" s="12">
        <f t="shared" si="158"/>
        <v>95.199999999999989</v>
      </c>
      <c r="J522" s="252">
        <f>SUM(I522:I523)</f>
        <v>4027.6</v>
      </c>
      <c r="K522" s="14"/>
      <c r="L522" s="14"/>
      <c r="M522" s="14"/>
      <c r="N522" s="14"/>
    </row>
    <row r="523" spans="1:14" ht="12.75">
      <c r="A523" s="419"/>
      <c r="B523" s="15" t="s">
        <v>32</v>
      </c>
      <c r="C523" s="10">
        <v>53.2</v>
      </c>
      <c r="D523" s="10">
        <v>35.200000000000003</v>
      </c>
      <c r="E523" s="10">
        <v>0</v>
      </c>
      <c r="F523" s="10">
        <v>3844</v>
      </c>
      <c r="G523" s="10">
        <v>0</v>
      </c>
      <c r="H523" s="10">
        <v>0</v>
      </c>
      <c r="I523" s="15">
        <f t="shared" si="158"/>
        <v>3932.4</v>
      </c>
      <c r="J523" s="420"/>
      <c r="K523" s="11"/>
      <c r="L523" s="11"/>
      <c r="M523" s="11"/>
      <c r="N523" s="11"/>
    </row>
    <row r="524" spans="1:14" ht="12.75">
      <c r="A524" s="251">
        <v>46119</v>
      </c>
      <c r="B524" s="12" t="s">
        <v>25</v>
      </c>
      <c r="C524" s="13">
        <v>60.1</v>
      </c>
      <c r="D524" s="13">
        <v>40.9</v>
      </c>
      <c r="E524" s="13">
        <v>0</v>
      </c>
      <c r="F524" s="13">
        <v>0</v>
      </c>
      <c r="G524" s="13">
        <v>0</v>
      </c>
      <c r="H524" s="13">
        <v>0</v>
      </c>
      <c r="I524" s="12">
        <f t="shared" si="158"/>
        <v>101</v>
      </c>
      <c r="J524" s="252">
        <f>SUM(I524:I525)</f>
        <v>4160.8</v>
      </c>
      <c r="K524" s="14"/>
      <c r="L524" s="14"/>
      <c r="M524" s="14"/>
      <c r="N524" s="14"/>
    </row>
    <row r="525" spans="1:14" ht="12.75">
      <c r="A525" s="419"/>
      <c r="B525" s="15" t="s">
        <v>32</v>
      </c>
      <c r="C525" s="10">
        <v>44.8</v>
      </c>
      <c r="D525" s="10">
        <v>35</v>
      </c>
      <c r="E525" s="10">
        <v>0</v>
      </c>
      <c r="F525" s="10">
        <v>3980</v>
      </c>
      <c r="G525" s="10">
        <v>0</v>
      </c>
      <c r="H525" s="10">
        <v>0</v>
      </c>
      <c r="I525" s="15">
        <f t="shared" si="158"/>
        <v>4059.8</v>
      </c>
      <c r="J525" s="420"/>
      <c r="K525" s="11"/>
      <c r="L525" s="11"/>
      <c r="M525" s="11"/>
      <c r="N525" s="11"/>
    </row>
    <row r="526" spans="1:14" ht="12.75">
      <c r="A526" s="251">
        <v>46120</v>
      </c>
      <c r="B526" s="12" t="s">
        <v>25</v>
      </c>
      <c r="C526" s="13">
        <v>58.7</v>
      </c>
      <c r="D526" s="13">
        <v>41</v>
      </c>
      <c r="E526" s="13">
        <v>0</v>
      </c>
      <c r="F526" s="13">
        <v>0</v>
      </c>
      <c r="G526" s="13">
        <v>0</v>
      </c>
      <c r="H526" s="13">
        <v>0</v>
      </c>
      <c r="I526" s="12">
        <f t="shared" si="158"/>
        <v>99.7</v>
      </c>
      <c r="J526" s="252">
        <f>SUM(I526:I527)</f>
        <v>4344.3</v>
      </c>
      <c r="K526" s="14"/>
      <c r="L526" s="14"/>
      <c r="M526" s="14"/>
      <c r="N526" s="14"/>
    </row>
    <row r="527" spans="1:14" ht="12.75">
      <c r="A527" s="419"/>
      <c r="B527" s="15" t="s">
        <v>32</v>
      </c>
      <c r="C527" s="10">
        <v>50.8</v>
      </c>
      <c r="D527" s="10">
        <v>38.799999999999997</v>
      </c>
      <c r="E527" s="10">
        <v>0</v>
      </c>
      <c r="F527" s="10">
        <v>4155</v>
      </c>
      <c r="G527" s="10">
        <v>0</v>
      </c>
      <c r="H527" s="10">
        <v>0</v>
      </c>
      <c r="I527" s="15">
        <f t="shared" si="158"/>
        <v>4244.6000000000004</v>
      </c>
      <c r="J527" s="420"/>
      <c r="K527" s="11"/>
      <c r="L527" s="11"/>
      <c r="M527" s="11"/>
      <c r="N527" s="11"/>
    </row>
    <row r="528" spans="1:14" ht="12.75">
      <c r="A528" s="251">
        <v>46121</v>
      </c>
      <c r="B528" s="12" t="s">
        <v>25</v>
      </c>
      <c r="C528" s="13">
        <v>58.8</v>
      </c>
      <c r="D528" s="13">
        <v>36.799999999999997</v>
      </c>
      <c r="E528" s="13">
        <v>0</v>
      </c>
      <c r="F528" s="13">
        <v>0</v>
      </c>
      <c r="G528" s="13">
        <v>0</v>
      </c>
      <c r="H528" s="13">
        <v>0</v>
      </c>
      <c r="I528" s="12">
        <f t="shared" si="158"/>
        <v>95.6</v>
      </c>
      <c r="J528" s="252">
        <f>SUM(I528:I529)</f>
        <v>4566.8</v>
      </c>
      <c r="K528" s="14"/>
      <c r="L528" s="14"/>
      <c r="M528" s="14"/>
      <c r="N528" s="14"/>
    </row>
    <row r="529" spans="1:14" ht="12.75">
      <c r="A529" s="419"/>
      <c r="B529" s="15" t="s">
        <v>32</v>
      </c>
      <c r="C529" s="10">
        <v>44.9</v>
      </c>
      <c r="D529" s="10">
        <v>38.299999999999997</v>
      </c>
      <c r="E529" s="10">
        <v>0</v>
      </c>
      <c r="F529" s="10">
        <v>4388</v>
      </c>
      <c r="G529" s="10">
        <v>0</v>
      </c>
      <c r="H529" s="10">
        <v>0</v>
      </c>
      <c r="I529" s="15">
        <f t="shared" si="158"/>
        <v>4471.2</v>
      </c>
      <c r="J529" s="420"/>
      <c r="K529" s="11"/>
      <c r="L529" s="11"/>
      <c r="M529" s="11"/>
      <c r="N529" s="11"/>
    </row>
    <row r="530" spans="1:14" ht="12.75">
      <c r="A530" s="251">
        <v>46122</v>
      </c>
      <c r="B530" s="12" t="s">
        <v>25</v>
      </c>
      <c r="C530" s="13">
        <v>51.2</v>
      </c>
      <c r="D530" s="13">
        <v>38</v>
      </c>
      <c r="E530" s="13">
        <v>0</v>
      </c>
      <c r="F530" s="13">
        <v>0</v>
      </c>
      <c r="G530" s="13">
        <v>0</v>
      </c>
      <c r="H530" s="13">
        <v>0</v>
      </c>
      <c r="I530" s="12">
        <f t="shared" si="158"/>
        <v>89.2</v>
      </c>
      <c r="J530" s="252">
        <f>SUM(I530:I531)</f>
        <v>4367.8</v>
      </c>
      <c r="K530" s="14"/>
      <c r="L530" s="14"/>
      <c r="M530" s="14"/>
      <c r="N530" s="14"/>
    </row>
    <row r="531" spans="1:14" ht="12.75">
      <c r="A531" s="419"/>
      <c r="B531" s="15" t="s">
        <v>32</v>
      </c>
      <c r="C531" s="10">
        <v>50.4</v>
      </c>
      <c r="D531" s="10">
        <v>34.200000000000003</v>
      </c>
      <c r="E531" s="10">
        <v>0</v>
      </c>
      <c r="F531" s="10">
        <v>4194</v>
      </c>
      <c r="G531" s="10">
        <v>0</v>
      </c>
      <c r="H531" s="10">
        <v>0</v>
      </c>
      <c r="I531" s="15">
        <f t="shared" si="158"/>
        <v>4278.6000000000004</v>
      </c>
      <c r="J531" s="420"/>
      <c r="K531" s="11"/>
      <c r="L531" s="11"/>
      <c r="M531" s="11"/>
      <c r="N531" s="11"/>
    </row>
    <row r="532" spans="1:14" ht="14.25">
      <c r="A532" s="23"/>
      <c r="B532" s="13"/>
      <c r="C532" s="13"/>
      <c r="D532" s="13"/>
      <c r="E532" s="13"/>
      <c r="F532" s="13"/>
      <c r="G532" s="13"/>
      <c r="H532" s="13"/>
      <c r="I532" s="12"/>
      <c r="J532" s="14"/>
      <c r="K532" s="14"/>
      <c r="L532" s="14"/>
      <c r="M532" s="14"/>
      <c r="N532" s="14"/>
    </row>
    <row r="533" spans="1:14" ht="12.75">
      <c r="A533" s="255" t="s">
        <v>89</v>
      </c>
      <c r="B533" s="422"/>
      <c r="C533" s="17">
        <f t="shared" ref="C533:G533" si="159">SUM(C512:C531)</f>
        <v>952.99999999999989</v>
      </c>
      <c r="D533" s="17">
        <f t="shared" si="159"/>
        <v>740.29999999999984</v>
      </c>
      <c r="E533" s="17">
        <f t="shared" si="159"/>
        <v>0</v>
      </c>
      <c r="F533" s="17">
        <f t="shared" si="159"/>
        <v>41053</v>
      </c>
      <c r="G533" s="17">
        <f t="shared" si="159"/>
        <v>0</v>
      </c>
      <c r="H533" s="53"/>
      <c r="I533" s="53">
        <f t="shared" ref="I533:J533" si="160">SUM(I512:I531)</f>
        <v>42746.299999999996</v>
      </c>
      <c r="J533" s="136">
        <f t="shared" si="160"/>
        <v>42746.3</v>
      </c>
      <c r="K533" s="11"/>
      <c r="L533" s="11"/>
      <c r="M533" s="11"/>
      <c r="N533" s="11"/>
    </row>
    <row r="534" spans="1:14" ht="13.5">
      <c r="A534" s="270" t="s">
        <v>90</v>
      </c>
      <c r="B534" s="421"/>
      <c r="C534" s="16">
        <f t="shared" ref="C534:D534" si="161">40*C533</f>
        <v>38119.999999999993</v>
      </c>
      <c r="D534" s="16">
        <f t="shared" si="161"/>
        <v>29611.999999999993</v>
      </c>
      <c r="E534" s="16"/>
      <c r="F534" s="16"/>
      <c r="G534" s="16"/>
      <c r="H534" s="16"/>
      <c r="I534" s="16">
        <f t="shared" ref="I534:J534" si="162">40*I533</f>
        <v>1709851.9999999998</v>
      </c>
      <c r="J534" s="16">
        <f t="shared" si="162"/>
        <v>1709852</v>
      </c>
      <c r="K534" s="14"/>
      <c r="L534" s="14"/>
      <c r="M534" s="14"/>
      <c r="N534" s="14"/>
    </row>
    <row r="535" spans="1:14" ht="14.25">
      <c r="A535" s="9"/>
      <c r="B535" s="10"/>
      <c r="C535" s="10"/>
      <c r="D535" s="10"/>
      <c r="E535" s="10"/>
      <c r="F535" s="10"/>
      <c r="G535" s="10"/>
      <c r="H535" s="10"/>
      <c r="I535" s="15"/>
      <c r="J535" s="11"/>
      <c r="K535" s="11"/>
      <c r="L535" s="11"/>
      <c r="M535" s="11"/>
      <c r="N535" s="11"/>
    </row>
    <row r="536" spans="1:14" ht="12.75">
      <c r="A536" s="255" t="s">
        <v>91</v>
      </c>
      <c r="B536" s="421"/>
      <c r="C536" s="56"/>
      <c r="D536" s="56"/>
      <c r="E536" s="57"/>
      <c r="F536" s="57"/>
      <c r="G536" s="58"/>
      <c r="H536" s="58"/>
      <c r="I536" s="58"/>
      <c r="J536" s="57"/>
      <c r="K536" s="14"/>
      <c r="L536" s="14"/>
      <c r="M536" s="14"/>
      <c r="N536" s="14"/>
    </row>
    <row r="537" spans="1:14" ht="12.75">
      <c r="A537" s="254" t="s">
        <v>92</v>
      </c>
      <c r="B537" s="422"/>
      <c r="C537" s="16"/>
      <c r="D537" s="16"/>
      <c r="E537" s="59"/>
      <c r="F537" s="59"/>
      <c r="G537" s="60"/>
      <c r="H537" s="60"/>
      <c r="I537" s="60"/>
      <c r="J537" s="59"/>
      <c r="K537" s="11"/>
      <c r="L537" s="11"/>
      <c r="M537" s="11"/>
      <c r="N537" s="11"/>
    </row>
    <row r="538" spans="1:14" ht="14.25">
      <c r="A538" s="23"/>
      <c r="B538" s="13"/>
      <c r="C538" s="13"/>
      <c r="D538" s="13"/>
      <c r="E538" s="13"/>
      <c r="F538" s="13"/>
      <c r="G538" s="13"/>
      <c r="H538" s="13"/>
      <c r="I538" s="12"/>
      <c r="J538" s="14"/>
      <c r="K538" s="14"/>
      <c r="L538" s="14"/>
      <c r="M538" s="14"/>
      <c r="N538" s="14"/>
    </row>
    <row r="539" spans="1:14" ht="12.75">
      <c r="A539" s="260">
        <v>46123</v>
      </c>
      <c r="B539" s="15" t="s">
        <v>25</v>
      </c>
      <c r="C539" s="10">
        <v>57.4</v>
      </c>
      <c r="D539" s="10">
        <v>39.4</v>
      </c>
      <c r="E539" s="10">
        <v>0</v>
      </c>
      <c r="F539" s="10">
        <v>0</v>
      </c>
      <c r="G539" s="10">
        <v>0</v>
      </c>
      <c r="H539" s="10">
        <v>0</v>
      </c>
      <c r="I539" s="15">
        <f t="shared" ref="I539:I540" si="163">SUM(C539:H539)</f>
        <v>96.8</v>
      </c>
      <c r="J539" s="262">
        <f>SUM(I539:I540)</f>
        <v>4215.5</v>
      </c>
      <c r="K539" s="11"/>
      <c r="L539" s="11"/>
      <c r="M539" s="11"/>
      <c r="N539" s="11"/>
    </row>
    <row r="540" spans="1:14" ht="12.75">
      <c r="A540" s="424"/>
      <c r="B540" s="12" t="s">
        <v>32</v>
      </c>
      <c r="C540" s="13">
        <v>53.7</v>
      </c>
      <c r="D540" s="13">
        <v>36</v>
      </c>
      <c r="E540" s="13">
        <v>0</v>
      </c>
      <c r="F540" s="13">
        <v>4029</v>
      </c>
      <c r="G540" s="13">
        <v>0</v>
      </c>
      <c r="H540" s="13">
        <v>0</v>
      </c>
      <c r="I540" s="12">
        <f t="shared" si="163"/>
        <v>4118.7</v>
      </c>
      <c r="J540" s="428"/>
      <c r="K540" s="14"/>
      <c r="L540" s="14"/>
      <c r="M540" s="14"/>
      <c r="N540" s="14"/>
    </row>
    <row r="541" spans="1:14" ht="12.75">
      <c r="A541" s="260">
        <v>46124</v>
      </c>
      <c r="B541" s="15" t="s">
        <v>25</v>
      </c>
      <c r="C541" s="10">
        <v>63.3</v>
      </c>
      <c r="D541" s="10">
        <v>45.8</v>
      </c>
      <c r="E541" s="10">
        <v>0</v>
      </c>
      <c r="F541" s="10">
        <v>0</v>
      </c>
      <c r="G541" s="10">
        <v>0</v>
      </c>
      <c r="H541" s="10">
        <v>0</v>
      </c>
      <c r="I541" s="15">
        <f t="shared" ref="I541:I558" si="164">SUM(C541:G541)</f>
        <v>109.1</v>
      </c>
      <c r="J541" s="262">
        <f>SUM(I541:I542)</f>
        <v>4163.4000000000005</v>
      </c>
      <c r="K541" s="11"/>
      <c r="L541" s="11"/>
      <c r="M541" s="11"/>
      <c r="N541" s="11"/>
    </row>
    <row r="542" spans="1:14" ht="12.75">
      <c r="A542" s="424"/>
      <c r="B542" s="12" t="s">
        <v>32</v>
      </c>
      <c r="C542" s="13">
        <v>48.3</v>
      </c>
      <c r="D542" s="13">
        <v>36</v>
      </c>
      <c r="E542" s="13">
        <v>0</v>
      </c>
      <c r="F542" s="13">
        <v>3970</v>
      </c>
      <c r="G542" s="13">
        <v>0</v>
      </c>
      <c r="H542" s="13">
        <v>0</v>
      </c>
      <c r="I542" s="12">
        <f t="shared" si="164"/>
        <v>4054.3</v>
      </c>
      <c r="J542" s="428"/>
      <c r="K542" s="14"/>
      <c r="L542" s="14"/>
      <c r="M542" s="14"/>
      <c r="N542" s="14"/>
    </row>
    <row r="543" spans="1:14" ht="12.75">
      <c r="A543" s="260">
        <v>46125</v>
      </c>
      <c r="B543" s="15" t="s">
        <v>25</v>
      </c>
      <c r="C543" s="10">
        <v>60.7</v>
      </c>
      <c r="D543" s="10">
        <v>40</v>
      </c>
      <c r="E543" s="10">
        <v>0</v>
      </c>
      <c r="F543" s="10">
        <v>0</v>
      </c>
      <c r="G543" s="10">
        <v>0</v>
      </c>
      <c r="H543" s="10">
        <v>0</v>
      </c>
      <c r="I543" s="15">
        <f t="shared" si="164"/>
        <v>100.7</v>
      </c>
      <c r="J543" s="262">
        <f>SUM(I543:I544)</f>
        <v>4265.8</v>
      </c>
      <c r="K543" s="11"/>
      <c r="L543" s="11"/>
      <c r="M543" s="11"/>
      <c r="N543" s="11"/>
    </row>
    <row r="544" spans="1:14" ht="12.75">
      <c r="A544" s="424"/>
      <c r="B544" s="12" t="s">
        <v>32</v>
      </c>
      <c r="C544" s="13">
        <v>48.3</v>
      </c>
      <c r="D544" s="13">
        <v>39.799999999999997</v>
      </c>
      <c r="E544" s="13">
        <v>0</v>
      </c>
      <c r="F544" s="13">
        <v>4077</v>
      </c>
      <c r="G544" s="13">
        <v>0</v>
      </c>
      <c r="H544" s="13">
        <v>0</v>
      </c>
      <c r="I544" s="12">
        <f t="shared" si="164"/>
        <v>4165.1000000000004</v>
      </c>
      <c r="J544" s="428"/>
      <c r="K544" s="14"/>
      <c r="L544" s="14"/>
      <c r="M544" s="14"/>
      <c r="N544" s="14"/>
    </row>
    <row r="545" spans="1:14" ht="12.75">
      <c r="A545" s="260">
        <v>46126</v>
      </c>
      <c r="B545" s="15" t="s">
        <v>25</v>
      </c>
      <c r="C545" s="10">
        <v>59.5</v>
      </c>
      <c r="D545" s="10">
        <v>41</v>
      </c>
      <c r="E545" s="10">
        <v>0</v>
      </c>
      <c r="F545" s="10">
        <v>0</v>
      </c>
      <c r="G545" s="10">
        <v>0</v>
      </c>
      <c r="H545" s="10">
        <v>0</v>
      </c>
      <c r="I545" s="15">
        <f t="shared" si="164"/>
        <v>100.5</v>
      </c>
      <c r="J545" s="262">
        <f>SUM(I545:I546)</f>
        <v>4179</v>
      </c>
      <c r="K545" s="11"/>
      <c r="L545" s="11"/>
      <c r="M545" s="11"/>
      <c r="N545" s="11"/>
    </row>
    <row r="546" spans="1:14" ht="12.75">
      <c r="A546" s="424"/>
      <c r="B546" s="12" t="s">
        <v>32</v>
      </c>
      <c r="C546" s="13">
        <v>54.3</v>
      </c>
      <c r="D546" s="13">
        <v>34.200000000000003</v>
      </c>
      <c r="E546" s="13">
        <v>0</v>
      </c>
      <c r="F546" s="13">
        <v>3990</v>
      </c>
      <c r="G546" s="13">
        <v>0</v>
      </c>
      <c r="H546" s="13">
        <v>0</v>
      </c>
      <c r="I546" s="12">
        <f t="shared" si="164"/>
        <v>4078.5</v>
      </c>
      <c r="J546" s="428"/>
      <c r="K546" s="14"/>
      <c r="L546" s="14"/>
      <c r="M546" s="14"/>
      <c r="N546" s="14"/>
    </row>
    <row r="547" spans="1:14" ht="12.75">
      <c r="A547" s="260">
        <v>46127</v>
      </c>
      <c r="B547" s="15" t="s">
        <v>25</v>
      </c>
      <c r="C547" s="10">
        <v>62.2</v>
      </c>
      <c r="D547" s="10">
        <v>32.700000000000003</v>
      </c>
      <c r="E547" s="10">
        <v>0</v>
      </c>
      <c r="F547" s="10">
        <v>0</v>
      </c>
      <c r="G547" s="10">
        <v>0</v>
      </c>
      <c r="H547" s="10">
        <v>0</v>
      </c>
      <c r="I547" s="15">
        <f t="shared" si="164"/>
        <v>94.9</v>
      </c>
      <c r="J547" s="262">
        <f>SUM(I547:I548)</f>
        <v>4304.2</v>
      </c>
      <c r="K547" s="11"/>
      <c r="L547" s="11"/>
      <c r="M547" s="11"/>
      <c r="N547" s="11"/>
    </row>
    <row r="548" spans="1:14" ht="12.75">
      <c r="A548" s="424"/>
      <c r="B548" s="12" t="s">
        <v>32</v>
      </c>
      <c r="C548" s="13">
        <v>54.1</v>
      </c>
      <c r="D548" s="13">
        <v>39.200000000000003</v>
      </c>
      <c r="E548" s="13">
        <v>0</v>
      </c>
      <c r="F548" s="13">
        <v>4116</v>
      </c>
      <c r="G548" s="13">
        <v>0</v>
      </c>
      <c r="H548" s="13">
        <v>0</v>
      </c>
      <c r="I548" s="12">
        <f t="shared" si="164"/>
        <v>4209.3</v>
      </c>
      <c r="J548" s="428"/>
      <c r="K548" s="14"/>
      <c r="L548" s="14"/>
      <c r="M548" s="14"/>
      <c r="N548" s="14"/>
    </row>
    <row r="549" spans="1:14" ht="12.75">
      <c r="A549" s="260">
        <v>46128</v>
      </c>
      <c r="B549" s="15" t="s">
        <v>25</v>
      </c>
      <c r="C549" s="10">
        <v>58.8</v>
      </c>
      <c r="D549" s="10">
        <v>30.5</v>
      </c>
      <c r="E549" s="10">
        <v>0</v>
      </c>
      <c r="F549" s="10">
        <v>0</v>
      </c>
      <c r="G549" s="10">
        <v>0</v>
      </c>
      <c r="H549" s="10">
        <v>0</v>
      </c>
      <c r="I549" s="15">
        <f t="shared" si="164"/>
        <v>89.3</v>
      </c>
      <c r="J549" s="262">
        <f>SUM(I549:I550)</f>
        <v>4277.4000000000005</v>
      </c>
      <c r="K549" s="11"/>
      <c r="L549" s="11"/>
      <c r="M549" s="11"/>
      <c r="N549" s="11"/>
    </row>
    <row r="550" spans="1:14" ht="12.75">
      <c r="A550" s="424"/>
      <c r="B550" s="12" t="s">
        <v>32</v>
      </c>
      <c r="C550" s="13">
        <v>55.7</v>
      </c>
      <c r="D550" s="13">
        <v>35.4</v>
      </c>
      <c r="E550" s="13">
        <v>0</v>
      </c>
      <c r="F550" s="13">
        <v>4097</v>
      </c>
      <c r="G550" s="13">
        <v>0</v>
      </c>
      <c r="H550" s="13">
        <v>0</v>
      </c>
      <c r="I550" s="12">
        <f t="shared" si="164"/>
        <v>4188.1000000000004</v>
      </c>
      <c r="J550" s="428"/>
      <c r="K550" s="14"/>
      <c r="L550" s="14"/>
      <c r="M550" s="14"/>
      <c r="N550" s="14"/>
    </row>
    <row r="551" spans="1:14" ht="12.75">
      <c r="A551" s="260">
        <v>46129</v>
      </c>
      <c r="B551" s="15" t="s">
        <v>25</v>
      </c>
      <c r="C551" s="10">
        <v>56.8</v>
      </c>
      <c r="D551" s="10">
        <v>35.4</v>
      </c>
      <c r="E551" s="10">
        <v>0</v>
      </c>
      <c r="F551" s="10">
        <v>0</v>
      </c>
      <c r="G551" s="10">
        <v>0</v>
      </c>
      <c r="H551" s="10">
        <v>0</v>
      </c>
      <c r="I551" s="15">
        <f t="shared" si="164"/>
        <v>92.199999999999989</v>
      </c>
      <c r="J551" s="262">
        <f>SUM(I551:I552)</f>
        <v>4442.3</v>
      </c>
      <c r="K551" s="11"/>
      <c r="L551" s="11"/>
      <c r="M551" s="11"/>
      <c r="N551" s="11"/>
    </row>
    <row r="552" spans="1:14" ht="12.75">
      <c r="A552" s="424"/>
      <c r="B552" s="12" t="s">
        <v>32</v>
      </c>
      <c r="C552" s="13">
        <v>49.9</v>
      </c>
      <c r="D552" s="13">
        <v>38.200000000000003</v>
      </c>
      <c r="E552" s="13">
        <v>0</v>
      </c>
      <c r="F552" s="13">
        <v>4262</v>
      </c>
      <c r="G552" s="13">
        <v>0</v>
      </c>
      <c r="H552" s="13">
        <v>0</v>
      </c>
      <c r="I552" s="12">
        <f t="shared" si="164"/>
        <v>4350.1000000000004</v>
      </c>
      <c r="J552" s="428"/>
      <c r="K552" s="14"/>
      <c r="L552" s="14"/>
      <c r="M552" s="14"/>
      <c r="N552" s="14"/>
    </row>
    <row r="553" spans="1:14" ht="12.75">
      <c r="A553" s="260">
        <v>46130</v>
      </c>
      <c r="B553" s="15" t="s">
        <v>25</v>
      </c>
      <c r="C553" s="10">
        <v>55.7</v>
      </c>
      <c r="D553" s="10">
        <v>41.1</v>
      </c>
      <c r="E553" s="10">
        <v>0</v>
      </c>
      <c r="F553" s="10">
        <v>0</v>
      </c>
      <c r="G553" s="10">
        <v>0</v>
      </c>
      <c r="H553" s="10">
        <v>0</v>
      </c>
      <c r="I553" s="15">
        <f t="shared" si="164"/>
        <v>96.800000000000011</v>
      </c>
      <c r="J553" s="262">
        <f>SUM(I553:I554)</f>
        <v>3972.4</v>
      </c>
      <c r="K553" s="11"/>
      <c r="L553" s="11"/>
      <c r="M553" s="11"/>
      <c r="N553" s="11"/>
    </row>
    <row r="554" spans="1:14" ht="12.75">
      <c r="A554" s="424"/>
      <c r="B554" s="12" t="s">
        <v>32</v>
      </c>
      <c r="C554" s="13">
        <v>52</v>
      </c>
      <c r="D554" s="13">
        <v>37.6</v>
      </c>
      <c r="E554" s="13">
        <v>0</v>
      </c>
      <c r="F554" s="13">
        <v>3786</v>
      </c>
      <c r="G554" s="13">
        <v>0</v>
      </c>
      <c r="H554" s="13">
        <v>0</v>
      </c>
      <c r="I554" s="12">
        <f t="shared" si="164"/>
        <v>3875.6</v>
      </c>
      <c r="J554" s="428"/>
      <c r="K554" s="14"/>
      <c r="L554" s="14"/>
      <c r="M554" s="14"/>
      <c r="N554" s="14"/>
    </row>
    <row r="555" spans="1:14" ht="12.75">
      <c r="A555" s="260">
        <v>46131</v>
      </c>
      <c r="B555" s="15" t="s">
        <v>25</v>
      </c>
      <c r="C555" s="10">
        <v>67.2</v>
      </c>
      <c r="D555" s="10">
        <v>28.2</v>
      </c>
      <c r="E555" s="10">
        <v>0</v>
      </c>
      <c r="F555" s="10">
        <v>0</v>
      </c>
      <c r="G555" s="10">
        <v>0</v>
      </c>
      <c r="H555" s="10">
        <v>0</v>
      </c>
      <c r="I555" s="15">
        <f t="shared" si="164"/>
        <v>95.4</v>
      </c>
      <c r="J555" s="262">
        <f>SUM(I555:I556)</f>
        <v>4087.6</v>
      </c>
      <c r="K555" s="11"/>
      <c r="L555" s="11"/>
      <c r="M555" s="11"/>
      <c r="N555" s="11"/>
    </row>
    <row r="556" spans="1:14" ht="12.75">
      <c r="A556" s="424"/>
      <c r="B556" s="12" t="s">
        <v>32</v>
      </c>
      <c r="C556" s="13">
        <v>65.2</v>
      </c>
      <c r="D556" s="13">
        <v>34</v>
      </c>
      <c r="E556" s="13">
        <v>0</v>
      </c>
      <c r="F556" s="13">
        <v>3893</v>
      </c>
      <c r="G556" s="13">
        <v>0</v>
      </c>
      <c r="H556" s="13">
        <v>0</v>
      </c>
      <c r="I556" s="12">
        <f t="shared" si="164"/>
        <v>3992.2</v>
      </c>
      <c r="J556" s="428"/>
      <c r="K556" s="14"/>
      <c r="L556" s="14"/>
      <c r="M556" s="14"/>
      <c r="N556" s="14"/>
    </row>
    <row r="557" spans="1:14" ht="12.75">
      <c r="A557" s="260">
        <v>46132</v>
      </c>
      <c r="B557" s="15" t="s">
        <v>25</v>
      </c>
      <c r="C557" s="10">
        <v>63.5</v>
      </c>
      <c r="D557" s="10">
        <v>38.1</v>
      </c>
      <c r="E557" s="10">
        <v>0</v>
      </c>
      <c r="F557" s="10">
        <v>0</v>
      </c>
      <c r="G557" s="10">
        <v>0</v>
      </c>
      <c r="H557" s="10">
        <v>0</v>
      </c>
      <c r="I557" s="15">
        <f t="shared" si="164"/>
        <v>101.6</v>
      </c>
      <c r="J557" s="262">
        <f>SUM(I557:I558)</f>
        <v>4250.2000000000007</v>
      </c>
      <c r="K557" s="11"/>
      <c r="L557" s="11"/>
      <c r="M557" s="11"/>
      <c r="N557" s="11"/>
    </row>
    <row r="558" spans="1:14" ht="12.75">
      <c r="A558" s="424"/>
      <c r="B558" s="12" t="s">
        <v>32</v>
      </c>
      <c r="C558" s="13">
        <v>56.8</v>
      </c>
      <c r="D558" s="13">
        <v>33.799999999999997</v>
      </c>
      <c r="E558" s="13">
        <v>0</v>
      </c>
      <c r="F558" s="13">
        <v>4058</v>
      </c>
      <c r="G558" s="13">
        <v>0</v>
      </c>
      <c r="H558" s="13">
        <v>0</v>
      </c>
      <c r="I558" s="12">
        <f t="shared" si="164"/>
        <v>4148.6000000000004</v>
      </c>
      <c r="J558" s="428"/>
      <c r="K558" s="14"/>
      <c r="L558" s="14"/>
      <c r="M558" s="14"/>
      <c r="N558" s="14"/>
    </row>
    <row r="559" spans="1:14" ht="14.25">
      <c r="A559" s="9"/>
      <c r="B559" s="10"/>
      <c r="C559" s="10"/>
      <c r="D559" s="10"/>
      <c r="E559" s="10"/>
      <c r="F559" s="10"/>
      <c r="G559" s="10"/>
      <c r="H559" s="10"/>
      <c r="I559" s="15"/>
      <c r="J559" s="11"/>
      <c r="K559" s="11"/>
      <c r="L559" s="11"/>
      <c r="M559" s="11"/>
      <c r="N559" s="11"/>
    </row>
    <row r="560" spans="1:14" ht="12.75">
      <c r="A560" s="255" t="s">
        <v>89</v>
      </c>
      <c r="B560" s="421"/>
      <c r="C560" s="17">
        <f t="shared" ref="C560:G560" si="165">SUM(C539:C558)</f>
        <v>1143.3999999999999</v>
      </c>
      <c r="D560" s="17">
        <f t="shared" si="165"/>
        <v>736.4</v>
      </c>
      <c r="E560" s="17">
        <f t="shared" si="165"/>
        <v>0</v>
      </c>
      <c r="F560" s="17">
        <f t="shared" si="165"/>
        <v>40278</v>
      </c>
      <c r="G560" s="17">
        <f t="shared" si="165"/>
        <v>0</v>
      </c>
      <c r="H560" s="53"/>
      <c r="I560" s="53">
        <f t="shared" ref="I560:J560" si="166">SUM(I539:I558)</f>
        <v>42157.8</v>
      </c>
      <c r="J560" s="136">
        <f t="shared" si="166"/>
        <v>42157.8</v>
      </c>
      <c r="K560" s="14"/>
      <c r="L560" s="14"/>
      <c r="M560" s="14"/>
      <c r="N560" s="14"/>
    </row>
    <row r="561" spans="1:14" ht="13.5">
      <c r="A561" s="270" t="s">
        <v>90</v>
      </c>
      <c r="B561" s="422"/>
      <c r="C561" s="16">
        <f t="shared" ref="C561:D561" si="167">40*C560</f>
        <v>45735.999999999993</v>
      </c>
      <c r="D561" s="16">
        <f t="shared" si="167"/>
        <v>29456</v>
      </c>
      <c r="E561" s="16"/>
      <c r="F561" s="16"/>
      <c r="G561" s="16"/>
      <c r="H561" s="16"/>
      <c r="I561" s="16">
        <f t="shared" ref="I561:J561" si="168">40*I560</f>
        <v>1686312</v>
      </c>
      <c r="J561" s="16">
        <f t="shared" si="168"/>
        <v>1686312</v>
      </c>
      <c r="K561" s="11"/>
      <c r="L561" s="11"/>
      <c r="M561" s="11"/>
      <c r="N561" s="11"/>
    </row>
    <row r="562" spans="1:14" ht="14.25">
      <c r="A562" s="23"/>
      <c r="B562" s="13"/>
      <c r="C562" s="13"/>
      <c r="D562" s="13"/>
      <c r="E562" s="13"/>
      <c r="F562" s="13"/>
      <c r="G562" s="13"/>
      <c r="H562" s="13"/>
      <c r="I562" s="12"/>
      <c r="J562" s="14"/>
      <c r="K562" s="14"/>
      <c r="L562" s="14"/>
      <c r="M562" s="14"/>
      <c r="N562" s="14"/>
    </row>
    <row r="563" spans="1:14" ht="12.75">
      <c r="A563" s="255" t="s">
        <v>91</v>
      </c>
      <c r="B563" s="422"/>
      <c r="C563" s="56"/>
      <c r="D563" s="56"/>
      <c r="E563" s="57"/>
      <c r="F563" s="57"/>
      <c r="G563" s="58"/>
      <c r="H563" s="58"/>
      <c r="I563" s="58"/>
      <c r="J563" s="57"/>
      <c r="K563" s="11"/>
      <c r="L563" s="11"/>
      <c r="M563" s="11"/>
      <c r="N563" s="11"/>
    </row>
    <row r="564" spans="1:14" ht="12.75">
      <c r="A564" s="254" t="s">
        <v>92</v>
      </c>
      <c r="B564" s="421"/>
      <c r="C564" s="16"/>
      <c r="D564" s="16"/>
      <c r="E564" s="59"/>
      <c r="F564" s="59"/>
      <c r="G564" s="60"/>
      <c r="H564" s="60"/>
      <c r="I564" s="60"/>
      <c r="J564" s="59"/>
      <c r="K564" s="14"/>
      <c r="L564" s="14"/>
      <c r="M564" s="14"/>
      <c r="N564" s="14"/>
    </row>
    <row r="565" spans="1:14" ht="14.25">
      <c r="A565" s="9"/>
      <c r="B565" s="10"/>
      <c r="C565" s="10"/>
      <c r="D565" s="10"/>
      <c r="E565" s="10"/>
      <c r="F565" s="10"/>
      <c r="G565" s="10"/>
      <c r="H565" s="10"/>
      <c r="I565" s="15"/>
      <c r="J565" s="11"/>
      <c r="K565" s="11"/>
      <c r="L565" s="11"/>
      <c r="M565" s="11"/>
      <c r="N565" s="11"/>
    </row>
    <row r="566" spans="1:14" ht="12.75">
      <c r="A566" s="251">
        <v>46133</v>
      </c>
      <c r="B566" s="12" t="s">
        <v>25</v>
      </c>
      <c r="C566" s="13">
        <v>63.3</v>
      </c>
      <c r="D566" s="13">
        <v>41.8</v>
      </c>
      <c r="E566" s="13">
        <v>0</v>
      </c>
      <c r="F566" s="13">
        <v>0</v>
      </c>
      <c r="G566" s="13">
        <v>0</v>
      </c>
      <c r="H566" s="13">
        <v>0</v>
      </c>
      <c r="I566" s="12">
        <f t="shared" ref="I566:I567" si="169">SUM(C566:H566)</f>
        <v>105.1</v>
      </c>
      <c r="J566" s="252">
        <f>SUM(I566:I567)</f>
        <v>4343.6000000000004</v>
      </c>
      <c r="K566" s="14"/>
      <c r="L566" s="14"/>
      <c r="M566" s="14"/>
      <c r="N566" s="14"/>
    </row>
    <row r="567" spans="1:14" ht="12.75">
      <c r="A567" s="419"/>
      <c r="B567" s="15" t="s">
        <v>32</v>
      </c>
      <c r="C567" s="10">
        <v>53.7</v>
      </c>
      <c r="D567" s="10">
        <v>39.799999999999997</v>
      </c>
      <c r="E567" s="10">
        <v>0</v>
      </c>
      <c r="F567" s="10">
        <v>4145</v>
      </c>
      <c r="G567" s="10">
        <v>0</v>
      </c>
      <c r="H567" s="10">
        <v>0</v>
      </c>
      <c r="I567" s="15">
        <f t="shared" si="169"/>
        <v>4238.5</v>
      </c>
      <c r="J567" s="420"/>
      <c r="K567" s="11"/>
      <c r="L567" s="11"/>
      <c r="M567" s="11"/>
      <c r="N567" s="11"/>
    </row>
    <row r="568" spans="1:14" ht="12.75">
      <c r="A568" s="251">
        <v>46134</v>
      </c>
      <c r="B568" s="12" t="s">
        <v>25</v>
      </c>
      <c r="C568" s="13">
        <v>70</v>
      </c>
      <c r="D568" s="13">
        <v>35.299999999999997</v>
      </c>
      <c r="E568" s="13">
        <v>0</v>
      </c>
      <c r="F568" s="13">
        <v>0</v>
      </c>
      <c r="G568" s="13">
        <v>0</v>
      </c>
      <c r="H568" s="13">
        <v>0</v>
      </c>
      <c r="I568" s="12">
        <f t="shared" ref="I568:I585" si="170">SUM(C568:G568)</f>
        <v>105.3</v>
      </c>
      <c r="J568" s="252">
        <f>SUM(I568:I569)</f>
        <v>4318.2</v>
      </c>
      <c r="K568" s="14"/>
      <c r="L568" s="14"/>
      <c r="M568" s="14"/>
      <c r="N568" s="14"/>
    </row>
    <row r="569" spans="1:14" ht="12.75">
      <c r="A569" s="419"/>
      <c r="B569" s="15" t="s">
        <v>32</v>
      </c>
      <c r="C569" s="10">
        <v>51.8</v>
      </c>
      <c r="D569" s="10">
        <v>35.1</v>
      </c>
      <c r="E569" s="10">
        <v>0</v>
      </c>
      <c r="F569" s="10">
        <v>4126</v>
      </c>
      <c r="G569" s="10">
        <v>0</v>
      </c>
      <c r="H569" s="10">
        <v>0</v>
      </c>
      <c r="I569" s="15">
        <f t="shared" si="170"/>
        <v>4212.8999999999996</v>
      </c>
      <c r="J569" s="420"/>
      <c r="K569" s="11"/>
      <c r="L569" s="11"/>
      <c r="M569" s="11"/>
      <c r="N569" s="11"/>
    </row>
    <row r="570" spans="1:14" ht="12.75">
      <c r="A570" s="251">
        <v>46135</v>
      </c>
      <c r="B570" s="12" t="s">
        <v>25</v>
      </c>
      <c r="C570" s="13">
        <v>64.900000000000006</v>
      </c>
      <c r="D570" s="13">
        <v>40</v>
      </c>
      <c r="E570" s="13">
        <v>0</v>
      </c>
      <c r="F570" s="13">
        <v>0</v>
      </c>
      <c r="G570" s="13">
        <v>0</v>
      </c>
      <c r="H570" s="13">
        <v>0</v>
      </c>
      <c r="I570" s="12">
        <f t="shared" si="170"/>
        <v>104.9</v>
      </c>
      <c r="J570" s="252">
        <f>SUM(I570:I571)</f>
        <v>4430</v>
      </c>
      <c r="K570" s="14"/>
      <c r="L570" s="14"/>
      <c r="M570" s="14"/>
      <c r="N570" s="14"/>
    </row>
    <row r="571" spans="1:14" ht="12.75">
      <c r="A571" s="419"/>
      <c r="B571" s="15" t="s">
        <v>32</v>
      </c>
      <c r="C571" s="10">
        <v>53.5</v>
      </c>
      <c r="D571" s="10">
        <v>38.6</v>
      </c>
      <c r="E571" s="10">
        <v>0</v>
      </c>
      <c r="F571" s="10">
        <v>4233</v>
      </c>
      <c r="G571" s="10">
        <v>0</v>
      </c>
      <c r="H571" s="10">
        <v>0</v>
      </c>
      <c r="I571" s="15">
        <f t="shared" si="170"/>
        <v>4325.1000000000004</v>
      </c>
      <c r="J571" s="420"/>
      <c r="K571" s="11"/>
      <c r="L571" s="11"/>
      <c r="M571" s="11"/>
      <c r="N571" s="11"/>
    </row>
    <row r="572" spans="1:14" ht="12.75">
      <c r="A572" s="251">
        <v>46136</v>
      </c>
      <c r="B572" s="12" t="s">
        <v>25</v>
      </c>
      <c r="C572" s="13">
        <v>65.2</v>
      </c>
      <c r="D572" s="13">
        <v>44.3</v>
      </c>
      <c r="E572" s="13">
        <v>0</v>
      </c>
      <c r="F572" s="13">
        <v>0</v>
      </c>
      <c r="G572" s="13">
        <v>0</v>
      </c>
      <c r="H572" s="13">
        <v>0</v>
      </c>
      <c r="I572" s="12">
        <f t="shared" si="170"/>
        <v>109.5</v>
      </c>
      <c r="J572" s="252">
        <f>SUM(I572:I573)</f>
        <v>4532.2</v>
      </c>
      <c r="K572" s="14"/>
      <c r="L572" s="14"/>
      <c r="M572" s="14"/>
      <c r="N572" s="14"/>
    </row>
    <row r="573" spans="1:14" ht="12.75">
      <c r="A573" s="419"/>
      <c r="B573" s="15" t="s">
        <v>32</v>
      </c>
      <c r="C573" s="10">
        <v>56.8</v>
      </c>
      <c r="D573" s="10">
        <v>35.9</v>
      </c>
      <c r="E573" s="10">
        <v>0</v>
      </c>
      <c r="F573" s="10">
        <v>4330</v>
      </c>
      <c r="G573" s="10">
        <v>0</v>
      </c>
      <c r="H573" s="10">
        <v>0</v>
      </c>
      <c r="I573" s="15">
        <f t="shared" si="170"/>
        <v>4422.7</v>
      </c>
      <c r="J573" s="420"/>
      <c r="K573" s="11"/>
      <c r="L573" s="11"/>
      <c r="M573" s="11"/>
      <c r="N573" s="11"/>
    </row>
    <row r="574" spans="1:14" ht="12.75">
      <c r="A574" s="251">
        <v>46137</v>
      </c>
      <c r="B574" s="12" t="s">
        <v>25</v>
      </c>
      <c r="C574" s="13">
        <v>59.1</v>
      </c>
      <c r="D574" s="13">
        <v>45</v>
      </c>
      <c r="E574" s="13">
        <v>0</v>
      </c>
      <c r="F574" s="13">
        <v>0</v>
      </c>
      <c r="G574" s="13">
        <v>0</v>
      </c>
      <c r="H574" s="13">
        <v>0</v>
      </c>
      <c r="I574" s="12">
        <f t="shared" si="170"/>
        <v>104.1</v>
      </c>
      <c r="J574" s="252">
        <f>SUM(I574:I575)</f>
        <v>4311.3</v>
      </c>
      <c r="K574" s="14"/>
      <c r="L574" s="14"/>
      <c r="M574" s="14"/>
      <c r="N574" s="14"/>
    </row>
    <row r="575" spans="1:14" ht="12.75">
      <c r="A575" s="419"/>
      <c r="B575" s="15" t="s">
        <v>32</v>
      </c>
      <c r="C575" s="10">
        <v>53.5</v>
      </c>
      <c r="D575" s="10">
        <v>37.700000000000003</v>
      </c>
      <c r="E575" s="10">
        <v>0</v>
      </c>
      <c r="F575" s="10">
        <v>4116</v>
      </c>
      <c r="G575" s="10">
        <v>0</v>
      </c>
      <c r="H575" s="10">
        <v>0</v>
      </c>
      <c r="I575" s="15">
        <f t="shared" si="170"/>
        <v>4207.2</v>
      </c>
      <c r="J575" s="420"/>
      <c r="K575" s="11"/>
      <c r="L575" s="11"/>
      <c r="M575" s="11"/>
      <c r="N575" s="11"/>
    </row>
    <row r="576" spans="1:14" ht="12.75">
      <c r="A576" s="251">
        <v>46138</v>
      </c>
      <c r="B576" s="12" t="s">
        <v>25</v>
      </c>
      <c r="C576" s="13">
        <v>63.2</v>
      </c>
      <c r="D576" s="13">
        <v>46.1</v>
      </c>
      <c r="E576" s="13">
        <v>0</v>
      </c>
      <c r="F576" s="13">
        <v>0</v>
      </c>
      <c r="G576" s="13">
        <v>0</v>
      </c>
      <c r="H576" s="13">
        <v>0</v>
      </c>
      <c r="I576" s="12">
        <f t="shared" si="170"/>
        <v>109.30000000000001</v>
      </c>
      <c r="J576" s="252">
        <f>SUM(I576:I577)</f>
        <v>4203</v>
      </c>
      <c r="K576" s="14"/>
      <c r="L576" s="14"/>
      <c r="M576" s="14"/>
      <c r="N576" s="14"/>
    </row>
    <row r="577" spans="1:14" ht="12.75">
      <c r="A577" s="419"/>
      <c r="B577" s="15" t="s">
        <v>32</v>
      </c>
      <c r="C577" s="10">
        <v>56</v>
      </c>
      <c r="D577" s="10">
        <v>37.700000000000003</v>
      </c>
      <c r="E577" s="10">
        <v>0</v>
      </c>
      <c r="F577" s="10">
        <v>4000</v>
      </c>
      <c r="G577" s="10">
        <v>0</v>
      </c>
      <c r="H577" s="10">
        <v>0</v>
      </c>
      <c r="I577" s="15">
        <f t="shared" si="170"/>
        <v>4093.7</v>
      </c>
      <c r="J577" s="420"/>
      <c r="K577" s="11"/>
      <c r="L577" s="11"/>
      <c r="M577" s="11"/>
      <c r="N577" s="11"/>
    </row>
    <row r="578" spans="1:14" ht="12.75">
      <c r="A578" s="251">
        <v>46139</v>
      </c>
      <c r="B578" s="12" t="s">
        <v>25</v>
      </c>
      <c r="C578" s="13">
        <v>71.3</v>
      </c>
      <c r="D578" s="13">
        <v>38.4</v>
      </c>
      <c r="E578" s="13">
        <v>0</v>
      </c>
      <c r="F578" s="13">
        <v>0</v>
      </c>
      <c r="G578" s="13">
        <v>0</v>
      </c>
      <c r="H578" s="13">
        <v>0</v>
      </c>
      <c r="I578" s="12">
        <f t="shared" si="170"/>
        <v>109.69999999999999</v>
      </c>
      <c r="J578" s="252">
        <f>SUM(I578:I579)</f>
        <v>4465.2</v>
      </c>
      <c r="K578" s="14"/>
      <c r="L578" s="14"/>
      <c r="M578" s="14"/>
      <c r="N578" s="14"/>
    </row>
    <row r="579" spans="1:14" ht="12.75">
      <c r="A579" s="419"/>
      <c r="B579" s="15" t="s">
        <v>32</v>
      </c>
      <c r="C579" s="10">
        <v>56.7</v>
      </c>
      <c r="D579" s="10">
        <v>37.799999999999997</v>
      </c>
      <c r="E579" s="10">
        <v>0</v>
      </c>
      <c r="F579" s="10">
        <v>4261</v>
      </c>
      <c r="G579" s="10">
        <v>0</v>
      </c>
      <c r="H579" s="10">
        <v>0</v>
      </c>
      <c r="I579" s="15">
        <f t="shared" si="170"/>
        <v>4355.5</v>
      </c>
      <c r="J579" s="420"/>
      <c r="K579" s="11"/>
      <c r="L579" s="11"/>
      <c r="M579" s="11"/>
      <c r="N579" s="11"/>
    </row>
    <row r="580" spans="1:14" ht="12.75">
      <c r="A580" s="251">
        <v>46140</v>
      </c>
      <c r="B580" s="12" t="s">
        <v>25</v>
      </c>
      <c r="C580" s="13">
        <v>70</v>
      </c>
      <c r="D580" s="13">
        <v>37.4</v>
      </c>
      <c r="E580" s="13">
        <v>0</v>
      </c>
      <c r="F580" s="13">
        <v>0</v>
      </c>
      <c r="G580" s="13">
        <v>0</v>
      </c>
      <c r="H580" s="13">
        <v>0</v>
      </c>
      <c r="I580" s="12">
        <f t="shared" si="170"/>
        <v>107.4</v>
      </c>
      <c r="J580" s="252">
        <f>SUM(I580:I581)</f>
        <v>4202.5999999999995</v>
      </c>
      <c r="K580" s="14"/>
      <c r="L580" s="14"/>
      <c r="M580" s="14"/>
      <c r="N580" s="14"/>
    </row>
    <row r="581" spans="1:14" ht="12.75">
      <c r="A581" s="419"/>
      <c r="B581" s="15" t="s">
        <v>32</v>
      </c>
      <c r="C581" s="10">
        <v>57.1</v>
      </c>
      <c r="D581" s="10">
        <v>38.1</v>
      </c>
      <c r="E581" s="10">
        <v>0</v>
      </c>
      <c r="F581" s="10">
        <v>4000</v>
      </c>
      <c r="G581" s="10">
        <v>0</v>
      </c>
      <c r="H581" s="10">
        <v>0</v>
      </c>
      <c r="I581" s="15">
        <f t="shared" si="170"/>
        <v>4095.2</v>
      </c>
      <c r="J581" s="420"/>
      <c r="K581" s="11"/>
      <c r="L581" s="11"/>
      <c r="M581" s="11"/>
      <c r="N581" s="11"/>
    </row>
    <row r="582" spans="1:14" ht="12.75">
      <c r="A582" s="251">
        <v>46141</v>
      </c>
      <c r="B582" s="12" t="s">
        <v>25</v>
      </c>
      <c r="C582" s="13">
        <v>73</v>
      </c>
      <c r="D582" s="13">
        <v>40</v>
      </c>
      <c r="E582" s="13">
        <v>0</v>
      </c>
      <c r="F582" s="13">
        <v>0</v>
      </c>
      <c r="G582" s="13">
        <v>0</v>
      </c>
      <c r="H582" s="13">
        <v>0</v>
      </c>
      <c r="I582" s="12">
        <f t="shared" si="170"/>
        <v>113</v>
      </c>
      <c r="J582" s="252">
        <f>SUM(I582:I583)</f>
        <v>4200.2</v>
      </c>
      <c r="K582" s="14"/>
      <c r="L582" s="14"/>
      <c r="M582" s="14"/>
      <c r="N582" s="14"/>
    </row>
    <row r="583" spans="1:14" ht="12.75">
      <c r="A583" s="419"/>
      <c r="B583" s="15" t="s">
        <v>32</v>
      </c>
      <c r="C583" s="10">
        <v>57.9</v>
      </c>
      <c r="D583" s="10">
        <v>39.299999999999997</v>
      </c>
      <c r="E583" s="10">
        <v>0</v>
      </c>
      <c r="F583" s="10">
        <v>3990</v>
      </c>
      <c r="G583" s="10">
        <v>0</v>
      </c>
      <c r="H583" s="10">
        <v>0</v>
      </c>
      <c r="I583" s="15">
        <f t="shared" si="170"/>
        <v>4087.2</v>
      </c>
      <c r="J583" s="420"/>
      <c r="K583" s="11"/>
      <c r="L583" s="11"/>
      <c r="M583" s="11"/>
      <c r="N583" s="11"/>
    </row>
    <row r="584" spans="1:14" ht="12.75">
      <c r="A584" s="251">
        <v>46142</v>
      </c>
      <c r="B584" s="12" t="s">
        <v>25</v>
      </c>
      <c r="C584" s="13">
        <v>70.5</v>
      </c>
      <c r="D584" s="13">
        <v>41.6</v>
      </c>
      <c r="E584" s="13">
        <v>0</v>
      </c>
      <c r="F584" s="13">
        <v>0</v>
      </c>
      <c r="G584" s="13">
        <v>0</v>
      </c>
      <c r="H584" s="13">
        <v>0</v>
      </c>
      <c r="I584" s="12">
        <f t="shared" si="170"/>
        <v>112.1</v>
      </c>
      <c r="J584" s="252">
        <f>SUM(I584:I585)</f>
        <v>3983.6</v>
      </c>
      <c r="K584" s="14"/>
      <c r="L584" s="14"/>
      <c r="M584" s="14"/>
      <c r="N584" s="14"/>
    </row>
    <row r="585" spans="1:14" ht="12.75">
      <c r="A585" s="419"/>
      <c r="B585" s="15" t="s">
        <v>32</v>
      </c>
      <c r="C585" s="10">
        <v>61.6</v>
      </c>
      <c r="D585" s="10">
        <v>38.9</v>
      </c>
      <c r="E585" s="10">
        <v>0</v>
      </c>
      <c r="F585" s="10">
        <v>3771</v>
      </c>
      <c r="G585" s="10">
        <v>0</v>
      </c>
      <c r="H585" s="10">
        <v>0</v>
      </c>
      <c r="I585" s="15">
        <f t="shared" si="170"/>
        <v>3871.5</v>
      </c>
      <c r="J585" s="420"/>
      <c r="K585" s="11"/>
      <c r="L585" s="11"/>
      <c r="M585" s="11"/>
      <c r="N585" s="11"/>
    </row>
    <row r="586" spans="1:14" ht="14.25">
      <c r="A586" s="23"/>
      <c r="B586" s="13"/>
      <c r="C586" s="13"/>
      <c r="D586" s="13"/>
      <c r="E586" s="13"/>
      <c r="F586" s="13"/>
      <c r="G586" s="13"/>
      <c r="H586" s="13"/>
      <c r="I586" s="12"/>
      <c r="J586" s="14"/>
      <c r="K586" s="14"/>
      <c r="L586" s="14"/>
      <c r="M586" s="14"/>
      <c r="N586" s="14"/>
    </row>
    <row r="587" spans="1:14" ht="12.75">
      <c r="A587" s="255" t="s">
        <v>89</v>
      </c>
      <c r="B587" s="422"/>
      <c r="C587" s="17">
        <f t="shared" ref="C587:G587" si="171">SUM(C566:C585)</f>
        <v>1229.1000000000001</v>
      </c>
      <c r="D587" s="17">
        <f t="shared" si="171"/>
        <v>788.79999999999984</v>
      </c>
      <c r="E587" s="17">
        <f t="shared" si="171"/>
        <v>0</v>
      </c>
      <c r="F587" s="17">
        <f t="shared" si="171"/>
        <v>40972</v>
      </c>
      <c r="G587" s="17">
        <f t="shared" si="171"/>
        <v>0</v>
      </c>
      <c r="H587" s="53"/>
      <c r="I587" s="53">
        <f t="shared" ref="I587:J587" si="172">SUM(I566:I585)</f>
        <v>42989.899999999994</v>
      </c>
      <c r="J587" s="136">
        <f t="shared" si="172"/>
        <v>42989.899999999994</v>
      </c>
      <c r="K587" s="11"/>
      <c r="L587" s="11"/>
      <c r="M587" s="11"/>
      <c r="N587" s="11"/>
    </row>
    <row r="588" spans="1:14" ht="13.5">
      <c r="A588" s="270" t="s">
        <v>90</v>
      </c>
      <c r="B588" s="421"/>
      <c r="C588" s="16">
        <f t="shared" ref="C588:D588" si="173">40*C587</f>
        <v>49164.000000000007</v>
      </c>
      <c r="D588" s="16">
        <f t="shared" si="173"/>
        <v>31551.999999999993</v>
      </c>
      <c r="E588" s="16"/>
      <c r="F588" s="16"/>
      <c r="G588" s="16"/>
      <c r="H588" s="16"/>
      <c r="I588" s="16">
        <f t="shared" ref="I588:J588" si="174">40*I587</f>
        <v>1719595.9999999998</v>
      </c>
      <c r="J588" s="16">
        <f t="shared" si="174"/>
        <v>1719595.9999999998</v>
      </c>
      <c r="K588" s="14"/>
      <c r="L588" s="14"/>
      <c r="M588" s="14"/>
      <c r="N588" s="14"/>
    </row>
    <row r="589" spans="1:14" ht="14.25">
      <c r="A589" s="9"/>
      <c r="B589" s="10"/>
      <c r="C589" s="10"/>
      <c r="D589" s="10"/>
      <c r="E589" s="10"/>
      <c r="F589" s="10"/>
      <c r="G589" s="10"/>
      <c r="H589" s="10"/>
      <c r="I589" s="15"/>
      <c r="J589" s="11"/>
      <c r="K589" s="11"/>
      <c r="L589" s="11"/>
      <c r="M589" s="11"/>
      <c r="N589" s="11"/>
    </row>
    <row r="590" spans="1:14" ht="12.75">
      <c r="A590" s="255" t="s">
        <v>91</v>
      </c>
      <c r="B590" s="421"/>
      <c r="C590" s="56"/>
      <c r="D590" s="56"/>
      <c r="E590" s="57"/>
      <c r="F590" s="57"/>
      <c r="G590" s="58"/>
      <c r="H590" s="58"/>
      <c r="I590" s="58"/>
      <c r="J590" s="57"/>
      <c r="K590" s="14"/>
      <c r="L590" s="14"/>
      <c r="M590" s="14"/>
      <c r="N590" s="14"/>
    </row>
    <row r="591" spans="1:14" ht="12.75">
      <c r="A591" s="254" t="s">
        <v>92</v>
      </c>
      <c r="B591" s="422"/>
      <c r="C591" s="16"/>
      <c r="D591" s="16"/>
      <c r="E591" s="59"/>
      <c r="F591" s="59"/>
      <c r="G591" s="60"/>
      <c r="H591" s="60"/>
      <c r="I591" s="60"/>
      <c r="J591" s="59"/>
      <c r="K591" s="11"/>
      <c r="L591" s="11"/>
      <c r="M591" s="11"/>
      <c r="N591" s="11"/>
    </row>
    <row r="592" spans="1:14" ht="14.25">
      <c r="A592" s="23"/>
      <c r="B592" s="13"/>
      <c r="C592" s="13"/>
      <c r="D592" s="13"/>
      <c r="E592" s="13"/>
      <c r="F592" s="13"/>
      <c r="G592" s="13"/>
      <c r="H592" s="13"/>
      <c r="I592" s="12"/>
      <c r="J592" s="14"/>
      <c r="K592" s="14"/>
      <c r="L592" s="14"/>
      <c r="M592" s="14"/>
      <c r="N592" s="14"/>
    </row>
    <row r="593" spans="1:14" ht="12.75">
      <c r="A593" s="260">
        <v>46082</v>
      </c>
      <c r="B593" s="15" t="s">
        <v>25</v>
      </c>
      <c r="C593" s="10">
        <v>38.299999999999997</v>
      </c>
      <c r="D593" s="10">
        <v>35.6</v>
      </c>
      <c r="E593" s="10">
        <v>0</v>
      </c>
      <c r="F593" s="10">
        <v>0</v>
      </c>
      <c r="G593" s="10">
        <v>0</v>
      </c>
      <c r="H593" s="10">
        <v>0</v>
      </c>
      <c r="I593" s="15">
        <f t="shared" ref="I593:I594" si="175">SUM(C593:H593)</f>
        <v>73.900000000000006</v>
      </c>
      <c r="J593" s="262">
        <f>SUM(I593:I594)</f>
        <v>4241.0999999999995</v>
      </c>
      <c r="K593" s="11"/>
      <c r="L593" s="11"/>
      <c r="M593" s="11"/>
      <c r="N593" s="11"/>
    </row>
    <row r="594" spans="1:14" ht="12.75">
      <c r="A594" s="424"/>
      <c r="B594" s="12" t="s">
        <v>32</v>
      </c>
      <c r="C594" s="13">
        <v>32.6</v>
      </c>
      <c r="D594" s="13">
        <v>37.6</v>
      </c>
      <c r="E594" s="13">
        <v>0</v>
      </c>
      <c r="F594" s="13">
        <v>4097</v>
      </c>
      <c r="G594" s="13">
        <v>0</v>
      </c>
      <c r="H594" s="13">
        <v>0</v>
      </c>
      <c r="I594" s="12">
        <f t="shared" si="175"/>
        <v>4167.2</v>
      </c>
      <c r="J594" s="428"/>
      <c r="K594" s="14"/>
      <c r="L594" s="14"/>
      <c r="M594" s="14"/>
      <c r="N594" s="14"/>
    </row>
    <row r="595" spans="1:14" ht="12.75">
      <c r="A595" s="260">
        <v>46083</v>
      </c>
      <c r="B595" s="15" t="s">
        <v>25</v>
      </c>
      <c r="C595" s="10">
        <v>46.7</v>
      </c>
      <c r="D595" s="10">
        <v>41.7</v>
      </c>
      <c r="E595" s="10">
        <v>0</v>
      </c>
      <c r="F595" s="10">
        <v>0</v>
      </c>
      <c r="G595" s="10">
        <v>0</v>
      </c>
      <c r="H595" s="10">
        <v>0</v>
      </c>
      <c r="I595" s="15">
        <f t="shared" ref="I595:I612" si="176">SUM(C595:G595)</f>
        <v>88.4</v>
      </c>
      <c r="J595" s="262">
        <f>SUM(I595:I596)</f>
        <v>4235.7999999999993</v>
      </c>
      <c r="K595" s="11"/>
      <c r="L595" s="11"/>
      <c r="M595" s="11"/>
      <c r="N595" s="11"/>
    </row>
    <row r="596" spans="1:14" ht="12.75">
      <c r="A596" s="424"/>
      <c r="B596" s="12" t="s">
        <v>32</v>
      </c>
      <c r="C596" s="13">
        <v>35.9</v>
      </c>
      <c r="D596" s="13">
        <v>37.5</v>
      </c>
      <c r="E596" s="13">
        <v>0</v>
      </c>
      <c r="F596" s="13">
        <v>4074</v>
      </c>
      <c r="G596" s="13">
        <v>0</v>
      </c>
      <c r="H596" s="13">
        <v>0</v>
      </c>
      <c r="I596" s="12">
        <f t="shared" si="176"/>
        <v>4147.3999999999996</v>
      </c>
      <c r="J596" s="428"/>
      <c r="K596" s="14"/>
      <c r="L596" s="14"/>
      <c r="M596" s="14"/>
      <c r="N596" s="14"/>
    </row>
    <row r="597" spans="1:14" ht="12.75">
      <c r="A597" s="260">
        <v>46084</v>
      </c>
      <c r="B597" s="15" t="s">
        <v>25</v>
      </c>
      <c r="C597" s="10">
        <v>41.6</v>
      </c>
      <c r="D597" s="10">
        <v>42.6</v>
      </c>
      <c r="E597" s="10">
        <v>0</v>
      </c>
      <c r="F597" s="10">
        <v>0</v>
      </c>
      <c r="G597" s="10">
        <v>0</v>
      </c>
      <c r="H597" s="10">
        <v>0</v>
      </c>
      <c r="I597" s="15">
        <f t="shared" si="176"/>
        <v>84.2</v>
      </c>
      <c r="J597" s="262">
        <f>SUM(I597:I598)</f>
        <v>4336</v>
      </c>
      <c r="K597" s="11"/>
      <c r="L597" s="11"/>
      <c r="M597" s="11"/>
      <c r="N597" s="11"/>
    </row>
    <row r="598" spans="1:14" ht="12.75">
      <c r="A598" s="424"/>
      <c r="B598" s="12" t="s">
        <v>32</v>
      </c>
      <c r="C598" s="13">
        <v>34.5</v>
      </c>
      <c r="D598" s="13">
        <v>33.299999999999997</v>
      </c>
      <c r="E598" s="13">
        <v>0</v>
      </c>
      <c r="F598" s="13">
        <v>4184</v>
      </c>
      <c r="G598" s="13">
        <v>0</v>
      </c>
      <c r="H598" s="13">
        <v>0</v>
      </c>
      <c r="I598" s="12">
        <f t="shared" si="176"/>
        <v>4251.8</v>
      </c>
      <c r="J598" s="428"/>
      <c r="K598" s="14"/>
      <c r="L598" s="14"/>
      <c r="M598" s="14"/>
      <c r="N598" s="14"/>
    </row>
    <row r="599" spans="1:14" ht="12.75">
      <c r="A599" s="260">
        <v>46085</v>
      </c>
      <c r="B599" s="15" t="s">
        <v>25</v>
      </c>
      <c r="C599" s="10">
        <v>39.200000000000003</v>
      </c>
      <c r="D599" s="10">
        <v>39.700000000000003</v>
      </c>
      <c r="E599" s="10">
        <v>0</v>
      </c>
      <c r="F599" s="10">
        <v>0</v>
      </c>
      <c r="G599" s="10">
        <v>0</v>
      </c>
      <c r="H599" s="10">
        <v>0</v>
      </c>
      <c r="I599" s="15">
        <f t="shared" si="176"/>
        <v>78.900000000000006</v>
      </c>
      <c r="J599" s="262">
        <f>SUM(I599:I600)</f>
        <v>4487</v>
      </c>
      <c r="K599" s="11"/>
      <c r="L599" s="11"/>
      <c r="M599" s="11"/>
      <c r="N599" s="11"/>
    </row>
    <row r="600" spans="1:14" ht="12.75">
      <c r="A600" s="424"/>
      <c r="B600" s="12" t="s">
        <v>32</v>
      </c>
      <c r="C600" s="13">
        <v>36.700000000000003</v>
      </c>
      <c r="D600" s="13">
        <v>32.4</v>
      </c>
      <c r="E600" s="13">
        <v>0</v>
      </c>
      <c r="F600" s="13">
        <v>4339</v>
      </c>
      <c r="G600" s="13">
        <v>0</v>
      </c>
      <c r="H600" s="13">
        <v>0</v>
      </c>
      <c r="I600" s="12">
        <f t="shared" si="176"/>
        <v>4408.1000000000004</v>
      </c>
      <c r="J600" s="428"/>
      <c r="K600" s="14"/>
      <c r="L600" s="14"/>
      <c r="M600" s="14"/>
      <c r="N600" s="14"/>
    </row>
    <row r="601" spans="1:14" ht="12.75">
      <c r="A601" s="260">
        <v>46086</v>
      </c>
      <c r="B601" s="15" t="s">
        <v>25</v>
      </c>
      <c r="C601" s="10">
        <v>37.9</v>
      </c>
      <c r="D601" s="10">
        <v>38.299999999999997</v>
      </c>
      <c r="E601" s="10">
        <v>0</v>
      </c>
      <c r="F601" s="10">
        <v>0</v>
      </c>
      <c r="G601" s="10">
        <v>0</v>
      </c>
      <c r="H601" s="10">
        <v>0</v>
      </c>
      <c r="I601" s="15">
        <f t="shared" si="176"/>
        <v>76.199999999999989</v>
      </c>
      <c r="J601" s="262">
        <f>SUM(I601:I602)</f>
        <v>4323.8</v>
      </c>
      <c r="K601" s="11"/>
      <c r="L601" s="11"/>
      <c r="M601" s="11"/>
      <c r="N601" s="11"/>
    </row>
    <row r="602" spans="1:14" ht="12.75">
      <c r="A602" s="424"/>
      <c r="B602" s="12" t="s">
        <v>32</v>
      </c>
      <c r="C602" s="13">
        <v>30</v>
      </c>
      <c r="D602" s="13">
        <v>36.6</v>
      </c>
      <c r="E602" s="13">
        <v>0</v>
      </c>
      <c r="F602" s="13">
        <v>4181</v>
      </c>
      <c r="G602" s="13">
        <v>0</v>
      </c>
      <c r="H602" s="13">
        <v>0</v>
      </c>
      <c r="I602" s="12">
        <f t="shared" si="176"/>
        <v>4247.6000000000004</v>
      </c>
      <c r="J602" s="428"/>
      <c r="K602" s="14"/>
      <c r="L602" s="14"/>
      <c r="M602" s="14"/>
      <c r="N602" s="14"/>
    </row>
    <row r="603" spans="1:14" ht="12.75">
      <c r="A603" s="260">
        <v>46087</v>
      </c>
      <c r="B603" s="15" t="s">
        <v>25</v>
      </c>
      <c r="C603" s="10">
        <v>38.799999999999997</v>
      </c>
      <c r="D603" s="10">
        <v>41.3</v>
      </c>
      <c r="E603" s="10">
        <v>0</v>
      </c>
      <c r="F603" s="10">
        <v>0</v>
      </c>
      <c r="G603" s="10">
        <v>0</v>
      </c>
      <c r="H603" s="10">
        <v>0</v>
      </c>
      <c r="I603" s="15">
        <f t="shared" si="176"/>
        <v>80.099999999999994</v>
      </c>
      <c r="J603" s="262">
        <f>SUM(I603:I604)</f>
        <v>4226.9000000000005</v>
      </c>
      <c r="K603" s="11"/>
      <c r="L603" s="11"/>
      <c r="M603" s="11"/>
      <c r="N603" s="11"/>
    </row>
    <row r="604" spans="1:14" ht="12.75">
      <c r="A604" s="424"/>
      <c r="B604" s="12" t="s">
        <v>32</v>
      </c>
      <c r="C604" s="13">
        <v>35.4</v>
      </c>
      <c r="D604" s="13">
        <v>38.4</v>
      </c>
      <c r="E604" s="13">
        <v>0</v>
      </c>
      <c r="F604" s="13">
        <v>4073</v>
      </c>
      <c r="G604" s="13">
        <v>0</v>
      </c>
      <c r="H604" s="13">
        <v>0</v>
      </c>
      <c r="I604" s="12">
        <f t="shared" si="176"/>
        <v>4146.8</v>
      </c>
      <c r="J604" s="428"/>
      <c r="K604" s="14"/>
      <c r="L604" s="14"/>
      <c r="M604" s="14"/>
      <c r="N604" s="14"/>
    </row>
    <row r="605" spans="1:14" ht="12.75">
      <c r="A605" s="260">
        <v>46088</v>
      </c>
      <c r="B605" s="15" t="s">
        <v>25</v>
      </c>
      <c r="C605" s="10">
        <v>35.4</v>
      </c>
      <c r="D605" s="10">
        <v>38.4</v>
      </c>
      <c r="E605" s="10">
        <v>0</v>
      </c>
      <c r="F605" s="10">
        <v>0</v>
      </c>
      <c r="G605" s="10">
        <v>0</v>
      </c>
      <c r="H605" s="10">
        <v>0</v>
      </c>
      <c r="I605" s="15">
        <f t="shared" si="176"/>
        <v>73.8</v>
      </c>
      <c r="J605" s="262">
        <f>SUM(I605:I606)</f>
        <v>3962.5</v>
      </c>
      <c r="K605" s="11"/>
      <c r="L605" s="11"/>
      <c r="M605" s="11"/>
      <c r="N605" s="11"/>
    </row>
    <row r="606" spans="1:14" ht="12.75">
      <c r="A606" s="424"/>
      <c r="B606" s="12" t="s">
        <v>32</v>
      </c>
      <c r="C606" s="13">
        <v>31.9</v>
      </c>
      <c r="D606" s="13">
        <v>35.799999999999997</v>
      </c>
      <c r="E606" s="13">
        <v>0</v>
      </c>
      <c r="F606" s="13">
        <v>3821</v>
      </c>
      <c r="G606" s="13">
        <v>0</v>
      </c>
      <c r="H606" s="13">
        <v>0</v>
      </c>
      <c r="I606" s="12">
        <f t="shared" si="176"/>
        <v>3888.7</v>
      </c>
      <c r="J606" s="428"/>
      <c r="K606" s="14"/>
      <c r="L606" s="14"/>
      <c r="M606" s="14"/>
      <c r="N606" s="14"/>
    </row>
    <row r="607" spans="1:14" ht="12.75">
      <c r="A607" s="260">
        <v>46089</v>
      </c>
      <c r="B607" s="15" t="s">
        <v>25</v>
      </c>
      <c r="C607" s="10">
        <v>40.1</v>
      </c>
      <c r="D607" s="10">
        <v>39.4</v>
      </c>
      <c r="E607" s="10">
        <v>0</v>
      </c>
      <c r="F607" s="10">
        <v>0</v>
      </c>
      <c r="G607" s="10">
        <v>0</v>
      </c>
      <c r="H607" s="10">
        <v>0</v>
      </c>
      <c r="I607" s="15">
        <f t="shared" si="176"/>
        <v>79.5</v>
      </c>
      <c r="J607" s="262">
        <f>SUM(I607:I608)</f>
        <v>4083.8</v>
      </c>
      <c r="K607" s="11"/>
      <c r="L607" s="11"/>
      <c r="M607" s="11"/>
      <c r="N607" s="11"/>
    </row>
    <row r="608" spans="1:14" ht="12.75">
      <c r="A608" s="424"/>
      <c r="B608" s="12" t="s">
        <v>32</v>
      </c>
      <c r="C608" s="13">
        <v>32.6</v>
      </c>
      <c r="D608" s="13">
        <v>31.7</v>
      </c>
      <c r="E608" s="13">
        <v>0</v>
      </c>
      <c r="F608" s="13">
        <v>3940</v>
      </c>
      <c r="G608" s="13">
        <v>0</v>
      </c>
      <c r="H608" s="13">
        <v>0</v>
      </c>
      <c r="I608" s="12">
        <f t="shared" si="176"/>
        <v>4004.3</v>
      </c>
      <c r="J608" s="428"/>
      <c r="K608" s="14"/>
      <c r="L608" s="14"/>
      <c r="M608" s="14"/>
      <c r="N608" s="14"/>
    </row>
    <row r="609" spans="1:14" ht="12.75">
      <c r="A609" s="260">
        <v>46090</v>
      </c>
      <c r="B609" s="15" t="s">
        <v>25</v>
      </c>
      <c r="C609" s="10">
        <v>33.700000000000003</v>
      </c>
      <c r="D609" s="10">
        <v>38.1</v>
      </c>
      <c r="E609" s="10">
        <v>0</v>
      </c>
      <c r="F609" s="10">
        <v>0</v>
      </c>
      <c r="G609" s="10">
        <v>0</v>
      </c>
      <c r="H609" s="10">
        <v>0</v>
      </c>
      <c r="I609" s="15">
        <f t="shared" si="176"/>
        <v>71.800000000000011</v>
      </c>
      <c r="J609" s="262">
        <f>SUM(I609:I610)</f>
        <v>4143.5</v>
      </c>
      <c r="K609" s="11"/>
      <c r="L609" s="11"/>
      <c r="M609" s="11"/>
      <c r="N609" s="11"/>
    </row>
    <row r="610" spans="1:14" ht="12.75">
      <c r="A610" s="424"/>
      <c r="B610" s="12" t="s">
        <v>32</v>
      </c>
      <c r="C610" s="13">
        <v>29.8</v>
      </c>
      <c r="D610" s="13">
        <v>34.9</v>
      </c>
      <c r="E610" s="13">
        <v>0</v>
      </c>
      <c r="F610" s="13">
        <v>4007</v>
      </c>
      <c r="G610" s="13">
        <v>0</v>
      </c>
      <c r="H610" s="13">
        <v>0</v>
      </c>
      <c r="I610" s="12">
        <f t="shared" si="176"/>
        <v>4071.7</v>
      </c>
      <c r="J610" s="428"/>
      <c r="K610" s="14"/>
      <c r="L610" s="14"/>
      <c r="M610" s="14"/>
      <c r="N610" s="14"/>
    </row>
    <row r="611" spans="1:14" ht="12.75">
      <c r="A611" s="260">
        <v>46091</v>
      </c>
      <c r="B611" s="15" t="s">
        <v>25</v>
      </c>
      <c r="C611" s="10">
        <v>36.700000000000003</v>
      </c>
      <c r="D611" s="10">
        <v>36.299999999999997</v>
      </c>
      <c r="E611" s="10">
        <v>0</v>
      </c>
      <c r="F611" s="10">
        <v>0</v>
      </c>
      <c r="G611" s="10">
        <v>0</v>
      </c>
      <c r="H611" s="10">
        <v>0</v>
      </c>
      <c r="I611" s="15">
        <f t="shared" si="176"/>
        <v>73</v>
      </c>
      <c r="J611" s="262">
        <f>SUM(I611:I612)</f>
        <v>4359.3999999999996</v>
      </c>
      <c r="K611" s="11"/>
      <c r="L611" s="11"/>
      <c r="M611" s="11"/>
      <c r="N611" s="11"/>
    </row>
    <row r="612" spans="1:14" ht="12.75">
      <c r="A612" s="424"/>
      <c r="B612" s="12" t="s">
        <v>32</v>
      </c>
      <c r="C612" s="13">
        <v>35.299999999999997</v>
      </c>
      <c r="D612" s="13">
        <v>35.1</v>
      </c>
      <c r="E612" s="13">
        <v>0</v>
      </c>
      <c r="F612" s="13">
        <v>4216</v>
      </c>
      <c r="G612" s="13">
        <v>0</v>
      </c>
      <c r="H612" s="13">
        <v>0</v>
      </c>
      <c r="I612" s="12">
        <f t="shared" si="176"/>
        <v>4286.3999999999996</v>
      </c>
      <c r="J612" s="428"/>
      <c r="K612" s="14"/>
      <c r="L612" s="14"/>
      <c r="M612" s="14"/>
      <c r="N612" s="14"/>
    </row>
    <row r="613" spans="1:14" ht="14.25">
      <c r="A613" s="9"/>
      <c r="B613" s="10"/>
      <c r="C613" s="10"/>
      <c r="D613" s="10"/>
      <c r="E613" s="10"/>
      <c r="F613" s="10"/>
      <c r="G613" s="10"/>
      <c r="H613" s="10"/>
      <c r="I613" s="15"/>
      <c r="J613" s="11"/>
      <c r="K613" s="11"/>
      <c r="L613" s="11"/>
      <c r="M613" s="11"/>
      <c r="N613" s="11"/>
    </row>
    <row r="614" spans="1:14" ht="12.75">
      <c r="A614" s="255" t="s">
        <v>89</v>
      </c>
      <c r="B614" s="421"/>
      <c r="C614" s="17">
        <f t="shared" ref="C614:G614" si="177">SUM(C593:C612)</f>
        <v>723.1</v>
      </c>
      <c r="D614" s="17">
        <f t="shared" si="177"/>
        <v>744.69999999999993</v>
      </c>
      <c r="E614" s="17">
        <f t="shared" si="177"/>
        <v>0</v>
      </c>
      <c r="F614" s="17">
        <f t="shared" si="177"/>
        <v>40932</v>
      </c>
      <c r="G614" s="17">
        <f t="shared" si="177"/>
        <v>0</v>
      </c>
      <c r="H614" s="53"/>
      <c r="I614" s="53">
        <f t="shared" ref="I614:J614" si="178">SUM(I593:I612)</f>
        <v>42399.799999999996</v>
      </c>
      <c r="J614" s="136">
        <f t="shared" si="178"/>
        <v>42399.8</v>
      </c>
      <c r="K614" s="14"/>
      <c r="L614" s="14"/>
      <c r="M614" s="14"/>
      <c r="N614" s="14"/>
    </row>
    <row r="615" spans="1:14" ht="13.5">
      <c r="A615" s="270" t="s">
        <v>90</v>
      </c>
      <c r="B615" s="422"/>
      <c r="C615" s="16">
        <f t="shared" ref="C615:D615" si="179">40*C614</f>
        <v>28924</v>
      </c>
      <c r="D615" s="16">
        <f t="shared" si="179"/>
        <v>29787.999999999996</v>
      </c>
      <c r="E615" s="16"/>
      <c r="F615" s="16"/>
      <c r="G615" s="16"/>
      <c r="H615" s="16"/>
      <c r="I615" s="16">
        <f t="shared" ref="I615:J615" si="180">40*I614</f>
        <v>1695991.9999999998</v>
      </c>
      <c r="J615" s="16">
        <f t="shared" si="180"/>
        <v>1695992</v>
      </c>
      <c r="K615" s="11"/>
      <c r="L615" s="11"/>
      <c r="M615" s="11"/>
      <c r="N615" s="11"/>
    </row>
    <row r="616" spans="1:14" ht="14.25">
      <c r="A616" s="23"/>
      <c r="B616" s="13"/>
      <c r="C616" s="13"/>
      <c r="D616" s="13"/>
      <c r="E616" s="13"/>
      <c r="F616" s="13"/>
      <c r="G616" s="13"/>
      <c r="H616" s="13"/>
      <c r="I616" s="12"/>
      <c r="J616" s="14"/>
      <c r="K616" s="14"/>
      <c r="L616" s="14"/>
      <c r="M616" s="14"/>
      <c r="N616" s="14"/>
    </row>
    <row r="617" spans="1:14" ht="12.75">
      <c r="A617" s="255" t="s">
        <v>91</v>
      </c>
      <c r="B617" s="422"/>
      <c r="C617" s="56"/>
      <c r="D617" s="56"/>
      <c r="E617" s="57"/>
      <c r="F617" s="57"/>
      <c r="G617" s="58"/>
      <c r="H617" s="58"/>
      <c r="I617" s="58"/>
      <c r="J617" s="57"/>
      <c r="K617" s="11"/>
      <c r="L617" s="11"/>
      <c r="M617" s="11"/>
      <c r="N617" s="11"/>
    </row>
    <row r="618" spans="1:14" ht="12.75">
      <c r="A618" s="254" t="s">
        <v>92</v>
      </c>
      <c r="B618" s="421"/>
      <c r="C618" s="16"/>
      <c r="D618" s="16"/>
      <c r="E618" s="59"/>
      <c r="F618" s="59"/>
      <c r="G618" s="60"/>
      <c r="H618" s="60"/>
      <c r="I618" s="60"/>
      <c r="J618" s="59"/>
      <c r="K618" s="14"/>
      <c r="L618" s="14"/>
      <c r="M618" s="14"/>
      <c r="N618" s="14"/>
    </row>
    <row r="619" spans="1:14" ht="14.25">
      <c r="A619" s="9"/>
      <c r="B619" s="10"/>
      <c r="C619" s="10"/>
      <c r="D619" s="10"/>
      <c r="E619" s="10"/>
      <c r="F619" s="10"/>
      <c r="G619" s="10"/>
      <c r="H619" s="10"/>
      <c r="I619" s="15"/>
      <c r="J619" s="11"/>
      <c r="K619" s="11"/>
      <c r="L619" s="11"/>
      <c r="M619" s="11"/>
      <c r="N619" s="11"/>
    </row>
    <row r="620" spans="1:14" ht="12.75">
      <c r="A620" s="251">
        <v>46092</v>
      </c>
      <c r="B620" s="12" t="s">
        <v>25</v>
      </c>
      <c r="C620" s="13">
        <v>37</v>
      </c>
      <c r="D620" s="13">
        <v>39.200000000000003</v>
      </c>
      <c r="E620" s="13">
        <v>0</v>
      </c>
      <c r="F620" s="13">
        <v>0</v>
      </c>
      <c r="G620" s="13">
        <v>0</v>
      </c>
      <c r="H620" s="13">
        <v>0</v>
      </c>
      <c r="I620" s="12">
        <f t="shared" ref="I620:I639" si="181">SUM(C620:H620)</f>
        <v>76.2</v>
      </c>
      <c r="J620" s="252">
        <f>SUM(I620:I621)</f>
        <v>4195.7</v>
      </c>
      <c r="K620" s="14"/>
      <c r="L620" s="14"/>
      <c r="M620" s="14"/>
      <c r="N620" s="14"/>
    </row>
    <row r="621" spans="1:14" ht="12.75">
      <c r="A621" s="419"/>
      <c r="B621" s="15" t="s">
        <v>32</v>
      </c>
      <c r="C621" s="10">
        <v>36.9</v>
      </c>
      <c r="D621" s="10">
        <v>35.6</v>
      </c>
      <c r="E621" s="10">
        <v>0</v>
      </c>
      <c r="F621" s="10">
        <v>4047</v>
      </c>
      <c r="G621" s="10">
        <v>0</v>
      </c>
      <c r="H621" s="10">
        <v>0</v>
      </c>
      <c r="I621" s="15">
        <f t="shared" si="181"/>
        <v>4119.5</v>
      </c>
      <c r="J621" s="420"/>
      <c r="K621" s="11"/>
      <c r="L621" s="11"/>
      <c r="M621" s="11"/>
      <c r="N621" s="11"/>
    </row>
    <row r="622" spans="1:14" ht="12.75">
      <c r="A622" s="251">
        <v>46093</v>
      </c>
      <c r="B622" s="12" t="s">
        <v>25</v>
      </c>
      <c r="C622" s="13">
        <v>40.299999999999997</v>
      </c>
      <c r="D622" s="13">
        <v>38.5</v>
      </c>
      <c r="E622" s="13">
        <v>0</v>
      </c>
      <c r="F622" s="13">
        <v>0</v>
      </c>
      <c r="G622" s="13">
        <v>0</v>
      </c>
      <c r="H622" s="13">
        <v>0</v>
      </c>
      <c r="I622" s="12">
        <f t="shared" si="181"/>
        <v>78.8</v>
      </c>
      <c r="J622" s="252">
        <f>SUM(I622:I623)</f>
        <v>4275</v>
      </c>
      <c r="K622" s="14"/>
      <c r="L622" s="14"/>
      <c r="M622" s="14"/>
      <c r="N622" s="14"/>
    </row>
    <row r="623" spans="1:14" ht="12.75">
      <c r="A623" s="419"/>
      <c r="B623" s="15" t="s">
        <v>32</v>
      </c>
      <c r="C623" s="10">
        <v>37.700000000000003</v>
      </c>
      <c r="D623" s="10">
        <v>34.5</v>
      </c>
      <c r="E623" s="10">
        <v>0</v>
      </c>
      <c r="F623" s="10">
        <v>4124</v>
      </c>
      <c r="G623" s="10">
        <v>0</v>
      </c>
      <c r="H623" s="10">
        <v>0</v>
      </c>
      <c r="I623" s="15">
        <f t="shared" si="181"/>
        <v>4196.2</v>
      </c>
      <c r="J623" s="420"/>
      <c r="K623" s="11"/>
      <c r="L623" s="11"/>
      <c r="M623" s="11"/>
      <c r="N623" s="11"/>
    </row>
    <row r="624" spans="1:14" ht="12.75">
      <c r="A624" s="251">
        <v>46094</v>
      </c>
      <c r="B624" s="12" t="s">
        <v>25</v>
      </c>
      <c r="C624" s="13">
        <v>43.9</v>
      </c>
      <c r="D624" s="13">
        <v>35.1</v>
      </c>
      <c r="E624" s="13">
        <v>0</v>
      </c>
      <c r="F624" s="13">
        <v>0</v>
      </c>
      <c r="G624" s="13">
        <v>0</v>
      </c>
      <c r="H624" s="13">
        <v>0</v>
      </c>
      <c r="I624" s="12">
        <f t="shared" si="181"/>
        <v>79</v>
      </c>
      <c r="J624" s="252">
        <f>SUM(I624:I625)</f>
        <v>4201.2</v>
      </c>
      <c r="K624" s="14"/>
      <c r="L624" s="14"/>
      <c r="M624" s="14"/>
      <c r="N624" s="14"/>
    </row>
    <row r="625" spans="1:14" ht="12.75">
      <c r="A625" s="419"/>
      <c r="B625" s="15" t="s">
        <v>32</v>
      </c>
      <c r="C625" s="10">
        <v>32.4</v>
      </c>
      <c r="D625" s="10">
        <v>33.799999999999997</v>
      </c>
      <c r="E625" s="10">
        <v>0</v>
      </c>
      <c r="F625" s="10">
        <v>4056</v>
      </c>
      <c r="G625" s="10">
        <v>0</v>
      </c>
      <c r="H625" s="10">
        <v>0</v>
      </c>
      <c r="I625" s="15">
        <f t="shared" si="181"/>
        <v>4122.2</v>
      </c>
      <c r="J625" s="420"/>
      <c r="K625" s="11"/>
      <c r="L625" s="11"/>
      <c r="M625" s="11"/>
      <c r="N625" s="11"/>
    </row>
    <row r="626" spans="1:14" ht="12.75">
      <c r="A626" s="251">
        <v>46095</v>
      </c>
      <c r="B626" s="12" t="s">
        <v>25</v>
      </c>
      <c r="C626" s="13">
        <v>41.6</v>
      </c>
      <c r="D626" s="13">
        <v>40.5</v>
      </c>
      <c r="E626" s="13">
        <v>0</v>
      </c>
      <c r="F626" s="13">
        <v>0</v>
      </c>
      <c r="G626" s="13">
        <v>0</v>
      </c>
      <c r="H626" s="13">
        <v>0</v>
      </c>
      <c r="I626" s="12">
        <f t="shared" si="181"/>
        <v>82.1</v>
      </c>
      <c r="J626" s="252">
        <f>SUM(I626:I627)</f>
        <v>4057.4</v>
      </c>
      <c r="K626" s="14"/>
      <c r="L626" s="14"/>
      <c r="M626" s="14"/>
      <c r="N626" s="14"/>
    </row>
    <row r="627" spans="1:14" ht="12.75">
      <c r="A627" s="419"/>
      <c r="B627" s="15" t="s">
        <v>32</v>
      </c>
      <c r="C627" s="10">
        <v>31.4</v>
      </c>
      <c r="D627" s="10">
        <v>32.9</v>
      </c>
      <c r="E627" s="10">
        <v>0</v>
      </c>
      <c r="F627" s="10">
        <v>3911</v>
      </c>
      <c r="G627" s="10">
        <v>0</v>
      </c>
      <c r="H627" s="10">
        <v>0</v>
      </c>
      <c r="I627" s="15">
        <f t="shared" si="181"/>
        <v>3975.3</v>
      </c>
      <c r="J627" s="420"/>
      <c r="K627" s="11"/>
      <c r="L627" s="11"/>
      <c r="M627" s="11"/>
      <c r="N627" s="11"/>
    </row>
    <row r="628" spans="1:14" ht="12.75">
      <c r="A628" s="251">
        <v>46096</v>
      </c>
      <c r="B628" s="12" t="s">
        <v>25</v>
      </c>
      <c r="C628" s="13">
        <v>37.299999999999997</v>
      </c>
      <c r="D628" s="13">
        <v>37.4</v>
      </c>
      <c r="E628" s="13">
        <v>0</v>
      </c>
      <c r="F628" s="13">
        <v>0</v>
      </c>
      <c r="G628" s="13">
        <v>0</v>
      </c>
      <c r="H628" s="13">
        <v>0</v>
      </c>
      <c r="I628" s="12">
        <f t="shared" si="181"/>
        <v>74.699999999999989</v>
      </c>
      <c r="J628" s="252">
        <f>SUM(I628:I629)</f>
        <v>4339.5999999999995</v>
      </c>
      <c r="K628" s="14"/>
      <c r="L628" s="14"/>
      <c r="M628" s="14"/>
      <c r="N628" s="14"/>
    </row>
    <row r="629" spans="1:14" ht="12.75">
      <c r="A629" s="419"/>
      <c r="B629" s="15" t="s">
        <v>32</v>
      </c>
      <c r="C629" s="10">
        <v>35.6</v>
      </c>
      <c r="D629" s="10">
        <v>36.299999999999997</v>
      </c>
      <c r="E629" s="10">
        <v>0</v>
      </c>
      <c r="F629" s="10">
        <v>4193</v>
      </c>
      <c r="G629" s="10">
        <v>0</v>
      </c>
      <c r="H629" s="10">
        <v>0</v>
      </c>
      <c r="I629" s="15">
        <f t="shared" si="181"/>
        <v>4264.8999999999996</v>
      </c>
      <c r="J629" s="420"/>
      <c r="K629" s="11"/>
      <c r="L629" s="11"/>
      <c r="M629" s="11"/>
      <c r="N629" s="11"/>
    </row>
    <row r="630" spans="1:14" ht="12.75">
      <c r="A630" s="251">
        <v>46097</v>
      </c>
      <c r="B630" s="12" t="s">
        <v>25</v>
      </c>
      <c r="C630" s="13">
        <v>38.799999999999997</v>
      </c>
      <c r="D630" s="13">
        <v>38.200000000000003</v>
      </c>
      <c r="E630" s="13">
        <v>0</v>
      </c>
      <c r="F630" s="13">
        <v>0</v>
      </c>
      <c r="G630" s="13">
        <v>0</v>
      </c>
      <c r="H630" s="13">
        <v>0</v>
      </c>
      <c r="I630" s="12">
        <f t="shared" si="181"/>
        <v>77</v>
      </c>
      <c r="J630" s="252">
        <f>SUM(I630:I631)</f>
        <v>4167.1000000000004</v>
      </c>
      <c r="K630" s="14"/>
      <c r="L630" s="14"/>
      <c r="M630" s="14"/>
      <c r="N630" s="14"/>
    </row>
    <row r="631" spans="1:14" ht="12.75">
      <c r="A631" s="419"/>
      <c r="B631" s="15" t="s">
        <v>32</v>
      </c>
      <c r="C631" s="10">
        <v>37</v>
      </c>
      <c r="D631" s="10">
        <v>34.1</v>
      </c>
      <c r="E631" s="10">
        <v>0</v>
      </c>
      <c r="F631" s="10">
        <v>4019</v>
      </c>
      <c r="G631" s="10">
        <v>0</v>
      </c>
      <c r="H631" s="10">
        <v>0</v>
      </c>
      <c r="I631" s="15">
        <f t="shared" si="181"/>
        <v>4090.1</v>
      </c>
      <c r="J631" s="420"/>
      <c r="K631" s="11"/>
      <c r="L631" s="11"/>
      <c r="M631" s="11"/>
      <c r="N631" s="11"/>
    </row>
    <row r="632" spans="1:14" ht="12.75">
      <c r="A632" s="251">
        <v>46098</v>
      </c>
      <c r="B632" s="12" t="s">
        <v>25</v>
      </c>
      <c r="C632" s="13">
        <v>43.5</v>
      </c>
      <c r="D632" s="13">
        <v>37</v>
      </c>
      <c r="E632" s="13">
        <v>0</v>
      </c>
      <c r="F632" s="13">
        <v>0</v>
      </c>
      <c r="G632" s="13">
        <v>0</v>
      </c>
      <c r="H632" s="13">
        <v>0</v>
      </c>
      <c r="I632" s="12">
        <f t="shared" si="181"/>
        <v>80.5</v>
      </c>
      <c r="J632" s="252">
        <f>SUM(I632:I633)</f>
        <v>4230.3999999999996</v>
      </c>
      <c r="K632" s="14"/>
      <c r="L632" s="14"/>
      <c r="M632" s="14"/>
      <c r="N632" s="14"/>
    </row>
    <row r="633" spans="1:14" ht="12.75">
      <c r="A633" s="419"/>
      <c r="B633" s="15" t="s">
        <v>32</v>
      </c>
      <c r="C633" s="10">
        <v>36.9</v>
      </c>
      <c r="D633" s="10">
        <v>36</v>
      </c>
      <c r="E633" s="10">
        <v>0</v>
      </c>
      <c r="F633" s="10">
        <v>4077</v>
      </c>
      <c r="G633" s="10">
        <v>0</v>
      </c>
      <c r="H633" s="10">
        <v>0</v>
      </c>
      <c r="I633" s="15">
        <f t="shared" si="181"/>
        <v>4149.8999999999996</v>
      </c>
      <c r="J633" s="420"/>
      <c r="K633" s="11"/>
      <c r="L633" s="11"/>
      <c r="M633" s="11"/>
      <c r="N633" s="11"/>
    </row>
    <row r="634" spans="1:14" ht="12.75">
      <c r="A634" s="251">
        <v>46099</v>
      </c>
      <c r="B634" s="12" t="s">
        <v>25</v>
      </c>
      <c r="C634" s="13">
        <v>41.5</v>
      </c>
      <c r="D634" s="13">
        <v>38</v>
      </c>
      <c r="E634" s="13">
        <v>0</v>
      </c>
      <c r="F634" s="13">
        <v>0</v>
      </c>
      <c r="G634" s="13">
        <v>0</v>
      </c>
      <c r="H634" s="13">
        <v>0</v>
      </c>
      <c r="I634" s="12">
        <f t="shared" si="181"/>
        <v>79.5</v>
      </c>
      <c r="J634" s="252">
        <f>SUM(I634:I635)</f>
        <v>4241.3999999999996</v>
      </c>
      <c r="K634" s="14"/>
      <c r="L634" s="14"/>
      <c r="M634" s="14"/>
      <c r="N634" s="14"/>
    </row>
    <row r="635" spans="1:14" ht="12.75">
      <c r="A635" s="419"/>
      <c r="B635" s="15" t="s">
        <v>32</v>
      </c>
      <c r="C635" s="10">
        <v>38.9</v>
      </c>
      <c r="D635" s="10">
        <v>36</v>
      </c>
      <c r="E635" s="10">
        <v>0</v>
      </c>
      <c r="F635" s="10">
        <v>4087</v>
      </c>
      <c r="G635" s="10">
        <v>0</v>
      </c>
      <c r="H635" s="10">
        <v>0</v>
      </c>
      <c r="I635" s="15">
        <f t="shared" si="181"/>
        <v>4161.8999999999996</v>
      </c>
      <c r="J635" s="420"/>
      <c r="K635" s="11"/>
      <c r="L635" s="11"/>
      <c r="M635" s="11"/>
      <c r="N635" s="11"/>
    </row>
    <row r="636" spans="1:14" ht="12.75">
      <c r="A636" s="251">
        <v>46100</v>
      </c>
      <c r="B636" s="12" t="s">
        <v>25</v>
      </c>
      <c r="C636" s="13">
        <v>39.6</v>
      </c>
      <c r="D636" s="13">
        <v>35.4</v>
      </c>
      <c r="E636" s="13">
        <v>0</v>
      </c>
      <c r="F636" s="13">
        <v>0</v>
      </c>
      <c r="G636" s="13">
        <v>0</v>
      </c>
      <c r="H636" s="13">
        <v>0</v>
      </c>
      <c r="I636" s="12">
        <f t="shared" si="181"/>
        <v>75</v>
      </c>
      <c r="J636" s="252">
        <f>SUM(I636:I637)</f>
        <v>4240.7</v>
      </c>
      <c r="K636" s="14"/>
      <c r="L636" s="14"/>
      <c r="M636" s="14"/>
      <c r="N636" s="14"/>
    </row>
    <row r="637" spans="1:14" ht="12.75">
      <c r="A637" s="419"/>
      <c r="B637" s="15" t="s">
        <v>32</v>
      </c>
      <c r="C637" s="10">
        <v>34.4</v>
      </c>
      <c r="D637" s="10">
        <v>34.299999999999997</v>
      </c>
      <c r="E637" s="10">
        <v>0</v>
      </c>
      <c r="F637" s="10">
        <v>4097</v>
      </c>
      <c r="G637" s="10">
        <v>0</v>
      </c>
      <c r="H637" s="10">
        <v>0</v>
      </c>
      <c r="I637" s="15">
        <f t="shared" si="181"/>
        <v>4165.7</v>
      </c>
      <c r="J637" s="420"/>
      <c r="K637" s="11"/>
      <c r="L637" s="11"/>
      <c r="M637" s="11"/>
      <c r="N637" s="11"/>
    </row>
    <row r="638" spans="1:14" ht="12.75">
      <c r="A638" s="251">
        <v>46101</v>
      </c>
      <c r="B638" s="12" t="s">
        <v>25</v>
      </c>
      <c r="C638" s="13">
        <v>38.5</v>
      </c>
      <c r="D638" s="13">
        <v>36.299999999999997</v>
      </c>
      <c r="E638" s="13">
        <v>0</v>
      </c>
      <c r="F638" s="13">
        <v>0</v>
      </c>
      <c r="G638" s="13">
        <v>0</v>
      </c>
      <c r="H638" s="13">
        <v>0</v>
      </c>
      <c r="I638" s="12">
        <f t="shared" si="181"/>
        <v>74.8</v>
      </c>
      <c r="J638" s="252">
        <f>SUM(I638:I639)</f>
        <v>4239.8</v>
      </c>
      <c r="K638" s="14"/>
      <c r="L638" s="14"/>
      <c r="M638" s="14"/>
      <c r="N638" s="14"/>
    </row>
    <row r="639" spans="1:14" ht="12.75">
      <c r="A639" s="419"/>
      <c r="B639" s="15" t="s">
        <v>32</v>
      </c>
      <c r="C639" s="10">
        <v>0</v>
      </c>
      <c r="D639" s="10">
        <v>0</v>
      </c>
      <c r="E639" s="10">
        <v>0</v>
      </c>
      <c r="F639" s="10">
        <v>4165</v>
      </c>
      <c r="G639" s="10">
        <v>0</v>
      </c>
      <c r="H639" s="10">
        <v>0</v>
      </c>
      <c r="I639" s="15">
        <f t="shared" si="181"/>
        <v>4165</v>
      </c>
      <c r="J639" s="420"/>
      <c r="K639" s="11"/>
      <c r="L639" s="11"/>
      <c r="M639" s="11"/>
      <c r="N639" s="11"/>
    </row>
    <row r="640" spans="1:14" ht="14.25">
      <c r="A640" s="23"/>
      <c r="B640" s="13"/>
      <c r="C640" s="13"/>
      <c r="D640" s="13"/>
      <c r="E640" s="13"/>
      <c r="F640" s="13"/>
      <c r="G640" s="13"/>
      <c r="H640" s="13"/>
      <c r="I640" s="12"/>
      <c r="J640" s="14"/>
      <c r="K640" s="14"/>
      <c r="L640" s="14"/>
      <c r="M640" s="14"/>
      <c r="N640" s="14"/>
    </row>
    <row r="641" spans="1:14" ht="12.75">
      <c r="A641" s="255" t="s">
        <v>89</v>
      </c>
      <c r="B641" s="422"/>
      <c r="C641" s="17">
        <f t="shared" ref="C641:D641" si="182">SUM(C620:C639)</f>
        <v>723.2</v>
      </c>
      <c r="D641" s="17">
        <f t="shared" si="182"/>
        <v>689.0999999999998</v>
      </c>
      <c r="E641" s="17">
        <f>SUM(E620:E640)</f>
        <v>0</v>
      </c>
      <c r="F641" s="17">
        <f t="shared" ref="F641:G641" si="183">SUM(F620:F639)</f>
        <v>40776</v>
      </c>
      <c r="G641" s="17">
        <f t="shared" si="183"/>
        <v>0</v>
      </c>
      <c r="H641" s="53"/>
      <c r="I641" s="53">
        <f t="shared" ref="I641:J641" si="184">SUM(I620:I639)</f>
        <v>42188.3</v>
      </c>
      <c r="J641" s="136">
        <f t="shared" si="184"/>
        <v>42188.3</v>
      </c>
      <c r="K641" s="11"/>
      <c r="L641" s="11"/>
      <c r="M641" s="11"/>
      <c r="N641" s="11"/>
    </row>
    <row r="642" spans="1:14" ht="13.5">
      <c r="A642" s="270" t="s">
        <v>90</v>
      </c>
      <c r="B642" s="421"/>
      <c r="C642" s="16">
        <f t="shared" ref="C642:D642" si="185">40*C641</f>
        <v>28928</v>
      </c>
      <c r="D642" s="16">
        <f t="shared" si="185"/>
        <v>27563.999999999993</v>
      </c>
      <c r="E642" s="16"/>
      <c r="F642" s="16"/>
      <c r="G642" s="16"/>
      <c r="H642" s="16"/>
      <c r="I642" s="16">
        <f t="shared" ref="I642:J642" si="186">40*I641</f>
        <v>1687532</v>
      </c>
      <c r="J642" s="16">
        <f t="shared" si="186"/>
        <v>1687532</v>
      </c>
      <c r="K642" s="14"/>
      <c r="L642" s="14"/>
      <c r="M642" s="14"/>
      <c r="N642" s="14"/>
    </row>
    <row r="643" spans="1:14" ht="14.25">
      <c r="A643" s="9"/>
      <c r="B643" s="10"/>
      <c r="C643" s="10"/>
      <c r="D643" s="10"/>
      <c r="E643" s="10"/>
      <c r="F643" s="10"/>
      <c r="G643" s="10"/>
      <c r="H643" s="10"/>
      <c r="I643" s="15"/>
      <c r="J643" s="11"/>
      <c r="K643" s="11"/>
      <c r="L643" s="11"/>
      <c r="M643" s="11"/>
      <c r="N643" s="11"/>
    </row>
    <row r="644" spans="1:14" ht="12.75">
      <c r="A644" s="255" t="s">
        <v>91</v>
      </c>
      <c r="B644" s="421"/>
      <c r="C644" s="56"/>
      <c r="D644" s="56"/>
      <c r="E644" s="57"/>
      <c r="F644" s="57"/>
      <c r="G644" s="58"/>
      <c r="H644" s="58"/>
      <c r="I644" s="58"/>
      <c r="J644" s="57"/>
      <c r="K644" s="14"/>
      <c r="L644" s="14"/>
      <c r="M644" s="14"/>
      <c r="N644" s="14"/>
    </row>
    <row r="645" spans="1:14" ht="12.75">
      <c r="A645" s="254" t="s">
        <v>92</v>
      </c>
      <c r="B645" s="422"/>
      <c r="C645" s="16"/>
      <c r="D645" s="16"/>
      <c r="E645" s="59"/>
      <c r="F645" s="59"/>
      <c r="G645" s="60"/>
      <c r="H645" s="60"/>
      <c r="I645" s="60"/>
      <c r="J645" s="59"/>
      <c r="K645" s="11"/>
      <c r="L645" s="11"/>
      <c r="M645" s="11"/>
      <c r="N645" s="11"/>
    </row>
    <row r="646" spans="1:14" ht="14.25">
      <c r="A646" s="23"/>
      <c r="B646" s="13"/>
      <c r="C646" s="13"/>
      <c r="D646" s="13"/>
      <c r="E646" s="13"/>
      <c r="F646" s="13"/>
      <c r="G646" s="13"/>
      <c r="H646" s="13"/>
      <c r="I646" s="12"/>
      <c r="J646" s="14"/>
      <c r="K646" s="14"/>
      <c r="L646" s="14"/>
      <c r="M646" s="14"/>
      <c r="N646" s="14"/>
    </row>
    <row r="647" spans="1:14" ht="12.75">
      <c r="A647" s="260">
        <v>46102</v>
      </c>
      <c r="B647" s="15" t="s">
        <v>25</v>
      </c>
      <c r="C647" s="10">
        <v>36.799999999999997</v>
      </c>
      <c r="D647" s="10">
        <v>41.1</v>
      </c>
      <c r="E647" s="10">
        <v>0</v>
      </c>
      <c r="F647" s="10">
        <v>0</v>
      </c>
      <c r="G647" s="10">
        <v>0</v>
      </c>
      <c r="H647" s="10">
        <v>0</v>
      </c>
      <c r="I647" s="15">
        <f t="shared" ref="I647:I668" si="187">SUM(C647:H647)</f>
        <v>77.900000000000006</v>
      </c>
      <c r="J647" s="262">
        <f>SUM(I647:I648)</f>
        <v>4054.5</v>
      </c>
      <c r="K647" s="11"/>
      <c r="L647" s="11"/>
      <c r="M647" s="11"/>
      <c r="N647" s="11"/>
    </row>
    <row r="648" spans="1:14" ht="12.75">
      <c r="A648" s="424"/>
      <c r="B648" s="12" t="s">
        <v>32</v>
      </c>
      <c r="C648" s="13">
        <v>38.799999999999997</v>
      </c>
      <c r="D648" s="13">
        <v>35.799999999999997</v>
      </c>
      <c r="E648" s="13">
        <v>0</v>
      </c>
      <c r="F648" s="13">
        <v>3902</v>
      </c>
      <c r="G648" s="13">
        <v>0</v>
      </c>
      <c r="H648" s="13">
        <v>0</v>
      </c>
      <c r="I648" s="12">
        <f t="shared" si="187"/>
        <v>3976.6</v>
      </c>
      <c r="J648" s="428"/>
      <c r="K648" s="14"/>
      <c r="L648" s="14"/>
      <c r="M648" s="14"/>
      <c r="N648" s="14"/>
    </row>
    <row r="649" spans="1:14" ht="12.75">
      <c r="A649" s="260">
        <v>46103</v>
      </c>
      <c r="B649" s="15" t="s">
        <v>25</v>
      </c>
      <c r="C649" s="10">
        <v>43.6</v>
      </c>
      <c r="D649" s="10">
        <v>37.5</v>
      </c>
      <c r="E649" s="10">
        <v>0</v>
      </c>
      <c r="F649" s="10">
        <v>0</v>
      </c>
      <c r="G649" s="10">
        <v>0</v>
      </c>
      <c r="H649" s="10">
        <v>0</v>
      </c>
      <c r="I649" s="15">
        <f t="shared" si="187"/>
        <v>81.099999999999994</v>
      </c>
      <c r="J649" s="262">
        <f>SUM(I649:I650)</f>
        <v>4492.5</v>
      </c>
      <c r="K649" s="11"/>
      <c r="L649" s="11"/>
      <c r="M649" s="11"/>
      <c r="N649" s="11"/>
    </row>
    <row r="650" spans="1:14" ht="12.75">
      <c r="A650" s="424"/>
      <c r="B650" s="12" t="s">
        <v>32</v>
      </c>
      <c r="C650" s="13">
        <v>36.700000000000003</v>
      </c>
      <c r="D650" s="13">
        <v>35.700000000000003</v>
      </c>
      <c r="E650" s="13">
        <v>0</v>
      </c>
      <c r="F650" s="13">
        <v>4339</v>
      </c>
      <c r="G650" s="13">
        <v>0</v>
      </c>
      <c r="H650" s="13">
        <v>0</v>
      </c>
      <c r="I650" s="12">
        <f t="shared" si="187"/>
        <v>4411.3999999999996</v>
      </c>
      <c r="J650" s="428"/>
      <c r="K650" s="14"/>
      <c r="L650" s="14"/>
      <c r="M650" s="14"/>
      <c r="N650" s="14"/>
    </row>
    <row r="651" spans="1:14" ht="12.75">
      <c r="A651" s="260">
        <v>46104</v>
      </c>
      <c r="B651" s="15" t="s">
        <v>25</v>
      </c>
      <c r="C651" s="10">
        <v>47.4</v>
      </c>
      <c r="D651" s="10">
        <v>36.200000000000003</v>
      </c>
      <c r="E651" s="10">
        <v>0</v>
      </c>
      <c r="F651" s="10">
        <v>0</v>
      </c>
      <c r="G651" s="10">
        <v>0</v>
      </c>
      <c r="H651" s="10">
        <v>0</v>
      </c>
      <c r="I651" s="15">
        <f t="shared" si="187"/>
        <v>83.6</v>
      </c>
      <c r="J651" s="262">
        <f>SUM(I651:I652)</f>
        <v>4234.2000000000007</v>
      </c>
      <c r="K651" s="11"/>
      <c r="L651" s="11"/>
      <c r="M651" s="11"/>
      <c r="N651" s="11"/>
    </row>
    <row r="652" spans="1:14" ht="12.75">
      <c r="A652" s="424"/>
      <c r="B652" s="12" t="s">
        <v>32</v>
      </c>
      <c r="C652" s="13">
        <v>38.299999999999997</v>
      </c>
      <c r="D652" s="13">
        <v>35.299999999999997</v>
      </c>
      <c r="E652" s="13">
        <v>0</v>
      </c>
      <c r="F652" s="13">
        <v>4077</v>
      </c>
      <c r="G652" s="13">
        <v>0</v>
      </c>
      <c r="H652" s="13">
        <v>0</v>
      </c>
      <c r="I652" s="12">
        <f t="shared" si="187"/>
        <v>4150.6000000000004</v>
      </c>
      <c r="J652" s="428"/>
      <c r="K652" s="14"/>
      <c r="L652" s="14"/>
      <c r="M652" s="14"/>
      <c r="N652" s="14"/>
    </row>
    <row r="653" spans="1:14" ht="12.75">
      <c r="A653" s="260">
        <v>46105</v>
      </c>
      <c r="B653" s="15" t="s">
        <v>25</v>
      </c>
      <c r="C653" s="10">
        <v>42.2</v>
      </c>
      <c r="D653" s="10">
        <v>39.200000000000003</v>
      </c>
      <c r="E653" s="10">
        <v>0</v>
      </c>
      <c r="F653" s="10">
        <v>0</v>
      </c>
      <c r="G653" s="10">
        <v>0</v>
      </c>
      <c r="H653" s="10">
        <v>0</v>
      </c>
      <c r="I653" s="15">
        <f t="shared" si="187"/>
        <v>81.400000000000006</v>
      </c>
      <c r="J653" s="262">
        <f>SUM(I653:I654)</f>
        <v>156.5</v>
      </c>
      <c r="K653" s="11"/>
      <c r="L653" s="11"/>
      <c r="M653" s="11"/>
      <c r="N653" s="11"/>
    </row>
    <row r="654" spans="1:14" ht="12.75">
      <c r="A654" s="424"/>
      <c r="B654" s="12" t="s">
        <v>32</v>
      </c>
      <c r="C654" s="13">
        <v>36.700000000000003</v>
      </c>
      <c r="D654" s="13">
        <v>38.4</v>
      </c>
      <c r="E654" s="13">
        <v>0</v>
      </c>
      <c r="F654" s="13">
        <v>0</v>
      </c>
      <c r="G654" s="13">
        <v>0</v>
      </c>
      <c r="H654" s="13">
        <v>0</v>
      </c>
      <c r="I654" s="12">
        <f t="shared" si="187"/>
        <v>75.099999999999994</v>
      </c>
      <c r="J654" s="428"/>
      <c r="K654" s="14"/>
      <c r="L654" s="14"/>
      <c r="M654" s="14"/>
      <c r="N654" s="14"/>
    </row>
    <row r="655" spans="1:14" ht="12.75">
      <c r="A655" s="260">
        <v>46106</v>
      </c>
      <c r="B655" s="15" t="s">
        <v>25</v>
      </c>
      <c r="C655" s="10">
        <v>43.1</v>
      </c>
      <c r="D655" s="10">
        <v>39.299999999999997</v>
      </c>
      <c r="E655" s="10">
        <v>0</v>
      </c>
      <c r="F655" s="10">
        <v>0</v>
      </c>
      <c r="G655" s="10">
        <v>0</v>
      </c>
      <c r="H655" s="10">
        <v>0</v>
      </c>
      <c r="I655" s="15">
        <f t="shared" si="187"/>
        <v>82.4</v>
      </c>
      <c r="J655" s="262">
        <f>SUM(I655:I656)</f>
        <v>8673.9</v>
      </c>
      <c r="K655" s="11"/>
      <c r="L655" s="11"/>
      <c r="M655" s="11"/>
      <c r="N655" s="11"/>
    </row>
    <row r="656" spans="1:14" ht="12.75">
      <c r="A656" s="424"/>
      <c r="B656" s="12" t="s">
        <v>32</v>
      </c>
      <c r="C656" s="13">
        <v>38.9</v>
      </c>
      <c r="D656" s="13">
        <v>28.6</v>
      </c>
      <c r="E656" s="13">
        <v>0</v>
      </c>
      <c r="F656" s="13">
        <v>8524</v>
      </c>
      <c r="G656" s="13">
        <v>0</v>
      </c>
      <c r="H656" s="13">
        <v>0</v>
      </c>
      <c r="I656" s="12">
        <f t="shared" si="187"/>
        <v>8591.5</v>
      </c>
      <c r="J656" s="428"/>
      <c r="K656" s="14"/>
      <c r="L656" s="14"/>
      <c r="M656" s="14"/>
      <c r="N656" s="14"/>
    </row>
    <row r="657" spans="1:14" ht="12.75">
      <c r="A657" s="260">
        <v>46107</v>
      </c>
      <c r="B657" s="15" t="s">
        <v>25</v>
      </c>
      <c r="C657" s="10">
        <v>45.2</v>
      </c>
      <c r="D657" s="10">
        <v>44</v>
      </c>
      <c r="E657" s="10">
        <v>0</v>
      </c>
      <c r="F657" s="10">
        <v>0</v>
      </c>
      <c r="G657" s="10">
        <v>0</v>
      </c>
      <c r="H657" s="10">
        <v>0</v>
      </c>
      <c r="I657" s="15">
        <f t="shared" si="187"/>
        <v>89.2</v>
      </c>
      <c r="J657" s="262">
        <f>SUM(I657:I658)</f>
        <v>4180.2</v>
      </c>
      <c r="K657" s="11"/>
      <c r="L657" s="11"/>
      <c r="M657" s="11"/>
      <c r="N657" s="11"/>
    </row>
    <row r="658" spans="1:14" ht="12.75">
      <c r="A658" s="424"/>
      <c r="B658" s="12" t="s">
        <v>32</v>
      </c>
      <c r="C658" s="13">
        <v>38.200000000000003</v>
      </c>
      <c r="D658" s="13">
        <v>33.799999999999997</v>
      </c>
      <c r="E658" s="13">
        <v>0</v>
      </c>
      <c r="F658" s="13">
        <v>4019</v>
      </c>
      <c r="G658" s="13">
        <v>0</v>
      </c>
      <c r="H658" s="13">
        <v>0</v>
      </c>
      <c r="I658" s="12">
        <f t="shared" si="187"/>
        <v>4091</v>
      </c>
      <c r="J658" s="428"/>
      <c r="K658" s="14"/>
      <c r="L658" s="14"/>
      <c r="M658" s="14"/>
      <c r="N658" s="14"/>
    </row>
    <row r="659" spans="1:14" ht="12.75">
      <c r="A659" s="260">
        <v>46108</v>
      </c>
      <c r="B659" s="15" t="s">
        <v>25</v>
      </c>
      <c r="C659" s="10">
        <v>43.7</v>
      </c>
      <c r="D659" s="10">
        <v>34.200000000000003</v>
      </c>
      <c r="E659" s="10">
        <v>0</v>
      </c>
      <c r="F659" s="10">
        <v>0</v>
      </c>
      <c r="G659" s="10">
        <v>0</v>
      </c>
      <c r="H659" s="10">
        <v>0</v>
      </c>
      <c r="I659" s="15">
        <f t="shared" si="187"/>
        <v>77.900000000000006</v>
      </c>
      <c r="J659" s="262">
        <f>SUM(I659:I660)</f>
        <v>4390.8999999999996</v>
      </c>
      <c r="K659" s="11"/>
      <c r="L659" s="11"/>
      <c r="M659" s="11"/>
      <c r="N659" s="11"/>
    </row>
    <row r="660" spans="1:14" ht="12.75">
      <c r="A660" s="424"/>
      <c r="B660" s="12" t="s">
        <v>32</v>
      </c>
      <c r="C660" s="13">
        <v>39.5</v>
      </c>
      <c r="D660" s="13">
        <v>31.5</v>
      </c>
      <c r="E660" s="13">
        <v>0</v>
      </c>
      <c r="F660" s="13">
        <v>4242</v>
      </c>
      <c r="G660" s="13">
        <v>0</v>
      </c>
      <c r="H660" s="13">
        <v>0</v>
      </c>
      <c r="I660" s="12">
        <f t="shared" si="187"/>
        <v>4313</v>
      </c>
      <c r="J660" s="428"/>
      <c r="K660" s="14"/>
      <c r="L660" s="14"/>
      <c r="M660" s="14"/>
      <c r="N660" s="14"/>
    </row>
    <row r="661" spans="1:14" ht="12.75">
      <c r="A661" s="260">
        <v>46109</v>
      </c>
      <c r="B661" s="15" t="s">
        <v>25</v>
      </c>
      <c r="C661" s="10">
        <v>48.3</v>
      </c>
      <c r="D661" s="10">
        <v>39.4</v>
      </c>
      <c r="E661" s="10">
        <v>0</v>
      </c>
      <c r="F661" s="10">
        <v>0</v>
      </c>
      <c r="G661" s="10">
        <v>0</v>
      </c>
      <c r="H661" s="10">
        <v>0</v>
      </c>
      <c r="I661" s="15">
        <f t="shared" si="187"/>
        <v>87.699999999999989</v>
      </c>
      <c r="J661" s="262">
        <f>SUM(I661:I662)</f>
        <v>4538.7</v>
      </c>
      <c r="K661" s="11"/>
      <c r="L661" s="11"/>
      <c r="M661" s="11"/>
      <c r="N661" s="11"/>
    </row>
    <row r="662" spans="1:14" ht="12.75">
      <c r="A662" s="424"/>
      <c r="B662" s="12" t="s">
        <v>32</v>
      </c>
      <c r="C662" s="13">
        <v>53.4</v>
      </c>
      <c r="D662" s="13">
        <v>29.6</v>
      </c>
      <c r="E662" s="13">
        <v>0</v>
      </c>
      <c r="F662" s="13">
        <v>4368</v>
      </c>
      <c r="G662" s="13">
        <v>0</v>
      </c>
      <c r="H662" s="13">
        <v>0</v>
      </c>
      <c r="I662" s="12">
        <f t="shared" si="187"/>
        <v>4451</v>
      </c>
      <c r="J662" s="428"/>
      <c r="K662" s="14"/>
      <c r="L662" s="14"/>
      <c r="M662" s="14"/>
      <c r="N662" s="14"/>
    </row>
    <row r="663" spans="1:14" ht="12.75">
      <c r="A663" s="260">
        <v>46110</v>
      </c>
      <c r="B663" s="15" t="s">
        <v>25</v>
      </c>
      <c r="C663" s="10">
        <v>49.7</v>
      </c>
      <c r="D663" s="10">
        <v>39.200000000000003</v>
      </c>
      <c r="E663" s="10">
        <v>0</v>
      </c>
      <c r="F663" s="10">
        <v>0</v>
      </c>
      <c r="G663" s="10">
        <v>0</v>
      </c>
      <c r="H663" s="10">
        <v>0</v>
      </c>
      <c r="I663" s="15">
        <f t="shared" si="187"/>
        <v>88.9</v>
      </c>
      <c r="J663" s="262">
        <f>SUM(I663:I664)</f>
        <v>4406.3999999999996</v>
      </c>
      <c r="K663" s="11"/>
      <c r="L663" s="11"/>
      <c r="M663" s="11"/>
      <c r="N663" s="11"/>
    </row>
    <row r="664" spans="1:14" ht="12.75">
      <c r="A664" s="424"/>
      <c r="B664" s="12" t="s">
        <v>32</v>
      </c>
      <c r="C664" s="13">
        <v>41.3</v>
      </c>
      <c r="D664" s="13">
        <v>34.200000000000003</v>
      </c>
      <c r="E664" s="13">
        <v>0</v>
      </c>
      <c r="F664" s="13">
        <v>4242</v>
      </c>
      <c r="G664" s="13">
        <v>0</v>
      </c>
      <c r="H664" s="13">
        <v>0</v>
      </c>
      <c r="I664" s="12">
        <f t="shared" si="187"/>
        <v>4317.5</v>
      </c>
      <c r="J664" s="428"/>
      <c r="K664" s="14"/>
      <c r="L664" s="14"/>
      <c r="M664" s="14"/>
      <c r="N664" s="14"/>
    </row>
    <row r="665" spans="1:14" ht="12.75">
      <c r="A665" s="260">
        <v>46111</v>
      </c>
      <c r="B665" s="15" t="s">
        <v>25</v>
      </c>
      <c r="C665" s="10">
        <v>50</v>
      </c>
      <c r="D665" s="10">
        <v>39.9</v>
      </c>
      <c r="E665" s="10">
        <v>0</v>
      </c>
      <c r="F665" s="10">
        <v>0</v>
      </c>
      <c r="G665" s="10">
        <v>0</v>
      </c>
      <c r="H665" s="10">
        <v>0</v>
      </c>
      <c r="I665" s="15">
        <f t="shared" si="187"/>
        <v>89.9</v>
      </c>
      <c r="J665" s="262">
        <f>SUM(I665:I666)</f>
        <v>4428.7</v>
      </c>
      <c r="K665" s="11"/>
      <c r="L665" s="11"/>
      <c r="M665" s="11"/>
      <c r="N665" s="11"/>
    </row>
    <row r="666" spans="1:14" ht="12.75">
      <c r="A666" s="424"/>
      <c r="B666" s="12" t="s">
        <v>32</v>
      </c>
      <c r="C666" s="13">
        <v>45.4</v>
      </c>
      <c r="D666" s="13">
        <v>31.4</v>
      </c>
      <c r="E666" s="13">
        <v>0</v>
      </c>
      <c r="F666" s="13">
        <v>4262</v>
      </c>
      <c r="G666" s="13">
        <v>0</v>
      </c>
      <c r="H666" s="13">
        <v>0</v>
      </c>
      <c r="I666" s="12">
        <f t="shared" si="187"/>
        <v>4338.8</v>
      </c>
      <c r="J666" s="428"/>
      <c r="K666" s="14"/>
      <c r="L666" s="14"/>
      <c r="M666" s="14"/>
      <c r="N666" s="14"/>
    </row>
    <row r="667" spans="1:14" ht="12.75">
      <c r="A667" s="260">
        <v>46112</v>
      </c>
      <c r="B667" s="15" t="s">
        <v>25</v>
      </c>
      <c r="C667" s="10">
        <v>55.2</v>
      </c>
      <c r="D667" s="10">
        <v>42.3</v>
      </c>
      <c r="E667" s="10">
        <v>0</v>
      </c>
      <c r="F667" s="10">
        <v>0</v>
      </c>
      <c r="G667" s="10">
        <v>0</v>
      </c>
      <c r="H667" s="10">
        <v>0</v>
      </c>
      <c r="I667" s="15">
        <f t="shared" si="187"/>
        <v>97.5</v>
      </c>
      <c r="J667" s="262">
        <f>SUM(I667:I668)</f>
        <v>4364.2</v>
      </c>
      <c r="K667" s="11"/>
      <c r="L667" s="11"/>
      <c r="M667" s="11"/>
      <c r="N667" s="11"/>
    </row>
    <row r="668" spans="1:14" ht="12.75">
      <c r="A668" s="424"/>
      <c r="B668" s="12" t="s">
        <v>32</v>
      </c>
      <c r="C668" s="13">
        <v>47.4</v>
      </c>
      <c r="D668" s="13">
        <v>35.299999999999997</v>
      </c>
      <c r="E668" s="13">
        <v>0</v>
      </c>
      <c r="F668" s="13">
        <v>4184</v>
      </c>
      <c r="G668" s="13">
        <v>0</v>
      </c>
      <c r="H668" s="13"/>
      <c r="I668" s="12">
        <f t="shared" si="187"/>
        <v>4266.7</v>
      </c>
      <c r="J668" s="428"/>
      <c r="K668" s="14"/>
      <c r="L668" s="14"/>
      <c r="M668" s="14"/>
      <c r="N668" s="14"/>
    </row>
    <row r="669" spans="1:14" ht="14.25">
      <c r="A669" s="9"/>
      <c r="B669" s="10"/>
      <c r="C669" s="10"/>
      <c r="D669" s="10"/>
      <c r="E669" s="10"/>
      <c r="F669" s="10"/>
      <c r="G669" s="10"/>
      <c r="H669" s="10"/>
      <c r="I669" s="15"/>
      <c r="J669" s="11"/>
      <c r="K669" s="11"/>
      <c r="L669" s="11"/>
      <c r="M669" s="11"/>
      <c r="N669" s="11"/>
    </row>
    <row r="670" spans="1:14" ht="12.75">
      <c r="A670" s="255" t="s">
        <v>89</v>
      </c>
      <c r="B670" s="421"/>
      <c r="C670" s="17">
        <f t="shared" ref="C670:J670" si="188">SUM(C647:C668)</f>
        <v>959.79999999999984</v>
      </c>
      <c r="D670" s="17">
        <f t="shared" si="188"/>
        <v>801.9</v>
      </c>
      <c r="E670" s="17">
        <f t="shared" si="188"/>
        <v>0</v>
      </c>
      <c r="F670" s="17">
        <f t="shared" si="188"/>
        <v>46159</v>
      </c>
      <c r="G670" s="17">
        <f t="shared" si="188"/>
        <v>0</v>
      </c>
      <c r="H670" s="17">
        <f t="shared" si="188"/>
        <v>0</v>
      </c>
      <c r="I670" s="17">
        <f t="shared" si="188"/>
        <v>47920.700000000004</v>
      </c>
      <c r="J670" s="17">
        <f t="shared" si="188"/>
        <v>47920.69999999999</v>
      </c>
      <c r="K670" s="14"/>
      <c r="L670" s="14"/>
      <c r="M670" s="14"/>
      <c r="N670" s="14"/>
    </row>
    <row r="671" spans="1:14" ht="13.5">
      <c r="A671" s="270" t="s">
        <v>90</v>
      </c>
      <c r="B671" s="422"/>
      <c r="C671" s="16">
        <f t="shared" ref="C671:D671" si="189">40*C670</f>
        <v>38391.999999999993</v>
      </c>
      <c r="D671" s="16">
        <f t="shared" si="189"/>
        <v>32076</v>
      </c>
      <c r="E671" s="16"/>
      <c r="F671" s="16"/>
      <c r="G671" s="16"/>
      <c r="H671" s="16"/>
      <c r="I671" s="16">
        <f t="shared" ref="I671:J671" si="190">40*I670</f>
        <v>1916828.0000000002</v>
      </c>
      <c r="J671" s="16">
        <f t="shared" si="190"/>
        <v>1916827.9999999995</v>
      </c>
      <c r="K671" s="11"/>
      <c r="L671" s="11"/>
      <c r="M671" s="11"/>
      <c r="N671" s="11"/>
    </row>
    <row r="672" spans="1:14" ht="14.25">
      <c r="A672" s="23"/>
      <c r="B672" s="13"/>
      <c r="C672" s="13"/>
      <c r="D672" s="13"/>
      <c r="E672" s="13"/>
      <c r="F672" s="13"/>
      <c r="G672" s="13"/>
      <c r="H672" s="13"/>
      <c r="I672" s="12"/>
      <c r="J672" s="14"/>
      <c r="K672" s="14"/>
      <c r="L672" s="14"/>
      <c r="M672" s="14"/>
      <c r="N672" s="14"/>
    </row>
    <row r="673" spans="1:14" ht="12.75">
      <c r="A673" s="255" t="s">
        <v>91</v>
      </c>
      <c r="B673" s="422"/>
      <c r="C673" s="56"/>
      <c r="D673" s="56"/>
      <c r="E673" s="57"/>
      <c r="F673" s="57"/>
      <c r="G673" s="58"/>
      <c r="H673" s="58"/>
      <c r="I673" s="58"/>
      <c r="J673" s="57"/>
      <c r="K673" s="11"/>
      <c r="L673" s="11"/>
      <c r="M673" s="11"/>
      <c r="N673" s="11"/>
    </row>
    <row r="674" spans="1:14" ht="12.75">
      <c r="A674" s="254" t="s">
        <v>92</v>
      </c>
      <c r="B674" s="421"/>
      <c r="C674" s="16"/>
      <c r="D674" s="16"/>
      <c r="E674" s="59"/>
      <c r="F674" s="59"/>
      <c r="G674" s="60"/>
      <c r="H674" s="60"/>
      <c r="I674" s="60"/>
      <c r="J674" s="59"/>
      <c r="K674" s="14"/>
      <c r="L674" s="14"/>
      <c r="M674" s="14"/>
      <c r="N674" s="14"/>
    </row>
    <row r="675" spans="1:14" ht="14.25">
      <c r="A675" s="9"/>
      <c r="B675" s="10"/>
      <c r="C675" s="10"/>
      <c r="D675" s="10"/>
      <c r="E675" s="10"/>
      <c r="F675" s="10"/>
      <c r="G675" s="10"/>
      <c r="H675" s="10"/>
      <c r="I675" s="15"/>
      <c r="J675" s="11"/>
      <c r="K675" s="11"/>
      <c r="L675" s="11"/>
      <c r="M675" s="11"/>
      <c r="N675" s="11"/>
    </row>
    <row r="676" spans="1:14" ht="12.75">
      <c r="A676" s="251">
        <v>46054</v>
      </c>
      <c r="B676" s="12" t="s">
        <v>25</v>
      </c>
      <c r="C676" s="13">
        <v>52.7</v>
      </c>
      <c r="D676" s="13">
        <v>45.5</v>
      </c>
      <c r="E676" s="13">
        <v>0</v>
      </c>
      <c r="F676" s="13">
        <v>1642.4</v>
      </c>
      <c r="G676" s="13">
        <v>0</v>
      </c>
      <c r="H676" s="13">
        <v>0</v>
      </c>
      <c r="I676" s="12">
        <f>SUM(C676:H676)</f>
        <v>1740.6000000000001</v>
      </c>
      <c r="J676" s="252">
        <f>SUM(I676:I677)</f>
        <v>3460.6000000000004</v>
      </c>
      <c r="K676" s="14"/>
      <c r="L676" s="14"/>
      <c r="M676" s="14"/>
      <c r="N676" s="14"/>
    </row>
    <row r="677" spans="1:14" ht="12.75">
      <c r="A677" s="419"/>
      <c r="B677" s="15" t="s">
        <v>32</v>
      </c>
      <c r="C677" s="10">
        <v>34.4</v>
      </c>
      <c r="D677" s="10">
        <v>32.6</v>
      </c>
      <c r="E677" s="10">
        <v>1653</v>
      </c>
      <c r="F677" s="10">
        <v>0</v>
      </c>
      <c r="G677" s="10">
        <v>0</v>
      </c>
      <c r="H677" s="10">
        <v>0</v>
      </c>
      <c r="I677" s="15">
        <f t="shared" ref="I677:I695" si="191">SUM(C677:G677)</f>
        <v>1720</v>
      </c>
      <c r="J677" s="420"/>
      <c r="K677" s="11"/>
      <c r="L677" s="11"/>
      <c r="M677" s="11"/>
      <c r="N677" s="11"/>
    </row>
    <row r="678" spans="1:14" ht="12.75">
      <c r="A678" s="251">
        <v>46055</v>
      </c>
      <c r="B678" s="12" t="s">
        <v>25</v>
      </c>
      <c r="C678" s="13">
        <v>38.700000000000003</v>
      </c>
      <c r="D678" s="13">
        <v>43.9</v>
      </c>
      <c r="E678" s="13">
        <v>0</v>
      </c>
      <c r="F678" s="13">
        <v>1655</v>
      </c>
      <c r="G678" s="13">
        <v>0</v>
      </c>
      <c r="H678" s="13">
        <v>0</v>
      </c>
      <c r="I678" s="12">
        <f t="shared" si="191"/>
        <v>1737.6</v>
      </c>
      <c r="J678" s="252">
        <f>SUM(I678:I679)</f>
        <v>3464.8</v>
      </c>
      <c r="K678" s="14"/>
      <c r="L678" s="14"/>
      <c r="M678" s="14"/>
      <c r="N678" s="14"/>
    </row>
    <row r="679" spans="1:14" ht="12.75">
      <c r="A679" s="419"/>
      <c r="B679" s="15" t="s">
        <v>32</v>
      </c>
      <c r="C679" s="10">
        <v>27.2</v>
      </c>
      <c r="D679" s="10">
        <v>32</v>
      </c>
      <c r="E679" s="10">
        <v>1668</v>
      </c>
      <c r="F679" s="10">
        <v>0</v>
      </c>
      <c r="G679" s="10">
        <v>0</v>
      </c>
      <c r="H679" s="10">
        <v>0</v>
      </c>
      <c r="I679" s="15">
        <f t="shared" si="191"/>
        <v>1727.2</v>
      </c>
      <c r="J679" s="420"/>
      <c r="K679" s="11"/>
      <c r="L679" s="11"/>
      <c r="M679" s="11"/>
      <c r="N679" s="11"/>
    </row>
    <row r="680" spans="1:14" ht="12.75">
      <c r="A680" s="251">
        <v>46056</v>
      </c>
      <c r="B680" s="12" t="s">
        <v>25</v>
      </c>
      <c r="C680" s="13">
        <v>43.8</v>
      </c>
      <c r="D680" s="13">
        <f>34.2+5.5</f>
        <v>39.700000000000003</v>
      </c>
      <c r="E680" s="13">
        <v>0</v>
      </c>
      <c r="F680" s="13">
        <v>1661</v>
      </c>
      <c r="G680" s="13">
        <v>0</v>
      </c>
      <c r="H680" s="13">
        <v>0</v>
      </c>
      <c r="I680" s="12">
        <f t="shared" si="191"/>
        <v>1744.5</v>
      </c>
      <c r="J680" s="252">
        <f>SUM(I680:I681)</f>
        <v>3408.4</v>
      </c>
      <c r="K680" s="14"/>
      <c r="L680" s="14"/>
      <c r="M680" s="14"/>
      <c r="N680" s="14"/>
    </row>
    <row r="681" spans="1:14" ht="12.75">
      <c r="A681" s="419"/>
      <c r="B681" s="15" t="s">
        <v>32</v>
      </c>
      <c r="C681" s="10">
        <v>31.4</v>
      </c>
      <c r="D681" s="10">
        <v>32.5</v>
      </c>
      <c r="E681" s="10">
        <v>1600</v>
      </c>
      <c r="F681" s="10">
        <v>0</v>
      </c>
      <c r="G681" s="10">
        <v>0</v>
      </c>
      <c r="H681" s="10">
        <v>0</v>
      </c>
      <c r="I681" s="15">
        <f t="shared" si="191"/>
        <v>1663.9</v>
      </c>
      <c r="J681" s="420"/>
      <c r="K681" s="11"/>
      <c r="L681" s="11"/>
      <c r="M681" s="11"/>
      <c r="N681" s="11"/>
    </row>
    <row r="682" spans="1:14" ht="12.75">
      <c r="A682" s="251">
        <v>46057</v>
      </c>
      <c r="B682" s="12" t="s">
        <v>25</v>
      </c>
      <c r="C682" s="13">
        <v>42.9</v>
      </c>
      <c r="D682" s="13">
        <v>45</v>
      </c>
      <c r="E682" s="13">
        <v>0</v>
      </c>
      <c r="F682" s="13">
        <v>1670.1</v>
      </c>
      <c r="G682" s="13">
        <v>0</v>
      </c>
      <c r="H682" s="13">
        <v>0</v>
      </c>
      <c r="I682" s="12">
        <f t="shared" si="191"/>
        <v>1758</v>
      </c>
      <c r="J682" s="252">
        <f>SUM(I682:I683)</f>
        <v>3428</v>
      </c>
      <c r="K682" s="14"/>
      <c r="L682" s="14"/>
      <c r="M682" s="14"/>
      <c r="N682" s="14"/>
    </row>
    <row r="683" spans="1:14" ht="12.75">
      <c r="A683" s="419"/>
      <c r="B683" s="15" t="s">
        <v>32</v>
      </c>
      <c r="C683" s="10">
        <v>29.8</v>
      </c>
      <c r="D683" s="10">
        <v>28.2</v>
      </c>
      <c r="E683" s="10">
        <v>1612</v>
      </c>
      <c r="F683" s="10">
        <v>0</v>
      </c>
      <c r="G683" s="10">
        <v>0</v>
      </c>
      <c r="H683" s="10">
        <v>0</v>
      </c>
      <c r="I683" s="15">
        <f t="shared" si="191"/>
        <v>1670</v>
      </c>
      <c r="J683" s="420"/>
      <c r="K683" s="11"/>
      <c r="L683" s="11"/>
      <c r="M683" s="11"/>
      <c r="N683" s="11"/>
    </row>
    <row r="684" spans="1:14" ht="12.75">
      <c r="A684" s="251">
        <v>46058</v>
      </c>
      <c r="B684" s="12" t="s">
        <v>25</v>
      </c>
      <c r="C684" s="13">
        <v>46.5</v>
      </c>
      <c r="D684" s="13">
        <v>45</v>
      </c>
      <c r="E684" s="13">
        <v>0</v>
      </c>
      <c r="F684" s="13">
        <v>1613.2</v>
      </c>
      <c r="G684" s="13">
        <v>0</v>
      </c>
      <c r="H684" s="13">
        <v>0</v>
      </c>
      <c r="I684" s="12">
        <f t="shared" si="191"/>
        <v>1704.7</v>
      </c>
      <c r="J684" s="252">
        <f>SUM(I684:I685)</f>
        <v>3280.3</v>
      </c>
      <c r="K684" s="14"/>
      <c r="L684" s="14"/>
      <c r="M684" s="14"/>
      <c r="N684" s="14"/>
    </row>
    <row r="685" spans="1:14" ht="12.75">
      <c r="A685" s="419"/>
      <c r="B685" s="15" t="s">
        <v>32</v>
      </c>
      <c r="C685" s="10">
        <v>28.5</v>
      </c>
      <c r="D685" s="10">
        <v>32.799999999999997</v>
      </c>
      <c r="E685" s="10">
        <v>1514.3</v>
      </c>
      <c r="F685" s="10">
        <v>0</v>
      </c>
      <c r="G685" s="10">
        <v>0</v>
      </c>
      <c r="H685" s="10">
        <v>0</v>
      </c>
      <c r="I685" s="15">
        <f t="shared" si="191"/>
        <v>1575.6</v>
      </c>
      <c r="J685" s="420"/>
      <c r="K685" s="11"/>
      <c r="L685" s="11"/>
      <c r="M685" s="11"/>
      <c r="N685" s="11"/>
    </row>
    <row r="686" spans="1:14" ht="12.75">
      <c r="A686" s="251">
        <v>46059</v>
      </c>
      <c r="B686" s="12" t="s">
        <v>25</v>
      </c>
      <c r="C686" s="13">
        <v>43.5</v>
      </c>
      <c r="D686" s="13">
        <v>43.8</v>
      </c>
      <c r="E686" s="13">
        <v>0</v>
      </c>
      <c r="F686" s="13">
        <v>1674</v>
      </c>
      <c r="G686" s="13">
        <v>0</v>
      </c>
      <c r="H686" s="13">
        <v>0</v>
      </c>
      <c r="I686" s="12">
        <f t="shared" si="191"/>
        <v>1761.3</v>
      </c>
      <c r="J686" s="252">
        <f>SUM(I686:I687)</f>
        <v>3402.5</v>
      </c>
      <c r="K686" s="14"/>
      <c r="L686" s="14"/>
      <c r="M686" s="14"/>
      <c r="N686" s="14"/>
    </row>
    <row r="687" spans="1:14" ht="12.75">
      <c r="A687" s="419"/>
      <c r="B687" s="15" t="s">
        <v>32</v>
      </c>
      <c r="C687" s="10">
        <v>22.5</v>
      </c>
      <c r="D687" s="10">
        <v>37.700000000000003</v>
      </c>
      <c r="E687" s="10">
        <v>1581</v>
      </c>
      <c r="F687" s="10">
        <v>0</v>
      </c>
      <c r="G687" s="10">
        <v>0</v>
      </c>
      <c r="H687" s="10">
        <v>0</v>
      </c>
      <c r="I687" s="15">
        <f t="shared" si="191"/>
        <v>1641.2</v>
      </c>
      <c r="J687" s="420"/>
      <c r="K687" s="11"/>
      <c r="L687" s="11"/>
      <c r="M687" s="11"/>
      <c r="N687" s="11"/>
    </row>
    <row r="688" spans="1:14" ht="12.75">
      <c r="A688" s="251">
        <v>46060</v>
      </c>
      <c r="B688" s="12" t="s">
        <v>25</v>
      </c>
      <c r="C688" s="13">
        <v>43.7</v>
      </c>
      <c r="D688" s="13">
        <v>46.8</v>
      </c>
      <c r="E688" s="13">
        <v>0</v>
      </c>
      <c r="F688" s="13">
        <v>0</v>
      </c>
      <c r="G688" s="13">
        <v>0</v>
      </c>
      <c r="H688" s="13">
        <v>0</v>
      </c>
      <c r="I688" s="12">
        <f t="shared" si="191"/>
        <v>90.5</v>
      </c>
      <c r="J688" s="252">
        <f>SUM(I688:I689)</f>
        <v>3306.2</v>
      </c>
      <c r="K688" s="14"/>
      <c r="L688" s="14"/>
      <c r="M688" s="14"/>
      <c r="N688" s="14"/>
    </row>
    <row r="689" spans="1:14" ht="12.75">
      <c r="A689" s="419"/>
      <c r="B689" s="15" t="s">
        <v>32</v>
      </c>
      <c r="C689" s="10">
        <v>26.2</v>
      </c>
      <c r="D689" s="10">
        <v>39.5</v>
      </c>
      <c r="E689" s="10">
        <v>0</v>
      </c>
      <c r="F689" s="10">
        <v>3150</v>
      </c>
      <c r="G689" s="10">
        <v>0</v>
      </c>
      <c r="H689" s="10">
        <v>0</v>
      </c>
      <c r="I689" s="15">
        <f t="shared" si="191"/>
        <v>3215.7</v>
      </c>
      <c r="J689" s="420"/>
      <c r="K689" s="11"/>
      <c r="L689" s="11"/>
      <c r="M689" s="11"/>
      <c r="N689" s="11"/>
    </row>
    <row r="690" spans="1:14" ht="12.75">
      <c r="A690" s="251">
        <v>46061</v>
      </c>
      <c r="B690" s="12" t="s">
        <v>25</v>
      </c>
      <c r="C690" s="13">
        <v>43.8</v>
      </c>
      <c r="D690" s="13">
        <v>41.9</v>
      </c>
      <c r="E690" s="13">
        <v>0</v>
      </c>
      <c r="F690" s="13">
        <v>0</v>
      </c>
      <c r="G690" s="13">
        <v>0</v>
      </c>
      <c r="H690" s="13">
        <v>0</v>
      </c>
      <c r="I690" s="12">
        <f t="shared" si="191"/>
        <v>85.699999999999989</v>
      </c>
      <c r="J690" s="252">
        <f>SUM(I690:I691)</f>
        <v>3387.2</v>
      </c>
      <c r="K690" s="14"/>
      <c r="L690" s="14"/>
      <c r="M690" s="14"/>
      <c r="N690" s="14"/>
    </row>
    <row r="691" spans="1:14" ht="12.75">
      <c r="A691" s="419"/>
      <c r="B691" s="15" t="s">
        <v>32</v>
      </c>
      <c r="C691" s="10">
        <v>30.5</v>
      </c>
      <c r="D691" s="10">
        <v>35</v>
      </c>
      <c r="E691" s="10">
        <v>0</v>
      </c>
      <c r="F691" s="10">
        <v>3236</v>
      </c>
      <c r="G691" s="10">
        <v>0</v>
      </c>
      <c r="H691" s="10">
        <v>0</v>
      </c>
      <c r="I691" s="15">
        <f t="shared" si="191"/>
        <v>3301.5</v>
      </c>
      <c r="J691" s="420"/>
      <c r="K691" s="11"/>
      <c r="L691" s="11"/>
      <c r="M691" s="11"/>
      <c r="N691" s="11"/>
    </row>
    <row r="692" spans="1:14" ht="12.75">
      <c r="A692" s="251">
        <v>46062</v>
      </c>
      <c r="B692" s="12" t="s">
        <v>25</v>
      </c>
      <c r="C692" s="13">
        <v>40</v>
      </c>
      <c r="D692" s="13">
        <v>44.8</v>
      </c>
      <c r="E692" s="13">
        <v>0</v>
      </c>
      <c r="F692" s="13">
        <v>0</v>
      </c>
      <c r="G692" s="13">
        <v>0</v>
      </c>
      <c r="H692" s="13">
        <v>0</v>
      </c>
      <c r="I692" s="12">
        <f t="shared" si="191"/>
        <v>84.8</v>
      </c>
      <c r="J692" s="252">
        <f>SUM(I692:I693)</f>
        <v>3389.4</v>
      </c>
      <c r="K692" s="14"/>
      <c r="L692" s="14"/>
      <c r="M692" s="14"/>
      <c r="N692" s="14"/>
    </row>
    <row r="693" spans="1:14" ht="12.75">
      <c r="A693" s="419"/>
      <c r="B693" s="15" t="s">
        <v>32</v>
      </c>
      <c r="C693" s="10">
        <v>32.200000000000003</v>
      </c>
      <c r="D693" s="10">
        <v>38.4</v>
      </c>
      <c r="E693" s="10">
        <v>0</v>
      </c>
      <c r="F693" s="10">
        <v>3234</v>
      </c>
      <c r="G693" s="10">
        <v>0</v>
      </c>
      <c r="H693" s="10">
        <v>0</v>
      </c>
      <c r="I693" s="15">
        <f t="shared" si="191"/>
        <v>3304.6</v>
      </c>
      <c r="J693" s="420"/>
      <c r="K693" s="11"/>
      <c r="L693" s="11"/>
      <c r="M693" s="11"/>
      <c r="N693" s="11"/>
    </row>
    <row r="694" spans="1:14" ht="12.75">
      <c r="A694" s="251">
        <v>46063</v>
      </c>
      <c r="B694" s="12" t="s">
        <v>25</v>
      </c>
      <c r="C694" s="13">
        <v>46</v>
      </c>
      <c r="D694" s="13">
        <v>43.8</v>
      </c>
      <c r="E694" s="13">
        <v>0</v>
      </c>
      <c r="F694" s="13">
        <v>0</v>
      </c>
      <c r="G694" s="13">
        <v>0</v>
      </c>
      <c r="H694" s="13">
        <v>0</v>
      </c>
      <c r="I694" s="12">
        <f t="shared" si="191"/>
        <v>89.8</v>
      </c>
      <c r="J694" s="252">
        <f>SUM(I694:I695)</f>
        <v>3351.9</v>
      </c>
      <c r="K694" s="14"/>
      <c r="L694" s="14"/>
      <c r="M694" s="14"/>
      <c r="N694" s="14"/>
    </row>
    <row r="695" spans="1:14" ht="12.75">
      <c r="A695" s="419"/>
      <c r="B695" s="15" t="s">
        <v>32</v>
      </c>
      <c r="C695" s="10">
        <v>29.5</v>
      </c>
      <c r="D695" s="10">
        <v>32.6</v>
      </c>
      <c r="E695" s="10">
        <v>0</v>
      </c>
      <c r="F695" s="10">
        <v>3200</v>
      </c>
      <c r="G695" s="10">
        <v>0</v>
      </c>
      <c r="H695" s="10">
        <v>0</v>
      </c>
      <c r="I695" s="15">
        <f t="shared" si="191"/>
        <v>3262.1</v>
      </c>
      <c r="J695" s="420"/>
      <c r="K695" s="11"/>
      <c r="L695" s="11"/>
      <c r="M695" s="11"/>
      <c r="N695" s="11"/>
    </row>
    <row r="696" spans="1:14" ht="14.25">
      <c r="A696" s="23"/>
      <c r="B696" s="13"/>
      <c r="C696" s="13"/>
      <c r="D696" s="13"/>
      <c r="E696" s="13"/>
      <c r="F696" s="13"/>
      <c r="G696" s="13"/>
      <c r="H696" s="13"/>
      <c r="I696" s="12"/>
      <c r="J696" s="14"/>
      <c r="K696" s="14"/>
      <c r="L696" s="14"/>
      <c r="M696" s="14"/>
      <c r="N696" s="14"/>
    </row>
    <row r="697" spans="1:14" ht="12.75">
      <c r="A697" s="255" t="s">
        <v>89</v>
      </c>
      <c r="B697" s="422"/>
      <c r="C697" s="17">
        <f t="shared" ref="C697:G697" si="192">SUM(C676:C695)</f>
        <v>733.80000000000007</v>
      </c>
      <c r="D697" s="17">
        <f t="shared" si="192"/>
        <v>781.49999999999989</v>
      </c>
      <c r="E697" s="17">
        <f t="shared" si="192"/>
        <v>9628.2999999999993</v>
      </c>
      <c r="F697" s="17">
        <f t="shared" si="192"/>
        <v>22735.7</v>
      </c>
      <c r="G697" s="17">
        <f t="shared" si="192"/>
        <v>0</v>
      </c>
      <c r="H697" s="53"/>
      <c r="I697" s="53">
        <f t="shared" ref="I697:J697" si="193">SUM(I676:I695)</f>
        <v>33879.300000000003</v>
      </c>
      <c r="J697" s="136">
        <f t="shared" si="193"/>
        <v>33879.300000000003</v>
      </c>
      <c r="K697" s="11"/>
      <c r="L697" s="11"/>
      <c r="M697" s="11"/>
      <c r="N697" s="11"/>
    </row>
    <row r="698" spans="1:14" ht="13.5">
      <c r="A698" s="270" t="s">
        <v>90</v>
      </c>
      <c r="B698" s="421"/>
      <c r="C698" s="16">
        <f t="shared" ref="C698:D698" si="194">40*C697</f>
        <v>29352.000000000004</v>
      </c>
      <c r="D698" s="16">
        <f t="shared" si="194"/>
        <v>31259.999999999996</v>
      </c>
      <c r="E698" s="16"/>
      <c r="F698" s="16"/>
      <c r="G698" s="16"/>
      <c r="H698" s="16"/>
      <c r="I698" s="16">
        <f t="shared" ref="I698:J698" si="195">40*I697</f>
        <v>1355172</v>
      </c>
      <c r="J698" s="16">
        <f t="shared" si="195"/>
        <v>1355172</v>
      </c>
      <c r="K698" s="14"/>
      <c r="L698" s="14"/>
      <c r="M698" s="14"/>
      <c r="N698" s="14"/>
    </row>
    <row r="699" spans="1:14" ht="14.25">
      <c r="A699" s="9"/>
      <c r="B699" s="10"/>
      <c r="C699" s="10"/>
      <c r="D699" s="10"/>
      <c r="E699" s="10"/>
      <c r="F699" s="10"/>
      <c r="G699" s="10"/>
      <c r="H699" s="10"/>
      <c r="I699" s="15"/>
      <c r="J699" s="11"/>
      <c r="K699" s="11"/>
      <c r="L699" s="11"/>
      <c r="M699" s="11"/>
      <c r="N699" s="11"/>
    </row>
    <row r="700" spans="1:14" ht="12.75">
      <c r="A700" s="255" t="s">
        <v>91</v>
      </c>
      <c r="B700" s="421"/>
      <c r="C700" s="56"/>
      <c r="D700" s="56"/>
      <c r="E700" s="57"/>
      <c r="F700" s="57"/>
      <c r="G700" s="58"/>
      <c r="H700" s="58"/>
      <c r="I700" s="58"/>
      <c r="J700" s="57"/>
      <c r="K700" s="14"/>
      <c r="L700" s="14"/>
      <c r="M700" s="14"/>
      <c r="N700" s="14"/>
    </row>
    <row r="701" spans="1:14" ht="12.75">
      <c r="A701" s="254" t="s">
        <v>92</v>
      </c>
      <c r="B701" s="422"/>
      <c r="C701" s="16"/>
      <c r="D701" s="16"/>
      <c r="E701" s="59"/>
      <c r="F701" s="59"/>
      <c r="G701" s="60"/>
      <c r="H701" s="60"/>
      <c r="I701" s="60"/>
      <c r="J701" s="59"/>
      <c r="K701" s="11"/>
      <c r="L701" s="11"/>
      <c r="M701" s="11"/>
      <c r="N701" s="11"/>
    </row>
    <row r="702" spans="1:14" ht="14.25">
      <c r="A702" s="23"/>
      <c r="B702" s="13"/>
      <c r="C702" s="13"/>
      <c r="D702" s="13"/>
      <c r="E702" s="13"/>
      <c r="F702" s="13"/>
      <c r="G702" s="13"/>
      <c r="H702" s="13"/>
      <c r="I702" s="12"/>
      <c r="J702" s="14"/>
      <c r="K702" s="14"/>
      <c r="L702" s="14"/>
      <c r="M702" s="14"/>
      <c r="N702" s="14"/>
    </row>
    <row r="703" spans="1:14" ht="12.75">
      <c r="A703" s="260">
        <v>46064</v>
      </c>
      <c r="B703" s="15" t="s">
        <v>25</v>
      </c>
      <c r="C703" s="10">
        <v>47.6</v>
      </c>
      <c r="D703" s="10">
        <v>44.6</v>
      </c>
      <c r="E703" s="10">
        <v>0</v>
      </c>
      <c r="F703" s="10">
        <v>0</v>
      </c>
      <c r="G703" s="10">
        <v>0</v>
      </c>
      <c r="H703" s="10">
        <v>0</v>
      </c>
      <c r="I703" s="15">
        <f>SUM(C703:H703)</f>
        <v>92.2</v>
      </c>
      <c r="J703" s="262">
        <f>SUM(I703:I704)</f>
        <v>3583.3999999999996</v>
      </c>
      <c r="K703" s="11"/>
      <c r="L703" s="11"/>
      <c r="M703" s="11"/>
      <c r="N703" s="11"/>
    </row>
    <row r="704" spans="1:14" ht="12.75">
      <c r="A704" s="424"/>
      <c r="B704" s="12" t="s">
        <v>32</v>
      </c>
      <c r="C704" s="13">
        <v>30</v>
      </c>
      <c r="D704" s="13">
        <v>34.200000000000003</v>
      </c>
      <c r="E704" s="13">
        <v>0</v>
      </c>
      <c r="F704" s="13">
        <v>3427</v>
      </c>
      <c r="G704" s="13">
        <v>0</v>
      </c>
      <c r="H704" s="13">
        <v>0</v>
      </c>
      <c r="I704" s="12">
        <f t="shared" ref="I704:I722" si="196">SUM(C704:G704)</f>
        <v>3491.2</v>
      </c>
      <c r="J704" s="428"/>
      <c r="K704" s="14"/>
      <c r="L704" s="14"/>
      <c r="M704" s="14"/>
      <c r="N704" s="14"/>
    </row>
    <row r="705" spans="1:14" ht="12.75">
      <c r="A705" s="260">
        <v>46065</v>
      </c>
      <c r="B705" s="15" t="s">
        <v>25</v>
      </c>
      <c r="C705" s="10">
        <v>49.3</v>
      </c>
      <c r="D705" s="10">
        <v>45.1</v>
      </c>
      <c r="E705" s="10">
        <v>0</v>
      </c>
      <c r="F705" s="10">
        <v>0</v>
      </c>
      <c r="G705" s="10">
        <v>0</v>
      </c>
      <c r="H705" s="10">
        <v>0</v>
      </c>
      <c r="I705" s="15">
        <f t="shared" si="196"/>
        <v>94.4</v>
      </c>
      <c r="J705" s="262">
        <f>SUM(I705:I706)</f>
        <v>3771.7000000000003</v>
      </c>
      <c r="K705" s="11"/>
      <c r="L705" s="11"/>
      <c r="M705" s="11"/>
      <c r="N705" s="11"/>
    </row>
    <row r="706" spans="1:14" ht="12.75">
      <c r="A706" s="424"/>
      <c r="B706" s="12" t="s">
        <v>32</v>
      </c>
      <c r="C706" s="13">
        <v>40</v>
      </c>
      <c r="D706" s="13">
        <v>37</v>
      </c>
      <c r="E706" s="13">
        <v>0</v>
      </c>
      <c r="F706" s="13">
        <v>3600.3</v>
      </c>
      <c r="G706" s="13">
        <v>0</v>
      </c>
      <c r="H706" s="13">
        <v>0</v>
      </c>
      <c r="I706" s="12">
        <f t="shared" si="196"/>
        <v>3677.3</v>
      </c>
      <c r="J706" s="428"/>
      <c r="K706" s="14"/>
      <c r="L706" s="14"/>
      <c r="M706" s="14"/>
      <c r="N706" s="14"/>
    </row>
    <row r="707" spans="1:14" ht="12.75">
      <c r="A707" s="260">
        <v>46066</v>
      </c>
      <c r="B707" s="15" t="s">
        <v>25</v>
      </c>
      <c r="C707" s="10">
        <v>46.1</v>
      </c>
      <c r="D707" s="10">
        <v>41.3</v>
      </c>
      <c r="E707" s="10">
        <v>0</v>
      </c>
      <c r="F707" s="10">
        <v>0</v>
      </c>
      <c r="G707" s="10">
        <v>0</v>
      </c>
      <c r="H707" s="10">
        <v>0</v>
      </c>
      <c r="I707" s="15">
        <f t="shared" si="196"/>
        <v>87.4</v>
      </c>
      <c r="J707" s="262">
        <f>SUM(I707:I708)</f>
        <v>3514.9</v>
      </c>
      <c r="K707" s="11"/>
      <c r="L707" s="11"/>
      <c r="M707" s="11"/>
      <c r="N707" s="11"/>
    </row>
    <row r="708" spans="1:14" ht="12.75">
      <c r="A708" s="424"/>
      <c r="B708" s="12" t="s">
        <v>32</v>
      </c>
      <c r="C708" s="13">
        <v>30.6</v>
      </c>
      <c r="D708" s="13">
        <v>40.6</v>
      </c>
      <c r="E708" s="13">
        <v>0</v>
      </c>
      <c r="F708" s="13">
        <v>3356.3</v>
      </c>
      <c r="G708" s="13">
        <v>0</v>
      </c>
      <c r="H708" s="13">
        <v>0</v>
      </c>
      <c r="I708" s="12">
        <f t="shared" si="196"/>
        <v>3427.5</v>
      </c>
      <c r="J708" s="428"/>
      <c r="K708" s="14"/>
      <c r="L708" s="14"/>
      <c r="M708" s="14"/>
      <c r="N708" s="14"/>
    </row>
    <row r="709" spans="1:14" ht="12.75">
      <c r="A709" s="260">
        <v>46067</v>
      </c>
      <c r="B709" s="15" t="s">
        <v>25</v>
      </c>
      <c r="C709" s="10">
        <v>52.2</v>
      </c>
      <c r="D709" s="10">
        <v>42.9</v>
      </c>
      <c r="E709" s="10">
        <v>0</v>
      </c>
      <c r="F709" s="10">
        <v>0</v>
      </c>
      <c r="G709" s="10">
        <v>0</v>
      </c>
      <c r="H709" s="10">
        <v>0</v>
      </c>
      <c r="I709" s="15">
        <f t="shared" si="196"/>
        <v>95.1</v>
      </c>
      <c r="J709" s="262">
        <f>SUM(I709:I710)</f>
        <v>3627.1</v>
      </c>
      <c r="K709" s="11"/>
      <c r="L709" s="11"/>
      <c r="M709" s="11"/>
      <c r="N709" s="11"/>
    </row>
    <row r="710" spans="1:14" ht="12.75">
      <c r="A710" s="424"/>
      <c r="B710" s="12" t="s">
        <v>32</v>
      </c>
      <c r="C710" s="13">
        <v>34</v>
      </c>
      <c r="D710" s="13">
        <v>37</v>
      </c>
      <c r="E710" s="13">
        <v>0</v>
      </c>
      <c r="F710" s="13">
        <v>3461</v>
      </c>
      <c r="G710" s="13">
        <v>0</v>
      </c>
      <c r="H710" s="13">
        <v>0</v>
      </c>
      <c r="I710" s="12">
        <f t="shared" si="196"/>
        <v>3532</v>
      </c>
      <c r="J710" s="428"/>
      <c r="K710" s="14"/>
      <c r="L710" s="14"/>
      <c r="M710" s="14"/>
      <c r="N710" s="14"/>
    </row>
    <row r="711" spans="1:14" ht="12.75">
      <c r="A711" s="260">
        <v>46068</v>
      </c>
      <c r="B711" s="15" t="s">
        <v>25</v>
      </c>
      <c r="C711" s="10">
        <v>51.8</v>
      </c>
      <c r="D711" s="10">
        <v>40.5</v>
      </c>
      <c r="E711" s="10">
        <v>0</v>
      </c>
      <c r="F711" s="10">
        <v>0</v>
      </c>
      <c r="G711" s="10">
        <v>0</v>
      </c>
      <c r="H711" s="10">
        <v>0</v>
      </c>
      <c r="I711" s="15">
        <f t="shared" si="196"/>
        <v>92.3</v>
      </c>
      <c r="J711" s="262">
        <f>SUM(I711:I712)</f>
        <v>3674.1000000000004</v>
      </c>
      <c r="K711" s="11"/>
      <c r="L711" s="11"/>
      <c r="M711" s="11"/>
      <c r="N711" s="11"/>
    </row>
    <row r="712" spans="1:14" ht="12.75">
      <c r="A712" s="424"/>
      <c r="B712" s="12" t="s">
        <v>32</v>
      </c>
      <c r="C712" s="13">
        <v>32.6</v>
      </c>
      <c r="D712" s="13">
        <v>38.200000000000003</v>
      </c>
      <c r="E712" s="13">
        <v>0</v>
      </c>
      <c r="F712" s="13">
        <v>3511</v>
      </c>
      <c r="G712" s="13">
        <v>0</v>
      </c>
      <c r="H712" s="13">
        <v>0</v>
      </c>
      <c r="I712" s="12">
        <f t="shared" si="196"/>
        <v>3581.8</v>
      </c>
      <c r="J712" s="428"/>
      <c r="K712" s="14"/>
      <c r="L712" s="14"/>
      <c r="M712" s="14"/>
      <c r="N712" s="14"/>
    </row>
    <row r="713" spans="1:14" ht="12.75">
      <c r="A713" s="260">
        <v>46069</v>
      </c>
      <c r="B713" s="15" t="s">
        <v>25</v>
      </c>
      <c r="C713" s="10">
        <v>51</v>
      </c>
      <c r="D713" s="10">
        <v>45.9</v>
      </c>
      <c r="E713" s="10">
        <v>0</v>
      </c>
      <c r="F713" s="10">
        <v>0</v>
      </c>
      <c r="G713" s="10">
        <v>0</v>
      </c>
      <c r="H713" s="10">
        <v>0</v>
      </c>
      <c r="I713" s="15">
        <f t="shared" si="196"/>
        <v>96.9</v>
      </c>
      <c r="J713" s="262">
        <f>SUM(I713:I714)</f>
        <v>3537.9</v>
      </c>
      <c r="K713" s="11"/>
      <c r="L713" s="11"/>
      <c r="M713" s="11"/>
      <c r="N713" s="11"/>
    </row>
    <row r="714" spans="1:14" ht="12.75">
      <c r="A714" s="424"/>
      <c r="B714" s="12" t="s">
        <v>32</v>
      </c>
      <c r="C714" s="13">
        <v>28</v>
      </c>
      <c r="D714" s="13">
        <v>36</v>
      </c>
      <c r="E714" s="13">
        <v>0</v>
      </c>
      <c r="F714" s="13">
        <v>3377</v>
      </c>
      <c r="G714" s="13">
        <v>0</v>
      </c>
      <c r="H714" s="13">
        <v>0</v>
      </c>
      <c r="I714" s="12">
        <f t="shared" si="196"/>
        <v>3441</v>
      </c>
      <c r="J714" s="428"/>
      <c r="K714" s="14"/>
      <c r="L714" s="14"/>
      <c r="M714" s="14"/>
      <c r="N714" s="14"/>
    </row>
    <row r="715" spans="1:14" ht="12.75">
      <c r="A715" s="260">
        <v>46070</v>
      </c>
      <c r="B715" s="15" t="s">
        <v>25</v>
      </c>
      <c r="C715" s="10">
        <v>43.2</v>
      </c>
      <c r="D715" s="10">
        <v>40.1</v>
      </c>
      <c r="E715" s="10">
        <v>0</v>
      </c>
      <c r="F715" s="10">
        <v>0</v>
      </c>
      <c r="G715" s="10">
        <v>0</v>
      </c>
      <c r="H715" s="10">
        <v>0</v>
      </c>
      <c r="I715" s="15">
        <f t="shared" si="196"/>
        <v>83.300000000000011</v>
      </c>
      <c r="J715" s="262">
        <f>SUM(I715:I716)</f>
        <v>4133.2</v>
      </c>
      <c r="K715" s="11"/>
      <c r="L715" s="11"/>
      <c r="M715" s="11"/>
      <c r="N715" s="11"/>
    </row>
    <row r="716" spans="1:14" ht="12.75">
      <c r="A716" s="424"/>
      <c r="B716" s="12" t="s">
        <v>32</v>
      </c>
      <c r="C716" s="13">
        <v>38.200000000000003</v>
      </c>
      <c r="D716" s="13">
        <v>36.700000000000003</v>
      </c>
      <c r="E716" s="13">
        <v>0</v>
      </c>
      <c r="F716" s="13">
        <v>3975</v>
      </c>
      <c r="G716" s="13">
        <v>0</v>
      </c>
      <c r="H716" s="13">
        <v>0</v>
      </c>
      <c r="I716" s="12">
        <f t="shared" si="196"/>
        <v>4049.9</v>
      </c>
      <c r="J716" s="428"/>
      <c r="K716" s="14"/>
      <c r="L716" s="14"/>
      <c r="M716" s="14"/>
      <c r="N716" s="14"/>
    </row>
    <row r="717" spans="1:14" ht="12.75">
      <c r="A717" s="260">
        <v>46071</v>
      </c>
      <c r="B717" s="15" t="s">
        <v>25</v>
      </c>
      <c r="C717" s="10">
        <v>43.5</v>
      </c>
      <c r="D717" s="10">
        <v>44.6</v>
      </c>
      <c r="E717" s="10">
        <v>0</v>
      </c>
      <c r="F717" s="10">
        <v>0</v>
      </c>
      <c r="G717" s="10">
        <v>0</v>
      </c>
      <c r="H717" s="10">
        <v>0</v>
      </c>
      <c r="I717" s="15">
        <f t="shared" si="196"/>
        <v>88.1</v>
      </c>
      <c r="J717" s="262">
        <f>SUM(I717:I718)</f>
        <v>4231.3</v>
      </c>
      <c r="K717" s="11"/>
      <c r="L717" s="11"/>
      <c r="M717" s="11"/>
      <c r="N717" s="11"/>
    </row>
    <row r="718" spans="1:14" ht="12.75">
      <c r="A718" s="424"/>
      <c r="B718" s="12" t="s">
        <v>32</v>
      </c>
      <c r="C718" s="13">
        <v>28</v>
      </c>
      <c r="D718" s="13">
        <v>38.200000000000003</v>
      </c>
      <c r="E718" s="13">
        <v>0</v>
      </c>
      <c r="F718" s="13">
        <v>4077</v>
      </c>
      <c r="G718" s="13">
        <v>0</v>
      </c>
      <c r="H718" s="13">
        <v>0</v>
      </c>
      <c r="I718" s="12">
        <f t="shared" si="196"/>
        <v>4143.2</v>
      </c>
      <c r="J718" s="428"/>
      <c r="K718" s="14"/>
      <c r="L718" s="14"/>
      <c r="M718" s="14"/>
      <c r="N718" s="14"/>
    </row>
    <row r="719" spans="1:14" ht="12.75">
      <c r="A719" s="260">
        <v>46072</v>
      </c>
      <c r="B719" s="15" t="s">
        <v>25</v>
      </c>
      <c r="C719" s="10">
        <v>42.3</v>
      </c>
      <c r="D719" s="10">
        <v>41</v>
      </c>
      <c r="E719" s="10">
        <v>0</v>
      </c>
      <c r="F719" s="10">
        <v>0</v>
      </c>
      <c r="G719" s="10">
        <v>0</v>
      </c>
      <c r="H719" s="10">
        <v>0</v>
      </c>
      <c r="I719" s="15">
        <f t="shared" si="196"/>
        <v>83.3</v>
      </c>
      <c r="J719" s="262">
        <f>SUM(I719:I720)</f>
        <v>4160.3</v>
      </c>
      <c r="K719" s="11"/>
      <c r="L719" s="11"/>
      <c r="M719" s="11"/>
      <c r="N719" s="11"/>
    </row>
    <row r="720" spans="1:14" ht="12.75">
      <c r="A720" s="424"/>
      <c r="B720" s="12" t="s">
        <v>32</v>
      </c>
      <c r="C720" s="13">
        <v>0</v>
      </c>
      <c r="D720" s="13">
        <v>0</v>
      </c>
      <c r="E720" s="13">
        <v>0</v>
      </c>
      <c r="F720" s="13">
        <v>4077</v>
      </c>
      <c r="G720" s="13">
        <v>0</v>
      </c>
      <c r="H720" s="13">
        <v>0</v>
      </c>
      <c r="I720" s="12">
        <f t="shared" si="196"/>
        <v>4077</v>
      </c>
      <c r="J720" s="428"/>
      <c r="K720" s="14"/>
      <c r="L720" s="14"/>
      <c r="M720" s="14"/>
      <c r="N720" s="14"/>
    </row>
    <row r="721" spans="1:14" ht="12.75">
      <c r="A721" s="260">
        <v>46073</v>
      </c>
      <c r="B721" s="15" t="s">
        <v>25</v>
      </c>
      <c r="C721" s="10">
        <v>40.299999999999997</v>
      </c>
      <c r="D721" s="10">
        <v>45.1</v>
      </c>
      <c r="E721" s="10">
        <v>0</v>
      </c>
      <c r="F721" s="10">
        <v>0</v>
      </c>
      <c r="G721" s="10">
        <v>0</v>
      </c>
      <c r="H721" s="10">
        <v>0</v>
      </c>
      <c r="I721" s="15">
        <f t="shared" si="196"/>
        <v>85.4</v>
      </c>
      <c r="J721" s="262">
        <f>SUM(I721:I722)</f>
        <v>4297.2</v>
      </c>
      <c r="K721" s="11"/>
      <c r="L721" s="11"/>
      <c r="M721" s="11"/>
      <c r="N721" s="11"/>
    </row>
    <row r="722" spans="1:14" ht="12.75">
      <c r="A722" s="424"/>
      <c r="B722" s="12" t="s">
        <v>32</v>
      </c>
      <c r="C722" s="13">
        <v>32.4</v>
      </c>
      <c r="D722" s="13">
        <v>35.4</v>
      </c>
      <c r="E722" s="13">
        <v>0</v>
      </c>
      <c r="F722" s="13">
        <v>4144</v>
      </c>
      <c r="G722" s="13">
        <v>0</v>
      </c>
      <c r="H722" s="13">
        <v>0</v>
      </c>
      <c r="I722" s="12">
        <f t="shared" si="196"/>
        <v>4211.8</v>
      </c>
      <c r="J722" s="428"/>
      <c r="K722" s="14"/>
      <c r="L722" s="14"/>
      <c r="M722" s="14"/>
      <c r="N722" s="14"/>
    </row>
    <row r="723" spans="1:14" ht="14.25">
      <c r="A723" s="9"/>
      <c r="B723" s="10"/>
      <c r="C723" s="10"/>
      <c r="D723" s="10"/>
      <c r="E723" s="10"/>
      <c r="F723" s="10"/>
      <c r="G723" s="10"/>
      <c r="H723" s="10"/>
      <c r="I723" s="15"/>
      <c r="J723" s="11"/>
      <c r="K723" s="11"/>
      <c r="L723" s="11"/>
      <c r="M723" s="11"/>
      <c r="N723" s="11"/>
    </row>
    <row r="724" spans="1:14" ht="12.75">
      <c r="A724" s="255" t="s">
        <v>89</v>
      </c>
      <c r="B724" s="421"/>
      <c r="C724" s="17">
        <f t="shared" ref="C724:G724" si="197">SUM(C703:C722)</f>
        <v>761.09999999999991</v>
      </c>
      <c r="D724" s="17">
        <f t="shared" si="197"/>
        <v>764.40000000000009</v>
      </c>
      <c r="E724" s="17">
        <f t="shared" si="197"/>
        <v>0</v>
      </c>
      <c r="F724" s="17">
        <f t="shared" si="197"/>
        <v>37005.599999999999</v>
      </c>
      <c r="G724" s="17">
        <f t="shared" si="197"/>
        <v>0</v>
      </c>
      <c r="H724" s="53"/>
      <c r="I724" s="53">
        <f t="shared" ref="I724:J724" si="198">SUM(I703:I722)</f>
        <v>38531.100000000006</v>
      </c>
      <c r="J724" s="136">
        <f t="shared" si="198"/>
        <v>38531.1</v>
      </c>
      <c r="K724" s="14"/>
      <c r="L724" s="14"/>
      <c r="M724" s="14"/>
      <c r="N724" s="14"/>
    </row>
    <row r="725" spans="1:14" ht="13.5">
      <c r="A725" s="270" t="s">
        <v>90</v>
      </c>
      <c r="B725" s="422"/>
      <c r="C725" s="16">
        <f t="shared" ref="C725:D725" si="199">40*C724</f>
        <v>30443.999999999996</v>
      </c>
      <c r="D725" s="16">
        <f t="shared" si="199"/>
        <v>30576.000000000004</v>
      </c>
      <c r="E725" s="16"/>
      <c r="F725" s="16"/>
      <c r="G725" s="16"/>
      <c r="H725" s="16"/>
      <c r="I725" s="16">
        <f t="shared" ref="I725:J725" si="200">40*I724</f>
        <v>1541244.0000000002</v>
      </c>
      <c r="J725" s="16">
        <f t="shared" si="200"/>
        <v>1541244</v>
      </c>
      <c r="K725" s="11"/>
      <c r="L725" s="11"/>
      <c r="M725" s="11"/>
      <c r="N725" s="11"/>
    </row>
    <row r="726" spans="1:14" ht="14.25">
      <c r="A726" s="23"/>
      <c r="B726" s="13"/>
      <c r="C726" s="13"/>
      <c r="D726" s="13"/>
      <c r="E726" s="13"/>
      <c r="F726" s="13"/>
      <c r="G726" s="13"/>
      <c r="H726" s="13"/>
      <c r="I726" s="12"/>
      <c r="J726" s="14"/>
      <c r="K726" s="14"/>
      <c r="L726" s="14"/>
      <c r="M726" s="14"/>
      <c r="N726" s="14"/>
    </row>
    <row r="727" spans="1:14" ht="12.75">
      <c r="A727" s="255" t="s">
        <v>91</v>
      </c>
      <c r="B727" s="422"/>
      <c r="C727" s="56"/>
      <c r="D727" s="56"/>
      <c r="E727" s="57"/>
      <c r="F727" s="57"/>
      <c r="G727" s="58"/>
      <c r="H727" s="58"/>
      <c r="I727" s="58"/>
      <c r="J727" s="57"/>
      <c r="K727" s="11"/>
      <c r="L727" s="11"/>
      <c r="M727" s="11"/>
      <c r="N727" s="11"/>
    </row>
    <row r="728" spans="1:14" ht="12.75">
      <c r="A728" s="254" t="s">
        <v>92</v>
      </c>
      <c r="B728" s="421"/>
      <c r="C728" s="16"/>
      <c r="D728" s="16"/>
      <c r="E728" s="59"/>
      <c r="F728" s="59"/>
      <c r="G728" s="60"/>
      <c r="H728" s="60"/>
      <c r="I728" s="60"/>
      <c r="J728" s="59"/>
      <c r="K728" s="14"/>
      <c r="L728" s="14"/>
      <c r="M728" s="14"/>
      <c r="N728" s="14"/>
    </row>
    <row r="729" spans="1:14" ht="14.25">
      <c r="A729" s="9"/>
      <c r="B729" s="10"/>
      <c r="C729" s="10"/>
      <c r="D729" s="10"/>
      <c r="E729" s="10"/>
      <c r="F729" s="10"/>
      <c r="G729" s="10"/>
      <c r="H729" s="10"/>
      <c r="I729" s="15"/>
      <c r="J729" s="11"/>
      <c r="K729" s="11"/>
      <c r="L729" s="11"/>
      <c r="M729" s="11"/>
      <c r="N729" s="11"/>
    </row>
    <row r="730" spans="1:14" ht="12.75">
      <c r="A730" s="251">
        <v>46074</v>
      </c>
      <c r="B730" s="12" t="s">
        <v>25</v>
      </c>
      <c r="C730" s="13">
        <v>43.1</v>
      </c>
      <c r="D730" s="13">
        <v>41.3</v>
      </c>
      <c r="E730" s="13">
        <v>0</v>
      </c>
      <c r="F730" s="13">
        <v>0</v>
      </c>
      <c r="G730" s="13">
        <v>0</v>
      </c>
      <c r="H730" s="13">
        <v>0</v>
      </c>
      <c r="I730" s="12">
        <f t="shared" ref="I730:I745" si="201">SUM(C730:H730)</f>
        <v>84.4</v>
      </c>
      <c r="J730" s="252">
        <f>SUM(I730:I731)</f>
        <v>4225.3999999999996</v>
      </c>
      <c r="K730" s="14"/>
      <c r="L730" s="14"/>
      <c r="M730" s="14"/>
      <c r="N730" s="14"/>
    </row>
    <row r="731" spans="1:14" ht="12.75">
      <c r="A731" s="419"/>
      <c r="B731" s="15" t="s">
        <v>32</v>
      </c>
      <c r="C731" s="10">
        <v>28</v>
      </c>
      <c r="D731" s="10">
        <v>36</v>
      </c>
      <c r="E731" s="10">
        <v>0</v>
      </c>
      <c r="F731" s="10">
        <v>4077</v>
      </c>
      <c r="G731" s="10">
        <v>0</v>
      </c>
      <c r="H731" s="10">
        <v>0</v>
      </c>
      <c r="I731" s="15">
        <f t="shared" si="201"/>
        <v>4141</v>
      </c>
      <c r="J731" s="420"/>
      <c r="K731" s="11"/>
      <c r="L731" s="11"/>
      <c r="M731" s="11"/>
      <c r="N731" s="11"/>
    </row>
    <row r="732" spans="1:14" ht="12.75">
      <c r="A732" s="251">
        <v>46075</v>
      </c>
      <c r="B732" s="12" t="s">
        <v>25</v>
      </c>
      <c r="C732" s="13">
        <v>30.9</v>
      </c>
      <c r="D732" s="13">
        <v>34.799999999999997</v>
      </c>
      <c r="E732" s="13">
        <v>0</v>
      </c>
      <c r="F732" s="13">
        <v>0</v>
      </c>
      <c r="G732" s="13">
        <v>0</v>
      </c>
      <c r="H732" s="13">
        <v>0</v>
      </c>
      <c r="I732" s="12">
        <f t="shared" si="201"/>
        <v>65.699999999999989</v>
      </c>
      <c r="J732" s="252">
        <f>SUM(I732:I733)</f>
        <v>4251.7999999999993</v>
      </c>
      <c r="K732" s="14"/>
      <c r="L732" s="14"/>
      <c r="M732" s="14"/>
      <c r="N732" s="14"/>
    </row>
    <row r="733" spans="1:14" ht="12.75">
      <c r="A733" s="419"/>
      <c r="B733" s="15" t="s">
        <v>32</v>
      </c>
      <c r="C733" s="10">
        <v>41.4</v>
      </c>
      <c r="D733" s="10">
        <v>38</v>
      </c>
      <c r="E733" s="10">
        <v>0</v>
      </c>
      <c r="F733" s="10">
        <v>4106.7</v>
      </c>
      <c r="G733" s="10">
        <v>0</v>
      </c>
      <c r="H733" s="10">
        <v>0</v>
      </c>
      <c r="I733" s="15">
        <f t="shared" si="201"/>
        <v>4186.0999999999995</v>
      </c>
      <c r="J733" s="420"/>
      <c r="K733" s="11"/>
      <c r="L733" s="11"/>
      <c r="M733" s="11"/>
      <c r="N733" s="11"/>
    </row>
    <row r="734" spans="1:14" ht="12.75">
      <c r="A734" s="251">
        <v>46076</v>
      </c>
      <c r="B734" s="12" t="s">
        <v>25</v>
      </c>
      <c r="C734" s="13">
        <v>37.5</v>
      </c>
      <c r="D734" s="13">
        <v>39.6</v>
      </c>
      <c r="E734" s="13">
        <v>0</v>
      </c>
      <c r="F734" s="13">
        <v>0</v>
      </c>
      <c r="G734" s="13">
        <v>0</v>
      </c>
      <c r="H734" s="13">
        <v>0</v>
      </c>
      <c r="I734" s="12">
        <f t="shared" si="201"/>
        <v>77.099999999999994</v>
      </c>
      <c r="J734" s="252">
        <f>SUM(I734:I735)</f>
        <v>3999.9</v>
      </c>
      <c r="K734" s="14"/>
      <c r="L734" s="14"/>
      <c r="M734" s="14"/>
      <c r="N734" s="14"/>
    </row>
    <row r="735" spans="1:14" ht="12.75">
      <c r="A735" s="419"/>
      <c r="B735" s="15" t="s">
        <v>32</v>
      </c>
      <c r="C735" s="10">
        <v>32.700000000000003</v>
      </c>
      <c r="D735" s="10">
        <v>35.799999999999997</v>
      </c>
      <c r="E735" s="10">
        <v>0</v>
      </c>
      <c r="F735" s="10">
        <v>3854.3</v>
      </c>
      <c r="G735" s="10">
        <v>0</v>
      </c>
      <c r="H735" s="10">
        <v>0</v>
      </c>
      <c r="I735" s="15">
        <f t="shared" si="201"/>
        <v>3922.8</v>
      </c>
      <c r="J735" s="420"/>
      <c r="K735" s="11"/>
      <c r="L735" s="11"/>
      <c r="M735" s="11"/>
      <c r="N735" s="11"/>
    </row>
    <row r="736" spans="1:14" ht="12.75">
      <c r="A736" s="251">
        <v>46077</v>
      </c>
      <c r="B736" s="12" t="s">
        <v>25</v>
      </c>
      <c r="C736" s="13">
        <v>36.6</v>
      </c>
      <c r="D736" s="13">
        <v>38.700000000000003</v>
      </c>
      <c r="E736" s="13">
        <v>0</v>
      </c>
      <c r="F736" s="13">
        <v>0</v>
      </c>
      <c r="G736" s="13">
        <v>0</v>
      </c>
      <c r="H736" s="13">
        <v>0</v>
      </c>
      <c r="I736" s="12">
        <f t="shared" si="201"/>
        <v>75.300000000000011</v>
      </c>
      <c r="J736" s="252">
        <f>SUM(I736:I737)</f>
        <v>4095.1000000000004</v>
      </c>
      <c r="K736" s="14"/>
      <c r="L736" s="14"/>
      <c r="M736" s="14"/>
      <c r="N736" s="14"/>
    </row>
    <row r="737" spans="1:14" ht="12.75">
      <c r="A737" s="419"/>
      <c r="B737" s="15" t="s">
        <v>32</v>
      </c>
      <c r="C737" s="10">
        <v>35.4</v>
      </c>
      <c r="D737" s="10">
        <v>32.4</v>
      </c>
      <c r="E737" s="10">
        <v>0</v>
      </c>
      <c r="F737" s="10">
        <v>3952</v>
      </c>
      <c r="G737" s="10">
        <v>0</v>
      </c>
      <c r="H737" s="10">
        <v>0</v>
      </c>
      <c r="I737" s="15">
        <f t="shared" si="201"/>
        <v>4019.8</v>
      </c>
      <c r="J737" s="420"/>
      <c r="K737" s="11"/>
      <c r="L737" s="11"/>
      <c r="M737" s="11"/>
      <c r="N737" s="11"/>
    </row>
    <row r="738" spans="1:14" ht="12.75">
      <c r="A738" s="251">
        <v>46078</v>
      </c>
      <c r="B738" s="12" t="s">
        <v>25</v>
      </c>
      <c r="C738" s="13">
        <v>39.299999999999997</v>
      </c>
      <c r="D738" s="13">
        <v>38.200000000000003</v>
      </c>
      <c r="E738" s="13">
        <v>0</v>
      </c>
      <c r="F738" s="13">
        <v>0</v>
      </c>
      <c r="G738" s="13">
        <v>0</v>
      </c>
      <c r="H738" s="13">
        <v>0</v>
      </c>
      <c r="I738" s="12">
        <f t="shared" si="201"/>
        <v>77.5</v>
      </c>
      <c r="J738" s="252">
        <f>SUM(I738:I739)</f>
        <v>4381.5</v>
      </c>
      <c r="K738" s="14"/>
      <c r="L738" s="14"/>
      <c r="M738" s="14"/>
      <c r="N738" s="14"/>
    </row>
    <row r="739" spans="1:14" ht="12.75">
      <c r="A739" s="419"/>
      <c r="B739" s="15" t="s">
        <v>32</v>
      </c>
      <c r="C739" s="10">
        <v>35</v>
      </c>
      <c r="D739" s="10">
        <v>36</v>
      </c>
      <c r="E739" s="10">
        <v>0</v>
      </c>
      <c r="F739" s="10">
        <v>4233</v>
      </c>
      <c r="G739" s="10">
        <v>0</v>
      </c>
      <c r="H739" s="10">
        <v>0</v>
      </c>
      <c r="I739" s="15">
        <f t="shared" si="201"/>
        <v>4304</v>
      </c>
      <c r="J739" s="420"/>
      <c r="K739" s="11"/>
      <c r="L739" s="11"/>
      <c r="M739" s="11"/>
      <c r="N739" s="11"/>
    </row>
    <row r="740" spans="1:14" ht="12.75">
      <c r="A740" s="251">
        <v>46079</v>
      </c>
      <c r="B740" s="12" t="s">
        <v>25</v>
      </c>
      <c r="C740" s="13">
        <v>38.1</v>
      </c>
      <c r="D740" s="13">
        <v>41.8</v>
      </c>
      <c r="E740" s="13">
        <v>0</v>
      </c>
      <c r="F740" s="13">
        <v>0</v>
      </c>
      <c r="G740" s="13">
        <v>0</v>
      </c>
      <c r="H740" s="13">
        <v>0</v>
      </c>
      <c r="I740" s="12">
        <f t="shared" si="201"/>
        <v>79.900000000000006</v>
      </c>
      <c r="J740" s="252">
        <f>SUM(I740:I741)</f>
        <v>5667.2</v>
      </c>
      <c r="K740" s="14"/>
      <c r="L740" s="14"/>
      <c r="M740" s="14"/>
      <c r="N740" s="14"/>
    </row>
    <row r="741" spans="1:14" ht="12.75">
      <c r="A741" s="419"/>
      <c r="B741" s="15" t="s">
        <v>32</v>
      </c>
      <c r="C741" s="10">
        <v>30.3</v>
      </c>
      <c r="D741" s="10">
        <v>39</v>
      </c>
      <c r="E741" s="10">
        <v>0</v>
      </c>
      <c r="F741" s="10">
        <v>3867</v>
      </c>
      <c r="G741" s="10">
        <v>0</v>
      </c>
      <c r="H741" s="10">
        <v>1651</v>
      </c>
      <c r="I741" s="15">
        <f t="shared" si="201"/>
        <v>5587.3</v>
      </c>
      <c r="J741" s="420"/>
      <c r="K741" s="11"/>
      <c r="L741" s="11"/>
      <c r="M741" s="11"/>
      <c r="N741" s="11"/>
    </row>
    <row r="742" spans="1:14" ht="12.75">
      <c r="A742" s="251">
        <v>46080</v>
      </c>
      <c r="B742" s="12" t="s">
        <v>25</v>
      </c>
      <c r="C742" s="13">
        <v>41.1</v>
      </c>
      <c r="D742" s="13">
        <v>45.2</v>
      </c>
      <c r="E742" s="13">
        <v>0</v>
      </c>
      <c r="F742" s="13">
        <v>0</v>
      </c>
      <c r="G742" s="13">
        <v>0</v>
      </c>
      <c r="H742" s="13">
        <v>0</v>
      </c>
      <c r="I742" s="12">
        <f t="shared" si="201"/>
        <v>86.300000000000011</v>
      </c>
      <c r="J742" s="252">
        <f>SUM(I742:I743)</f>
        <v>6008.9000000000005</v>
      </c>
      <c r="K742" s="14"/>
      <c r="L742" s="14"/>
      <c r="M742" s="14"/>
      <c r="N742" s="14"/>
    </row>
    <row r="743" spans="1:14" ht="12.75">
      <c r="A743" s="419"/>
      <c r="B743" s="15" t="s">
        <v>32</v>
      </c>
      <c r="C743" s="10">
        <v>32.299999999999997</v>
      </c>
      <c r="D743" s="10">
        <v>36.299999999999997</v>
      </c>
      <c r="E743" s="10">
        <v>0</v>
      </c>
      <c r="F743" s="10">
        <v>4227</v>
      </c>
      <c r="G743" s="10">
        <v>0</v>
      </c>
      <c r="H743" s="10">
        <v>1627</v>
      </c>
      <c r="I743" s="15">
        <f t="shared" si="201"/>
        <v>5922.6</v>
      </c>
      <c r="J743" s="420"/>
      <c r="K743" s="11"/>
      <c r="L743" s="11"/>
      <c r="M743" s="11"/>
      <c r="N743" s="11"/>
    </row>
    <row r="744" spans="1:14" ht="12.75">
      <c r="A744" s="251">
        <v>46081</v>
      </c>
      <c r="B744" s="12" t="s">
        <v>25</v>
      </c>
      <c r="C744" s="13">
        <v>39.200000000000003</v>
      </c>
      <c r="D744" s="13">
        <v>43.8</v>
      </c>
      <c r="E744" s="13">
        <v>0</v>
      </c>
      <c r="F744" s="13">
        <v>0</v>
      </c>
      <c r="G744" s="13">
        <v>0</v>
      </c>
      <c r="H744" s="13">
        <v>0</v>
      </c>
      <c r="I744" s="12">
        <f t="shared" si="201"/>
        <v>83</v>
      </c>
      <c r="J744" s="252">
        <f>SUM(I744:I745)</f>
        <v>6488.9</v>
      </c>
      <c r="K744" s="14"/>
      <c r="L744" s="14"/>
      <c r="M744" s="14"/>
      <c r="N744" s="14"/>
    </row>
    <row r="745" spans="1:14" ht="12.75">
      <c r="A745" s="419"/>
      <c r="B745" s="15" t="s">
        <v>32</v>
      </c>
      <c r="C745" s="10">
        <v>32.299999999999997</v>
      </c>
      <c r="D745" s="10">
        <v>37.6</v>
      </c>
      <c r="E745" s="10">
        <v>0</v>
      </c>
      <c r="F745" s="10">
        <v>4021</v>
      </c>
      <c r="G745" s="10">
        <v>0</v>
      </c>
      <c r="H745" s="10">
        <v>2315</v>
      </c>
      <c r="I745" s="15">
        <f t="shared" si="201"/>
        <v>6405.9</v>
      </c>
      <c r="J745" s="420"/>
      <c r="K745" s="11"/>
      <c r="L745" s="11"/>
      <c r="M745" s="11"/>
      <c r="N745" s="11"/>
    </row>
    <row r="746" spans="1:14" ht="14.25">
      <c r="A746" s="23"/>
      <c r="B746" s="13"/>
      <c r="C746" s="13"/>
      <c r="D746" s="13"/>
      <c r="E746" s="13"/>
      <c r="F746" s="13"/>
      <c r="G746" s="13"/>
      <c r="H746" s="13"/>
      <c r="I746" s="12"/>
      <c r="J746" s="14"/>
      <c r="K746" s="14"/>
      <c r="L746" s="14"/>
      <c r="M746" s="14"/>
      <c r="N746" s="14"/>
    </row>
    <row r="747" spans="1:14" ht="12.75">
      <c r="A747" s="255" t="s">
        <v>89</v>
      </c>
      <c r="B747" s="422"/>
      <c r="C747" s="17">
        <f t="shared" ref="C747:G747" si="202">SUM(C730:C745)</f>
        <v>573.20000000000005</v>
      </c>
      <c r="D747" s="17">
        <f t="shared" si="202"/>
        <v>614.49999999999989</v>
      </c>
      <c r="E747" s="17">
        <f t="shared" si="202"/>
        <v>0</v>
      </c>
      <c r="F747" s="17">
        <f t="shared" si="202"/>
        <v>32338</v>
      </c>
      <c r="G747" s="17">
        <f t="shared" si="202"/>
        <v>0</v>
      </c>
      <c r="H747" s="17"/>
      <c r="I747" s="17">
        <f t="shared" ref="I747:J747" si="203">SUM(I730:I745)</f>
        <v>39118.699999999997</v>
      </c>
      <c r="J747" s="17">
        <f t="shared" si="203"/>
        <v>39118.699999999997</v>
      </c>
      <c r="K747" s="11"/>
      <c r="L747" s="11"/>
      <c r="M747" s="11"/>
      <c r="N747" s="11"/>
    </row>
    <row r="748" spans="1:14" ht="13.5">
      <c r="A748" s="270" t="s">
        <v>90</v>
      </c>
      <c r="B748" s="421"/>
      <c r="C748" s="16">
        <f t="shared" ref="C748:D748" si="204">40*C747</f>
        <v>22928</v>
      </c>
      <c r="D748" s="16">
        <f t="shared" si="204"/>
        <v>24579.999999999996</v>
      </c>
      <c r="E748" s="16"/>
      <c r="F748" s="16"/>
      <c r="G748" s="16"/>
      <c r="H748" s="16"/>
      <c r="I748" s="16">
        <f t="shared" ref="I748:J748" si="205">40*I747</f>
        <v>1564748</v>
      </c>
      <c r="J748" s="16">
        <f t="shared" si="205"/>
        <v>1564748</v>
      </c>
      <c r="K748" s="14"/>
      <c r="L748" s="14"/>
      <c r="M748" s="14"/>
      <c r="N748" s="14"/>
    </row>
    <row r="749" spans="1:14" ht="14.25">
      <c r="A749" s="9"/>
      <c r="B749" s="10"/>
      <c r="C749" s="10"/>
      <c r="D749" s="10"/>
      <c r="E749" s="10"/>
      <c r="F749" s="10"/>
      <c r="G749" s="10"/>
      <c r="H749" s="10"/>
      <c r="I749" s="15"/>
      <c r="J749" s="11"/>
      <c r="K749" s="11"/>
      <c r="L749" s="11"/>
      <c r="M749" s="11"/>
      <c r="N749" s="11"/>
    </row>
    <row r="750" spans="1:14" ht="12.75">
      <c r="A750" s="255" t="s">
        <v>91</v>
      </c>
      <c r="B750" s="421"/>
      <c r="C750" s="56"/>
      <c r="D750" s="56"/>
      <c r="E750" s="57"/>
      <c r="F750" s="57"/>
      <c r="G750" s="58"/>
      <c r="H750" s="58"/>
      <c r="I750" s="58"/>
      <c r="J750" s="57"/>
      <c r="K750" s="14"/>
      <c r="L750" s="14"/>
      <c r="M750" s="14"/>
      <c r="N750" s="14"/>
    </row>
    <row r="751" spans="1:14" ht="12.75">
      <c r="A751" s="254" t="s">
        <v>92</v>
      </c>
      <c r="B751" s="422"/>
      <c r="C751" s="16"/>
      <c r="D751" s="16"/>
      <c r="E751" s="59"/>
      <c r="F751" s="59"/>
      <c r="G751" s="60"/>
      <c r="H751" s="60"/>
      <c r="I751" s="60"/>
      <c r="J751" s="59"/>
      <c r="K751" s="11"/>
      <c r="L751" s="11"/>
      <c r="M751" s="11"/>
      <c r="N751" s="11"/>
    </row>
    <row r="752" spans="1:14" ht="14.25">
      <c r="A752" s="23"/>
      <c r="B752" s="13"/>
      <c r="C752" s="13"/>
      <c r="D752" s="13"/>
      <c r="E752" s="13"/>
      <c r="F752" s="13"/>
      <c r="G752" s="13"/>
      <c r="H752" s="13"/>
      <c r="I752" s="12"/>
      <c r="J752" s="14"/>
      <c r="K752" s="14"/>
      <c r="L752" s="14"/>
      <c r="M752" s="14"/>
      <c r="N752" s="14"/>
    </row>
    <row r="753" spans="1:14" ht="12.75">
      <c r="A753" s="260">
        <v>46023</v>
      </c>
      <c r="B753" s="15" t="s">
        <v>25</v>
      </c>
      <c r="C753" s="10">
        <v>44</v>
      </c>
      <c r="D753" s="10">
        <v>33.1</v>
      </c>
      <c r="E753" s="10">
        <v>0</v>
      </c>
      <c r="F753" s="10">
        <v>1369</v>
      </c>
      <c r="G753" s="10">
        <v>0</v>
      </c>
      <c r="H753" s="10"/>
      <c r="I753" s="15">
        <f t="shared" ref="I753:I772" si="206">SUM(C753:G753)</f>
        <v>1446.1</v>
      </c>
      <c r="J753" s="262">
        <f>SUM(I753:I754)</f>
        <v>3361.7</v>
      </c>
      <c r="K753" s="11"/>
      <c r="L753" s="11"/>
      <c r="M753" s="11"/>
      <c r="N753" s="11"/>
    </row>
    <row r="754" spans="1:14" ht="12.75">
      <c r="A754" s="424"/>
      <c r="B754" s="12" t="s">
        <v>32</v>
      </c>
      <c r="C754" s="13">
        <v>33.4</v>
      </c>
      <c r="D754" s="13">
        <v>31.6</v>
      </c>
      <c r="E754" s="13">
        <v>1850.6</v>
      </c>
      <c r="F754" s="13">
        <v>0</v>
      </c>
      <c r="G754" s="13">
        <v>0</v>
      </c>
      <c r="H754" s="13"/>
      <c r="I754" s="12">
        <f t="shared" si="206"/>
        <v>1915.6</v>
      </c>
      <c r="J754" s="428"/>
      <c r="K754" s="14"/>
      <c r="L754" s="14"/>
      <c r="M754" s="14"/>
      <c r="N754" s="14"/>
    </row>
    <row r="755" spans="1:14" ht="12.75">
      <c r="A755" s="260">
        <v>46024</v>
      </c>
      <c r="B755" s="15" t="s">
        <v>25</v>
      </c>
      <c r="C755" s="10">
        <v>36.200000000000003</v>
      </c>
      <c r="D755" s="10">
        <v>32.5</v>
      </c>
      <c r="E755" s="10">
        <v>0</v>
      </c>
      <c r="F755" s="10">
        <v>1611</v>
      </c>
      <c r="G755" s="10">
        <v>0</v>
      </c>
      <c r="H755" s="10"/>
      <c r="I755" s="15">
        <f t="shared" si="206"/>
        <v>1679.7</v>
      </c>
      <c r="J755" s="262">
        <f>SUM(I755:I756)</f>
        <v>3196.3</v>
      </c>
      <c r="K755" s="11"/>
      <c r="L755" s="11"/>
      <c r="M755" s="11"/>
      <c r="N755" s="11"/>
    </row>
    <row r="756" spans="1:14" ht="12.75">
      <c r="A756" s="424"/>
      <c r="B756" s="12" t="s">
        <v>32</v>
      </c>
      <c r="C756" s="13">
        <v>25.4</v>
      </c>
      <c r="D756" s="13">
        <v>27.1</v>
      </c>
      <c r="E756" s="13">
        <v>1464.1</v>
      </c>
      <c r="F756" s="13">
        <v>0</v>
      </c>
      <c r="G756" s="13">
        <v>0</v>
      </c>
      <c r="H756" s="13"/>
      <c r="I756" s="12">
        <f t="shared" si="206"/>
        <v>1516.6</v>
      </c>
      <c r="J756" s="428"/>
      <c r="K756" s="14"/>
      <c r="L756" s="14"/>
      <c r="M756" s="14"/>
      <c r="N756" s="14"/>
    </row>
    <row r="757" spans="1:14" ht="12.75">
      <c r="A757" s="260">
        <v>46025</v>
      </c>
      <c r="B757" s="15" t="s">
        <v>25</v>
      </c>
      <c r="C757" s="10">
        <v>38.9</v>
      </c>
      <c r="D757" s="10">
        <v>33.5</v>
      </c>
      <c r="E757" s="10">
        <v>0</v>
      </c>
      <c r="F757" s="10">
        <v>1693</v>
      </c>
      <c r="G757" s="10">
        <v>0</v>
      </c>
      <c r="H757" s="10"/>
      <c r="I757" s="15">
        <f t="shared" si="206"/>
        <v>1765.4</v>
      </c>
      <c r="J757" s="262">
        <f>SUM(I757:I758)</f>
        <v>3407.1000000000004</v>
      </c>
      <c r="K757" s="11"/>
      <c r="L757" s="11"/>
      <c r="M757" s="11"/>
      <c r="N757" s="11"/>
    </row>
    <row r="758" spans="1:14" ht="12.75">
      <c r="A758" s="424"/>
      <c r="B758" s="12" t="s">
        <v>32</v>
      </c>
      <c r="C758" s="13">
        <v>34</v>
      </c>
      <c r="D758" s="13">
        <v>29.9</v>
      </c>
      <c r="E758" s="13">
        <v>1577.8</v>
      </c>
      <c r="F758" s="13">
        <v>0</v>
      </c>
      <c r="G758" s="13">
        <v>0</v>
      </c>
      <c r="H758" s="13"/>
      <c r="I758" s="12">
        <f t="shared" si="206"/>
        <v>1641.7</v>
      </c>
      <c r="J758" s="428"/>
      <c r="K758" s="14"/>
      <c r="L758" s="14"/>
      <c r="M758" s="14"/>
      <c r="N758" s="14"/>
    </row>
    <row r="759" spans="1:14" ht="12.75">
      <c r="A759" s="260">
        <v>46026</v>
      </c>
      <c r="B759" s="15" t="s">
        <v>25</v>
      </c>
      <c r="C759" s="10">
        <v>39</v>
      </c>
      <c r="D759" s="10">
        <v>32.9</v>
      </c>
      <c r="E759" s="10">
        <v>0</v>
      </c>
      <c r="F759" s="10">
        <v>1611</v>
      </c>
      <c r="G759" s="10">
        <v>0</v>
      </c>
      <c r="H759" s="10"/>
      <c r="I759" s="15">
        <f t="shared" si="206"/>
        <v>1682.9</v>
      </c>
      <c r="J759" s="262">
        <f>SUM(I759:I760)</f>
        <v>3327.2</v>
      </c>
      <c r="K759" s="11"/>
      <c r="L759" s="11"/>
      <c r="M759" s="11"/>
      <c r="N759" s="11"/>
    </row>
    <row r="760" spans="1:14" ht="12.75">
      <c r="A760" s="424"/>
      <c r="B760" s="12" t="s">
        <v>32</v>
      </c>
      <c r="C760" s="13">
        <v>29.8</v>
      </c>
      <c r="D760" s="13">
        <v>32.5</v>
      </c>
      <c r="E760" s="13">
        <v>1582</v>
      </c>
      <c r="F760" s="13">
        <v>0</v>
      </c>
      <c r="G760" s="13">
        <v>0</v>
      </c>
      <c r="H760" s="13"/>
      <c r="I760" s="12">
        <f t="shared" si="206"/>
        <v>1644.3</v>
      </c>
      <c r="J760" s="428"/>
      <c r="K760" s="14"/>
      <c r="L760" s="14"/>
      <c r="M760" s="14"/>
      <c r="N760" s="14"/>
    </row>
    <row r="761" spans="1:14" ht="12.75">
      <c r="A761" s="260">
        <v>46027</v>
      </c>
      <c r="B761" s="15" t="s">
        <v>25</v>
      </c>
      <c r="C761" s="10">
        <v>41.9</v>
      </c>
      <c r="D761" s="10">
        <v>35.1</v>
      </c>
      <c r="E761" s="10">
        <v>0</v>
      </c>
      <c r="F761" s="10">
        <v>1689</v>
      </c>
      <c r="G761" s="10">
        <v>0</v>
      </c>
      <c r="H761" s="10"/>
      <c r="I761" s="15">
        <f t="shared" si="206"/>
        <v>1766</v>
      </c>
      <c r="J761" s="262">
        <f>SUM(I761:I762)</f>
        <v>3284.5</v>
      </c>
      <c r="K761" s="11"/>
      <c r="L761" s="11"/>
      <c r="M761" s="11"/>
      <c r="N761" s="11"/>
    </row>
    <row r="762" spans="1:14" ht="12.75">
      <c r="A762" s="424"/>
      <c r="B762" s="12" t="s">
        <v>32</v>
      </c>
      <c r="C762" s="13">
        <v>25.7</v>
      </c>
      <c r="D762" s="13">
        <v>30.7</v>
      </c>
      <c r="E762" s="13">
        <v>1462.1</v>
      </c>
      <c r="F762" s="13">
        <v>0</v>
      </c>
      <c r="G762" s="13">
        <v>0</v>
      </c>
      <c r="H762" s="13"/>
      <c r="I762" s="12">
        <f t="shared" si="206"/>
        <v>1518.5</v>
      </c>
      <c r="J762" s="428"/>
      <c r="K762" s="14"/>
      <c r="L762" s="14"/>
      <c r="M762" s="14"/>
      <c r="N762" s="14"/>
    </row>
    <row r="763" spans="1:14" ht="12.75">
      <c r="A763" s="260">
        <v>46028</v>
      </c>
      <c r="B763" s="15" t="s">
        <v>25</v>
      </c>
      <c r="C763" s="10">
        <v>53.6</v>
      </c>
      <c r="D763" s="10">
        <v>41</v>
      </c>
      <c r="E763" s="10">
        <v>0</v>
      </c>
      <c r="F763" s="10">
        <v>1630</v>
      </c>
      <c r="G763" s="10">
        <v>0</v>
      </c>
      <c r="H763" s="10"/>
      <c r="I763" s="15">
        <f t="shared" si="206"/>
        <v>1724.6</v>
      </c>
      <c r="J763" s="262">
        <f>SUM(I763:I764)</f>
        <v>3354.5</v>
      </c>
      <c r="K763" s="11"/>
      <c r="L763" s="11"/>
      <c r="M763" s="11"/>
      <c r="N763" s="11"/>
    </row>
    <row r="764" spans="1:14" ht="12.75">
      <c r="A764" s="424"/>
      <c r="B764" s="12" t="s">
        <v>32</v>
      </c>
      <c r="C764" s="13">
        <v>23.4</v>
      </c>
      <c r="D764" s="13">
        <v>32.5</v>
      </c>
      <c r="E764" s="13">
        <v>1574</v>
      </c>
      <c r="F764" s="13">
        <v>0</v>
      </c>
      <c r="G764" s="13">
        <v>0</v>
      </c>
      <c r="H764" s="13"/>
      <c r="I764" s="12">
        <f t="shared" si="206"/>
        <v>1629.9</v>
      </c>
      <c r="J764" s="428"/>
      <c r="K764" s="14"/>
      <c r="L764" s="14"/>
      <c r="M764" s="14"/>
      <c r="N764" s="14"/>
    </row>
    <row r="765" spans="1:14" ht="12.75">
      <c r="A765" s="260">
        <v>46029</v>
      </c>
      <c r="B765" s="15" t="s">
        <v>25</v>
      </c>
      <c r="C765" s="10">
        <v>43.6</v>
      </c>
      <c r="D765" s="10">
        <v>33.799999999999997</v>
      </c>
      <c r="E765" s="10">
        <v>0</v>
      </c>
      <c r="F765" s="10">
        <v>1737</v>
      </c>
      <c r="G765" s="10">
        <v>5718</v>
      </c>
      <c r="H765" s="10"/>
      <c r="I765" s="15">
        <f t="shared" si="206"/>
        <v>7532.4</v>
      </c>
      <c r="J765" s="262">
        <f>SUM(I765:I766)</f>
        <v>9278.6</v>
      </c>
      <c r="K765" s="11"/>
      <c r="L765" s="11"/>
      <c r="M765" s="11"/>
      <c r="N765" s="11"/>
    </row>
    <row r="766" spans="1:14" ht="12.75">
      <c r="A766" s="424"/>
      <c r="B766" s="12" t="s">
        <v>32</v>
      </c>
      <c r="C766" s="13">
        <v>32.799999999999997</v>
      </c>
      <c r="D766" s="13">
        <v>35.4</v>
      </c>
      <c r="E766" s="13">
        <v>1678</v>
      </c>
      <c r="F766" s="13">
        <v>0</v>
      </c>
      <c r="G766" s="13">
        <v>0</v>
      </c>
      <c r="H766" s="13"/>
      <c r="I766" s="12">
        <f t="shared" si="206"/>
        <v>1746.2</v>
      </c>
      <c r="J766" s="428"/>
      <c r="K766" s="14"/>
      <c r="L766" s="14"/>
      <c r="M766" s="14"/>
      <c r="N766" s="14"/>
    </row>
    <row r="767" spans="1:14" ht="12.75">
      <c r="A767" s="260">
        <v>46030</v>
      </c>
      <c r="B767" s="15" t="s">
        <v>25</v>
      </c>
      <c r="C767" s="10">
        <v>51.1</v>
      </c>
      <c r="D767" s="10">
        <v>35.4</v>
      </c>
      <c r="E767" s="10">
        <v>0</v>
      </c>
      <c r="F767" s="10">
        <v>1674.9</v>
      </c>
      <c r="G767" s="10">
        <v>0</v>
      </c>
      <c r="H767" s="10"/>
      <c r="I767" s="15">
        <f t="shared" si="206"/>
        <v>1761.4</v>
      </c>
      <c r="J767" s="262">
        <f>SUM(I767:I768)</f>
        <v>3253.2</v>
      </c>
      <c r="K767" s="11"/>
      <c r="L767" s="11"/>
      <c r="M767" s="11"/>
      <c r="N767" s="11"/>
    </row>
    <row r="768" spans="1:14" ht="12.75">
      <c r="A768" s="424"/>
      <c r="B768" s="12" t="s">
        <v>32</v>
      </c>
      <c r="C768" s="13">
        <v>36.700000000000003</v>
      </c>
      <c r="D768" s="13">
        <v>28.4</v>
      </c>
      <c r="E768" s="13">
        <v>1426.7</v>
      </c>
      <c r="F768" s="13">
        <v>0</v>
      </c>
      <c r="G768" s="13">
        <v>0</v>
      </c>
      <c r="H768" s="13"/>
      <c r="I768" s="12">
        <f t="shared" si="206"/>
        <v>1491.8</v>
      </c>
      <c r="J768" s="428"/>
      <c r="K768" s="14"/>
      <c r="L768" s="14"/>
      <c r="M768" s="14"/>
      <c r="N768" s="14"/>
    </row>
    <row r="769" spans="1:14" ht="12.75">
      <c r="A769" s="260">
        <v>46031</v>
      </c>
      <c r="B769" s="15" t="s">
        <v>25</v>
      </c>
      <c r="C769" s="10">
        <v>52.7</v>
      </c>
      <c r="D769" s="10">
        <v>36.200000000000003</v>
      </c>
      <c r="E769" s="10">
        <v>0</v>
      </c>
      <c r="F769" s="10">
        <v>1674.9</v>
      </c>
      <c r="G769" s="10">
        <v>0</v>
      </c>
      <c r="H769" s="10"/>
      <c r="I769" s="15">
        <f t="shared" si="206"/>
        <v>1763.8000000000002</v>
      </c>
      <c r="J769" s="262">
        <f>SUM(I769:I770)</f>
        <v>3416.9000000000005</v>
      </c>
      <c r="K769" s="11"/>
      <c r="L769" s="11"/>
      <c r="M769" s="11"/>
      <c r="N769" s="11"/>
    </row>
    <row r="770" spans="1:14" ht="12.75">
      <c r="A770" s="424"/>
      <c r="B770" s="12" t="s">
        <v>32</v>
      </c>
      <c r="C770" s="13">
        <v>35.200000000000003</v>
      </c>
      <c r="D770" s="13">
        <v>32.700000000000003</v>
      </c>
      <c r="E770" s="13">
        <v>1585.2</v>
      </c>
      <c r="F770" s="13">
        <v>0</v>
      </c>
      <c r="G770" s="13">
        <v>0</v>
      </c>
      <c r="H770" s="13"/>
      <c r="I770" s="12">
        <f t="shared" si="206"/>
        <v>1653.1000000000001</v>
      </c>
      <c r="J770" s="428"/>
      <c r="K770" s="14"/>
      <c r="L770" s="14"/>
      <c r="M770" s="14"/>
      <c r="N770" s="14"/>
    </row>
    <row r="771" spans="1:14" ht="12.75">
      <c r="A771" s="260">
        <v>46032</v>
      </c>
      <c r="B771" s="15" t="s">
        <v>25</v>
      </c>
      <c r="C771" s="10">
        <v>48.7</v>
      </c>
      <c r="D771" s="10">
        <v>39</v>
      </c>
      <c r="E771" s="10">
        <v>0</v>
      </c>
      <c r="F771" s="10">
        <v>1600</v>
      </c>
      <c r="G771" s="10">
        <v>0</v>
      </c>
      <c r="H771" s="10"/>
      <c r="I771" s="15">
        <f t="shared" si="206"/>
        <v>1687.7</v>
      </c>
      <c r="J771" s="262">
        <f>SUM(I771:I772)</f>
        <v>3334.3</v>
      </c>
      <c r="K771" s="11"/>
      <c r="L771" s="11"/>
      <c r="M771" s="11"/>
      <c r="N771" s="11"/>
    </row>
    <row r="772" spans="1:14" ht="12.75">
      <c r="A772" s="424"/>
      <c r="B772" s="12" t="s">
        <v>32</v>
      </c>
      <c r="C772" s="13">
        <v>31.4</v>
      </c>
      <c r="D772" s="13">
        <v>29.2</v>
      </c>
      <c r="E772" s="13">
        <v>1586</v>
      </c>
      <c r="F772" s="13">
        <v>0</v>
      </c>
      <c r="G772" s="13">
        <v>0</v>
      </c>
      <c r="H772" s="13"/>
      <c r="I772" s="12">
        <f t="shared" si="206"/>
        <v>1646.6</v>
      </c>
      <c r="J772" s="428"/>
      <c r="K772" s="14"/>
      <c r="L772" s="14"/>
      <c r="M772" s="14"/>
      <c r="N772" s="14"/>
    </row>
    <row r="773" spans="1:14" ht="14.25">
      <c r="A773" s="9"/>
      <c r="B773" s="10"/>
      <c r="C773" s="10"/>
      <c r="D773" s="10"/>
      <c r="E773" s="10"/>
      <c r="F773" s="10"/>
      <c r="G773" s="10"/>
      <c r="H773" s="10"/>
      <c r="I773" s="15"/>
      <c r="J773" s="11"/>
      <c r="K773" s="11"/>
      <c r="L773" s="11"/>
      <c r="M773" s="11"/>
      <c r="N773" s="11"/>
    </row>
    <row r="774" spans="1:14" ht="12.75">
      <c r="A774" s="255" t="s">
        <v>89</v>
      </c>
      <c r="B774" s="421"/>
      <c r="C774" s="17">
        <f t="shared" ref="C774:F774" si="207">SUM(C753:C772)</f>
        <v>757.50000000000011</v>
      </c>
      <c r="D774" s="17">
        <f t="shared" si="207"/>
        <v>662.50000000000011</v>
      </c>
      <c r="E774" s="17">
        <f t="shared" si="207"/>
        <v>15786.500000000002</v>
      </c>
      <c r="F774" s="17">
        <f t="shared" si="207"/>
        <v>16289.8</v>
      </c>
      <c r="G774" s="53"/>
      <c r="H774" s="53"/>
      <c r="I774" s="53">
        <f t="shared" ref="I774:J774" si="208">SUM(I753:I772)</f>
        <v>39214.299999999996</v>
      </c>
      <c r="J774" s="136">
        <f t="shared" si="208"/>
        <v>39214.300000000003</v>
      </c>
      <c r="K774" s="14"/>
      <c r="L774" s="14"/>
      <c r="M774" s="14"/>
      <c r="N774" s="14"/>
    </row>
    <row r="775" spans="1:14" ht="13.5">
      <c r="A775" s="270" t="s">
        <v>90</v>
      </c>
      <c r="B775" s="422"/>
      <c r="C775" s="16">
        <f t="shared" ref="C775:D775" si="209">40*C774</f>
        <v>30300.000000000004</v>
      </c>
      <c r="D775" s="16">
        <f t="shared" si="209"/>
        <v>26500.000000000004</v>
      </c>
      <c r="E775" s="16"/>
      <c r="F775" s="16"/>
      <c r="G775" s="16"/>
      <c r="H775" s="16"/>
      <c r="I775" s="16">
        <f t="shared" ref="I775:J775" si="210">40*I774</f>
        <v>1568571.9999999998</v>
      </c>
      <c r="J775" s="16">
        <f t="shared" si="210"/>
        <v>1568572</v>
      </c>
      <c r="K775" s="11"/>
      <c r="L775" s="11"/>
      <c r="M775" s="11"/>
      <c r="N775" s="11"/>
    </row>
    <row r="776" spans="1:14" ht="14.25">
      <c r="A776" s="23"/>
      <c r="B776" s="13"/>
      <c r="C776" s="13"/>
      <c r="D776" s="13"/>
      <c r="E776" s="13"/>
      <c r="F776" s="13"/>
      <c r="G776" s="13"/>
      <c r="H776" s="13"/>
      <c r="I776" s="12"/>
      <c r="J776" s="14"/>
      <c r="K776" s="14"/>
      <c r="L776" s="14"/>
      <c r="M776" s="14"/>
      <c r="N776" s="14"/>
    </row>
    <row r="777" spans="1:14" ht="12.75">
      <c r="A777" s="255" t="s">
        <v>91</v>
      </c>
      <c r="B777" s="422"/>
      <c r="C777" s="56"/>
      <c r="D777" s="56"/>
      <c r="E777" s="57"/>
      <c r="F777" s="57"/>
      <c r="G777" s="58"/>
      <c r="H777" s="58"/>
      <c r="I777" s="58"/>
      <c r="J777" s="57"/>
      <c r="K777" s="11"/>
      <c r="L777" s="11"/>
      <c r="M777" s="11"/>
      <c r="N777" s="11"/>
    </row>
    <row r="778" spans="1:14" ht="12.75">
      <c r="A778" s="254" t="s">
        <v>92</v>
      </c>
      <c r="B778" s="421"/>
      <c r="C778" s="16"/>
      <c r="D778" s="16"/>
      <c r="E778" s="59"/>
      <c r="F778" s="59"/>
      <c r="G778" s="60"/>
      <c r="H778" s="60"/>
      <c r="I778" s="60"/>
      <c r="J778" s="59"/>
      <c r="K778" s="14"/>
      <c r="L778" s="14"/>
      <c r="M778" s="14"/>
      <c r="N778" s="14"/>
    </row>
    <row r="779" spans="1:14" ht="14.25">
      <c r="A779" s="9"/>
      <c r="B779" s="10"/>
      <c r="C779" s="10"/>
      <c r="D779" s="10"/>
      <c r="E779" s="10"/>
      <c r="F779" s="10"/>
      <c r="G779" s="10"/>
      <c r="H779" s="10"/>
      <c r="I779" s="15"/>
      <c r="J779" s="11"/>
      <c r="K779" s="11"/>
      <c r="L779" s="11"/>
      <c r="M779" s="11"/>
      <c r="N779" s="11"/>
    </row>
    <row r="780" spans="1:14" ht="12.75">
      <c r="A780" s="251">
        <v>46033</v>
      </c>
      <c r="B780" s="12" t="s">
        <v>25</v>
      </c>
      <c r="C780" s="12">
        <v>53.5</v>
      </c>
      <c r="D780" s="12">
        <v>38.5</v>
      </c>
      <c r="E780" s="12">
        <v>0</v>
      </c>
      <c r="F780" s="12">
        <v>1790</v>
      </c>
      <c r="G780" s="12">
        <v>0</v>
      </c>
      <c r="H780" s="12"/>
      <c r="I780" s="12">
        <f t="shared" ref="I780:I799" si="211">SUM(C780:G780)</f>
        <v>1882</v>
      </c>
      <c r="J780" s="252">
        <f>SUM(I780:I781)</f>
        <v>3481.4</v>
      </c>
    </row>
    <row r="781" spans="1:14" ht="12.75">
      <c r="A781" s="419"/>
      <c r="B781" s="15" t="s">
        <v>32</v>
      </c>
      <c r="C781" s="15">
        <v>38.200000000000003</v>
      </c>
      <c r="D781" s="15">
        <v>32</v>
      </c>
      <c r="E781" s="15">
        <v>1529.2</v>
      </c>
      <c r="F781" s="15">
        <v>0</v>
      </c>
      <c r="G781" s="15">
        <v>0</v>
      </c>
      <c r="H781" s="15"/>
      <c r="I781" s="15">
        <f t="shared" si="211"/>
        <v>1599.4</v>
      </c>
      <c r="J781" s="420"/>
    </row>
    <row r="782" spans="1:14" ht="12.75">
      <c r="A782" s="260">
        <v>46034</v>
      </c>
      <c r="B782" s="61" t="s">
        <v>25</v>
      </c>
      <c r="C782" s="29">
        <v>48.4</v>
      </c>
      <c r="D782" s="29">
        <v>39.4</v>
      </c>
      <c r="E782" s="29">
        <v>0</v>
      </c>
      <c r="F782" s="29">
        <v>1690</v>
      </c>
      <c r="G782" s="29">
        <v>0</v>
      </c>
      <c r="H782" s="61"/>
      <c r="I782" s="61">
        <f t="shared" si="211"/>
        <v>1777.8</v>
      </c>
      <c r="J782" s="277">
        <f>SUM(I782:I783)</f>
        <v>3478</v>
      </c>
    </row>
    <row r="783" spans="1:14" ht="12.75">
      <c r="A783" s="429"/>
      <c r="B783" s="61" t="s">
        <v>32</v>
      </c>
      <c r="C783" s="29">
        <v>37.5</v>
      </c>
      <c r="D783" s="29">
        <v>27.7</v>
      </c>
      <c r="E783" s="29">
        <v>1635</v>
      </c>
      <c r="F783" s="29">
        <v>0</v>
      </c>
      <c r="G783" s="29">
        <v>0</v>
      </c>
      <c r="H783" s="61"/>
      <c r="I783" s="61">
        <f t="shared" si="211"/>
        <v>1700.2</v>
      </c>
      <c r="J783" s="430"/>
    </row>
    <row r="784" spans="1:14" ht="12.75">
      <c r="A784" s="260">
        <v>46035</v>
      </c>
      <c r="B784" s="61" t="s">
        <v>25</v>
      </c>
      <c r="C784" s="29">
        <v>52.4</v>
      </c>
      <c r="D784" s="29">
        <v>40.799999999999997</v>
      </c>
      <c r="E784" s="29">
        <v>0</v>
      </c>
      <c r="F784" s="29">
        <v>1702</v>
      </c>
      <c r="G784" s="29">
        <v>0</v>
      </c>
      <c r="H784" s="61"/>
      <c r="I784" s="61">
        <f t="shared" si="211"/>
        <v>1795.2</v>
      </c>
      <c r="J784" s="277">
        <f>SUM(I784:I785)</f>
        <v>3372.4</v>
      </c>
    </row>
    <row r="785" spans="1:10" ht="12.75">
      <c r="A785" s="429"/>
      <c r="B785" s="61" t="s">
        <v>32</v>
      </c>
      <c r="C785" s="29">
        <v>36.5</v>
      </c>
      <c r="D785" s="29">
        <v>29</v>
      </c>
      <c r="E785" s="29">
        <v>1511.7</v>
      </c>
      <c r="F785" s="29">
        <v>0</v>
      </c>
      <c r="G785" s="29">
        <v>0</v>
      </c>
      <c r="H785" s="61"/>
      <c r="I785" s="61">
        <f t="shared" si="211"/>
        <v>1577.2</v>
      </c>
      <c r="J785" s="430"/>
    </row>
    <row r="786" spans="1:10" ht="12.75">
      <c r="A786" s="260">
        <v>46036</v>
      </c>
      <c r="B786" s="61" t="s">
        <v>25</v>
      </c>
      <c r="C786" s="29">
        <v>44.2</v>
      </c>
      <c r="D786" s="29">
        <v>44.7</v>
      </c>
      <c r="E786" s="29">
        <v>0</v>
      </c>
      <c r="F786" s="29">
        <v>1700</v>
      </c>
      <c r="G786" s="29">
        <v>0</v>
      </c>
      <c r="H786" s="61"/>
      <c r="I786" s="61">
        <f t="shared" si="211"/>
        <v>1788.9</v>
      </c>
      <c r="J786" s="277">
        <f>SUM(I786:I787)</f>
        <v>3466.8</v>
      </c>
    </row>
    <row r="787" spans="1:10" ht="12.75">
      <c r="A787" s="429"/>
      <c r="B787" s="61" t="s">
        <v>32</v>
      </c>
      <c r="C787" s="29">
        <v>32.700000000000003</v>
      </c>
      <c r="D787" s="29">
        <v>30.2</v>
      </c>
      <c r="E787" s="29">
        <v>1615</v>
      </c>
      <c r="F787" s="29">
        <v>0</v>
      </c>
      <c r="G787" s="29">
        <v>0</v>
      </c>
      <c r="H787" s="61"/>
      <c r="I787" s="61">
        <f t="shared" si="211"/>
        <v>1677.9</v>
      </c>
      <c r="J787" s="430"/>
    </row>
    <row r="788" spans="1:10" ht="12.75">
      <c r="A788" s="260">
        <v>46037</v>
      </c>
      <c r="B788" s="61" t="s">
        <v>25</v>
      </c>
      <c r="C788" s="29">
        <v>52.8</v>
      </c>
      <c r="D788" s="29">
        <v>48.2</v>
      </c>
      <c r="E788" s="29">
        <v>0</v>
      </c>
      <c r="F788" s="29">
        <v>1698</v>
      </c>
      <c r="G788" s="29">
        <v>0</v>
      </c>
      <c r="H788" s="61"/>
      <c r="I788" s="61">
        <f t="shared" si="211"/>
        <v>1799</v>
      </c>
      <c r="J788" s="277">
        <f>SUM(I788:I789)</f>
        <v>3539.7</v>
      </c>
    </row>
    <row r="789" spans="1:10" ht="12.75">
      <c r="A789" s="429"/>
      <c r="B789" s="61" t="s">
        <v>32</v>
      </c>
      <c r="C789" s="29">
        <v>32.1</v>
      </c>
      <c r="D789" s="29">
        <v>26.4</v>
      </c>
      <c r="E789" s="29">
        <v>1682.2</v>
      </c>
      <c r="F789" s="29">
        <v>0</v>
      </c>
      <c r="G789" s="29">
        <v>0</v>
      </c>
      <c r="H789" s="61"/>
      <c r="I789" s="61">
        <f t="shared" si="211"/>
        <v>1740.7</v>
      </c>
      <c r="J789" s="430"/>
    </row>
    <row r="790" spans="1:10" ht="12.75">
      <c r="A790" s="260">
        <v>46038</v>
      </c>
      <c r="B790" s="61" t="s">
        <v>25</v>
      </c>
      <c r="C790" s="29">
        <v>50.4</v>
      </c>
      <c r="D790" s="29">
        <v>38.6</v>
      </c>
      <c r="E790" s="29">
        <v>0</v>
      </c>
      <c r="F790" s="29">
        <v>1701</v>
      </c>
      <c r="G790" s="29">
        <v>0</v>
      </c>
      <c r="H790" s="61"/>
      <c r="I790" s="61">
        <f t="shared" si="211"/>
        <v>1790</v>
      </c>
      <c r="J790" s="277">
        <f>SUM(I790:I791)</f>
        <v>3359.7</v>
      </c>
    </row>
    <row r="791" spans="1:10" ht="12.75">
      <c r="A791" s="429"/>
      <c r="B791" s="61" t="s">
        <v>32</v>
      </c>
      <c r="C791" s="29">
        <v>54.5</v>
      </c>
      <c r="D791" s="29">
        <v>42.6</v>
      </c>
      <c r="E791" s="29">
        <v>1472.6</v>
      </c>
      <c r="F791" s="29">
        <v>0</v>
      </c>
      <c r="G791" s="29">
        <v>0</v>
      </c>
      <c r="H791" s="61"/>
      <c r="I791" s="61">
        <f t="shared" si="211"/>
        <v>1569.6999999999998</v>
      </c>
      <c r="J791" s="430"/>
    </row>
    <row r="792" spans="1:10" ht="12.75">
      <c r="A792" s="260">
        <v>46039</v>
      </c>
      <c r="B792" s="61" t="s">
        <v>25</v>
      </c>
      <c r="C792" s="29">
        <v>37.5</v>
      </c>
      <c r="D792" s="29">
        <v>36.299999999999997</v>
      </c>
      <c r="E792" s="29">
        <v>0</v>
      </c>
      <c r="F792" s="29">
        <v>1686</v>
      </c>
      <c r="G792" s="29">
        <v>0</v>
      </c>
      <c r="H792" s="61"/>
      <c r="I792" s="61">
        <f t="shared" si="211"/>
        <v>1759.8</v>
      </c>
      <c r="J792" s="277">
        <f>SUM(I792:I793)</f>
        <v>3439.1000000000004</v>
      </c>
    </row>
    <row r="793" spans="1:10" ht="12.75">
      <c r="A793" s="429"/>
      <c r="B793" s="61" t="s">
        <v>32</v>
      </c>
      <c r="C793" s="29">
        <v>32.299999999999997</v>
      </c>
      <c r="D793" s="29">
        <v>32.6</v>
      </c>
      <c r="E793" s="29">
        <v>1614.4</v>
      </c>
      <c r="F793" s="29">
        <v>0</v>
      </c>
      <c r="G793" s="29">
        <v>0</v>
      </c>
      <c r="H793" s="61"/>
      <c r="I793" s="61">
        <f t="shared" si="211"/>
        <v>1679.3000000000002</v>
      </c>
      <c r="J793" s="430"/>
    </row>
    <row r="794" spans="1:10" ht="12.75">
      <c r="A794" s="260">
        <v>46040</v>
      </c>
      <c r="B794" s="61" t="s">
        <v>25</v>
      </c>
      <c r="C794" s="29">
        <v>47.2</v>
      </c>
      <c r="D794" s="29">
        <v>40.6</v>
      </c>
      <c r="E794" s="29">
        <v>0</v>
      </c>
      <c r="F794" s="29">
        <v>1595</v>
      </c>
      <c r="G794" s="29">
        <v>0</v>
      </c>
      <c r="H794" s="61"/>
      <c r="I794" s="61">
        <f t="shared" si="211"/>
        <v>1682.8</v>
      </c>
      <c r="J794" s="277">
        <f>SUM(I794:I795)</f>
        <v>3416.2</v>
      </c>
    </row>
    <row r="795" spans="1:10" ht="12.75">
      <c r="A795" s="429"/>
      <c r="B795" s="61" t="s">
        <v>32</v>
      </c>
      <c r="C795" s="29">
        <v>35.4</v>
      </c>
      <c r="D795" s="29">
        <v>27.6</v>
      </c>
      <c r="E795" s="29">
        <v>1670.4</v>
      </c>
      <c r="F795" s="29">
        <v>0</v>
      </c>
      <c r="G795" s="29">
        <v>0</v>
      </c>
      <c r="H795" s="61"/>
      <c r="I795" s="61">
        <f t="shared" si="211"/>
        <v>1733.4</v>
      </c>
      <c r="J795" s="430"/>
    </row>
    <row r="796" spans="1:10" ht="12.75">
      <c r="A796" s="260">
        <v>46041</v>
      </c>
      <c r="B796" s="61" t="s">
        <v>25</v>
      </c>
      <c r="C796" s="29">
        <v>44.7</v>
      </c>
      <c r="D796" s="29">
        <v>41.9</v>
      </c>
      <c r="E796" s="29">
        <v>0</v>
      </c>
      <c r="F796" s="29">
        <v>1695</v>
      </c>
      <c r="G796" s="29">
        <v>0</v>
      </c>
      <c r="H796" s="61"/>
      <c r="I796" s="61">
        <f t="shared" si="211"/>
        <v>1781.6</v>
      </c>
      <c r="J796" s="277">
        <f>SUM(I796:I797)</f>
        <v>3488</v>
      </c>
    </row>
    <row r="797" spans="1:10" ht="12.75">
      <c r="A797" s="429"/>
      <c r="B797" s="61" t="s">
        <v>32</v>
      </c>
      <c r="C797" s="29">
        <v>34.6</v>
      </c>
      <c r="D797" s="29">
        <v>33</v>
      </c>
      <c r="E797" s="29">
        <v>1638.8</v>
      </c>
      <c r="F797" s="29">
        <v>0</v>
      </c>
      <c r="G797" s="29">
        <v>0</v>
      </c>
      <c r="H797" s="61"/>
      <c r="I797" s="61">
        <f t="shared" si="211"/>
        <v>1706.3999999999999</v>
      </c>
      <c r="J797" s="430"/>
    </row>
    <row r="798" spans="1:10" ht="15.75" customHeight="1">
      <c r="A798" s="260">
        <v>46042</v>
      </c>
      <c r="B798" s="61" t="s">
        <v>25</v>
      </c>
      <c r="C798" s="29">
        <v>50.5</v>
      </c>
      <c r="D798" s="29">
        <v>34.5</v>
      </c>
      <c r="E798" s="29">
        <v>0</v>
      </c>
      <c r="F798" s="29">
        <v>1691</v>
      </c>
      <c r="G798" s="29">
        <v>0</v>
      </c>
      <c r="H798" s="61"/>
      <c r="I798" s="61">
        <f t="shared" si="211"/>
        <v>1776</v>
      </c>
      <c r="J798" s="277">
        <f>SUM(I798:I799)</f>
        <v>3450</v>
      </c>
    </row>
    <row r="799" spans="1:10" ht="12.75">
      <c r="A799" s="429"/>
      <c r="B799" s="61" t="s">
        <v>32</v>
      </c>
      <c r="C799" s="29">
        <v>0</v>
      </c>
      <c r="D799" s="29">
        <v>0</v>
      </c>
      <c r="E799" s="29">
        <v>1674</v>
      </c>
      <c r="F799" s="29">
        <v>0</v>
      </c>
      <c r="G799" s="29">
        <v>0</v>
      </c>
      <c r="H799" s="61"/>
      <c r="I799" s="61">
        <f t="shared" si="211"/>
        <v>1674</v>
      </c>
      <c r="J799" s="430"/>
    </row>
    <row r="800" spans="1:10" ht="12.75"/>
    <row r="801" spans="1:10" ht="12.75">
      <c r="A801" s="255" t="s">
        <v>89</v>
      </c>
      <c r="B801" s="421"/>
      <c r="C801" s="17">
        <f t="shared" ref="C801:F801" si="212">SUM(C780:C799)</f>
        <v>815.40000000000009</v>
      </c>
      <c r="D801" s="17">
        <f t="shared" si="212"/>
        <v>684.6</v>
      </c>
      <c r="E801" s="17">
        <f t="shared" si="212"/>
        <v>16043.299999999997</v>
      </c>
      <c r="F801" s="17">
        <f t="shared" si="212"/>
        <v>16948</v>
      </c>
      <c r="G801" s="53"/>
      <c r="H801" s="53"/>
      <c r="I801" s="53">
        <f t="shared" ref="I801:J801" si="213">SUM(I780:I799)</f>
        <v>34491.300000000003</v>
      </c>
      <c r="J801" s="136">
        <f t="shared" si="213"/>
        <v>34491.300000000003</v>
      </c>
    </row>
    <row r="802" spans="1:10" ht="13.5">
      <c r="A802" s="270" t="s">
        <v>90</v>
      </c>
      <c r="B802" s="422"/>
      <c r="C802" s="16">
        <f t="shared" ref="C802:D802" si="214">40*C801</f>
        <v>32616.000000000004</v>
      </c>
      <c r="D802" s="16">
        <f t="shared" si="214"/>
        <v>27384</v>
      </c>
      <c r="E802" s="16"/>
      <c r="F802" s="16"/>
      <c r="G802" s="16"/>
      <c r="H802" s="16"/>
      <c r="I802" s="16">
        <f t="shared" ref="I802:J802" si="215">40*I801</f>
        <v>1379652</v>
      </c>
      <c r="J802" s="16">
        <f t="shared" si="215"/>
        <v>1379652</v>
      </c>
    </row>
    <row r="803" spans="1:10" ht="14.25">
      <c r="A803" s="23"/>
      <c r="B803" s="13"/>
      <c r="C803" s="13"/>
      <c r="D803" s="13"/>
      <c r="E803" s="13"/>
      <c r="F803" s="13"/>
      <c r="G803" s="13"/>
      <c r="H803" s="13"/>
      <c r="I803" s="12"/>
      <c r="J803" s="14"/>
    </row>
    <row r="804" spans="1:10" ht="15.75" customHeight="1">
      <c r="A804" s="255" t="s">
        <v>91</v>
      </c>
      <c r="B804" s="422"/>
      <c r="C804" s="56"/>
      <c r="D804" s="56"/>
      <c r="E804" s="57"/>
      <c r="F804" s="57"/>
      <c r="G804" s="58"/>
      <c r="H804" s="58"/>
      <c r="I804" s="58"/>
      <c r="J804" s="57"/>
    </row>
    <row r="805" spans="1:10" ht="12.75">
      <c r="A805" s="254" t="s">
        <v>92</v>
      </c>
      <c r="B805" s="421"/>
      <c r="C805" s="16"/>
      <c r="D805" s="16"/>
      <c r="E805" s="59"/>
      <c r="F805" s="59"/>
      <c r="G805" s="60"/>
      <c r="H805" s="60"/>
      <c r="I805" s="60"/>
      <c r="J805" s="59"/>
    </row>
    <row r="806" spans="1:10" ht="12.75"/>
    <row r="807" spans="1:10" ht="12.75">
      <c r="A807" s="251">
        <v>46043</v>
      </c>
      <c r="B807" s="12" t="s">
        <v>25</v>
      </c>
      <c r="C807" s="12">
        <v>50</v>
      </c>
      <c r="D807" s="12">
        <v>39.5</v>
      </c>
      <c r="E807" s="12">
        <v>0</v>
      </c>
      <c r="F807" s="12">
        <v>1689</v>
      </c>
      <c r="G807" s="12">
        <v>0</v>
      </c>
      <c r="H807" s="12"/>
      <c r="I807" s="12">
        <f t="shared" ref="I807:I828" si="216">SUM(C807:G807)</f>
        <v>1778.5</v>
      </c>
      <c r="J807" s="252">
        <f>SUM(I807:I808)</f>
        <v>3472.9</v>
      </c>
    </row>
    <row r="808" spans="1:10" ht="12.75">
      <c r="A808" s="419"/>
      <c r="B808" s="15" t="s">
        <v>32</v>
      </c>
      <c r="C808" s="15">
        <v>41</v>
      </c>
      <c r="D808" s="15">
        <v>37</v>
      </c>
      <c r="E808" s="15">
        <v>1616.4</v>
      </c>
      <c r="F808" s="15">
        <v>0</v>
      </c>
      <c r="G808" s="15">
        <v>0</v>
      </c>
      <c r="H808" s="15"/>
      <c r="I808" s="15">
        <f t="shared" si="216"/>
        <v>1694.4</v>
      </c>
      <c r="J808" s="420"/>
    </row>
    <row r="809" spans="1:10" ht="12.75">
      <c r="A809" s="260">
        <v>46044</v>
      </c>
      <c r="B809" s="61" t="s">
        <v>25</v>
      </c>
      <c r="C809" s="29">
        <v>50.7</v>
      </c>
      <c r="D809" s="29">
        <v>42.2</v>
      </c>
      <c r="E809" s="29">
        <v>0</v>
      </c>
      <c r="F809" s="29">
        <v>1690</v>
      </c>
      <c r="G809" s="15">
        <v>0</v>
      </c>
      <c r="H809" s="61"/>
      <c r="I809" s="61">
        <f t="shared" si="216"/>
        <v>1782.9</v>
      </c>
      <c r="J809" s="277">
        <f>SUM(I809:I810)</f>
        <v>3405.5</v>
      </c>
    </row>
    <row r="810" spans="1:10" ht="12.75">
      <c r="A810" s="429"/>
      <c r="B810" s="61" t="s">
        <v>32</v>
      </c>
      <c r="C810" s="29">
        <v>41</v>
      </c>
      <c r="D810" s="29">
        <v>36.1</v>
      </c>
      <c r="E810" s="29">
        <v>1545.5</v>
      </c>
      <c r="F810" s="29">
        <v>0</v>
      </c>
      <c r="G810" s="15">
        <v>0</v>
      </c>
      <c r="H810" s="61"/>
      <c r="I810" s="61">
        <f t="shared" si="216"/>
        <v>1622.6</v>
      </c>
      <c r="J810" s="430"/>
    </row>
    <row r="811" spans="1:10" ht="12.75">
      <c r="A811" s="260">
        <v>46045</v>
      </c>
      <c r="B811" s="61" t="s">
        <v>25</v>
      </c>
      <c r="C811" s="29">
        <v>50.5</v>
      </c>
      <c r="D811" s="29">
        <v>44.7</v>
      </c>
      <c r="E811" s="29">
        <v>0</v>
      </c>
      <c r="F811" s="29">
        <v>1597.1</v>
      </c>
      <c r="G811" s="15">
        <v>0</v>
      </c>
      <c r="H811" s="61"/>
      <c r="I811" s="61">
        <f t="shared" si="216"/>
        <v>1692.3</v>
      </c>
      <c r="J811" s="277">
        <f>SUM(I811:I812)</f>
        <v>3408.6</v>
      </c>
    </row>
    <row r="812" spans="1:10" ht="12.75">
      <c r="A812" s="429"/>
      <c r="B812" s="61" t="s">
        <v>32</v>
      </c>
      <c r="C812" s="29">
        <v>48.1</v>
      </c>
      <c r="D812" s="29">
        <v>38.200000000000003</v>
      </c>
      <c r="E812" s="29">
        <v>1630</v>
      </c>
      <c r="F812" s="29">
        <v>0</v>
      </c>
      <c r="G812" s="15">
        <v>0</v>
      </c>
      <c r="H812" s="61"/>
      <c r="I812" s="61">
        <f t="shared" si="216"/>
        <v>1716.3</v>
      </c>
      <c r="J812" s="430"/>
    </row>
    <row r="813" spans="1:10" ht="12.75">
      <c r="A813" s="260">
        <v>46046</v>
      </c>
      <c r="B813" s="61" t="s">
        <v>25</v>
      </c>
      <c r="C813" s="29">
        <v>52.4</v>
      </c>
      <c r="D813" s="29">
        <v>46.2</v>
      </c>
      <c r="E813" s="29">
        <v>0</v>
      </c>
      <c r="F813" s="29">
        <v>1575</v>
      </c>
      <c r="G813" s="15">
        <v>0</v>
      </c>
      <c r="H813" s="61"/>
      <c r="I813" s="61">
        <f t="shared" si="216"/>
        <v>1673.6</v>
      </c>
      <c r="J813" s="277">
        <f>SUM(I813:I814)</f>
        <v>3330.7</v>
      </c>
    </row>
    <row r="814" spans="1:10" ht="12.75">
      <c r="A814" s="429"/>
      <c r="B814" s="61" t="s">
        <v>32</v>
      </c>
      <c r="C814" s="29">
        <v>41.4</v>
      </c>
      <c r="D814" s="29">
        <v>34.5</v>
      </c>
      <c r="E814" s="29">
        <v>1581.2</v>
      </c>
      <c r="F814" s="29">
        <v>0</v>
      </c>
      <c r="G814" s="15">
        <v>0</v>
      </c>
      <c r="H814" s="61"/>
      <c r="I814" s="61">
        <f t="shared" si="216"/>
        <v>1657.1000000000001</v>
      </c>
      <c r="J814" s="430"/>
    </row>
    <row r="815" spans="1:10" ht="12.75">
      <c r="A815" s="260">
        <v>46047</v>
      </c>
      <c r="B815" s="61" t="s">
        <v>25</v>
      </c>
      <c r="C815" s="29">
        <v>50.5</v>
      </c>
      <c r="D815" s="29">
        <v>40</v>
      </c>
      <c r="E815" s="29">
        <v>0</v>
      </c>
      <c r="F815" s="29">
        <v>1570</v>
      </c>
      <c r="G815" s="15">
        <v>0</v>
      </c>
      <c r="H815" s="61"/>
      <c r="I815" s="61">
        <f t="shared" si="216"/>
        <v>1660.5</v>
      </c>
      <c r="J815" s="277">
        <f>SUM(I815:I816)</f>
        <v>3374.7</v>
      </c>
    </row>
    <row r="816" spans="1:10" ht="12.75">
      <c r="A816" s="429"/>
      <c r="B816" s="61" t="s">
        <v>32</v>
      </c>
      <c r="C816" s="29">
        <v>44.2</v>
      </c>
      <c r="D816" s="29">
        <v>37.5</v>
      </c>
      <c r="E816" s="29">
        <v>1632.5</v>
      </c>
      <c r="F816" s="29">
        <v>0</v>
      </c>
      <c r="G816" s="15">
        <v>0</v>
      </c>
      <c r="H816" s="61"/>
      <c r="I816" s="61">
        <f t="shared" si="216"/>
        <v>1714.2</v>
      </c>
      <c r="J816" s="430"/>
    </row>
    <row r="817" spans="1:10" ht="12.75">
      <c r="A817" s="260">
        <v>46048</v>
      </c>
      <c r="B817" s="61" t="s">
        <v>25</v>
      </c>
      <c r="C817" s="29">
        <v>54.2</v>
      </c>
      <c r="D817" s="29">
        <v>48.8</v>
      </c>
      <c r="E817" s="29">
        <v>0</v>
      </c>
      <c r="F817" s="29">
        <v>1594</v>
      </c>
      <c r="G817" s="15">
        <v>0</v>
      </c>
      <c r="H817" s="61"/>
      <c r="I817" s="61">
        <f t="shared" si="216"/>
        <v>1697</v>
      </c>
      <c r="J817" s="277">
        <f>SUM(I817:I818)</f>
        <v>3361.3999999999996</v>
      </c>
    </row>
    <row r="818" spans="1:10" ht="12.75">
      <c r="A818" s="429"/>
      <c r="B818" s="61" t="s">
        <v>32</v>
      </c>
      <c r="C818" s="29">
        <v>32.6</v>
      </c>
      <c r="D818" s="29">
        <v>43.5</v>
      </c>
      <c r="E818" s="29">
        <v>1588.3</v>
      </c>
      <c r="F818" s="29">
        <v>0</v>
      </c>
      <c r="G818" s="15">
        <v>0</v>
      </c>
      <c r="H818" s="61"/>
      <c r="I818" s="61">
        <f t="shared" si="216"/>
        <v>1664.3999999999999</v>
      </c>
      <c r="J818" s="430"/>
    </row>
    <row r="819" spans="1:10" ht="12.75">
      <c r="A819" s="260">
        <v>46049</v>
      </c>
      <c r="B819" s="61" t="s">
        <v>25</v>
      </c>
      <c r="C819" s="29">
        <v>49.2</v>
      </c>
      <c r="D819" s="29">
        <v>43.8</v>
      </c>
      <c r="E819" s="29">
        <v>0</v>
      </c>
      <c r="F819" s="29">
        <v>1657</v>
      </c>
      <c r="G819" s="15">
        <v>0</v>
      </c>
      <c r="H819" s="61"/>
      <c r="I819" s="61">
        <f t="shared" si="216"/>
        <v>1750</v>
      </c>
      <c r="J819" s="277">
        <f>SUM(I819:I820)</f>
        <v>3457.8</v>
      </c>
    </row>
    <row r="820" spans="1:10" ht="12.75">
      <c r="A820" s="429"/>
      <c r="B820" s="61" t="s">
        <v>32</v>
      </c>
      <c r="C820" s="29">
        <v>40.1</v>
      </c>
      <c r="D820" s="29">
        <v>35.1</v>
      </c>
      <c r="E820" s="29">
        <v>1632.6</v>
      </c>
      <c r="F820" s="29">
        <v>0</v>
      </c>
      <c r="G820" s="15">
        <v>0</v>
      </c>
      <c r="H820" s="61"/>
      <c r="I820" s="61">
        <f t="shared" si="216"/>
        <v>1707.8</v>
      </c>
      <c r="J820" s="430"/>
    </row>
    <row r="821" spans="1:10" ht="12.75">
      <c r="A821" s="260">
        <v>46050</v>
      </c>
      <c r="B821" s="61" t="s">
        <v>25</v>
      </c>
      <c r="C821" s="29">
        <v>49.1</v>
      </c>
      <c r="D821" s="29">
        <v>46.5</v>
      </c>
      <c r="E821" s="29">
        <v>0</v>
      </c>
      <c r="F821" s="29">
        <v>1656</v>
      </c>
      <c r="G821" s="15">
        <v>0</v>
      </c>
      <c r="H821" s="61"/>
      <c r="I821" s="61">
        <f t="shared" si="216"/>
        <v>1751.6</v>
      </c>
      <c r="J821" s="277">
        <f>SUM(I821:I822)</f>
        <v>3407</v>
      </c>
    </row>
    <row r="822" spans="1:10" ht="12.75">
      <c r="A822" s="429"/>
      <c r="B822" s="61" t="s">
        <v>32</v>
      </c>
      <c r="C822" s="29">
        <v>34.9</v>
      </c>
      <c r="D822" s="29">
        <v>34.200000000000003</v>
      </c>
      <c r="E822" s="29">
        <v>1586.3</v>
      </c>
      <c r="F822" s="29">
        <v>0</v>
      </c>
      <c r="G822" s="15">
        <v>0</v>
      </c>
      <c r="H822" s="61"/>
      <c r="I822" s="61">
        <f t="shared" si="216"/>
        <v>1655.3999999999999</v>
      </c>
      <c r="J822" s="430"/>
    </row>
    <row r="823" spans="1:10" ht="12.75">
      <c r="A823" s="260">
        <v>46051</v>
      </c>
      <c r="B823" s="61" t="s">
        <v>25</v>
      </c>
      <c r="C823" s="29">
        <v>43.9</v>
      </c>
      <c r="D823" s="29">
        <v>45.1</v>
      </c>
      <c r="E823" s="29">
        <v>0</v>
      </c>
      <c r="F823" s="29">
        <v>1656</v>
      </c>
      <c r="G823" s="15">
        <v>0</v>
      </c>
      <c r="H823" s="61"/>
      <c r="I823" s="61">
        <f t="shared" si="216"/>
        <v>1745</v>
      </c>
      <c r="J823" s="277">
        <f>SUM(I823:I824)</f>
        <v>3448</v>
      </c>
    </row>
    <row r="824" spans="1:10" ht="12.75">
      <c r="A824" s="429"/>
      <c r="B824" s="61" t="s">
        <v>32</v>
      </c>
      <c r="C824" s="29">
        <v>39</v>
      </c>
      <c r="D824" s="29">
        <v>29</v>
      </c>
      <c r="E824" s="29">
        <v>1635</v>
      </c>
      <c r="F824" s="29">
        <v>0</v>
      </c>
      <c r="G824" s="15">
        <v>0</v>
      </c>
      <c r="H824" s="61"/>
      <c r="I824" s="61">
        <f t="shared" si="216"/>
        <v>1703</v>
      </c>
      <c r="J824" s="430"/>
    </row>
    <row r="825" spans="1:10" ht="12.75">
      <c r="A825" s="260">
        <v>46052</v>
      </c>
      <c r="B825" s="61" t="s">
        <v>25</v>
      </c>
      <c r="C825" s="29">
        <v>56.9</v>
      </c>
      <c r="D825" s="29">
        <v>42</v>
      </c>
      <c r="E825" s="29">
        <v>0</v>
      </c>
      <c r="F825" s="29">
        <v>1639</v>
      </c>
      <c r="G825" s="15">
        <v>0</v>
      </c>
      <c r="H825" s="61"/>
      <c r="I825" s="61">
        <f t="shared" si="216"/>
        <v>1737.9</v>
      </c>
      <c r="J825" s="277">
        <f>SUM(I825:I826)</f>
        <v>3473.6</v>
      </c>
    </row>
    <row r="826" spans="1:10" ht="12.75">
      <c r="A826" s="429"/>
      <c r="B826" s="61" t="s">
        <v>32</v>
      </c>
      <c r="C826" s="29">
        <v>41.5</v>
      </c>
      <c r="D826" s="29">
        <v>35.6</v>
      </c>
      <c r="E826" s="29">
        <v>1658.6</v>
      </c>
      <c r="F826" s="29">
        <v>0</v>
      </c>
      <c r="G826" s="15">
        <v>0</v>
      </c>
      <c r="H826" s="61"/>
      <c r="I826" s="61">
        <f t="shared" si="216"/>
        <v>1735.6999999999998</v>
      </c>
      <c r="J826" s="430"/>
    </row>
    <row r="827" spans="1:10" ht="15.75" customHeight="1">
      <c r="A827" s="260">
        <v>46053</v>
      </c>
      <c r="B827" s="61" t="s">
        <v>25</v>
      </c>
      <c r="C827" s="29">
        <v>47</v>
      </c>
      <c r="D827" s="29">
        <v>44.5</v>
      </c>
      <c r="E827" s="29">
        <v>0</v>
      </c>
      <c r="F827" s="29">
        <v>1546.8</v>
      </c>
      <c r="G827" s="15">
        <v>0</v>
      </c>
      <c r="H827" s="61"/>
      <c r="I827" s="61">
        <f t="shared" si="216"/>
        <v>1638.3</v>
      </c>
      <c r="J827" s="277">
        <f>SUM(I827:I828)</f>
        <v>3248.6</v>
      </c>
    </row>
    <row r="828" spans="1:10" ht="12.75">
      <c r="A828" s="429"/>
      <c r="B828" s="61" t="s">
        <v>32</v>
      </c>
      <c r="C828" s="29">
        <v>25</v>
      </c>
      <c r="D828" s="29">
        <v>33</v>
      </c>
      <c r="E828" s="29">
        <v>1552.3</v>
      </c>
      <c r="F828" s="29">
        <v>0</v>
      </c>
      <c r="G828" s="15">
        <v>0</v>
      </c>
      <c r="H828" s="61"/>
      <c r="I828" s="61">
        <f t="shared" si="216"/>
        <v>1610.3</v>
      </c>
      <c r="J828" s="430"/>
    </row>
    <row r="829" spans="1:10" ht="12.75"/>
    <row r="830" spans="1:10" ht="12.75">
      <c r="A830" s="255" t="s">
        <v>89</v>
      </c>
      <c r="B830" s="421"/>
      <c r="C830" s="17">
        <f t="shared" ref="C830:G830" si="217">SUM(C807:C828)</f>
        <v>983.2</v>
      </c>
      <c r="D830" s="17">
        <f t="shared" si="217"/>
        <v>877.00000000000011</v>
      </c>
      <c r="E830" s="17">
        <f t="shared" si="217"/>
        <v>17658.7</v>
      </c>
      <c r="F830" s="17">
        <f t="shared" si="217"/>
        <v>17869.900000000001</v>
      </c>
      <c r="G830" s="17">
        <f t="shared" si="217"/>
        <v>0</v>
      </c>
      <c r="H830" s="17"/>
      <c r="I830" s="17">
        <f t="shared" ref="I830:J830" si="218">SUM(I807:I828)</f>
        <v>37388.800000000003</v>
      </c>
      <c r="J830" s="17">
        <f t="shared" si="218"/>
        <v>37388.800000000003</v>
      </c>
    </row>
    <row r="831" spans="1:10" ht="13.5">
      <c r="A831" s="270" t="s">
        <v>90</v>
      </c>
      <c r="B831" s="422"/>
      <c r="C831" s="16">
        <f t="shared" ref="C831:D831" si="219">40*C830</f>
        <v>39328</v>
      </c>
      <c r="D831" s="16">
        <f t="shared" si="219"/>
        <v>35080.000000000007</v>
      </c>
      <c r="E831" s="16"/>
      <c r="F831" s="16"/>
      <c r="G831" s="16"/>
      <c r="H831" s="16"/>
      <c r="I831" s="16">
        <f t="shared" ref="I831:J831" si="220">40*I830</f>
        <v>1495552</v>
      </c>
      <c r="J831" s="16">
        <f t="shared" si="220"/>
        <v>1495552</v>
      </c>
    </row>
    <row r="832" spans="1:10" ht="14.25">
      <c r="A832" s="23"/>
      <c r="B832" s="13"/>
      <c r="C832" s="13"/>
      <c r="D832" s="13"/>
      <c r="E832" s="13"/>
      <c r="F832" s="13"/>
      <c r="G832" s="13"/>
      <c r="H832" s="13"/>
      <c r="I832" s="12"/>
      <c r="J832" s="14"/>
    </row>
    <row r="833" spans="1:10" ht="15.75" customHeight="1">
      <c r="A833" s="255" t="s">
        <v>91</v>
      </c>
      <c r="B833" s="422"/>
      <c r="C833" s="56"/>
      <c r="D833" s="56"/>
      <c r="E833" s="57"/>
      <c r="F833" s="57"/>
      <c r="G833" s="58"/>
      <c r="H833" s="58"/>
      <c r="I833" s="58"/>
      <c r="J833" s="57"/>
    </row>
    <row r="834" spans="1:10" ht="15.75" customHeight="1">
      <c r="A834" s="254" t="s">
        <v>92</v>
      </c>
      <c r="B834" s="421"/>
      <c r="C834" s="16"/>
      <c r="D834" s="16"/>
      <c r="E834" s="59"/>
      <c r="F834" s="59"/>
      <c r="G834" s="60"/>
      <c r="H834" s="60"/>
      <c r="I834" s="60"/>
      <c r="J834" s="59"/>
    </row>
  </sheetData>
  <mergeCells count="730">
    <mergeCell ref="A86:B86"/>
    <mergeCell ref="A88:B88"/>
    <mergeCell ref="A89:B89"/>
    <mergeCell ref="A26:A27"/>
    <mergeCell ref="J26:J27"/>
    <mergeCell ref="A76:A77"/>
    <mergeCell ref="J76:J77"/>
    <mergeCell ref="A78:A79"/>
    <mergeCell ref="J78:J79"/>
    <mergeCell ref="A80:A81"/>
    <mergeCell ref="J80:J81"/>
    <mergeCell ref="A82:A83"/>
    <mergeCell ref="J82:J83"/>
    <mergeCell ref="A85:B85"/>
    <mergeCell ref="A66:A67"/>
    <mergeCell ref="J66:J67"/>
    <mergeCell ref="A68:A69"/>
    <mergeCell ref="J68:J69"/>
    <mergeCell ref="A70:A71"/>
    <mergeCell ref="J70:J71"/>
    <mergeCell ref="A72:A73"/>
    <mergeCell ref="J72:J73"/>
    <mergeCell ref="A74:A75"/>
    <mergeCell ref="J74:J75"/>
    <mergeCell ref="A52:A53"/>
    <mergeCell ref="J52:J53"/>
    <mergeCell ref="A54:A55"/>
    <mergeCell ref="J54:J55"/>
    <mergeCell ref="A57:B57"/>
    <mergeCell ref="A58:B58"/>
    <mergeCell ref="A60:B60"/>
    <mergeCell ref="A61:B61"/>
    <mergeCell ref="A64:A65"/>
    <mergeCell ref="J64:J65"/>
    <mergeCell ref="A42:A43"/>
    <mergeCell ref="J42:J43"/>
    <mergeCell ref="A44:A45"/>
    <mergeCell ref="J44:J45"/>
    <mergeCell ref="A46:A47"/>
    <mergeCell ref="J46:J47"/>
    <mergeCell ref="A48:A49"/>
    <mergeCell ref="J48:J49"/>
    <mergeCell ref="A50:A51"/>
    <mergeCell ref="J50:J51"/>
    <mergeCell ref="A29:B29"/>
    <mergeCell ref="A30:B30"/>
    <mergeCell ref="A32:B32"/>
    <mergeCell ref="A33:B33"/>
    <mergeCell ref="A36:A37"/>
    <mergeCell ref="J36:J37"/>
    <mergeCell ref="A38:A39"/>
    <mergeCell ref="J38:J39"/>
    <mergeCell ref="A40:A41"/>
    <mergeCell ref="J40:J41"/>
    <mergeCell ref="A16:A17"/>
    <mergeCell ref="J16:J17"/>
    <mergeCell ref="A18:A19"/>
    <mergeCell ref="J18:J19"/>
    <mergeCell ref="A20:A21"/>
    <mergeCell ref="J20:J21"/>
    <mergeCell ref="A22:A23"/>
    <mergeCell ref="J22:J23"/>
    <mergeCell ref="A24:A25"/>
    <mergeCell ref="J24:J25"/>
    <mergeCell ref="A6:A7"/>
    <mergeCell ref="J6:J7"/>
    <mergeCell ref="A8:A9"/>
    <mergeCell ref="J8:J9"/>
    <mergeCell ref="A10:A11"/>
    <mergeCell ref="J10:J11"/>
    <mergeCell ref="A12:A13"/>
    <mergeCell ref="J12:J13"/>
    <mergeCell ref="A14:A15"/>
    <mergeCell ref="J14:J15"/>
    <mergeCell ref="J192:J193"/>
    <mergeCell ref="A224:B224"/>
    <mergeCell ref="A227:B227"/>
    <mergeCell ref="A223:B223"/>
    <mergeCell ref="A226:B226"/>
    <mergeCell ref="A202:A203"/>
    <mergeCell ref="J202:J203"/>
    <mergeCell ref="A204:A205"/>
    <mergeCell ref="J204:J205"/>
    <mergeCell ref="A206:A207"/>
    <mergeCell ref="J206:J207"/>
    <mergeCell ref="A208:A209"/>
    <mergeCell ref="J208:J209"/>
    <mergeCell ref="A210:A211"/>
    <mergeCell ref="J210:J211"/>
    <mergeCell ref="A212:A213"/>
    <mergeCell ref="J212:J213"/>
    <mergeCell ref="A214:A215"/>
    <mergeCell ref="J214:J215"/>
    <mergeCell ref="A216:A217"/>
    <mergeCell ref="J216:J217"/>
    <mergeCell ref="A218:A219"/>
    <mergeCell ref="J218:J219"/>
    <mergeCell ref="A220:A221"/>
    <mergeCell ref="J220:J221"/>
    <mergeCell ref="J244:J245"/>
    <mergeCell ref="A246:A247"/>
    <mergeCell ref="J246:J247"/>
    <mergeCell ref="A248:A249"/>
    <mergeCell ref="J248:J249"/>
    <mergeCell ref="A251:B251"/>
    <mergeCell ref="A252:B252"/>
    <mergeCell ref="A254:B254"/>
    <mergeCell ref="A255:B255"/>
    <mergeCell ref="J734:J735"/>
    <mergeCell ref="J736:J737"/>
    <mergeCell ref="J738:J739"/>
    <mergeCell ref="J740:J741"/>
    <mergeCell ref="J742:J743"/>
    <mergeCell ref="J744:J745"/>
    <mergeCell ref="J753:J754"/>
    <mergeCell ref="J709:J710"/>
    <mergeCell ref="J711:J712"/>
    <mergeCell ref="J713:J714"/>
    <mergeCell ref="J715:J716"/>
    <mergeCell ref="J717:J718"/>
    <mergeCell ref="J719:J720"/>
    <mergeCell ref="J721:J722"/>
    <mergeCell ref="J730:J731"/>
    <mergeCell ref="J732:J733"/>
    <mergeCell ref="J684:J685"/>
    <mergeCell ref="J686:J687"/>
    <mergeCell ref="J688:J689"/>
    <mergeCell ref="J690:J691"/>
    <mergeCell ref="J692:J693"/>
    <mergeCell ref="J694:J695"/>
    <mergeCell ref="J703:J704"/>
    <mergeCell ref="J705:J706"/>
    <mergeCell ref="J707:J708"/>
    <mergeCell ref="J659:J660"/>
    <mergeCell ref="J661:J662"/>
    <mergeCell ref="J663:J664"/>
    <mergeCell ref="J665:J666"/>
    <mergeCell ref="J667:J668"/>
    <mergeCell ref="J676:J677"/>
    <mergeCell ref="J678:J679"/>
    <mergeCell ref="J680:J681"/>
    <mergeCell ref="J682:J683"/>
    <mergeCell ref="J794:J795"/>
    <mergeCell ref="J796:J797"/>
    <mergeCell ref="J798:J799"/>
    <mergeCell ref="J807:J808"/>
    <mergeCell ref="J809:J810"/>
    <mergeCell ref="J825:J826"/>
    <mergeCell ref="J827:J828"/>
    <mergeCell ref="J811:J812"/>
    <mergeCell ref="J813:J814"/>
    <mergeCell ref="J815:J816"/>
    <mergeCell ref="J817:J818"/>
    <mergeCell ref="J819:J820"/>
    <mergeCell ref="J821:J822"/>
    <mergeCell ref="J823:J824"/>
    <mergeCell ref="J769:J770"/>
    <mergeCell ref="J771:J772"/>
    <mergeCell ref="J780:J781"/>
    <mergeCell ref="J782:J783"/>
    <mergeCell ref="J784:J785"/>
    <mergeCell ref="J786:J787"/>
    <mergeCell ref="J788:J789"/>
    <mergeCell ref="J790:J791"/>
    <mergeCell ref="J792:J793"/>
    <mergeCell ref="J611:J612"/>
    <mergeCell ref="J620:J621"/>
    <mergeCell ref="J755:J756"/>
    <mergeCell ref="J757:J758"/>
    <mergeCell ref="J759:J760"/>
    <mergeCell ref="J761:J762"/>
    <mergeCell ref="J763:J764"/>
    <mergeCell ref="J765:J766"/>
    <mergeCell ref="J767:J768"/>
    <mergeCell ref="J622:J623"/>
    <mergeCell ref="J624:J625"/>
    <mergeCell ref="J626:J627"/>
    <mergeCell ref="J628:J629"/>
    <mergeCell ref="J630:J631"/>
    <mergeCell ref="J632:J633"/>
    <mergeCell ref="J634:J635"/>
    <mergeCell ref="J636:J637"/>
    <mergeCell ref="J638:J639"/>
    <mergeCell ref="J647:J648"/>
    <mergeCell ref="J649:J650"/>
    <mergeCell ref="J651:J652"/>
    <mergeCell ref="J653:J654"/>
    <mergeCell ref="J655:J656"/>
    <mergeCell ref="J657:J658"/>
    <mergeCell ref="J593:J594"/>
    <mergeCell ref="J595:J596"/>
    <mergeCell ref="J597:J598"/>
    <mergeCell ref="J599:J600"/>
    <mergeCell ref="J601:J602"/>
    <mergeCell ref="J603:J604"/>
    <mergeCell ref="J605:J606"/>
    <mergeCell ref="J607:J608"/>
    <mergeCell ref="J609:J610"/>
    <mergeCell ref="J568:J569"/>
    <mergeCell ref="J570:J571"/>
    <mergeCell ref="J572:J573"/>
    <mergeCell ref="J574:J575"/>
    <mergeCell ref="J576:J577"/>
    <mergeCell ref="J578:J579"/>
    <mergeCell ref="J580:J581"/>
    <mergeCell ref="J582:J583"/>
    <mergeCell ref="J584:J585"/>
    <mergeCell ref="J543:J544"/>
    <mergeCell ref="J545:J546"/>
    <mergeCell ref="J547:J548"/>
    <mergeCell ref="J549:J550"/>
    <mergeCell ref="J551:J552"/>
    <mergeCell ref="J553:J554"/>
    <mergeCell ref="J555:J556"/>
    <mergeCell ref="J557:J558"/>
    <mergeCell ref="J566:J567"/>
    <mergeCell ref="A615:B615"/>
    <mergeCell ref="A617:B617"/>
    <mergeCell ref="A618:B618"/>
    <mergeCell ref="A620:A621"/>
    <mergeCell ref="J489:J490"/>
    <mergeCell ref="J491:J492"/>
    <mergeCell ref="J493:J494"/>
    <mergeCell ref="J495:J496"/>
    <mergeCell ref="J497:J498"/>
    <mergeCell ref="J499:J500"/>
    <mergeCell ref="J501:J502"/>
    <mergeCell ref="J503:J504"/>
    <mergeCell ref="J512:J513"/>
    <mergeCell ref="J514:J515"/>
    <mergeCell ref="J516:J517"/>
    <mergeCell ref="J518:J519"/>
    <mergeCell ref="J520:J521"/>
    <mergeCell ref="J522:J523"/>
    <mergeCell ref="J524:J525"/>
    <mergeCell ref="J526:J527"/>
    <mergeCell ref="J528:J529"/>
    <mergeCell ref="J530:J531"/>
    <mergeCell ref="J539:J540"/>
    <mergeCell ref="J541:J542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4:B614"/>
    <mergeCell ref="A580:A581"/>
    <mergeCell ref="A582:A583"/>
    <mergeCell ref="A584:A585"/>
    <mergeCell ref="A587:B587"/>
    <mergeCell ref="A588:B588"/>
    <mergeCell ref="A590:B590"/>
    <mergeCell ref="A591:B591"/>
    <mergeCell ref="A593:A594"/>
    <mergeCell ref="A595:A596"/>
    <mergeCell ref="A563:B563"/>
    <mergeCell ref="A564:B564"/>
    <mergeCell ref="A566:A567"/>
    <mergeCell ref="A568:A569"/>
    <mergeCell ref="A570:A571"/>
    <mergeCell ref="A572:A573"/>
    <mergeCell ref="A574:A575"/>
    <mergeCell ref="A576:A577"/>
    <mergeCell ref="A578:A579"/>
    <mergeCell ref="A545:A546"/>
    <mergeCell ref="A547:A548"/>
    <mergeCell ref="A549:A550"/>
    <mergeCell ref="A551:A552"/>
    <mergeCell ref="A553:A554"/>
    <mergeCell ref="A555:A556"/>
    <mergeCell ref="A557:A558"/>
    <mergeCell ref="A560:B560"/>
    <mergeCell ref="A561:B561"/>
    <mergeCell ref="A528:A529"/>
    <mergeCell ref="A530:A531"/>
    <mergeCell ref="A533:B533"/>
    <mergeCell ref="A534:B534"/>
    <mergeCell ref="A536:B536"/>
    <mergeCell ref="A537:B537"/>
    <mergeCell ref="A539:A540"/>
    <mergeCell ref="A541:A542"/>
    <mergeCell ref="A543:A544"/>
    <mergeCell ref="A510:B510"/>
    <mergeCell ref="A512:A513"/>
    <mergeCell ref="A514:A515"/>
    <mergeCell ref="A516:A517"/>
    <mergeCell ref="A518:A519"/>
    <mergeCell ref="A520:A521"/>
    <mergeCell ref="A522:A523"/>
    <mergeCell ref="A524:A525"/>
    <mergeCell ref="A526:A527"/>
    <mergeCell ref="A493:A494"/>
    <mergeCell ref="A495:A496"/>
    <mergeCell ref="A497:A498"/>
    <mergeCell ref="A499:A500"/>
    <mergeCell ref="A501:A502"/>
    <mergeCell ref="A503:A504"/>
    <mergeCell ref="A506:B506"/>
    <mergeCell ref="A507:B507"/>
    <mergeCell ref="A509:B509"/>
    <mergeCell ref="A477:B477"/>
    <mergeCell ref="A478:B478"/>
    <mergeCell ref="A480:B480"/>
    <mergeCell ref="A481:B481"/>
    <mergeCell ref="A483:A484"/>
    <mergeCell ref="A485:A486"/>
    <mergeCell ref="A487:A488"/>
    <mergeCell ref="A489:A490"/>
    <mergeCell ref="A491:A492"/>
    <mergeCell ref="J485:J486"/>
    <mergeCell ref="J487:J488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50:B450"/>
    <mergeCell ref="A451:B451"/>
    <mergeCell ref="A453:B453"/>
    <mergeCell ref="A454:B454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J460:J461"/>
    <mergeCell ref="J462:J463"/>
    <mergeCell ref="J464:J465"/>
    <mergeCell ref="J466:J467"/>
    <mergeCell ref="J468:J469"/>
    <mergeCell ref="J470:J471"/>
    <mergeCell ref="J472:J473"/>
    <mergeCell ref="J474:J475"/>
    <mergeCell ref="J483:J484"/>
    <mergeCell ref="J435:J436"/>
    <mergeCell ref="J437:J438"/>
    <mergeCell ref="J439:J440"/>
    <mergeCell ref="J441:J442"/>
    <mergeCell ref="J443:J444"/>
    <mergeCell ref="J445:J446"/>
    <mergeCell ref="J447:J448"/>
    <mergeCell ref="J456:J457"/>
    <mergeCell ref="J458:J459"/>
    <mergeCell ref="J408:J409"/>
    <mergeCell ref="J410:J411"/>
    <mergeCell ref="J412:J413"/>
    <mergeCell ref="J414:J415"/>
    <mergeCell ref="J416:J417"/>
    <mergeCell ref="J418:J419"/>
    <mergeCell ref="J429:J430"/>
    <mergeCell ref="J431:J432"/>
    <mergeCell ref="J433:J434"/>
    <mergeCell ref="A424:B424"/>
    <mergeCell ref="A425:B425"/>
    <mergeCell ref="A429:A430"/>
    <mergeCell ref="A431:A432"/>
    <mergeCell ref="J353:J354"/>
    <mergeCell ref="J355:J356"/>
    <mergeCell ref="J357:J358"/>
    <mergeCell ref="J359:J360"/>
    <mergeCell ref="J361:J362"/>
    <mergeCell ref="J363:J364"/>
    <mergeCell ref="J373:J374"/>
    <mergeCell ref="J375:J376"/>
    <mergeCell ref="J377:J378"/>
    <mergeCell ref="J379:J380"/>
    <mergeCell ref="J381:J382"/>
    <mergeCell ref="J383:J384"/>
    <mergeCell ref="J385:J386"/>
    <mergeCell ref="J387:J388"/>
    <mergeCell ref="J389:J390"/>
    <mergeCell ref="J391:J392"/>
    <mergeCell ref="J400:J401"/>
    <mergeCell ref="J402:J403"/>
    <mergeCell ref="J404:J405"/>
    <mergeCell ref="J406:J407"/>
    <mergeCell ref="A406:A407"/>
    <mergeCell ref="A408:A409"/>
    <mergeCell ref="A410:A411"/>
    <mergeCell ref="A412:A413"/>
    <mergeCell ref="A414:A415"/>
    <mergeCell ref="A416:A417"/>
    <mergeCell ref="A418:A419"/>
    <mergeCell ref="A421:B421"/>
    <mergeCell ref="A422:B422"/>
    <mergeCell ref="A389:A390"/>
    <mergeCell ref="A391:A392"/>
    <mergeCell ref="A394:B394"/>
    <mergeCell ref="A395:B395"/>
    <mergeCell ref="A397:B397"/>
    <mergeCell ref="A398:B398"/>
    <mergeCell ref="A400:A401"/>
    <mergeCell ref="A402:A403"/>
    <mergeCell ref="A404:A405"/>
    <mergeCell ref="A370:B370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53:A354"/>
    <mergeCell ref="A355:A356"/>
    <mergeCell ref="A357:A358"/>
    <mergeCell ref="A359:A360"/>
    <mergeCell ref="A361:A362"/>
    <mergeCell ref="A363:A364"/>
    <mergeCell ref="A366:B366"/>
    <mergeCell ref="A367:B367"/>
    <mergeCell ref="A369:B369"/>
    <mergeCell ref="A301:A302"/>
    <mergeCell ref="A303:A304"/>
    <mergeCell ref="J301:J302"/>
    <mergeCell ref="J303:J304"/>
    <mergeCell ref="J305:J306"/>
    <mergeCell ref="J345:J346"/>
    <mergeCell ref="J347:J348"/>
    <mergeCell ref="J349:J350"/>
    <mergeCell ref="J351:J352"/>
    <mergeCell ref="A305:A306"/>
    <mergeCell ref="A308:B308"/>
    <mergeCell ref="A309:B309"/>
    <mergeCell ref="A311:B311"/>
    <mergeCell ref="A312:B312"/>
    <mergeCell ref="A345:A346"/>
    <mergeCell ref="A347:A348"/>
    <mergeCell ref="A349:A350"/>
    <mergeCell ref="A351:A352"/>
    <mergeCell ref="A315:A316"/>
    <mergeCell ref="J315:J316"/>
    <mergeCell ref="A317:A318"/>
    <mergeCell ref="J317:J318"/>
    <mergeCell ref="A319:A320"/>
    <mergeCell ref="J319:J320"/>
    <mergeCell ref="J291:J292"/>
    <mergeCell ref="J293:J294"/>
    <mergeCell ref="J295:J296"/>
    <mergeCell ref="J297:J298"/>
    <mergeCell ref="J299:J300"/>
    <mergeCell ref="A291:A292"/>
    <mergeCell ref="A293:A294"/>
    <mergeCell ref="A295:A296"/>
    <mergeCell ref="A297:A298"/>
    <mergeCell ref="A299:A300"/>
    <mergeCell ref="J276:J277"/>
    <mergeCell ref="A276:A277"/>
    <mergeCell ref="A279:B279"/>
    <mergeCell ref="A280:B280"/>
    <mergeCell ref="A282:B282"/>
    <mergeCell ref="A283:B283"/>
    <mergeCell ref="A287:A288"/>
    <mergeCell ref="A289:A290"/>
    <mergeCell ref="J287:J288"/>
    <mergeCell ref="J289:J290"/>
    <mergeCell ref="A266:A267"/>
    <mergeCell ref="A268:A269"/>
    <mergeCell ref="A270:A271"/>
    <mergeCell ref="A272:A273"/>
    <mergeCell ref="A274:A275"/>
    <mergeCell ref="J264:J265"/>
    <mergeCell ref="J266:J267"/>
    <mergeCell ref="J268:J269"/>
    <mergeCell ref="J270:J271"/>
    <mergeCell ref="J272:J273"/>
    <mergeCell ref="J274:J275"/>
    <mergeCell ref="I3:I5"/>
    <mergeCell ref="J3:J5"/>
    <mergeCell ref="A258:A259"/>
    <mergeCell ref="J258:J259"/>
    <mergeCell ref="A260:A261"/>
    <mergeCell ref="J260:J261"/>
    <mergeCell ref="J262:J263"/>
    <mergeCell ref="A262:A263"/>
    <mergeCell ref="A264:A265"/>
    <mergeCell ref="A230:A231"/>
    <mergeCell ref="J230:J231"/>
    <mergeCell ref="A232:A233"/>
    <mergeCell ref="J232:J233"/>
    <mergeCell ref="A234:A235"/>
    <mergeCell ref="J234:J235"/>
    <mergeCell ref="A236:A237"/>
    <mergeCell ref="J236:J237"/>
    <mergeCell ref="A238:A239"/>
    <mergeCell ref="J238:J239"/>
    <mergeCell ref="A240:A241"/>
    <mergeCell ref="J240:J241"/>
    <mergeCell ref="A242:A243"/>
    <mergeCell ref="J242:J243"/>
    <mergeCell ref="A244:A245"/>
    <mergeCell ref="A794:A795"/>
    <mergeCell ref="A796:A797"/>
    <mergeCell ref="A798:A799"/>
    <mergeCell ref="A801:B801"/>
    <mergeCell ref="A802:B802"/>
    <mergeCell ref="A804:B804"/>
    <mergeCell ref="A805:B805"/>
    <mergeCell ref="A807:A808"/>
    <mergeCell ref="A809:A810"/>
    <mergeCell ref="A777:B777"/>
    <mergeCell ref="A778:B778"/>
    <mergeCell ref="A780:A781"/>
    <mergeCell ref="A782:A783"/>
    <mergeCell ref="A784:A785"/>
    <mergeCell ref="A786:A787"/>
    <mergeCell ref="A788:A789"/>
    <mergeCell ref="A790:A791"/>
    <mergeCell ref="A792:A793"/>
    <mergeCell ref="A834:B834"/>
    <mergeCell ref="A811:A812"/>
    <mergeCell ref="A813:A814"/>
    <mergeCell ref="A815:A816"/>
    <mergeCell ref="A817:A818"/>
    <mergeCell ref="A819:A820"/>
    <mergeCell ref="A821:A822"/>
    <mergeCell ref="A823:A824"/>
    <mergeCell ref="A717:A718"/>
    <mergeCell ref="A719:A720"/>
    <mergeCell ref="A721:A722"/>
    <mergeCell ref="A724:B724"/>
    <mergeCell ref="A725:B725"/>
    <mergeCell ref="A727:B727"/>
    <mergeCell ref="A728:B728"/>
    <mergeCell ref="A730:A731"/>
    <mergeCell ref="A732:A733"/>
    <mergeCell ref="A734:A735"/>
    <mergeCell ref="A736:A737"/>
    <mergeCell ref="A738:A739"/>
    <mergeCell ref="A740:A741"/>
    <mergeCell ref="A742:A743"/>
    <mergeCell ref="A744:A745"/>
    <mergeCell ref="A747:B747"/>
    <mergeCell ref="A709:A710"/>
    <mergeCell ref="A711:A712"/>
    <mergeCell ref="A713:A714"/>
    <mergeCell ref="A715:A716"/>
    <mergeCell ref="A825:A826"/>
    <mergeCell ref="A827:A828"/>
    <mergeCell ref="A830:B830"/>
    <mergeCell ref="A831:B831"/>
    <mergeCell ref="A833:B833"/>
    <mergeCell ref="A748:B748"/>
    <mergeCell ref="A750:B750"/>
    <mergeCell ref="A751:B751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4:B774"/>
    <mergeCell ref="A775:B775"/>
    <mergeCell ref="A692:A693"/>
    <mergeCell ref="A694:A695"/>
    <mergeCell ref="A697:B697"/>
    <mergeCell ref="A698:B698"/>
    <mergeCell ref="A700:B700"/>
    <mergeCell ref="A701:B701"/>
    <mergeCell ref="A703:A704"/>
    <mergeCell ref="A705:A706"/>
    <mergeCell ref="A707:A708"/>
    <mergeCell ref="A674:B674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57:A658"/>
    <mergeCell ref="A659:A660"/>
    <mergeCell ref="A661:A662"/>
    <mergeCell ref="A663:A664"/>
    <mergeCell ref="A665:A666"/>
    <mergeCell ref="A667:A668"/>
    <mergeCell ref="A670:B670"/>
    <mergeCell ref="A671:B671"/>
    <mergeCell ref="A673:B673"/>
    <mergeCell ref="A641:B641"/>
    <mergeCell ref="A642:B642"/>
    <mergeCell ref="A644:B644"/>
    <mergeCell ref="A645:B645"/>
    <mergeCell ref="A647:A648"/>
    <mergeCell ref="A649:A650"/>
    <mergeCell ref="A651:A652"/>
    <mergeCell ref="A653:A654"/>
    <mergeCell ref="A655:A656"/>
    <mergeCell ref="A622:A623"/>
    <mergeCell ref="A624:A625"/>
    <mergeCell ref="A626:A627"/>
    <mergeCell ref="A628:A629"/>
    <mergeCell ref="A630:A631"/>
    <mergeCell ref="A632:A633"/>
    <mergeCell ref="A634:A635"/>
    <mergeCell ref="A636:A637"/>
    <mergeCell ref="A638:A639"/>
    <mergeCell ref="A321:A322"/>
    <mergeCell ref="J321:J322"/>
    <mergeCell ref="A323:A324"/>
    <mergeCell ref="J323:J324"/>
    <mergeCell ref="A325:A326"/>
    <mergeCell ref="J325:J326"/>
    <mergeCell ref="A327:A328"/>
    <mergeCell ref="J327:J328"/>
    <mergeCell ref="A329:A330"/>
    <mergeCell ref="J329:J330"/>
    <mergeCell ref="A341:B341"/>
    <mergeCell ref="A342:B342"/>
    <mergeCell ref="J335:J336"/>
    <mergeCell ref="A331:A332"/>
    <mergeCell ref="J331:J332"/>
    <mergeCell ref="A333:A334"/>
    <mergeCell ref="J333:J334"/>
    <mergeCell ref="A338:B338"/>
    <mergeCell ref="A339:B339"/>
    <mergeCell ref="A335:A336"/>
    <mergeCell ref="A195:B195"/>
    <mergeCell ref="A198:B198"/>
    <mergeCell ref="A172:A173"/>
    <mergeCell ref="J172:J173"/>
    <mergeCell ref="A174:A175"/>
    <mergeCell ref="J174:J175"/>
    <mergeCell ref="A176:A177"/>
    <mergeCell ref="J176:J177"/>
    <mergeCell ref="A178:A179"/>
    <mergeCell ref="J178:J179"/>
    <mergeCell ref="A180:A181"/>
    <mergeCell ref="J180:J181"/>
    <mergeCell ref="A182:A183"/>
    <mergeCell ref="J182:J183"/>
    <mergeCell ref="A184:A185"/>
    <mergeCell ref="J184:J185"/>
    <mergeCell ref="A186:A187"/>
    <mergeCell ref="J186:J187"/>
    <mergeCell ref="A188:A189"/>
    <mergeCell ref="J188:J189"/>
    <mergeCell ref="A190:A191"/>
    <mergeCell ref="J190:J191"/>
    <mergeCell ref="A196:B196"/>
    <mergeCell ref="A192:A193"/>
    <mergeCell ref="A199:B199"/>
    <mergeCell ref="A90:A91"/>
    <mergeCell ref="J90:J91"/>
    <mergeCell ref="A92:A93"/>
    <mergeCell ref="J92:J93"/>
    <mergeCell ref="A94:A95"/>
    <mergeCell ref="J94:J95"/>
    <mergeCell ref="A96:A97"/>
    <mergeCell ref="J96:J97"/>
    <mergeCell ref="A98:A99"/>
    <mergeCell ref="J98:J99"/>
    <mergeCell ref="A100:A101"/>
    <mergeCell ref="J100:J101"/>
    <mergeCell ref="A102:A103"/>
    <mergeCell ref="J102:J103"/>
    <mergeCell ref="A104:A105"/>
    <mergeCell ref="J104:J105"/>
    <mergeCell ref="A106:A107"/>
    <mergeCell ref="J106:J107"/>
    <mergeCell ref="A108:A109"/>
    <mergeCell ref="J108:J109"/>
    <mergeCell ref="A111:B111"/>
    <mergeCell ref="A112:B112"/>
    <mergeCell ref="A114:B114"/>
    <mergeCell ref="A115:B115"/>
    <mergeCell ref="A118:A119"/>
    <mergeCell ref="J118:J119"/>
    <mergeCell ref="A120:A121"/>
    <mergeCell ref="J120:J121"/>
    <mergeCell ref="A122:A123"/>
    <mergeCell ref="J122:J123"/>
    <mergeCell ref="A124:A125"/>
    <mergeCell ref="J124:J125"/>
    <mergeCell ref="A139:B139"/>
    <mergeCell ref="A140:B140"/>
    <mergeCell ref="A142:B142"/>
    <mergeCell ref="A143:B143"/>
    <mergeCell ref="A146:A147"/>
    <mergeCell ref="J146:J147"/>
    <mergeCell ref="A148:A149"/>
    <mergeCell ref="J148:J149"/>
    <mergeCell ref="A126:A127"/>
    <mergeCell ref="J126:J127"/>
    <mergeCell ref="A128:A129"/>
    <mergeCell ref="J128:J129"/>
    <mergeCell ref="A130:A131"/>
    <mergeCell ref="J130:J131"/>
    <mergeCell ref="A132:A133"/>
    <mergeCell ref="J132:J133"/>
    <mergeCell ref="A134:A135"/>
    <mergeCell ref="J134:J135"/>
    <mergeCell ref="A136:A137"/>
    <mergeCell ref="J136:J137"/>
    <mergeCell ref="A171:B171"/>
    <mergeCell ref="A160:A161"/>
    <mergeCell ref="J160:J161"/>
    <mergeCell ref="A162:A163"/>
    <mergeCell ref="J162:J163"/>
    <mergeCell ref="A164:A165"/>
    <mergeCell ref="J164:J165"/>
    <mergeCell ref="A167:B167"/>
    <mergeCell ref="A168:B168"/>
    <mergeCell ref="A170:B170"/>
    <mergeCell ref="A150:A151"/>
    <mergeCell ref="J150:J151"/>
    <mergeCell ref="A152:A153"/>
    <mergeCell ref="J152:J153"/>
    <mergeCell ref="A154:A155"/>
    <mergeCell ref="J154:J155"/>
    <mergeCell ref="A156:A157"/>
    <mergeCell ref="J156:J157"/>
    <mergeCell ref="A158:A159"/>
    <mergeCell ref="J158:J159"/>
  </mergeCells>
  <pageMargins left="0" right="0" top="0" bottom="0" header="0" footer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Z824"/>
  <sheetViews>
    <sheetView workbookViewId="0">
      <pane ySplit="4" topLeftCell="A59" activePane="bottomLeft" state="frozen"/>
      <selection pane="bottomLeft" activeCell="I77" sqref="I77"/>
      <selection activeCell="F1" sqref="F1"/>
    </sheetView>
  </sheetViews>
  <sheetFormatPr defaultColWidth="12.5703125" defaultRowHeight="15.75" customHeight="1"/>
  <cols>
    <col min="1" max="1" width="12.85546875" bestFit="1" customWidth="1"/>
    <col min="2" max="2" width="8.28515625" customWidth="1"/>
    <col min="3" max="3" width="10.140625" customWidth="1"/>
    <col min="4" max="4" width="10.28515625" customWidth="1"/>
    <col min="5" max="5" width="10.140625" customWidth="1"/>
    <col min="6" max="7" width="9.85546875" customWidth="1"/>
    <col min="8" max="8" width="14.28515625" customWidth="1"/>
    <col min="9" max="9" width="18" customWidth="1"/>
    <col min="10" max="10" width="10.42578125" customWidth="1"/>
  </cols>
  <sheetData>
    <row r="2" spans="1:11" ht="15.75" customHeight="1">
      <c r="A2" s="284" t="s">
        <v>1</v>
      </c>
      <c r="B2" s="285" t="s">
        <v>79</v>
      </c>
      <c r="C2" s="62">
        <v>1</v>
      </c>
      <c r="D2" s="62">
        <v>2</v>
      </c>
      <c r="E2" s="62">
        <v>3</v>
      </c>
      <c r="F2" s="63">
        <v>4</v>
      </c>
      <c r="G2" s="63">
        <v>5</v>
      </c>
      <c r="H2" s="63">
        <v>6</v>
      </c>
      <c r="I2" s="63">
        <v>7</v>
      </c>
      <c r="J2" s="36"/>
      <c r="K2" s="49"/>
    </row>
    <row r="3" spans="1:11" ht="12.75">
      <c r="A3" s="435"/>
      <c r="B3" s="436"/>
      <c r="C3" s="64" t="s">
        <v>105</v>
      </c>
      <c r="D3" s="64" t="s">
        <v>106</v>
      </c>
      <c r="E3" s="39" t="s">
        <v>107</v>
      </c>
      <c r="F3" s="64" t="s">
        <v>85</v>
      </c>
      <c r="G3" s="39" t="s">
        <v>108</v>
      </c>
      <c r="H3" s="39" t="s">
        <v>109</v>
      </c>
      <c r="I3" s="65" t="s">
        <v>110</v>
      </c>
      <c r="J3" s="286" t="s">
        <v>111</v>
      </c>
      <c r="K3" s="287" t="s">
        <v>112</v>
      </c>
    </row>
    <row r="4" spans="1:11" ht="12.75">
      <c r="A4" s="430"/>
      <c r="B4" s="429"/>
      <c r="C4" s="39" t="s">
        <v>88</v>
      </c>
      <c r="D4" s="39" t="s">
        <v>88</v>
      </c>
      <c r="E4" s="39" t="s">
        <v>88</v>
      </c>
      <c r="F4" s="39" t="s">
        <v>88</v>
      </c>
      <c r="G4" s="39" t="s">
        <v>88</v>
      </c>
      <c r="H4" s="39" t="s">
        <v>88</v>
      </c>
      <c r="I4" s="39" t="s">
        <v>88</v>
      </c>
      <c r="J4" s="430"/>
      <c r="K4" s="430"/>
    </row>
    <row r="5" spans="1:11" ht="12.75">
      <c r="A5" s="268">
        <v>46316</v>
      </c>
      <c r="B5" s="12" t="s">
        <v>25</v>
      </c>
      <c r="C5" s="13"/>
      <c r="D5" s="13"/>
      <c r="E5" s="10"/>
      <c r="F5" s="10"/>
      <c r="G5" s="10"/>
      <c r="H5" s="10"/>
      <c r="I5" s="10"/>
      <c r="J5" s="12">
        <f t="shared" ref="J5:J24" si="0">SUM(D5:I5)</f>
        <v>0</v>
      </c>
      <c r="K5" s="252">
        <f>SUM(J5:J6)</f>
        <v>0</v>
      </c>
    </row>
    <row r="6" spans="1:11" ht="12.75">
      <c r="A6" s="269"/>
      <c r="B6" s="15" t="s">
        <v>32</v>
      </c>
      <c r="C6" s="10"/>
      <c r="D6" s="10"/>
      <c r="E6" s="10"/>
      <c r="F6" s="10"/>
      <c r="G6" s="10"/>
      <c r="H6" s="10"/>
      <c r="I6" s="10"/>
      <c r="J6" s="15">
        <f t="shared" si="0"/>
        <v>0</v>
      </c>
      <c r="K6" s="420"/>
    </row>
    <row r="7" spans="1:11" ht="12.75" customHeight="1">
      <c r="A7" s="268">
        <v>46317</v>
      </c>
      <c r="B7" s="12" t="s">
        <v>25</v>
      </c>
      <c r="C7" s="13"/>
      <c r="D7" s="13"/>
      <c r="E7" s="10"/>
      <c r="F7" s="10"/>
      <c r="G7" s="10"/>
      <c r="H7" s="10"/>
      <c r="I7" s="10"/>
      <c r="J7" s="12">
        <f t="shared" si="0"/>
        <v>0</v>
      </c>
      <c r="K7" s="252">
        <f>SUM(J7:J8)</f>
        <v>0</v>
      </c>
    </row>
    <row r="8" spans="1:11" ht="12.75">
      <c r="A8" s="269"/>
      <c r="B8" s="15" t="s">
        <v>32</v>
      </c>
      <c r="C8" s="10"/>
      <c r="D8" s="10"/>
      <c r="E8" s="10"/>
      <c r="F8" s="10"/>
      <c r="G8" s="10"/>
      <c r="H8" s="10"/>
      <c r="I8" s="10"/>
      <c r="J8" s="15">
        <f t="shared" si="0"/>
        <v>0</v>
      </c>
      <c r="K8" s="420"/>
    </row>
    <row r="9" spans="1:11" ht="12.75" customHeight="1">
      <c r="A9" s="268">
        <v>46318</v>
      </c>
      <c r="B9" s="12" t="s">
        <v>25</v>
      </c>
      <c r="C9" s="13"/>
      <c r="D9" s="13"/>
      <c r="E9" s="10"/>
      <c r="F9" s="10"/>
      <c r="G9" s="10"/>
      <c r="H9" s="10"/>
      <c r="I9" s="10"/>
      <c r="J9" s="12">
        <f t="shared" si="0"/>
        <v>0</v>
      </c>
      <c r="K9" s="252">
        <f>SUM(J9:J10)</f>
        <v>0</v>
      </c>
    </row>
    <row r="10" spans="1:11" ht="12.75">
      <c r="A10" s="269"/>
      <c r="B10" s="15" t="s">
        <v>32</v>
      </c>
      <c r="C10" s="10"/>
      <c r="D10" s="10"/>
      <c r="E10" s="10"/>
      <c r="F10" s="10"/>
      <c r="G10" s="10"/>
      <c r="H10" s="138"/>
      <c r="I10" s="10"/>
      <c r="J10" s="15">
        <f t="shared" si="0"/>
        <v>0</v>
      </c>
      <c r="K10" s="420"/>
    </row>
    <row r="11" spans="1:11" ht="12.75" customHeight="1">
      <c r="A11" s="268">
        <v>46319</v>
      </c>
      <c r="B11" s="12" t="s">
        <v>25</v>
      </c>
      <c r="C11" s="13"/>
      <c r="D11" s="13"/>
      <c r="E11" s="10"/>
      <c r="F11" s="10"/>
      <c r="G11" s="10"/>
      <c r="H11" s="10"/>
      <c r="I11" s="10"/>
      <c r="J11" s="12">
        <f t="shared" si="0"/>
        <v>0</v>
      </c>
      <c r="K11" s="252">
        <f>SUM(J11:J12)</f>
        <v>0</v>
      </c>
    </row>
    <row r="12" spans="1:11" ht="12.75">
      <c r="A12" s="269"/>
      <c r="B12" s="15" t="s">
        <v>32</v>
      </c>
      <c r="C12" s="10"/>
      <c r="D12" s="10"/>
      <c r="E12" s="10"/>
      <c r="F12" s="10"/>
      <c r="G12" s="10"/>
      <c r="H12" s="10"/>
      <c r="I12" s="10"/>
      <c r="J12" s="15">
        <f t="shared" si="0"/>
        <v>0</v>
      </c>
      <c r="K12" s="420"/>
    </row>
    <row r="13" spans="1:11" ht="12.75" customHeight="1">
      <c r="A13" s="268">
        <v>46320</v>
      </c>
      <c r="B13" s="12" t="s">
        <v>25</v>
      </c>
      <c r="C13" s="13"/>
      <c r="D13" s="13"/>
      <c r="E13" s="10"/>
      <c r="F13" s="10"/>
      <c r="G13" s="10"/>
      <c r="H13" s="10"/>
      <c r="I13" s="10"/>
      <c r="J13" s="12">
        <f t="shared" si="0"/>
        <v>0</v>
      </c>
      <c r="K13" s="252">
        <f>SUM(J13:J14)</f>
        <v>0</v>
      </c>
    </row>
    <row r="14" spans="1:11" ht="12.75">
      <c r="A14" s="269"/>
      <c r="B14" s="15" t="s">
        <v>32</v>
      </c>
      <c r="C14" s="10"/>
      <c r="D14" s="10"/>
      <c r="E14" s="10"/>
      <c r="F14" s="10"/>
      <c r="G14" s="10"/>
      <c r="H14" s="10"/>
      <c r="I14" s="10"/>
      <c r="J14" s="15">
        <f t="shared" si="0"/>
        <v>0</v>
      </c>
      <c r="K14" s="420"/>
    </row>
    <row r="15" spans="1:11" ht="12.75" customHeight="1">
      <c r="A15" s="268">
        <v>46321</v>
      </c>
      <c r="B15" s="12" t="s">
        <v>25</v>
      </c>
      <c r="C15" s="13"/>
      <c r="D15" s="13"/>
      <c r="E15" s="10"/>
      <c r="F15" s="10"/>
      <c r="G15" s="10"/>
      <c r="H15" s="10"/>
      <c r="I15" s="10"/>
      <c r="J15" s="12">
        <f t="shared" si="0"/>
        <v>0</v>
      </c>
      <c r="K15" s="252">
        <f>SUM(J15:J16)</f>
        <v>0</v>
      </c>
    </row>
    <row r="16" spans="1:11" ht="12.75">
      <c r="A16" s="269"/>
      <c r="B16" s="15" t="s">
        <v>32</v>
      </c>
      <c r="C16" s="10"/>
      <c r="D16" s="10"/>
      <c r="E16" s="10"/>
      <c r="F16" s="10"/>
      <c r="G16" s="10"/>
      <c r="H16" s="10"/>
      <c r="I16" s="10"/>
      <c r="J16" s="15">
        <f t="shared" si="0"/>
        <v>0</v>
      </c>
      <c r="K16" s="420"/>
    </row>
    <row r="17" spans="1:11" ht="12.75" customHeight="1">
      <c r="A17" s="268">
        <v>46322</v>
      </c>
      <c r="B17" s="12" t="s">
        <v>25</v>
      </c>
      <c r="C17" s="13"/>
      <c r="D17" s="10"/>
      <c r="E17" s="10"/>
      <c r="F17" s="10"/>
      <c r="G17" s="10"/>
      <c r="H17" s="10"/>
      <c r="I17" s="10"/>
      <c r="J17" s="12">
        <f t="shared" si="0"/>
        <v>0</v>
      </c>
      <c r="K17" s="252">
        <f>SUM(J17:J18)</f>
        <v>0</v>
      </c>
    </row>
    <row r="18" spans="1:11" ht="12.75">
      <c r="A18" s="269"/>
      <c r="B18" s="15" t="s">
        <v>32</v>
      </c>
      <c r="C18" s="10"/>
      <c r="D18" s="13"/>
      <c r="E18" s="10"/>
      <c r="F18" s="10"/>
      <c r="G18" s="10"/>
      <c r="H18" s="10"/>
      <c r="I18" s="10"/>
      <c r="J18" s="15">
        <f t="shared" si="0"/>
        <v>0</v>
      </c>
      <c r="K18" s="420"/>
    </row>
    <row r="19" spans="1:11" ht="12.75" customHeight="1">
      <c r="A19" s="268">
        <v>46323</v>
      </c>
      <c r="B19" s="12" t="s">
        <v>25</v>
      </c>
      <c r="C19" s="13"/>
      <c r="D19" s="10"/>
      <c r="E19" s="10"/>
      <c r="F19" s="10"/>
      <c r="G19" s="10"/>
      <c r="H19" s="10"/>
      <c r="I19" s="10"/>
      <c r="J19" s="12">
        <f t="shared" si="0"/>
        <v>0</v>
      </c>
      <c r="K19" s="252">
        <f>SUM(J19:J20)</f>
        <v>0</v>
      </c>
    </row>
    <row r="20" spans="1:11" ht="12.75">
      <c r="A20" s="269"/>
      <c r="B20" s="15" t="s">
        <v>32</v>
      </c>
      <c r="C20" s="10"/>
      <c r="D20" s="10"/>
      <c r="E20" s="10"/>
      <c r="F20" s="10"/>
      <c r="G20" s="10"/>
      <c r="H20" s="10"/>
      <c r="I20" s="10"/>
      <c r="J20" s="15">
        <f t="shared" si="0"/>
        <v>0</v>
      </c>
      <c r="K20" s="420"/>
    </row>
    <row r="21" spans="1:11" ht="12.75" customHeight="1">
      <c r="A21" s="268">
        <v>46324</v>
      </c>
      <c r="B21" s="12" t="s">
        <v>25</v>
      </c>
      <c r="C21" s="13"/>
      <c r="D21" s="13"/>
      <c r="E21" s="10"/>
      <c r="F21" s="10"/>
      <c r="G21" s="10"/>
      <c r="H21" s="10"/>
      <c r="I21" s="10"/>
      <c r="J21" s="12">
        <f t="shared" si="0"/>
        <v>0</v>
      </c>
      <c r="K21" s="252">
        <f>SUM(J21:J22)</f>
        <v>0</v>
      </c>
    </row>
    <row r="22" spans="1:11" ht="12.75">
      <c r="A22" s="269"/>
      <c r="B22" s="15" t="s">
        <v>32</v>
      </c>
      <c r="C22" s="10"/>
      <c r="D22" s="10"/>
      <c r="E22" s="10"/>
      <c r="F22" s="10"/>
      <c r="G22" s="10"/>
      <c r="H22" s="10"/>
      <c r="I22" s="10"/>
      <c r="J22" s="15">
        <f t="shared" si="0"/>
        <v>0</v>
      </c>
      <c r="K22" s="420"/>
    </row>
    <row r="23" spans="1:11" ht="12.75" customHeight="1">
      <c r="A23" s="268">
        <v>46325</v>
      </c>
      <c r="B23" s="12" t="s">
        <v>25</v>
      </c>
      <c r="C23" s="13"/>
      <c r="D23" s="13"/>
      <c r="E23" s="10"/>
      <c r="F23" s="10"/>
      <c r="G23" s="10"/>
      <c r="H23" s="10"/>
      <c r="I23" s="10"/>
      <c r="J23" s="12">
        <f t="shared" si="0"/>
        <v>0</v>
      </c>
      <c r="K23" s="252">
        <f>SUM(J23:J24)</f>
        <v>0</v>
      </c>
    </row>
    <row r="24" spans="1:11" ht="12.75">
      <c r="A24" s="269"/>
      <c r="B24" s="15" t="s">
        <v>32</v>
      </c>
      <c r="C24" s="10"/>
      <c r="D24" s="10"/>
      <c r="E24" s="10"/>
      <c r="F24" s="10"/>
      <c r="G24" s="10"/>
      <c r="H24" s="10"/>
      <c r="I24" s="10"/>
      <c r="J24" s="15">
        <f t="shared" si="0"/>
        <v>0</v>
      </c>
      <c r="K24" s="420"/>
    </row>
    <row r="25" spans="1:11" ht="12.75">
      <c r="A25" s="268">
        <v>46326</v>
      </c>
      <c r="B25" s="12" t="s">
        <v>25</v>
      </c>
      <c r="C25" s="13"/>
      <c r="D25" s="13"/>
      <c r="E25" s="10"/>
      <c r="F25" s="10"/>
      <c r="G25" s="10"/>
      <c r="H25" s="10"/>
      <c r="I25" s="10"/>
      <c r="J25" s="12">
        <f t="shared" ref="J25:J26" si="1">SUM(D25:I25)</f>
        <v>0</v>
      </c>
      <c r="K25" s="252">
        <f>SUM(J25:J26)</f>
        <v>0</v>
      </c>
    </row>
    <row r="26" spans="1:11" ht="12.75">
      <c r="A26" s="269"/>
      <c r="B26" s="15" t="s">
        <v>32</v>
      </c>
      <c r="C26" s="10"/>
      <c r="D26" s="10"/>
      <c r="E26" s="10"/>
      <c r="F26" s="10"/>
      <c r="G26" s="10"/>
      <c r="H26" s="10"/>
      <c r="I26" s="10"/>
      <c r="J26" s="15">
        <f t="shared" si="1"/>
        <v>0</v>
      </c>
      <c r="K26" s="420"/>
    </row>
    <row r="27" spans="1:11" ht="12.75">
      <c r="A27" s="47"/>
      <c r="B27" s="41"/>
      <c r="C27" s="7"/>
      <c r="D27" s="7"/>
      <c r="E27" s="43"/>
      <c r="F27" s="43"/>
      <c r="G27" s="43"/>
      <c r="H27" s="43"/>
      <c r="I27" s="43"/>
      <c r="J27" s="13"/>
      <c r="K27" s="48"/>
    </row>
    <row r="28" spans="1:11" ht="12.75">
      <c r="A28" s="282" t="s">
        <v>89</v>
      </c>
      <c r="B28" s="422"/>
      <c r="C28" s="16">
        <f>SUM(C5:C26)</f>
        <v>0</v>
      </c>
      <c r="D28" s="16">
        <f t="shared" ref="D28:K28" si="2">SUM(D5:D26)</f>
        <v>0</v>
      </c>
      <c r="E28" s="16">
        <f t="shared" si="2"/>
        <v>0</v>
      </c>
      <c r="F28" s="16">
        <f t="shared" si="2"/>
        <v>0</v>
      </c>
      <c r="G28" s="16">
        <f t="shared" si="2"/>
        <v>0</v>
      </c>
      <c r="H28" s="16">
        <f t="shared" si="2"/>
        <v>0</v>
      </c>
      <c r="I28" s="16">
        <f t="shared" si="2"/>
        <v>0</v>
      </c>
      <c r="J28" s="16">
        <f t="shared" si="2"/>
        <v>0</v>
      </c>
      <c r="K28" s="16">
        <f t="shared" si="2"/>
        <v>0</v>
      </c>
    </row>
    <row r="29" spans="1:11" ht="13.5">
      <c r="A29" s="280" t="s">
        <v>90</v>
      </c>
      <c r="B29" s="421"/>
      <c r="C29" s="17">
        <f t="shared" ref="C29:K29" si="3">C28*40</f>
        <v>0</v>
      </c>
      <c r="D29" s="17">
        <f t="shared" si="3"/>
        <v>0</v>
      </c>
      <c r="E29" s="17">
        <f t="shared" si="3"/>
        <v>0</v>
      </c>
      <c r="F29" s="17">
        <f t="shared" si="3"/>
        <v>0</v>
      </c>
      <c r="G29" s="17">
        <f t="shared" si="3"/>
        <v>0</v>
      </c>
      <c r="H29" s="17">
        <f t="shared" si="3"/>
        <v>0</v>
      </c>
      <c r="I29" s="17">
        <f t="shared" si="3"/>
        <v>0</v>
      </c>
      <c r="J29" s="17">
        <f t="shared" si="3"/>
        <v>0</v>
      </c>
      <c r="K29" s="17">
        <f t="shared" si="3"/>
        <v>0</v>
      </c>
    </row>
    <row r="30" spans="1:11" ht="12.75">
      <c r="A30" s="50"/>
      <c r="B30" s="51"/>
      <c r="C30" s="10"/>
      <c r="D30" s="10"/>
      <c r="E30" s="10"/>
      <c r="F30" s="10"/>
      <c r="G30" s="10"/>
      <c r="H30" s="10"/>
      <c r="I30" s="10"/>
      <c r="J30" s="15"/>
      <c r="K30" s="15"/>
    </row>
    <row r="31" spans="1:11" ht="12.75">
      <c r="A31" s="281" t="s">
        <v>91</v>
      </c>
      <c r="B31" s="421"/>
      <c r="C31" s="16"/>
      <c r="D31" s="16"/>
      <c r="E31" s="16"/>
      <c r="F31" s="16"/>
      <c r="G31" s="16"/>
      <c r="H31" s="16"/>
      <c r="I31" s="16"/>
      <c r="J31" s="16"/>
      <c r="K31" s="16"/>
    </row>
    <row r="32" spans="1:11" ht="12.75">
      <c r="A32" s="282" t="s">
        <v>92</v>
      </c>
      <c r="B32" s="422"/>
      <c r="C32" s="17"/>
      <c r="D32" s="17"/>
      <c r="E32" s="17"/>
      <c r="F32" s="17"/>
      <c r="G32" s="17"/>
      <c r="H32" s="17"/>
      <c r="I32" s="17"/>
      <c r="J32" s="17"/>
      <c r="K32" s="17"/>
    </row>
    <row r="33" spans="1:11" ht="12.75">
      <c r="A33" s="169"/>
      <c r="B33" s="169"/>
      <c r="C33" s="39"/>
      <c r="D33" s="39"/>
      <c r="E33" s="39"/>
      <c r="F33" s="39"/>
      <c r="G33" s="39"/>
      <c r="H33" s="39"/>
      <c r="I33" s="39"/>
      <c r="J33" s="170"/>
      <c r="K33" s="170"/>
    </row>
    <row r="34" spans="1:11" ht="12.75">
      <c r="A34" s="268">
        <v>46306</v>
      </c>
      <c r="B34" s="12" t="s">
        <v>25</v>
      </c>
      <c r="C34" s="13">
        <v>0</v>
      </c>
      <c r="D34" s="13">
        <v>71.3</v>
      </c>
      <c r="E34" s="10">
        <v>42.8</v>
      </c>
      <c r="F34" s="10">
        <v>51.9</v>
      </c>
      <c r="G34" s="10">
        <v>41.8</v>
      </c>
      <c r="H34" s="10">
        <v>68.900000000000006</v>
      </c>
      <c r="I34" s="10">
        <v>99</v>
      </c>
      <c r="J34" s="12">
        <f t="shared" ref="J34:J53" si="4">SUM(D34:I34)</f>
        <v>375.70000000000005</v>
      </c>
      <c r="K34" s="252">
        <f>SUM(J34:J35)</f>
        <v>686.40000000000009</v>
      </c>
    </row>
    <row r="35" spans="1:11" ht="12.75">
      <c r="A35" s="269"/>
      <c r="B35" s="15" t="s">
        <v>32</v>
      </c>
      <c r="C35" s="10">
        <v>0</v>
      </c>
      <c r="D35" s="10">
        <v>54.3</v>
      </c>
      <c r="E35" s="10">
        <v>32.4</v>
      </c>
      <c r="F35" s="10">
        <v>50.4</v>
      </c>
      <c r="G35" s="10">
        <v>38.799999999999997</v>
      </c>
      <c r="H35" s="10">
        <v>63.6</v>
      </c>
      <c r="I35" s="10">
        <v>71.2</v>
      </c>
      <c r="J35" s="15">
        <f t="shared" si="4"/>
        <v>310.7</v>
      </c>
      <c r="K35" s="420"/>
    </row>
    <row r="36" spans="1:11" ht="12.75" customHeight="1">
      <c r="A36" s="268">
        <v>46307</v>
      </c>
      <c r="B36" s="12" t="s">
        <v>25</v>
      </c>
      <c r="C36" s="13">
        <v>0</v>
      </c>
      <c r="D36" s="13">
        <v>75.099999999999994</v>
      </c>
      <c r="E36" s="10">
        <v>38.6</v>
      </c>
      <c r="F36" s="10">
        <v>56.6</v>
      </c>
      <c r="G36" s="10">
        <v>39.299999999999997</v>
      </c>
      <c r="H36" s="10">
        <v>68.599999999999994</v>
      </c>
      <c r="I36" s="10">
        <v>87.5</v>
      </c>
      <c r="J36" s="12">
        <f t="shared" si="4"/>
        <v>365.69999999999993</v>
      </c>
      <c r="K36" s="252">
        <f>SUM(J36:J37)</f>
        <v>526.29999999999995</v>
      </c>
    </row>
    <row r="37" spans="1:11" ht="12.75">
      <c r="A37" s="269"/>
      <c r="B37" s="15" t="s">
        <v>32</v>
      </c>
      <c r="C37" s="10">
        <v>0</v>
      </c>
      <c r="D37" s="10">
        <v>59.7</v>
      </c>
      <c r="E37" s="10">
        <v>28.7</v>
      </c>
      <c r="F37" s="10">
        <v>0</v>
      </c>
      <c r="G37" s="10">
        <v>0</v>
      </c>
      <c r="H37" s="10">
        <v>72.2</v>
      </c>
      <c r="I37" s="10">
        <v>0</v>
      </c>
      <c r="J37" s="15">
        <f t="shared" si="4"/>
        <v>160.60000000000002</v>
      </c>
      <c r="K37" s="420"/>
    </row>
    <row r="38" spans="1:11" ht="12.75" customHeight="1">
      <c r="A38" s="268">
        <v>46308</v>
      </c>
      <c r="B38" s="12" t="s">
        <v>25</v>
      </c>
      <c r="C38" s="13">
        <v>0</v>
      </c>
      <c r="D38" s="13">
        <v>66.8</v>
      </c>
      <c r="E38" s="10">
        <v>34.5</v>
      </c>
      <c r="F38" s="10">
        <v>64.900000000000006</v>
      </c>
      <c r="G38" s="10">
        <v>41.5</v>
      </c>
      <c r="H38" s="10">
        <v>66.900000000000006</v>
      </c>
      <c r="I38" s="10">
        <v>102.2</v>
      </c>
      <c r="J38" s="12">
        <f t="shared" si="4"/>
        <v>376.8</v>
      </c>
      <c r="K38" s="252">
        <f>SUM(J38:J39)</f>
        <v>709.5</v>
      </c>
    </row>
    <row r="39" spans="1:11" ht="12.75">
      <c r="A39" s="269"/>
      <c r="B39" s="15" t="s">
        <v>32</v>
      </c>
      <c r="C39" s="10">
        <v>0</v>
      </c>
      <c r="D39" s="10">
        <v>60.8</v>
      </c>
      <c r="E39" s="10">
        <v>27.4</v>
      </c>
      <c r="F39" s="10">
        <v>51.2</v>
      </c>
      <c r="G39" s="10">
        <v>38.799999999999997</v>
      </c>
      <c r="H39" s="138">
        <v>76.3</v>
      </c>
      <c r="I39" s="10">
        <v>78.2</v>
      </c>
      <c r="J39" s="15">
        <f t="shared" si="4"/>
        <v>332.7</v>
      </c>
      <c r="K39" s="420"/>
    </row>
    <row r="40" spans="1:11" ht="12.75" customHeight="1">
      <c r="A40" s="268">
        <v>46309</v>
      </c>
      <c r="B40" s="12" t="s">
        <v>25</v>
      </c>
      <c r="C40" s="13"/>
      <c r="D40" s="13"/>
      <c r="E40" s="10"/>
      <c r="F40" s="10"/>
      <c r="G40" s="10"/>
      <c r="H40" s="10"/>
      <c r="I40" s="10"/>
      <c r="J40" s="12">
        <f t="shared" si="4"/>
        <v>0</v>
      </c>
      <c r="K40" s="252">
        <f>SUM(J40:J41)</f>
        <v>0</v>
      </c>
    </row>
    <row r="41" spans="1:11" ht="12.75">
      <c r="A41" s="269"/>
      <c r="B41" s="15" t="s">
        <v>32</v>
      </c>
      <c r="C41" s="10"/>
      <c r="D41" s="10"/>
      <c r="E41" s="10"/>
      <c r="F41" s="10"/>
      <c r="G41" s="10"/>
      <c r="H41" s="10"/>
      <c r="I41" s="10"/>
      <c r="J41" s="15">
        <f t="shared" si="4"/>
        <v>0</v>
      </c>
      <c r="K41" s="420"/>
    </row>
    <row r="42" spans="1:11" ht="12.75" customHeight="1">
      <c r="A42" s="268">
        <v>46310</v>
      </c>
      <c r="B42" s="12" t="s">
        <v>25</v>
      </c>
      <c r="C42" s="13"/>
      <c r="D42" s="13"/>
      <c r="E42" s="10"/>
      <c r="F42" s="10"/>
      <c r="G42" s="10"/>
      <c r="H42" s="10"/>
      <c r="I42" s="10"/>
      <c r="J42" s="12">
        <f t="shared" si="4"/>
        <v>0</v>
      </c>
      <c r="K42" s="252">
        <f>SUM(J42:J43)</f>
        <v>0</v>
      </c>
    </row>
    <row r="43" spans="1:11" ht="12.75">
      <c r="A43" s="269"/>
      <c r="B43" s="15" t="s">
        <v>32</v>
      </c>
      <c r="C43" s="10"/>
      <c r="D43" s="10"/>
      <c r="E43" s="10"/>
      <c r="F43" s="10"/>
      <c r="G43" s="10"/>
      <c r="H43" s="10"/>
      <c r="I43" s="10"/>
      <c r="J43" s="15">
        <f t="shared" si="4"/>
        <v>0</v>
      </c>
      <c r="K43" s="420"/>
    </row>
    <row r="44" spans="1:11" ht="12.75" customHeight="1">
      <c r="A44" s="268">
        <v>46311</v>
      </c>
      <c r="B44" s="12" t="s">
        <v>25</v>
      </c>
      <c r="C44" s="13"/>
      <c r="D44" s="13"/>
      <c r="E44" s="10"/>
      <c r="F44" s="10"/>
      <c r="G44" s="10"/>
      <c r="H44" s="10"/>
      <c r="I44" s="10"/>
      <c r="J44" s="12">
        <f t="shared" si="4"/>
        <v>0</v>
      </c>
      <c r="K44" s="252">
        <f>SUM(J44:J45)</f>
        <v>0</v>
      </c>
    </row>
    <row r="45" spans="1:11" ht="12.75">
      <c r="A45" s="269"/>
      <c r="B45" s="15" t="s">
        <v>32</v>
      </c>
      <c r="C45" s="10"/>
      <c r="D45" s="10"/>
      <c r="E45" s="10"/>
      <c r="F45" s="10"/>
      <c r="G45" s="10"/>
      <c r="H45" s="10"/>
      <c r="I45" s="10"/>
      <c r="J45" s="15">
        <f t="shared" si="4"/>
        <v>0</v>
      </c>
      <c r="K45" s="420"/>
    </row>
    <row r="46" spans="1:11" ht="12.75" customHeight="1">
      <c r="A46" s="268">
        <v>46312</v>
      </c>
      <c r="B46" s="12" t="s">
        <v>25</v>
      </c>
      <c r="C46" s="13"/>
      <c r="D46" s="13"/>
      <c r="E46" s="10"/>
      <c r="F46" s="10"/>
      <c r="G46" s="10"/>
      <c r="H46" s="10"/>
      <c r="I46" s="10"/>
      <c r="J46" s="12">
        <f t="shared" si="4"/>
        <v>0</v>
      </c>
      <c r="K46" s="252">
        <f>SUM(J46:J47)</f>
        <v>0</v>
      </c>
    </row>
    <row r="47" spans="1:11" ht="12.75">
      <c r="A47" s="269"/>
      <c r="B47" s="15" t="s">
        <v>32</v>
      </c>
      <c r="C47" s="10"/>
      <c r="D47" s="10"/>
      <c r="E47" s="10"/>
      <c r="F47" s="10"/>
      <c r="G47" s="10"/>
      <c r="H47" s="10"/>
      <c r="I47" s="10"/>
      <c r="J47" s="15">
        <f t="shared" si="4"/>
        <v>0</v>
      </c>
      <c r="K47" s="420"/>
    </row>
    <row r="48" spans="1:11" ht="12.75" customHeight="1">
      <c r="A48" s="268">
        <v>46313</v>
      </c>
      <c r="B48" s="12" t="s">
        <v>25</v>
      </c>
      <c r="C48" s="13"/>
      <c r="D48" s="13"/>
      <c r="E48" s="10"/>
      <c r="F48" s="10"/>
      <c r="G48" s="10"/>
      <c r="H48" s="10"/>
      <c r="I48" s="10"/>
      <c r="J48" s="12">
        <f t="shared" si="4"/>
        <v>0</v>
      </c>
      <c r="K48" s="252">
        <f>SUM(J48:J49)</f>
        <v>0</v>
      </c>
    </row>
    <row r="49" spans="1:11" ht="12.75">
      <c r="A49" s="269"/>
      <c r="B49" s="15" t="s">
        <v>32</v>
      </c>
      <c r="C49" s="10"/>
      <c r="D49" s="10"/>
      <c r="E49" s="10"/>
      <c r="F49" s="10"/>
      <c r="G49" s="10"/>
      <c r="H49" s="10"/>
      <c r="I49" s="10"/>
      <c r="J49" s="15">
        <f>SUM(D49:I49)</f>
        <v>0</v>
      </c>
      <c r="K49" s="420"/>
    </row>
    <row r="50" spans="1:11" ht="12.75" customHeight="1">
      <c r="A50" s="268">
        <v>46314</v>
      </c>
      <c r="B50" s="12" t="s">
        <v>25</v>
      </c>
      <c r="C50" s="13"/>
      <c r="D50" s="13"/>
      <c r="E50" s="10"/>
      <c r="F50" s="10"/>
      <c r="G50" s="10"/>
      <c r="H50" s="10"/>
      <c r="I50" s="10"/>
      <c r="J50" s="12">
        <f t="shared" ref="J50:J69" si="5">SUM(D50:I50)</f>
        <v>0</v>
      </c>
      <c r="K50" s="252">
        <f>SUM(J50:J51)</f>
        <v>0</v>
      </c>
    </row>
    <row r="51" spans="1:11" ht="12.75">
      <c r="A51" s="269"/>
      <c r="B51" s="15" t="s">
        <v>32</v>
      </c>
      <c r="C51" s="10"/>
      <c r="D51" s="10"/>
      <c r="E51" s="10"/>
      <c r="F51" s="10"/>
      <c r="G51" s="10"/>
      <c r="H51" s="10"/>
      <c r="I51" s="10"/>
      <c r="J51" s="15">
        <f t="shared" si="5"/>
        <v>0</v>
      </c>
      <c r="K51" s="420"/>
    </row>
    <row r="52" spans="1:11" ht="12.75" customHeight="1">
      <c r="A52" s="268">
        <v>46315</v>
      </c>
      <c r="B52" s="12" t="s">
        <v>25</v>
      </c>
      <c r="C52" s="13"/>
      <c r="D52" s="13"/>
      <c r="E52" s="10"/>
      <c r="F52" s="10"/>
      <c r="G52" s="10"/>
      <c r="H52" s="10"/>
      <c r="I52" s="10"/>
      <c r="J52" s="12">
        <f t="shared" si="5"/>
        <v>0</v>
      </c>
      <c r="K52" s="252">
        <f>SUM(J52:J53)</f>
        <v>0</v>
      </c>
    </row>
    <row r="53" spans="1:11" ht="12.75">
      <c r="A53" s="269"/>
      <c r="B53" s="15" t="s">
        <v>32</v>
      </c>
      <c r="C53" s="10"/>
      <c r="D53" s="10"/>
      <c r="E53" s="10"/>
      <c r="F53" s="10"/>
      <c r="G53" s="10"/>
      <c r="H53" s="10"/>
      <c r="I53" s="10"/>
      <c r="J53" s="15">
        <f t="shared" si="5"/>
        <v>0</v>
      </c>
      <c r="K53" s="420"/>
    </row>
    <row r="54" spans="1:11" ht="12.75">
      <c r="A54" s="47"/>
      <c r="B54" s="41"/>
      <c r="C54" s="7"/>
      <c r="D54" s="7"/>
      <c r="E54" s="43"/>
      <c r="F54" s="43"/>
      <c r="G54" s="43"/>
      <c r="H54" s="43"/>
      <c r="I54" s="43"/>
      <c r="J54" s="13"/>
      <c r="K54" s="48"/>
    </row>
    <row r="55" spans="1:11" ht="12.75">
      <c r="A55" s="282" t="s">
        <v>89</v>
      </c>
      <c r="B55" s="422"/>
      <c r="C55" s="16">
        <f>SUM(C34:C53)</f>
        <v>0</v>
      </c>
      <c r="D55" s="16">
        <f t="shared" ref="C55:K55" si="6">SUM(D34:D53)</f>
        <v>388</v>
      </c>
      <c r="E55" s="16">
        <f t="shared" si="6"/>
        <v>204.39999999999998</v>
      </c>
      <c r="F55" s="16">
        <f t="shared" si="6"/>
        <v>275</v>
      </c>
      <c r="G55" s="16">
        <f t="shared" si="6"/>
        <v>200.2</v>
      </c>
      <c r="H55" s="16">
        <f t="shared" si="6"/>
        <v>416.50000000000006</v>
      </c>
      <c r="I55" s="16">
        <f t="shared" si="6"/>
        <v>438.09999999999997</v>
      </c>
      <c r="J55" s="16">
        <f t="shared" si="6"/>
        <v>1922.1999999999998</v>
      </c>
      <c r="K55" s="16">
        <f t="shared" si="6"/>
        <v>1922.2</v>
      </c>
    </row>
    <row r="56" spans="1:11" ht="13.5">
      <c r="A56" s="280" t="s">
        <v>90</v>
      </c>
      <c r="B56" s="421"/>
      <c r="C56" s="17">
        <f t="shared" ref="C56:K56" si="7">C55*40</f>
        <v>0</v>
      </c>
      <c r="D56" s="17">
        <f t="shared" si="7"/>
        <v>15520</v>
      </c>
      <c r="E56" s="17">
        <f t="shared" si="7"/>
        <v>8175.9999999999991</v>
      </c>
      <c r="F56" s="17">
        <f t="shared" si="7"/>
        <v>11000</v>
      </c>
      <c r="G56" s="17">
        <f t="shared" si="7"/>
        <v>8008</v>
      </c>
      <c r="H56" s="17">
        <f t="shared" si="7"/>
        <v>16660.000000000004</v>
      </c>
      <c r="I56" s="17">
        <f t="shared" si="7"/>
        <v>17524</v>
      </c>
      <c r="J56" s="17">
        <f t="shared" si="7"/>
        <v>76888</v>
      </c>
      <c r="K56" s="17">
        <f t="shared" si="7"/>
        <v>76888</v>
      </c>
    </row>
    <row r="57" spans="1:11" ht="12.75">
      <c r="A57" s="50"/>
      <c r="B57" s="51"/>
      <c r="C57" s="10"/>
      <c r="D57" s="10"/>
      <c r="E57" s="10"/>
      <c r="F57" s="10"/>
      <c r="G57" s="10"/>
      <c r="H57" s="10"/>
      <c r="I57" s="10"/>
      <c r="J57" s="15"/>
      <c r="K57" s="15"/>
    </row>
    <row r="58" spans="1:11" ht="12.75">
      <c r="A58" s="281" t="s">
        <v>91</v>
      </c>
      <c r="B58" s="421"/>
      <c r="C58" s="16"/>
      <c r="D58" s="16"/>
      <c r="E58" s="16"/>
      <c r="F58" s="16"/>
      <c r="G58" s="16"/>
      <c r="H58" s="16"/>
      <c r="I58" s="16"/>
      <c r="J58" s="16"/>
      <c r="K58" s="16"/>
    </row>
    <row r="59" spans="1:11" ht="12.75">
      <c r="A59" s="282" t="s">
        <v>92</v>
      </c>
      <c r="B59" s="422"/>
      <c r="C59" s="17"/>
      <c r="D59" s="17"/>
      <c r="E59" s="17"/>
      <c r="F59" s="17"/>
      <c r="G59" s="17"/>
      <c r="H59" s="17"/>
      <c r="I59" s="17"/>
      <c r="J59" s="17"/>
      <c r="K59" s="17"/>
    </row>
    <row r="60" spans="1:11" ht="12.75">
      <c r="A60" s="169"/>
      <c r="B60" s="169"/>
      <c r="C60" s="39"/>
      <c r="D60" s="39"/>
      <c r="E60" s="39"/>
      <c r="F60" s="39"/>
      <c r="G60" s="39"/>
      <c r="H60" s="39"/>
      <c r="I60" s="39"/>
      <c r="J60" s="170"/>
      <c r="K60" s="170"/>
    </row>
    <row r="61" spans="1:11" ht="12.75">
      <c r="A61" s="265">
        <v>46296</v>
      </c>
      <c r="B61" s="12" t="s">
        <v>25</v>
      </c>
      <c r="C61" s="13">
        <v>0</v>
      </c>
      <c r="D61" s="13">
        <v>76</v>
      </c>
      <c r="E61" s="10">
        <v>42.3</v>
      </c>
      <c r="F61" s="10">
        <v>97.6</v>
      </c>
      <c r="G61" s="10">
        <v>37.200000000000003</v>
      </c>
      <c r="H61" s="10">
        <v>91.2</v>
      </c>
      <c r="I61" s="10">
        <v>84.5</v>
      </c>
      <c r="J61" s="12">
        <f t="shared" ref="J61:J80" si="8">SUM(D61:I61)</f>
        <v>428.79999999999995</v>
      </c>
      <c r="K61" s="252">
        <f>SUM(J61:J62)</f>
        <v>754.8</v>
      </c>
    </row>
    <row r="62" spans="1:11" ht="12.75">
      <c r="A62" s="431"/>
      <c r="B62" s="15" t="s">
        <v>32</v>
      </c>
      <c r="C62" s="10">
        <v>0</v>
      </c>
      <c r="D62" s="10">
        <v>66.3</v>
      </c>
      <c r="E62" s="10">
        <v>35.9</v>
      </c>
      <c r="F62" s="10">
        <v>43.9</v>
      </c>
      <c r="G62" s="10">
        <v>39.5</v>
      </c>
      <c r="H62" s="10">
        <v>76.599999999999994</v>
      </c>
      <c r="I62" s="10">
        <v>63.8</v>
      </c>
      <c r="J62" s="15">
        <f t="shared" si="8"/>
        <v>326</v>
      </c>
      <c r="K62" s="420"/>
    </row>
    <row r="63" spans="1:11" ht="12.75" customHeight="1">
      <c r="A63" s="265">
        <v>46297</v>
      </c>
      <c r="B63" s="12" t="s">
        <v>25</v>
      </c>
      <c r="C63" s="13">
        <v>0</v>
      </c>
      <c r="D63" s="13">
        <v>67.7</v>
      </c>
      <c r="E63" s="10">
        <v>41.3</v>
      </c>
      <c r="F63" s="10">
        <v>53.2</v>
      </c>
      <c r="G63" s="10">
        <v>36.200000000000003</v>
      </c>
      <c r="H63" s="10">
        <v>78.3</v>
      </c>
      <c r="I63" s="10">
        <v>81.900000000000006</v>
      </c>
      <c r="J63" s="12">
        <f t="shared" si="8"/>
        <v>358.6</v>
      </c>
      <c r="K63" s="252">
        <f>SUM(J63:J64)</f>
        <v>640.30000000000007</v>
      </c>
    </row>
    <row r="64" spans="1:11" ht="12.75">
      <c r="A64" s="431"/>
      <c r="B64" s="15" t="s">
        <v>32</v>
      </c>
      <c r="C64" s="10">
        <v>0</v>
      </c>
      <c r="D64" s="10">
        <v>64.599999999999994</v>
      </c>
      <c r="E64" s="10">
        <v>27</v>
      </c>
      <c r="F64" s="10">
        <v>28</v>
      </c>
      <c r="G64" s="10">
        <v>35.700000000000003</v>
      </c>
      <c r="H64" s="10">
        <v>48</v>
      </c>
      <c r="I64" s="10">
        <v>78.400000000000006</v>
      </c>
      <c r="J64" s="15">
        <f t="shared" si="8"/>
        <v>281.70000000000005</v>
      </c>
      <c r="K64" s="420"/>
    </row>
    <row r="65" spans="1:11" ht="12.75" customHeight="1">
      <c r="A65" s="265">
        <v>46298</v>
      </c>
      <c r="B65" s="12" t="s">
        <v>25</v>
      </c>
      <c r="C65" s="13">
        <v>0</v>
      </c>
      <c r="D65" s="13">
        <v>77.7</v>
      </c>
      <c r="E65" s="10">
        <v>46</v>
      </c>
      <c r="F65" s="10">
        <v>0</v>
      </c>
      <c r="G65" s="10">
        <v>42</v>
      </c>
      <c r="H65" s="10">
        <v>79.599999999999994</v>
      </c>
      <c r="I65" s="10">
        <v>78.5</v>
      </c>
      <c r="J65" s="12">
        <f t="shared" si="8"/>
        <v>323.79999999999995</v>
      </c>
      <c r="K65" s="252">
        <f>SUM(J65:J66)</f>
        <v>652.59999999999991</v>
      </c>
    </row>
    <row r="66" spans="1:11" ht="12.75">
      <c r="A66" s="431"/>
      <c r="B66" s="15" t="s">
        <v>32</v>
      </c>
      <c r="C66" s="10">
        <v>0</v>
      </c>
      <c r="D66" s="10">
        <v>62.7</v>
      </c>
      <c r="E66" s="10">
        <v>34.299999999999997</v>
      </c>
      <c r="F66" s="10">
        <v>46</v>
      </c>
      <c r="G66" s="10">
        <v>36.700000000000003</v>
      </c>
      <c r="H66" s="10">
        <v>76.7</v>
      </c>
      <c r="I66" s="10">
        <v>72.400000000000006</v>
      </c>
      <c r="J66" s="15">
        <f t="shared" si="8"/>
        <v>328.79999999999995</v>
      </c>
      <c r="K66" s="420"/>
    </row>
    <row r="67" spans="1:11" ht="12.75" customHeight="1">
      <c r="A67" s="265">
        <v>46299</v>
      </c>
      <c r="B67" s="12" t="s">
        <v>25</v>
      </c>
      <c r="C67" s="13">
        <v>0</v>
      </c>
      <c r="D67" s="13">
        <v>73.5</v>
      </c>
      <c r="E67" s="10">
        <v>44</v>
      </c>
      <c r="F67" s="10">
        <v>41.6</v>
      </c>
      <c r="G67" s="10">
        <v>39.299999999999997</v>
      </c>
      <c r="H67" s="10">
        <v>76.099999999999994</v>
      </c>
      <c r="I67" s="10">
        <v>78.7</v>
      </c>
      <c r="J67" s="12">
        <f t="shared" si="8"/>
        <v>353.2</v>
      </c>
      <c r="K67" s="252">
        <f>SUM(J67:J68)</f>
        <v>660.3</v>
      </c>
    </row>
    <row r="68" spans="1:11" ht="12.75">
      <c r="A68" s="431"/>
      <c r="B68" s="15" t="s">
        <v>32</v>
      </c>
      <c r="C68" s="10">
        <v>0</v>
      </c>
      <c r="D68" s="10">
        <v>62</v>
      </c>
      <c r="E68" s="10">
        <v>35.200000000000003</v>
      </c>
      <c r="F68" s="10">
        <v>30.1</v>
      </c>
      <c r="G68" s="10">
        <v>43.7</v>
      </c>
      <c r="H68" s="10">
        <v>70.400000000000006</v>
      </c>
      <c r="I68" s="10">
        <v>65.7</v>
      </c>
      <c r="J68" s="15">
        <f t="shared" si="8"/>
        <v>307.10000000000002</v>
      </c>
      <c r="K68" s="420"/>
    </row>
    <row r="69" spans="1:11" ht="12.75" customHeight="1">
      <c r="A69" s="265">
        <v>46300</v>
      </c>
      <c r="B69" s="12" t="s">
        <v>25</v>
      </c>
      <c r="C69" s="13">
        <v>0</v>
      </c>
      <c r="D69" s="13">
        <v>61.4</v>
      </c>
      <c r="E69" s="10">
        <v>41.1</v>
      </c>
      <c r="F69" s="10">
        <v>60.1</v>
      </c>
      <c r="G69" s="10">
        <v>41.6</v>
      </c>
      <c r="H69" s="10">
        <v>67.400000000000006</v>
      </c>
      <c r="I69" s="10">
        <v>81.5</v>
      </c>
      <c r="J69" s="12">
        <f t="shared" si="8"/>
        <v>353.1</v>
      </c>
      <c r="K69" s="252">
        <f>SUM(J69:J70)</f>
        <v>631.79999999999995</v>
      </c>
    </row>
    <row r="70" spans="1:11" ht="12.75">
      <c r="A70" s="431"/>
      <c r="B70" s="15" t="s">
        <v>32</v>
      </c>
      <c r="C70" s="10">
        <v>0</v>
      </c>
      <c r="D70" s="10">
        <v>58.1</v>
      </c>
      <c r="E70" s="10">
        <v>33.799999999999997</v>
      </c>
      <c r="F70" s="10">
        <v>0</v>
      </c>
      <c r="G70" s="10">
        <v>41.4</v>
      </c>
      <c r="H70" s="10">
        <v>74.099999999999994</v>
      </c>
      <c r="I70" s="10">
        <v>71.3</v>
      </c>
      <c r="J70" s="15">
        <f t="shared" si="8"/>
        <v>278.7</v>
      </c>
      <c r="K70" s="420"/>
    </row>
    <row r="71" spans="1:11" ht="12.75" customHeight="1">
      <c r="A71" s="265">
        <v>46301</v>
      </c>
      <c r="B71" s="12" t="s">
        <v>25</v>
      </c>
      <c r="C71" s="13">
        <v>0</v>
      </c>
      <c r="D71" s="13">
        <v>67.8</v>
      </c>
      <c r="E71" s="10">
        <v>40.6</v>
      </c>
      <c r="F71" s="10">
        <v>56.4</v>
      </c>
      <c r="G71" s="10">
        <v>41.6</v>
      </c>
      <c r="H71" s="10">
        <v>73.400000000000006</v>
      </c>
      <c r="I71" s="10">
        <v>79.400000000000006</v>
      </c>
      <c r="J71" s="12">
        <f t="shared" si="8"/>
        <v>359.20000000000005</v>
      </c>
      <c r="K71" s="252">
        <f>SUM(J71:J72)</f>
        <v>689.1</v>
      </c>
    </row>
    <row r="72" spans="1:11" ht="12.75">
      <c r="A72" s="431"/>
      <c r="B72" s="15" t="s">
        <v>32</v>
      </c>
      <c r="C72" s="10">
        <v>0</v>
      </c>
      <c r="D72" s="10">
        <v>56.1</v>
      </c>
      <c r="E72" s="10">
        <v>34.6</v>
      </c>
      <c r="F72" s="10">
        <v>36</v>
      </c>
      <c r="G72" s="10">
        <v>39.4</v>
      </c>
      <c r="H72" s="10">
        <v>79.3</v>
      </c>
      <c r="I72" s="10">
        <v>84.5</v>
      </c>
      <c r="J72" s="15">
        <f t="shared" si="8"/>
        <v>329.9</v>
      </c>
      <c r="K72" s="420"/>
    </row>
    <row r="73" spans="1:11" ht="12.75" customHeight="1">
      <c r="A73" s="265">
        <v>46302</v>
      </c>
      <c r="B73" s="12" t="s">
        <v>25</v>
      </c>
      <c r="C73" s="13">
        <v>0</v>
      </c>
      <c r="D73" s="13">
        <v>63</v>
      </c>
      <c r="E73" s="10">
        <v>40.4</v>
      </c>
      <c r="F73" s="10">
        <v>50.3</v>
      </c>
      <c r="G73" s="10">
        <v>41</v>
      </c>
      <c r="H73" s="10">
        <v>76</v>
      </c>
      <c r="I73" s="10">
        <v>92</v>
      </c>
      <c r="J73" s="12">
        <f t="shared" si="8"/>
        <v>362.7</v>
      </c>
      <c r="K73" s="252">
        <f>SUM(J73:J74)</f>
        <v>697.59999999999991</v>
      </c>
    </row>
    <row r="74" spans="1:11" ht="12.75">
      <c r="A74" s="431"/>
      <c r="B74" s="15" t="s">
        <v>32</v>
      </c>
      <c r="C74" s="10">
        <v>0</v>
      </c>
      <c r="D74" s="10">
        <v>55.3</v>
      </c>
      <c r="E74" s="10">
        <v>30.2</v>
      </c>
      <c r="F74" s="10">
        <v>43.1</v>
      </c>
      <c r="G74" s="10">
        <v>45.8</v>
      </c>
      <c r="H74" s="10">
        <v>70.400000000000006</v>
      </c>
      <c r="I74" s="10">
        <v>90.1</v>
      </c>
      <c r="J74" s="15">
        <f t="shared" si="8"/>
        <v>334.9</v>
      </c>
      <c r="K74" s="420"/>
    </row>
    <row r="75" spans="1:11" ht="12.75" customHeight="1">
      <c r="A75" s="265">
        <v>46303</v>
      </c>
      <c r="B75" s="12" t="s">
        <v>25</v>
      </c>
      <c r="C75" s="13">
        <v>0</v>
      </c>
      <c r="D75" s="13">
        <v>72.099999999999994</v>
      </c>
      <c r="E75" s="10">
        <v>38</v>
      </c>
      <c r="F75" s="10">
        <v>57.7</v>
      </c>
      <c r="G75" s="10">
        <v>39.700000000000003</v>
      </c>
      <c r="H75" s="10">
        <v>65.900000000000006</v>
      </c>
      <c r="I75" s="10">
        <v>91.2</v>
      </c>
      <c r="J75" s="12">
        <f t="shared" si="8"/>
        <v>364.59999999999997</v>
      </c>
      <c r="K75" s="252">
        <f>SUM(J75:J76)</f>
        <v>686</v>
      </c>
    </row>
    <row r="76" spans="1:11" ht="12.75">
      <c r="A76" s="431"/>
      <c r="B76" s="15" t="s">
        <v>32</v>
      </c>
      <c r="C76" s="10">
        <v>0</v>
      </c>
      <c r="D76" s="10">
        <v>56.8</v>
      </c>
      <c r="E76" s="10">
        <v>32.299999999999997</v>
      </c>
      <c r="F76" s="10">
        <v>38</v>
      </c>
      <c r="G76" s="10">
        <v>42.7</v>
      </c>
      <c r="H76" s="138">
        <v>66.5</v>
      </c>
      <c r="I76" s="138">
        <v>85.1</v>
      </c>
      <c r="J76" s="15">
        <f t="shared" si="8"/>
        <v>321.39999999999998</v>
      </c>
      <c r="K76" s="420"/>
    </row>
    <row r="77" spans="1:11" ht="12.75" customHeight="1">
      <c r="A77" s="265">
        <v>46304</v>
      </c>
      <c r="B77" s="12" t="s">
        <v>25</v>
      </c>
      <c r="C77" s="13">
        <v>0</v>
      </c>
      <c r="D77" s="13">
        <v>69.7</v>
      </c>
      <c r="E77" s="10">
        <v>43.1</v>
      </c>
      <c r="F77" s="10">
        <v>50.3</v>
      </c>
      <c r="G77" s="10">
        <v>43.3</v>
      </c>
      <c r="H77" s="10">
        <v>70.3</v>
      </c>
      <c r="I77" s="10">
        <v>94.1</v>
      </c>
      <c r="J77" s="12">
        <f t="shared" si="8"/>
        <v>370.80000000000007</v>
      </c>
      <c r="K77" s="252">
        <f>SUM(J77:J78)</f>
        <v>689.90000000000009</v>
      </c>
    </row>
    <row r="78" spans="1:11" ht="12.75">
      <c r="A78" s="431"/>
      <c r="B78" s="15" t="s">
        <v>32</v>
      </c>
      <c r="C78" s="10">
        <v>0</v>
      </c>
      <c r="D78" s="10">
        <v>55.3</v>
      </c>
      <c r="E78" s="10">
        <v>30.6</v>
      </c>
      <c r="F78" s="10">
        <v>41.2</v>
      </c>
      <c r="G78" s="10">
        <v>36.5</v>
      </c>
      <c r="H78" s="10">
        <v>69.400000000000006</v>
      </c>
      <c r="I78" s="10">
        <v>86.1</v>
      </c>
      <c r="J78" s="15">
        <f t="shared" si="8"/>
        <v>319.10000000000002</v>
      </c>
      <c r="K78" s="420"/>
    </row>
    <row r="79" spans="1:11" ht="12.75" customHeight="1">
      <c r="A79" s="265">
        <v>46305</v>
      </c>
      <c r="B79" s="12" t="s">
        <v>25</v>
      </c>
      <c r="C79" s="13">
        <v>0</v>
      </c>
      <c r="D79" s="13">
        <v>57.4</v>
      </c>
      <c r="E79" s="10">
        <v>42.6</v>
      </c>
      <c r="F79" s="10">
        <v>54.7</v>
      </c>
      <c r="G79" s="10">
        <v>35.799999999999997</v>
      </c>
      <c r="H79" s="10">
        <v>74</v>
      </c>
      <c r="I79" s="10">
        <v>95.2</v>
      </c>
      <c r="J79" s="12">
        <f t="shared" si="8"/>
        <v>359.7</v>
      </c>
      <c r="K79" s="252">
        <f>SUM(J79:J80)</f>
        <v>693.8</v>
      </c>
    </row>
    <row r="80" spans="1:11" ht="12.75">
      <c r="A80" s="431"/>
      <c r="B80" s="15" t="s">
        <v>32</v>
      </c>
      <c r="C80" s="10">
        <v>0</v>
      </c>
      <c r="D80" s="10">
        <v>57.1</v>
      </c>
      <c r="E80" s="10">
        <v>32.299999999999997</v>
      </c>
      <c r="F80" s="10">
        <v>38.799999999999997</v>
      </c>
      <c r="G80" s="10">
        <v>42.8</v>
      </c>
      <c r="H80" s="10">
        <v>68.7</v>
      </c>
      <c r="I80" s="10">
        <v>94.4</v>
      </c>
      <c r="J80" s="15">
        <f t="shared" si="8"/>
        <v>334.1</v>
      </c>
      <c r="K80" s="420"/>
    </row>
    <row r="81" spans="1:11" ht="12.75">
      <c r="A81" s="47"/>
      <c r="B81" s="41"/>
      <c r="C81" s="7"/>
      <c r="D81" s="7"/>
      <c r="E81" s="43"/>
      <c r="F81" s="43"/>
      <c r="G81" s="43"/>
      <c r="H81" s="43"/>
      <c r="I81" s="43"/>
      <c r="J81" s="13"/>
      <c r="K81" s="48"/>
    </row>
    <row r="82" spans="1:11" ht="12.75">
      <c r="A82" s="282" t="s">
        <v>89</v>
      </c>
      <c r="B82" s="422"/>
      <c r="C82" s="16">
        <f>SUM(C61:C80)</f>
        <v>0</v>
      </c>
      <c r="D82" s="16">
        <f t="shared" ref="C82:K82" si="9">SUM(D61:D80)</f>
        <v>1280.5999999999999</v>
      </c>
      <c r="E82" s="16">
        <f t="shared" si="9"/>
        <v>745.6</v>
      </c>
      <c r="F82" s="16">
        <f t="shared" si="9"/>
        <v>867.00000000000011</v>
      </c>
      <c r="G82" s="16">
        <f t="shared" si="9"/>
        <v>801.89999999999986</v>
      </c>
      <c r="H82" s="16">
        <f t="shared" si="9"/>
        <v>1452.3000000000002</v>
      </c>
      <c r="I82" s="16">
        <f t="shared" si="9"/>
        <v>1648.8</v>
      </c>
      <c r="J82" s="16">
        <f t="shared" si="9"/>
        <v>6796.2000000000007</v>
      </c>
      <c r="K82" s="16">
        <f t="shared" si="9"/>
        <v>6796.2</v>
      </c>
    </row>
    <row r="83" spans="1:11" ht="13.5">
      <c r="A83" s="280" t="s">
        <v>90</v>
      </c>
      <c r="B83" s="421"/>
      <c r="C83" s="17">
        <f t="shared" ref="C83:K83" si="10">C82*40</f>
        <v>0</v>
      </c>
      <c r="D83" s="17">
        <f t="shared" si="10"/>
        <v>51224</v>
      </c>
      <c r="E83" s="17">
        <f t="shared" si="10"/>
        <v>29824</v>
      </c>
      <c r="F83" s="17">
        <f t="shared" si="10"/>
        <v>34680.000000000007</v>
      </c>
      <c r="G83" s="17">
        <f t="shared" si="10"/>
        <v>32075.999999999993</v>
      </c>
      <c r="H83" s="17">
        <f t="shared" si="10"/>
        <v>58092.000000000007</v>
      </c>
      <c r="I83" s="17">
        <f t="shared" si="10"/>
        <v>65952</v>
      </c>
      <c r="J83" s="17">
        <f t="shared" si="10"/>
        <v>271848</v>
      </c>
      <c r="K83" s="17">
        <f t="shared" si="10"/>
        <v>271848</v>
      </c>
    </row>
    <row r="84" spans="1:11" ht="12.75">
      <c r="A84" s="50"/>
      <c r="B84" s="51"/>
      <c r="C84" s="10"/>
      <c r="D84" s="10"/>
      <c r="E84" s="10"/>
      <c r="F84" s="10"/>
      <c r="G84" s="10"/>
      <c r="H84" s="10"/>
      <c r="I84" s="10"/>
      <c r="J84" s="15"/>
      <c r="K84" s="15"/>
    </row>
    <row r="85" spans="1:11" ht="12.75">
      <c r="A85" s="281" t="s">
        <v>91</v>
      </c>
      <c r="B85" s="421"/>
      <c r="C85" s="16"/>
      <c r="D85" s="16"/>
      <c r="E85" s="16"/>
      <c r="F85" s="16"/>
      <c r="G85" s="16"/>
      <c r="H85" s="16"/>
      <c r="I85" s="16"/>
      <c r="J85" s="16"/>
      <c r="K85" s="16"/>
    </row>
    <row r="86" spans="1:11" ht="12.75">
      <c r="A86" s="282" t="s">
        <v>92</v>
      </c>
      <c r="B86" s="422"/>
      <c r="C86" s="17"/>
      <c r="D86" s="17"/>
      <c r="E86" s="17"/>
      <c r="F86" s="17"/>
      <c r="G86" s="17"/>
      <c r="H86" s="17"/>
      <c r="I86" s="17"/>
      <c r="J86" s="17"/>
      <c r="K86" s="17"/>
    </row>
    <row r="87" spans="1:11" ht="12.75">
      <c r="A87" s="268">
        <v>46286</v>
      </c>
      <c r="B87" s="12" t="s">
        <v>25</v>
      </c>
      <c r="C87" s="13">
        <v>0</v>
      </c>
      <c r="D87" s="13">
        <v>69.7</v>
      </c>
      <c r="E87" s="10">
        <v>37.200000000000003</v>
      </c>
      <c r="F87" s="10">
        <v>48</v>
      </c>
      <c r="G87" s="10">
        <v>35.700000000000003</v>
      </c>
      <c r="H87" s="10">
        <v>77.2</v>
      </c>
      <c r="I87" s="10">
        <v>85.2</v>
      </c>
      <c r="J87" s="12">
        <f t="shared" ref="J87:J106" si="11">SUM(D87:I87)</f>
        <v>353</v>
      </c>
      <c r="K87" s="252">
        <f>SUM(J87:J88)</f>
        <v>666.8</v>
      </c>
    </row>
    <row r="88" spans="1:11" ht="12.75">
      <c r="A88" s="269"/>
      <c r="B88" s="15" t="s">
        <v>32</v>
      </c>
      <c r="C88" s="10">
        <v>0</v>
      </c>
      <c r="D88" s="10">
        <v>55.5</v>
      </c>
      <c r="E88" s="10">
        <v>33.299999999999997</v>
      </c>
      <c r="F88" s="10">
        <v>45.8</v>
      </c>
      <c r="G88" s="10">
        <v>36</v>
      </c>
      <c r="H88" s="10">
        <v>75.7</v>
      </c>
      <c r="I88" s="10">
        <v>67.5</v>
      </c>
      <c r="J88" s="15">
        <f t="shared" si="11"/>
        <v>313.8</v>
      </c>
      <c r="K88" s="420"/>
    </row>
    <row r="89" spans="1:11" ht="12.75" customHeight="1">
      <c r="A89" s="268">
        <v>46287</v>
      </c>
      <c r="B89" s="12" t="s">
        <v>25</v>
      </c>
      <c r="C89" s="13">
        <v>0</v>
      </c>
      <c r="D89" s="13">
        <v>70.7</v>
      </c>
      <c r="E89" s="10">
        <v>37.4</v>
      </c>
      <c r="F89" s="10">
        <v>51.5</v>
      </c>
      <c r="G89" s="10">
        <v>34.6</v>
      </c>
      <c r="H89" s="10">
        <v>83.3</v>
      </c>
      <c r="I89" s="10">
        <v>80.3</v>
      </c>
      <c r="J89" s="12">
        <f t="shared" si="11"/>
        <v>357.8</v>
      </c>
      <c r="K89" s="252">
        <f>SUM(J89:J90)</f>
        <v>681.1</v>
      </c>
    </row>
    <row r="90" spans="1:11" ht="12.75">
      <c r="A90" s="269"/>
      <c r="B90" s="15" t="s">
        <v>32</v>
      </c>
      <c r="C90" s="10">
        <v>0</v>
      </c>
      <c r="D90" s="10">
        <v>63.5</v>
      </c>
      <c r="E90" s="10">
        <v>32.9</v>
      </c>
      <c r="F90" s="10">
        <v>39.9</v>
      </c>
      <c r="G90" s="10">
        <v>37.299999999999997</v>
      </c>
      <c r="H90" s="10">
        <v>73.2</v>
      </c>
      <c r="I90" s="10">
        <v>76.5</v>
      </c>
      <c r="J90" s="15">
        <f t="shared" si="11"/>
        <v>323.3</v>
      </c>
      <c r="K90" s="420"/>
    </row>
    <row r="91" spans="1:11" ht="12.75" customHeight="1">
      <c r="A91" s="268">
        <v>46288</v>
      </c>
      <c r="B91" s="12" t="s">
        <v>25</v>
      </c>
      <c r="C91" s="13">
        <v>0</v>
      </c>
      <c r="D91" s="13">
        <v>67.400000000000006</v>
      </c>
      <c r="E91" s="10">
        <v>36.1</v>
      </c>
      <c r="F91" s="10">
        <v>48.3</v>
      </c>
      <c r="G91" s="10">
        <v>30.5</v>
      </c>
      <c r="H91" s="10">
        <v>80</v>
      </c>
      <c r="I91" s="10">
        <v>80.3</v>
      </c>
      <c r="J91" s="12">
        <f t="shared" si="11"/>
        <v>342.6</v>
      </c>
      <c r="K91" s="252">
        <f>SUM(J91:J92)</f>
        <v>677.5</v>
      </c>
    </row>
    <row r="92" spans="1:11" ht="12.75">
      <c r="A92" s="269"/>
      <c r="B92" s="15" t="s">
        <v>32</v>
      </c>
      <c r="C92" s="10">
        <v>0</v>
      </c>
      <c r="D92" s="10">
        <v>64.7</v>
      </c>
      <c r="E92" s="10">
        <v>34.299999999999997</v>
      </c>
      <c r="F92" s="10">
        <v>43</v>
      </c>
      <c r="G92" s="10">
        <v>35.5</v>
      </c>
      <c r="H92" s="138">
        <v>79.3</v>
      </c>
      <c r="I92" s="10">
        <v>78.099999999999994</v>
      </c>
      <c r="J92" s="15">
        <f t="shared" si="11"/>
        <v>334.9</v>
      </c>
      <c r="K92" s="420"/>
    </row>
    <row r="93" spans="1:11" ht="12.75" customHeight="1">
      <c r="A93" s="268">
        <v>46289</v>
      </c>
      <c r="B93" s="12" t="s">
        <v>25</v>
      </c>
      <c r="C93" s="13">
        <v>0</v>
      </c>
      <c r="D93" s="13">
        <v>68.3</v>
      </c>
      <c r="E93" s="10">
        <v>38.4</v>
      </c>
      <c r="F93" s="10">
        <v>52.6</v>
      </c>
      <c r="G93" s="10">
        <v>34.1</v>
      </c>
      <c r="H93" s="10">
        <v>79.400000000000006</v>
      </c>
      <c r="I93" s="10">
        <v>80.599999999999994</v>
      </c>
      <c r="J93" s="12">
        <f t="shared" si="11"/>
        <v>353.4</v>
      </c>
      <c r="K93" s="252">
        <f>SUM(J93:J94)</f>
        <v>702</v>
      </c>
    </row>
    <row r="94" spans="1:11" ht="12.75">
      <c r="A94" s="269"/>
      <c r="B94" s="15" t="s">
        <v>32</v>
      </c>
      <c r="C94" s="10">
        <v>0</v>
      </c>
      <c r="D94" s="10">
        <v>67.099999999999994</v>
      </c>
      <c r="E94" s="10">
        <v>31.1</v>
      </c>
      <c r="F94" s="10">
        <v>49.8</v>
      </c>
      <c r="G94" s="10">
        <v>40.1</v>
      </c>
      <c r="H94" s="10">
        <v>85</v>
      </c>
      <c r="I94" s="10">
        <v>75.5</v>
      </c>
      <c r="J94" s="15">
        <f t="shared" si="11"/>
        <v>348.6</v>
      </c>
      <c r="K94" s="420"/>
    </row>
    <row r="95" spans="1:11" ht="12.75" customHeight="1">
      <c r="A95" s="268">
        <v>46290</v>
      </c>
      <c r="B95" s="12" t="s">
        <v>25</v>
      </c>
      <c r="C95" s="13">
        <v>0</v>
      </c>
      <c r="D95" s="13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2">
        <f t="shared" si="11"/>
        <v>0</v>
      </c>
      <c r="K95" s="252">
        <f>SUM(J95:J96)</f>
        <v>0</v>
      </c>
    </row>
    <row r="96" spans="1:11" ht="12.75">
      <c r="A96" s="269"/>
      <c r="B96" s="15" t="s">
        <v>32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5">
        <f t="shared" si="11"/>
        <v>0</v>
      </c>
      <c r="K96" s="420"/>
    </row>
    <row r="97" spans="1:11" ht="12.75" customHeight="1">
      <c r="A97" s="268">
        <v>46291</v>
      </c>
      <c r="B97" s="12" t="s">
        <v>25</v>
      </c>
      <c r="C97" s="13">
        <v>0</v>
      </c>
      <c r="D97" s="13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2">
        <f t="shared" si="11"/>
        <v>0</v>
      </c>
      <c r="K97" s="252">
        <f>SUM(J97:J98)</f>
        <v>0</v>
      </c>
    </row>
    <row r="98" spans="1:11" ht="12.75">
      <c r="A98" s="269"/>
      <c r="B98" s="15" t="s">
        <v>32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5">
        <f t="shared" si="11"/>
        <v>0</v>
      </c>
      <c r="K98" s="420"/>
    </row>
    <row r="99" spans="1:11" ht="12.75" customHeight="1">
      <c r="A99" s="268">
        <v>46292</v>
      </c>
      <c r="B99" s="12" t="s">
        <v>25</v>
      </c>
      <c r="C99" s="13">
        <v>0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2">
        <f t="shared" si="11"/>
        <v>0</v>
      </c>
      <c r="K99" s="252">
        <f>SUM(J99:J100)</f>
        <v>0</v>
      </c>
    </row>
    <row r="100" spans="1:11" ht="12.75">
      <c r="A100" s="269"/>
      <c r="B100" s="15" t="s">
        <v>32</v>
      </c>
      <c r="C100" s="10">
        <v>0</v>
      </c>
      <c r="D100" s="13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5">
        <f t="shared" si="11"/>
        <v>0</v>
      </c>
      <c r="K100" s="420"/>
    </row>
    <row r="101" spans="1:11" ht="12.75" customHeight="1">
      <c r="A101" s="268">
        <v>46293</v>
      </c>
      <c r="B101" s="12" t="s">
        <v>25</v>
      </c>
      <c r="C101" s="13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2">
        <f t="shared" si="11"/>
        <v>0</v>
      </c>
      <c r="K101" s="252">
        <f>SUM(J101:J102)</f>
        <v>0</v>
      </c>
    </row>
    <row r="102" spans="1:11" ht="12.75">
      <c r="A102" s="269"/>
      <c r="B102" s="15" t="s">
        <v>32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5">
        <f t="shared" si="11"/>
        <v>0</v>
      </c>
      <c r="K102" s="420"/>
    </row>
    <row r="103" spans="1:11" ht="12.75" customHeight="1">
      <c r="A103" s="268">
        <v>46294</v>
      </c>
      <c r="B103" s="12" t="s">
        <v>25</v>
      </c>
      <c r="C103" s="13">
        <v>0</v>
      </c>
      <c r="D103" s="13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2">
        <f t="shared" si="11"/>
        <v>0</v>
      </c>
      <c r="K103" s="252">
        <f>SUM(J103:J104)</f>
        <v>0</v>
      </c>
    </row>
    <row r="104" spans="1:11" ht="12.75">
      <c r="A104" s="269"/>
      <c r="B104" s="15" t="s">
        <v>32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5">
        <f t="shared" si="11"/>
        <v>0</v>
      </c>
      <c r="K104" s="420"/>
    </row>
    <row r="105" spans="1:11" ht="12.75" customHeight="1">
      <c r="A105" s="268">
        <v>46295</v>
      </c>
      <c r="B105" s="12" t="s">
        <v>25</v>
      </c>
      <c r="C105" s="13">
        <v>0</v>
      </c>
      <c r="D105" s="13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2">
        <f t="shared" si="11"/>
        <v>0</v>
      </c>
      <c r="K105" s="252">
        <f>SUM(J105:J106)</f>
        <v>0</v>
      </c>
    </row>
    <row r="106" spans="1:11" ht="12.75">
      <c r="A106" s="269"/>
      <c r="B106" s="15" t="s">
        <v>32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5">
        <f t="shared" si="11"/>
        <v>0</v>
      </c>
      <c r="K106" s="420"/>
    </row>
    <row r="107" spans="1:11" ht="12.75">
      <c r="A107" s="47"/>
      <c r="B107" s="41"/>
      <c r="C107" s="7"/>
      <c r="D107" s="7"/>
      <c r="E107" s="43"/>
      <c r="F107" s="43"/>
      <c r="G107" s="43"/>
      <c r="H107" s="43"/>
      <c r="I107" s="43"/>
      <c r="J107" s="13"/>
      <c r="K107" s="48"/>
    </row>
    <row r="108" spans="1:11" ht="12.75">
      <c r="A108" s="282" t="s">
        <v>89</v>
      </c>
      <c r="B108" s="422"/>
      <c r="C108" s="16">
        <f t="shared" ref="C108:K108" si="12">SUM(C87:C106)</f>
        <v>0</v>
      </c>
      <c r="D108" s="16">
        <f t="shared" si="12"/>
        <v>526.9</v>
      </c>
      <c r="E108" s="16">
        <f t="shared" si="12"/>
        <v>280.7</v>
      </c>
      <c r="F108" s="16">
        <f t="shared" si="12"/>
        <v>378.90000000000003</v>
      </c>
      <c r="G108" s="16">
        <f t="shared" si="12"/>
        <v>283.8</v>
      </c>
      <c r="H108" s="16">
        <f t="shared" si="12"/>
        <v>633.1</v>
      </c>
      <c r="I108" s="16">
        <f t="shared" si="12"/>
        <v>624</v>
      </c>
      <c r="J108" s="16">
        <f t="shared" si="12"/>
        <v>2727.4</v>
      </c>
      <c r="K108" s="16">
        <f t="shared" si="12"/>
        <v>2727.4</v>
      </c>
    </row>
    <row r="109" spans="1:11" ht="13.5">
      <c r="A109" s="280" t="s">
        <v>90</v>
      </c>
      <c r="B109" s="421"/>
      <c r="C109" s="17">
        <f t="shared" ref="C109:K109" si="13">C108*40</f>
        <v>0</v>
      </c>
      <c r="D109" s="17">
        <f t="shared" si="13"/>
        <v>21076</v>
      </c>
      <c r="E109" s="17">
        <f t="shared" si="13"/>
        <v>11228</v>
      </c>
      <c r="F109" s="17">
        <f t="shared" si="13"/>
        <v>15156.000000000002</v>
      </c>
      <c r="G109" s="17">
        <f t="shared" si="13"/>
        <v>11352</v>
      </c>
      <c r="H109" s="17">
        <f t="shared" si="13"/>
        <v>25324</v>
      </c>
      <c r="I109" s="17">
        <f t="shared" si="13"/>
        <v>24960</v>
      </c>
      <c r="J109" s="17">
        <f t="shared" si="13"/>
        <v>109096</v>
      </c>
      <c r="K109" s="17">
        <f t="shared" si="13"/>
        <v>109096</v>
      </c>
    </row>
    <row r="110" spans="1:11" ht="12.75">
      <c r="A110" s="50"/>
      <c r="B110" s="51"/>
      <c r="C110" s="10"/>
      <c r="D110" s="10"/>
      <c r="E110" s="10"/>
      <c r="F110" s="10"/>
      <c r="G110" s="10"/>
      <c r="H110" s="10"/>
      <c r="I110" s="10"/>
      <c r="J110" s="15"/>
      <c r="K110" s="15"/>
    </row>
    <row r="111" spans="1:11" ht="12.75">
      <c r="A111" s="281" t="s">
        <v>91</v>
      </c>
      <c r="B111" s="421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 ht="12.75">
      <c r="A112" s="282" t="s">
        <v>92</v>
      </c>
      <c r="B112" s="422"/>
      <c r="C112" s="17"/>
      <c r="D112" s="17"/>
      <c r="E112" s="17"/>
      <c r="F112" s="17"/>
      <c r="G112" s="17"/>
      <c r="H112" s="17"/>
      <c r="I112" s="17"/>
      <c r="J112" s="17"/>
      <c r="K112" s="17"/>
    </row>
    <row r="113" spans="1:11" ht="12.75">
      <c r="A113" s="169"/>
      <c r="B113" s="169"/>
      <c r="C113" s="39"/>
      <c r="D113" s="39"/>
      <c r="E113" s="39"/>
      <c r="F113" s="39"/>
      <c r="G113" s="39"/>
      <c r="H113" s="39"/>
      <c r="I113" s="39"/>
      <c r="J113" s="170"/>
      <c r="K113" s="170"/>
    </row>
    <row r="114" spans="1:11" ht="12.75">
      <c r="A114" s="268">
        <v>46276</v>
      </c>
      <c r="B114" s="12" t="s">
        <v>25</v>
      </c>
      <c r="C114" s="13">
        <v>0</v>
      </c>
      <c r="D114" s="13">
        <v>62</v>
      </c>
      <c r="E114" s="10">
        <v>44</v>
      </c>
      <c r="F114" s="10">
        <v>37</v>
      </c>
      <c r="G114" s="10">
        <v>38</v>
      </c>
      <c r="H114" s="10">
        <v>0</v>
      </c>
      <c r="I114" s="10">
        <v>0</v>
      </c>
      <c r="J114" s="12">
        <f t="shared" ref="J114:J133" si="14">SUM(D114:I114)</f>
        <v>181</v>
      </c>
      <c r="K114" s="252">
        <f>SUM(J114:J115)</f>
        <v>368.20000000000005</v>
      </c>
    </row>
    <row r="115" spans="1:11" ht="12.75">
      <c r="A115" s="269"/>
      <c r="B115" s="15" t="s">
        <v>32</v>
      </c>
      <c r="C115" s="10">
        <v>0</v>
      </c>
      <c r="D115" s="10">
        <v>53</v>
      </c>
      <c r="E115" s="10">
        <v>37.799999999999997</v>
      </c>
      <c r="F115" s="10">
        <v>58.5</v>
      </c>
      <c r="G115" s="10">
        <v>37.9</v>
      </c>
      <c r="H115" s="10">
        <v>0</v>
      </c>
      <c r="I115" s="10">
        <v>0</v>
      </c>
      <c r="J115" s="15">
        <f t="shared" si="14"/>
        <v>187.20000000000002</v>
      </c>
      <c r="K115" s="420"/>
    </row>
    <row r="116" spans="1:11" ht="12.75" customHeight="1">
      <c r="A116" s="268">
        <v>46277</v>
      </c>
      <c r="B116" s="12" t="s">
        <v>25</v>
      </c>
      <c r="C116" s="13">
        <v>0</v>
      </c>
      <c r="D116" s="13">
        <v>59.6</v>
      </c>
      <c r="E116" s="10">
        <v>39</v>
      </c>
      <c r="F116" s="10">
        <v>61.5</v>
      </c>
      <c r="G116" s="10">
        <v>41</v>
      </c>
      <c r="H116" s="10">
        <v>0</v>
      </c>
      <c r="I116" s="10">
        <v>0</v>
      </c>
      <c r="J116" s="12">
        <f t="shared" si="14"/>
        <v>201.1</v>
      </c>
      <c r="K116" s="252">
        <f>SUM(J116:J117)</f>
        <v>376.19999999999993</v>
      </c>
    </row>
    <row r="117" spans="1:11" ht="12.75">
      <c r="A117" s="269"/>
      <c r="B117" s="15" t="s">
        <v>32</v>
      </c>
      <c r="C117" s="10">
        <v>0</v>
      </c>
      <c r="D117" s="10">
        <v>53.1</v>
      </c>
      <c r="E117" s="10">
        <v>37</v>
      </c>
      <c r="F117" s="10">
        <v>48.3</v>
      </c>
      <c r="G117" s="10">
        <v>36.700000000000003</v>
      </c>
      <c r="H117" s="10">
        <v>0</v>
      </c>
      <c r="I117" s="10">
        <v>0</v>
      </c>
      <c r="J117" s="15">
        <f t="shared" si="14"/>
        <v>175.09999999999997</v>
      </c>
      <c r="K117" s="420"/>
    </row>
    <row r="118" spans="1:11" ht="12.75" customHeight="1">
      <c r="A118" s="268">
        <v>46278</v>
      </c>
      <c r="B118" s="12" t="s">
        <v>25</v>
      </c>
      <c r="C118" s="13">
        <v>0</v>
      </c>
      <c r="D118" s="13">
        <v>60.2</v>
      </c>
      <c r="E118" s="10">
        <v>40.6</v>
      </c>
      <c r="F118" s="10">
        <v>61.6</v>
      </c>
      <c r="G118" s="10">
        <v>42.5</v>
      </c>
      <c r="H118" s="10">
        <v>0</v>
      </c>
      <c r="I118" s="10">
        <v>0</v>
      </c>
      <c r="J118" s="12">
        <f t="shared" si="14"/>
        <v>204.9</v>
      </c>
      <c r="K118" s="252">
        <f>SUM(J118:J119)</f>
        <v>292.10000000000002</v>
      </c>
    </row>
    <row r="119" spans="1:11" ht="12.75">
      <c r="A119" s="269"/>
      <c r="B119" s="15" t="s">
        <v>32</v>
      </c>
      <c r="C119" s="10">
        <v>0</v>
      </c>
      <c r="D119" s="10">
        <v>54.1</v>
      </c>
      <c r="E119" s="10">
        <v>33.1</v>
      </c>
      <c r="F119" s="10">
        <v>0</v>
      </c>
      <c r="G119" s="10">
        <v>0</v>
      </c>
      <c r="H119" s="138">
        <v>0</v>
      </c>
      <c r="I119" s="10">
        <v>0</v>
      </c>
      <c r="J119" s="15">
        <f t="shared" si="14"/>
        <v>87.2</v>
      </c>
      <c r="K119" s="420"/>
    </row>
    <row r="120" spans="1:11" ht="12.75" customHeight="1">
      <c r="A120" s="268">
        <v>46279</v>
      </c>
      <c r="B120" s="12" t="s">
        <v>25</v>
      </c>
      <c r="C120" s="13">
        <v>0</v>
      </c>
      <c r="D120" s="13">
        <v>60.6</v>
      </c>
      <c r="E120" s="10">
        <v>42</v>
      </c>
      <c r="F120" s="10">
        <v>63.3</v>
      </c>
      <c r="G120" s="10">
        <v>44.8</v>
      </c>
      <c r="H120" s="10">
        <v>0</v>
      </c>
      <c r="I120" s="10">
        <v>0</v>
      </c>
      <c r="J120" s="12">
        <f t="shared" si="14"/>
        <v>210.7</v>
      </c>
      <c r="K120" s="252">
        <f>SUM(J120:J121)</f>
        <v>380.4</v>
      </c>
    </row>
    <row r="121" spans="1:11" ht="12.75">
      <c r="A121" s="269"/>
      <c r="B121" s="15" t="s">
        <v>32</v>
      </c>
      <c r="C121" s="10">
        <v>0</v>
      </c>
      <c r="D121" s="10">
        <v>48.2</v>
      </c>
      <c r="E121" s="10">
        <v>36</v>
      </c>
      <c r="F121" s="10">
        <v>48.8</v>
      </c>
      <c r="G121" s="10">
        <v>36.700000000000003</v>
      </c>
      <c r="H121" s="10">
        <v>0</v>
      </c>
      <c r="I121" s="10">
        <v>0</v>
      </c>
      <c r="J121" s="15">
        <f t="shared" si="14"/>
        <v>169.7</v>
      </c>
      <c r="K121" s="420"/>
    </row>
    <row r="122" spans="1:11" ht="12.75" customHeight="1">
      <c r="A122" s="268">
        <v>46280</v>
      </c>
      <c r="B122" s="12" t="s">
        <v>25</v>
      </c>
      <c r="C122" s="13">
        <v>0</v>
      </c>
      <c r="D122" s="13">
        <v>56</v>
      </c>
      <c r="E122" s="10">
        <v>41.5</v>
      </c>
      <c r="F122" s="10">
        <v>58.6</v>
      </c>
      <c r="G122" s="10">
        <v>32.700000000000003</v>
      </c>
      <c r="H122" s="10">
        <v>0</v>
      </c>
      <c r="I122" s="10">
        <v>0</v>
      </c>
      <c r="J122" s="12">
        <f t="shared" si="14"/>
        <v>188.8</v>
      </c>
      <c r="K122" s="252">
        <f>SUM(J122:J123)</f>
        <v>374.7</v>
      </c>
    </row>
    <row r="123" spans="1:11" ht="12.75">
      <c r="A123" s="269"/>
      <c r="B123" s="15" t="s">
        <v>32</v>
      </c>
      <c r="C123" s="10">
        <v>0</v>
      </c>
      <c r="D123" s="10">
        <v>57.7</v>
      </c>
      <c r="E123" s="10">
        <v>35.4</v>
      </c>
      <c r="F123" s="10">
        <v>53.3</v>
      </c>
      <c r="G123" s="10">
        <v>39.5</v>
      </c>
      <c r="H123" s="10">
        <v>0</v>
      </c>
      <c r="I123" s="10">
        <v>0</v>
      </c>
      <c r="J123" s="15">
        <f t="shared" si="14"/>
        <v>185.89999999999998</v>
      </c>
      <c r="K123" s="420"/>
    </row>
    <row r="124" spans="1:11" ht="12.75" customHeight="1">
      <c r="A124" s="268">
        <v>46281</v>
      </c>
      <c r="B124" s="12" t="s">
        <v>25</v>
      </c>
      <c r="C124" s="13">
        <v>0</v>
      </c>
      <c r="D124" s="13">
        <v>59.6</v>
      </c>
      <c r="E124" s="10">
        <v>41.6</v>
      </c>
      <c r="F124" s="10">
        <v>55.4</v>
      </c>
      <c r="G124" s="10">
        <v>38.5</v>
      </c>
      <c r="H124" s="10">
        <v>0</v>
      </c>
      <c r="I124" s="10">
        <v>0</v>
      </c>
      <c r="J124" s="12">
        <f t="shared" si="14"/>
        <v>195.1</v>
      </c>
      <c r="K124" s="252">
        <f>SUM(J124:J125)</f>
        <v>384.6</v>
      </c>
    </row>
    <row r="125" spans="1:11" ht="12.75">
      <c r="A125" s="269"/>
      <c r="B125" s="15" t="s">
        <v>32</v>
      </c>
      <c r="C125" s="10">
        <v>0</v>
      </c>
      <c r="D125" s="10">
        <v>63.7</v>
      </c>
      <c r="E125" s="10">
        <v>36.5</v>
      </c>
      <c r="F125" s="10">
        <v>47.5</v>
      </c>
      <c r="G125" s="10">
        <v>41.8</v>
      </c>
      <c r="H125" s="10">
        <v>0</v>
      </c>
      <c r="I125" s="10">
        <v>0</v>
      </c>
      <c r="J125" s="15">
        <f t="shared" si="14"/>
        <v>189.5</v>
      </c>
      <c r="K125" s="420"/>
    </row>
    <row r="126" spans="1:11" ht="12.75" customHeight="1">
      <c r="A126" s="268">
        <v>46282</v>
      </c>
      <c r="B126" s="12" t="s">
        <v>25</v>
      </c>
      <c r="C126" s="13">
        <v>0</v>
      </c>
      <c r="D126" s="13">
        <v>67.5</v>
      </c>
      <c r="E126" s="10">
        <v>42</v>
      </c>
      <c r="F126" s="10">
        <v>58.3</v>
      </c>
      <c r="G126" s="10">
        <v>36.200000000000003</v>
      </c>
      <c r="H126" s="10">
        <v>75.599999999999994</v>
      </c>
      <c r="I126" s="10">
        <v>75.2</v>
      </c>
      <c r="J126" s="12">
        <f t="shared" si="14"/>
        <v>354.8</v>
      </c>
      <c r="K126" s="252">
        <f>SUM(J126:J127)</f>
        <v>675.3</v>
      </c>
    </row>
    <row r="127" spans="1:11" ht="12.75">
      <c r="A127" s="269"/>
      <c r="B127" s="15" t="s">
        <v>32</v>
      </c>
      <c r="C127" s="10">
        <v>0</v>
      </c>
      <c r="D127" s="10">
        <v>60.6</v>
      </c>
      <c r="E127" s="10">
        <v>33.200000000000003</v>
      </c>
      <c r="F127" s="10">
        <v>48.7</v>
      </c>
      <c r="G127" s="10">
        <v>37.1</v>
      </c>
      <c r="H127" s="10">
        <v>77.2</v>
      </c>
      <c r="I127" s="10">
        <v>63.7</v>
      </c>
      <c r="J127" s="15">
        <f t="shared" si="14"/>
        <v>320.5</v>
      </c>
      <c r="K127" s="420"/>
    </row>
    <row r="128" spans="1:11" ht="12.75" customHeight="1">
      <c r="A128" s="268">
        <v>46283</v>
      </c>
      <c r="B128" s="12" t="s">
        <v>25</v>
      </c>
      <c r="C128" s="13">
        <v>0</v>
      </c>
      <c r="D128" s="13">
        <v>69.599999999999994</v>
      </c>
      <c r="E128" s="10">
        <v>41.2</v>
      </c>
      <c r="F128" s="10">
        <v>56.8</v>
      </c>
      <c r="G128" s="10">
        <v>34.200000000000003</v>
      </c>
      <c r="H128" s="10">
        <v>79.5</v>
      </c>
      <c r="I128" s="10">
        <v>72</v>
      </c>
      <c r="J128" s="12">
        <f t="shared" si="14"/>
        <v>353.3</v>
      </c>
      <c r="K128" s="252">
        <f>SUM(J128:J129)</f>
        <v>679</v>
      </c>
    </row>
    <row r="129" spans="1:11" ht="12.75">
      <c r="A129" s="269"/>
      <c r="B129" s="15" t="s">
        <v>32</v>
      </c>
      <c r="C129" s="10">
        <v>0</v>
      </c>
      <c r="D129" s="10">
        <v>59.5</v>
      </c>
      <c r="E129" s="10">
        <v>35.1</v>
      </c>
      <c r="F129" s="10">
        <v>44.5</v>
      </c>
      <c r="G129" s="10">
        <v>38.1</v>
      </c>
      <c r="H129" s="10">
        <v>81.8</v>
      </c>
      <c r="I129" s="10">
        <v>66.7</v>
      </c>
      <c r="J129" s="15">
        <f>SUM(D129:I129)</f>
        <v>325.7</v>
      </c>
      <c r="K129" s="420"/>
    </row>
    <row r="130" spans="1:11" ht="12.75" customHeight="1">
      <c r="A130" s="268">
        <v>46284</v>
      </c>
      <c r="B130" s="12" t="s">
        <v>25</v>
      </c>
      <c r="C130" s="13">
        <v>0</v>
      </c>
      <c r="D130" s="13">
        <v>69.3</v>
      </c>
      <c r="E130" s="10">
        <v>43.2</v>
      </c>
      <c r="F130" s="10">
        <v>62.9</v>
      </c>
      <c r="G130" s="10">
        <v>30.1</v>
      </c>
      <c r="H130" s="10">
        <v>77.7</v>
      </c>
      <c r="I130" s="10">
        <v>73.5</v>
      </c>
      <c r="J130" s="12">
        <f t="shared" si="14"/>
        <v>356.7</v>
      </c>
      <c r="K130" s="252">
        <f>SUM(J130:J131)</f>
        <v>698.2</v>
      </c>
    </row>
    <row r="131" spans="1:11" ht="12.75">
      <c r="A131" s="269"/>
      <c r="B131" s="15" t="s">
        <v>32</v>
      </c>
      <c r="C131" s="10">
        <v>0</v>
      </c>
      <c r="D131" s="10">
        <v>61.2</v>
      </c>
      <c r="E131" s="10">
        <v>34.6</v>
      </c>
      <c r="F131" s="10">
        <v>43.2</v>
      </c>
      <c r="G131" s="10">
        <v>35</v>
      </c>
      <c r="H131" s="10">
        <v>86.5</v>
      </c>
      <c r="I131" s="10">
        <v>81</v>
      </c>
      <c r="J131" s="15">
        <f t="shared" si="14"/>
        <v>341.5</v>
      </c>
      <c r="K131" s="420"/>
    </row>
    <row r="132" spans="1:11" ht="12.75" customHeight="1">
      <c r="A132" s="268">
        <v>46285</v>
      </c>
      <c r="B132" s="12" t="s">
        <v>25</v>
      </c>
      <c r="C132" s="13">
        <v>0</v>
      </c>
      <c r="D132" s="13">
        <v>70.099999999999994</v>
      </c>
      <c r="E132" s="10">
        <v>41.3</v>
      </c>
      <c r="F132" s="10">
        <v>57.1</v>
      </c>
      <c r="G132" s="10">
        <v>33.5</v>
      </c>
      <c r="H132" s="10">
        <v>82.1</v>
      </c>
      <c r="I132" s="10">
        <v>80.099999999999994</v>
      </c>
      <c r="J132" s="12">
        <f t="shared" si="14"/>
        <v>364.20000000000005</v>
      </c>
      <c r="K132" s="252">
        <f>SUM(J132:J133)</f>
        <v>709.40000000000009</v>
      </c>
    </row>
    <row r="133" spans="1:11" ht="12.75">
      <c r="A133" s="269"/>
      <c r="B133" s="15" t="s">
        <v>32</v>
      </c>
      <c r="C133" s="10">
        <v>0</v>
      </c>
      <c r="D133" s="10">
        <v>61.6</v>
      </c>
      <c r="E133" s="10">
        <v>35.6</v>
      </c>
      <c r="F133" s="10">
        <v>49.8</v>
      </c>
      <c r="G133" s="10">
        <v>41.8</v>
      </c>
      <c r="H133" s="10">
        <v>82</v>
      </c>
      <c r="I133" s="10">
        <v>74.400000000000006</v>
      </c>
      <c r="J133" s="15">
        <f t="shared" si="14"/>
        <v>345.20000000000005</v>
      </c>
      <c r="K133" s="420"/>
    </row>
    <row r="134" spans="1:11" ht="12.75">
      <c r="A134" s="47"/>
      <c r="B134" s="41"/>
      <c r="C134" s="7"/>
      <c r="D134" s="7"/>
      <c r="E134" s="43"/>
      <c r="F134" s="43"/>
      <c r="G134" s="43"/>
      <c r="H134" s="43"/>
      <c r="I134" s="43"/>
      <c r="J134" s="13"/>
      <c r="K134" s="48"/>
    </row>
    <row r="135" spans="1:11" ht="12.75">
      <c r="A135" s="282" t="s">
        <v>89</v>
      </c>
      <c r="B135" s="422"/>
      <c r="C135" s="16">
        <f t="shared" ref="C135:K135" si="15">SUM(C114:C133)</f>
        <v>0</v>
      </c>
      <c r="D135" s="16">
        <f t="shared" si="15"/>
        <v>1207.1999999999998</v>
      </c>
      <c r="E135" s="16">
        <f t="shared" si="15"/>
        <v>770.70000000000016</v>
      </c>
      <c r="F135" s="16">
        <f t="shared" si="15"/>
        <v>1015.1</v>
      </c>
      <c r="G135" s="16">
        <f t="shared" si="15"/>
        <v>716.1</v>
      </c>
      <c r="H135" s="16">
        <f t="shared" si="15"/>
        <v>642.4</v>
      </c>
      <c r="I135" s="16">
        <f t="shared" si="15"/>
        <v>586.6</v>
      </c>
      <c r="J135" s="16">
        <f t="shared" si="15"/>
        <v>4938.0999999999995</v>
      </c>
      <c r="K135" s="16">
        <f t="shared" si="15"/>
        <v>4938.1000000000004</v>
      </c>
    </row>
    <row r="136" spans="1:11" ht="13.5">
      <c r="A136" s="280" t="s">
        <v>90</v>
      </c>
      <c r="B136" s="421"/>
      <c r="C136" s="17">
        <f t="shared" ref="C136:K136" si="16">C135*40</f>
        <v>0</v>
      </c>
      <c r="D136" s="17">
        <f t="shared" si="16"/>
        <v>48287.999999999993</v>
      </c>
      <c r="E136" s="17">
        <f t="shared" si="16"/>
        <v>30828.000000000007</v>
      </c>
      <c r="F136" s="17">
        <f t="shared" si="16"/>
        <v>40604</v>
      </c>
      <c r="G136" s="17">
        <f t="shared" si="16"/>
        <v>28644</v>
      </c>
      <c r="H136" s="17">
        <f t="shared" si="16"/>
        <v>25696</v>
      </c>
      <c r="I136" s="17">
        <f t="shared" si="16"/>
        <v>23464</v>
      </c>
      <c r="J136" s="17">
        <f t="shared" si="16"/>
        <v>197523.99999999997</v>
      </c>
      <c r="K136" s="17">
        <f t="shared" si="16"/>
        <v>197524</v>
      </c>
    </row>
    <row r="137" spans="1:11" ht="12.75">
      <c r="A137" s="50"/>
      <c r="B137" s="51"/>
      <c r="C137" s="10"/>
      <c r="D137" s="10"/>
      <c r="E137" s="10"/>
      <c r="F137" s="10"/>
      <c r="G137" s="10"/>
      <c r="H137" s="10"/>
      <c r="I137" s="10"/>
      <c r="J137" s="15"/>
      <c r="K137" s="15"/>
    </row>
    <row r="138" spans="1:11" ht="12.75">
      <c r="A138" s="281" t="s">
        <v>91</v>
      </c>
      <c r="B138" s="421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 ht="12.75">
      <c r="A139" s="282" t="s">
        <v>92</v>
      </c>
      <c r="B139" s="422"/>
      <c r="C139" s="17"/>
      <c r="D139" s="17"/>
      <c r="E139" s="17"/>
      <c r="F139" s="17"/>
      <c r="G139" s="17"/>
      <c r="H139" s="17"/>
      <c r="I139" s="17"/>
      <c r="J139" s="17"/>
      <c r="K139" s="17"/>
    </row>
    <row r="140" spans="1:11" ht="12.75">
      <c r="A140" s="169"/>
      <c r="B140" s="169"/>
      <c r="C140" s="39"/>
      <c r="D140" s="39"/>
      <c r="E140" s="39"/>
      <c r="F140" s="39"/>
      <c r="G140" s="39"/>
      <c r="H140" s="39"/>
      <c r="I140" s="39"/>
      <c r="J140" s="170"/>
      <c r="K140" s="170"/>
    </row>
    <row r="141" spans="1:11" ht="12.75">
      <c r="A141" s="265">
        <v>46266</v>
      </c>
      <c r="B141" s="12" t="s">
        <v>25</v>
      </c>
      <c r="C141" s="13">
        <v>0</v>
      </c>
      <c r="D141" s="13">
        <v>62.5</v>
      </c>
      <c r="E141" s="10">
        <v>45.6</v>
      </c>
      <c r="F141" s="10">
        <v>33.6</v>
      </c>
      <c r="G141" s="10">
        <v>44.8</v>
      </c>
      <c r="H141" s="10">
        <v>85.5</v>
      </c>
      <c r="I141" s="10">
        <v>89.3</v>
      </c>
      <c r="J141" s="12">
        <f t="shared" ref="J141:J160" si="17">SUM(D141:I141)</f>
        <v>361.3</v>
      </c>
      <c r="K141" s="252">
        <f>SUM(J141:J142)</f>
        <v>701.7</v>
      </c>
    </row>
    <row r="142" spans="1:11" ht="12.75">
      <c r="A142" s="431"/>
      <c r="B142" s="15" t="s">
        <v>32</v>
      </c>
      <c r="C142" s="10">
        <v>0</v>
      </c>
      <c r="D142" s="10">
        <v>50.8</v>
      </c>
      <c r="E142" s="10">
        <v>40.1</v>
      </c>
      <c r="F142" s="10">
        <v>53.3</v>
      </c>
      <c r="G142" s="10">
        <v>35.799999999999997</v>
      </c>
      <c r="H142" s="10">
        <v>85.6</v>
      </c>
      <c r="I142" s="10">
        <v>74.8</v>
      </c>
      <c r="J142" s="15">
        <f t="shared" si="17"/>
        <v>340.40000000000003</v>
      </c>
      <c r="K142" s="420"/>
    </row>
    <row r="143" spans="1:11" ht="12.75" customHeight="1">
      <c r="A143" s="265">
        <v>46267</v>
      </c>
      <c r="B143" s="12" t="s">
        <v>25</v>
      </c>
      <c r="C143" s="13">
        <v>0</v>
      </c>
      <c r="D143" s="13">
        <v>57.3</v>
      </c>
      <c r="E143" s="10">
        <v>48</v>
      </c>
      <c r="F143" s="10">
        <v>53.9</v>
      </c>
      <c r="G143" s="10">
        <v>44.3</v>
      </c>
      <c r="H143" s="10">
        <v>84.2</v>
      </c>
      <c r="I143" s="10">
        <v>65.099999999999994</v>
      </c>
      <c r="J143" s="12">
        <f t="shared" si="17"/>
        <v>352.79999999999995</v>
      </c>
      <c r="K143" s="252">
        <f>SUM(J143:J144)</f>
        <v>696.2</v>
      </c>
    </row>
    <row r="144" spans="1:11" ht="12.75">
      <c r="A144" s="431"/>
      <c r="B144" s="15" t="s">
        <v>32</v>
      </c>
      <c r="C144" s="10">
        <v>0</v>
      </c>
      <c r="D144" s="10">
        <v>53</v>
      </c>
      <c r="E144" s="10">
        <v>37.1</v>
      </c>
      <c r="F144" s="10">
        <v>55.7</v>
      </c>
      <c r="G144" s="10">
        <v>37</v>
      </c>
      <c r="H144" s="10">
        <v>80.3</v>
      </c>
      <c r="I144" s="10">
        <v>80.3</v>
      </c>
      <c r="J144" s="15">
        <f t="shared" si="17"/>
        <v>343.40000000000003</v>
      </c>
      <c r="K144" s="420"/>
    </row>
    <row r="145" spans="1:14" ht="12.75" customHeight="1">
      <c r="A145" s="265">
        <v>46268</v>
      </c>
      <c r="B145" s="12" t="s">
        <v>25</v>
      </c>
      <c r="C145" s="13">
        <v>0</v>
      </c>
      <c r="D145" s="13">
        <v>59.8</v>
      </c>
      <c r="E145" s="10">
        <v>47.7</v>
      </c>
      <c r="F145" s="10">
        <v>55.8</v>
      </c>
      <c r="G145" s="10">
        <v>48.4</v>
      </c>
      <c r="H145" s="10">
        <v>89</v>
      </c>
      <c r="I145" s="10">
        <v>90.6</v>
      </c>
      <c r="J145" s="12">
        <f t="shared" si="17"/>
        <v>391.30000000000007</v>
      </c>
      <c r="K145" s="252">
        <f>SUM(J145:J146)</f>
        <v>747.5</v>
      </c>
    </row>
    <row r="146" spans="1:14" ht="12.75">
      <c r="A146" s="431"/>
      <c r="B146" s="15" t="s">
        <v>32</v>
      </c>
      <c r="C146" s="10">
        <v>0</v>
      </c>
      <c r="D146" s="10">
        <v>47.6</v>
      </c>
      <c r="E146" s="10">
        <v>42.2</v>
      </c>
      <c r="F146" s="10">
        <v>49.2</v>
      </c>
      <c r="G146" s="10">
        <v>38.200000000000003</v>
      </c>
      <c r="H146" s="10">
        <v>85.8</v>
      </c>
      <c r="I146" s="10">
        <v>93.2</v>
      </c>
      <c r="J146" s="15">
        <f t="shared" si="17"/>
        <v>356.2</v>
      </c>
      <c r="K146" s="420"/>
    </row>
    <row r="147" spans="1:14" ht="12.75" customHeight="1">
      <c r="A147" s="265">
        <v>46269</v>
      </c>
      <c r="B147" s="12" t="s">
        <v>25</v>
      </c>
      <c r="C147" s="13">
        <v>0</v>
      </c>
      <c r="D147" s="13">
        <v>55.5</v>
      </c>
      <c r="E147" s="10">
        <v>43.2</v>
      </c>
      <c r="F147" s="10">
        <v>34.1</v>
      </c>
      <c r="G147" s="10">
        <v>43.5</v>
      </c>
      <c r="H147" s="10">
        <v>79.8</v>
      </c>
      <c r="I147" s="10">
        <v>72.099999999999994</v>
      </c>
      <c r="J147" s="12">
        <f t="shared" si="17"/>
        <v>328.20000000000005</v>
      </c>
      <c r="K147" s="252">
        <f>SUM(J147:J148)</f>
        <v>654.20000000000005</v>
      </c>
    </row>
    <row r="148" spans="1:14" ht="12.75">
      <c r="A148" s="431"/>
      <c r="B148" s="15" t="s">
        <v>32</v>
      </c>
      <c r="C148" s="10">
        <v>0</v>
      </c>
      <c r="D148" s="10">
        <v>48.5</v>
      </c>
      <c r="E148" s="10">
        <v>36.200000000000003</v>
      </c>
      <c r="F148" s="10">
        <v>35.299999999999997</v>
      </c>
      <c r="G148" s="10">
        <v>41.2</v>
      </c>
      <c r="H148" s="10">
        <v>80.099999999999994</v>
      </c>
      <c r="I148" s="10">
        <v>84.7</v>
      </c>
      <c r="J148" s="15">
        <f t="shared" si="17"/>
        <v>326</v>
      </c>
      <c r="K148" s="420"/>
    </row>
    <row r="149" spans="1:14" ht="12.75" customHeight="1">
      <c r="A149" s="265">
        <v>46270</v>
      </c>
      <c r="B149" s="12" t="s">
        <v>25</v>
      </c>
      <c r="C149" s="13">
        <v>0</v>
      </c>
      <c r="D149" s="13">
        <v>55</v>
      </c>
      <c r="E149" s="10">
        <v>45.8</v>
      </c>
      <c r="F149" s="10">
        <v>50.2</v>
      </c>
      <c r="G149" s="10">
        <v>48.6</v>
      </c>
      <c r="H149" s="10">
        <v>86.8</v>
      </c>
      <c r="I149" s="10">
        <v>64.5</v>
      </c>
      <c r="J149" s="12">
        <f t="shared" si="17"/>
        <v>350.9</v>
      </c>
      <c r="K149" s="252">
        <f>SUM(J149:J150)</f>
        <v>700</v>
      </c>
    </row>
    <row r="150" spans="1:14" ht="12.75">
      <c r="A150" s="431"/>
      <c r="B150" s="15" t="s">
        <v>32</v>
      </c>
      <c r="C150" s="10">
        <v>0</v>
      </c>
      <c r="D150" s="10">
        <v>52</v>
      </c>
      <c r="E150" s="10">
        <v>39.200000000000003</v>
      </c>
      <c r="F150" s="10">
        <v>56.6</v>
      </c>
      <c r="G150" s="10">
        <v>34.200000000000003</v>
      </c>
      <c r="H150" s="10">
        <v>76.599999999999994</v>
      </c>
      <c r="I150" s="10">
        <v>90.5</v>
      </c>
      <c r="J150" s="15">
        <f t="shared" si="17"/>
        <v>349.1</v>
      </c>
      <c r="K150" s="420"/>
    </row>
    <row r="151" spans="1:14" ht="12.75" customHeight="1">
      <c r="A151" s="265">
        <v>46271</v>
      </c>
      <c r="B151" s="12" t="s">
        <v>25</v>
      </c>
      <c r="C151" s="13">
        <v>0</v>
      </c>
      <c r="D151" s="13">
        <v>59.1</v>
      </c>
      <c r="E151" s="10">
        <v>45.1</v>
      </c>
      <c r="F151" s="10">
        <v>63.6</v>
      </c>
      <c r="G151" s="10">
        <v>41</v>
      </c>
      <c r="H151" s="10">
        <v>87</v>
      </c>
      <c r="I151" s="10">
        <v>76.8</v>
      </c>
      <c r="J151" s="12">
        <f t="shared" si="17"/>
        <v>372.6</v>
      </c>
      <c r="K151" s="252">
        <f>SUM(J151:J152)</f>
        <v>728.2</v>
      </c>
    </row>
    <row r="152" spans="1:14" ht="12.75">
      <c r="A152" s="431"/>
      <c r="B152" s="15" t="s">
        <v>32</v>
      </c>
      <c r="C152" s="10">
        <v>0</v>
      </c>
      <c r="D152" s="10">
        <v>48.4</v>
      </c>
      <c r="E152" s="10">
        <v>36.9</v>
      </c>
      <c r="F152" s="10">
        <v>46</v>
      </c>
      <c r="G152" s="10">
        <v>41.2</v>
      </c>
      <c r="H152" s="10">
        <v>87</v>
      </c>
      <c r="I152" s="10">
        <v>96.1</v>
      </c>
      <c r="J152" s="15">
        <f t="shared" si="17"/>
        <v>355.6</v>
      </c>
      <c r="K152" s="420"/>
    </row>
    <row r="153" spans="1:14" ht="12.75" customHeight="1">
      <c r="A153" s="265">
        <v>46272</v>
      </c>
      <c r="B153" s="12" t="s">
        <v>25</v>
      </c>
      <c r="C153" s="13">
        <v>0</v>
      </c>
      <c r="D153" s="13">
        <v>51.9</v>
      </c>
      <c r="E153" s="10">
        <v>43.6</v>
      </c>
      <c r="F153" s="10">
        <v>58.4</v>
      </c>
      <c r="G153" s="10">
        <v>41.1</v>
      </c>
      <c r="H153" s="10">
        <v>83.4</v>
      </c>
      <c r="I153" s="10">
        <v>70.7</v>
      </c>
      <c r="J153" s="12">
        <f t="shared" si="17"/>
        <v>349.09999999999997</v>
      </c>
      <c r="K153" s="252">
        <f>SUM(J153:J154)</f>
        <v>601.79999999999995</v>
      </c>
    </row>
    <row r="154" spans="1:14" ht="12.75">
      <c r="A154" s="431"/>
      <c r="B154" s="15" t="s">
        <v>32</v>
      </c>
      <c r="C154" s="10">
        <v>0</v>
      </c>
      <c r="D154" s="10">
        <v>51</v>
      </c>
      <c r="E154" s="10">
        <v>39.799999999999997</v>
      </c>
      <c r="F154" s="10">
        <v>0</v>
      </c>
      <c r="G154" s="10">
        <v>26.3</v>
      </c>
      <c r="H154" s="10">
        <v>88</v>
      </c>
      <c r="I154" s="10">
        <v>47.6</v>
      </c>
      <c r="J154" s="15">
        <f t="shared" si="17"/>
        <v>252.7</v>
      </c>
      <c r="K154" s="420"/>
    </row>
    <row r="155" spans="1:14" ht="12.75" customHeight="1">
      <c r="A155" s="265">
        <v>46273</v>
      </c>
      <c r="B155" s="12" t="s">
        <v>25</v>
      </c>
      <c r="C155" s="13">
        <v>0</v>
      </c>
      <c r="D155" s="13">
        <v>56.5</v>
      </c>
      <c r="E155" s="10">
        <v>45.2</v>
      </c>
      <c r="F155" s="10">
        <v>51.1</v>
      </c>
      <c r="G155" s="10">
        <v>36.200000000000003</v>
      </c>
      <c r="H155" s="10">
        <v>88.8</v>
      </c>
      <c r="I155" s="10">
        <v>84</v>
      </c>
      <c r="J155" s="12">
        <f t="shared" si="17"/>
        <v>361.8</v>
      </c>
      <c r="K155" s="252">
        <f>SUM(J155:J156)</f>
        <v>525.79999999999995</v>
      </c>
    </row>
    <row r="156" spans="1:14" ht="12.75">
      <c r="A156" s="431"/>
      <c r="B156" s="15" t="s">
        <v>32</v>
      </c>
      <c r="C156" s="10">
        <v>0</v>
      </c>
      <c r="D156" s="10">
        <v>50</v>
      </c>
      <c r="E156" s="10">
        <v>36</v>
      </c>
      <c r="F156" s="10">
        <v>45.8</v>
      </c>
      <c r="G156" s="10">
        <v>32.200000000000003</v>
      </c>
      <c r="H156" s="138">
        <v>0</v>
      </c>
      <c r="I156" s="138">
        <v>0</v>
      </c>
      <c r="J156" s="15">
        <f t="shared" si="17"/>
        <v>164</v>
      </c>
      <c r="K156" s="420"/>
      <c r="L156" s="278" t="s">
        <v>113</v>
      </c>
      <c r="M156" s="279"/>
      <c r="N156" s="279"/>
    </row>
    <row r="157" spans="1:14" ht="12.75" customHeight="1">
      <c r="A157" s="265">
        <v>46274</v>
      </c>
      <c r="B157" s="12" t="s">
        <v>25</v>
      </c>
      <c r="C157" s="13">
        <v>0</v>
      </c>
      <c r="D157" s="13">
        <v>51.4</v>
      </c>
      <c r="E157" s="10">
        <v>46</v>
      </c>
      <c r="F157" s="10">
        <v>0</v>
      </c>
      <c r="G157" s="10">
        <v>36</v>
      </c>
      <c r="H157" s="10">
        <v>0</v>
      </c>
      <c r="I157" s="10">
        <v>0</v>
      </c>
      <c r="J157" s="12">
        <f t="shared" si="17"/>
        <v>133.4</v>
      </c>
      <c r="K157" s="252">
        <f>SUM(J157:J158)</f>
        <v>303.60000000000002</v>
      </c>
    </row>
    <row r="158" spans="1:14" ht="12.75">
      <c r="A158" s="431"/>
      <c r="B158" s="15" t="s">
        <v>32</v>
      </c>
      <c r="C158" s="10">
        <v>0</v>
      </c>
      <c r="D158" s="10">
        <v>54.3</v>
      </c>
      <c r="E158" s="10">
        <v>37.1</v>
      </c>
      <c r="F158" s="10">
        <v>44.5</v>
      </c>
      <c r="G158" s="10">
        <v>34.299999999999997</v>
      </c>
      <c r="H158" s="10">
        <v>0</v>
      </c>
      <c r="I158" s="10">
        <v>0</v>
      </c>
      <c r="J158" s="15">
        <f t="shared" si="17"/>
        <v>170.2</v>
      </c>
      <c r="K158" s="420"/>
    </row>
    <row r="159" spans="1:14" ht="12.75" customHeight="1">
      <c r="A159" s="265">
        <v>46275</v>
      </c>
      <c r="B159" s="12" t="s">
        <v>25</v>
      </c>
      <c r="C159" s="13">
        <v>0</v>
      </c>
      <c r="D159" s="13">
        <v>53.4</v>
      </c>
      <c r="E159" s="10">
        <v>45.4</v>
      </c>
      <c r="F159" s="10">
        <v>58.2</v>
      </c>
      <c r="G159" s="10">
        <v>39.200000000000003</v>
      </c>
      <c r="H159" s="10">
        <v>0</v>
      </c>
      <c r="I159" s="10">
        <v>0</v>
      </c>
      <c r="J159" s="12">
        <f t="shared" si="17"/>
        <v>196.2</v>
      </c>
      <c r="K159" s="252">
        <f>SUM(J159:J160)</f>
        <v>363.7</v>
      </c>
    </row>
    <row r="160" spans="1:14" ht="12.75">
      <c r="A160" s="431"/>
      <c r="B160" s="15" t="s">
        <v>32</v>
      </c>
      <c r="C160" s="10">
        <v>0</v>
      </c>
      <c r="D160" s="10">
        <v>50</v>
      </c>
      <c r="E160" s="10">
        <v>38.5</v>
      </c>
      <c r="F160" s="10">
        <v>39.6</v>
      </c>
      <c r="G160" s="10">
        <v>39.4</v>
      </c>
      <c r="H160" s="10">
        <v>0</v>
      </c>
      <c r="I160" s="10">
        <v>0</v>
      </c>
      <c r="J160" s="15">
        <f t="shared" si="17"/>
        <v>167.5</v>
      </c>
      <c r="K160" s="420"/>
    </row>
    <row r="161" spans="1:11" ht="12.75">
      <c r="A161" s="47"/>
      <c r="B161" s="41"/>
      <c r="C161" s="7"/>
      <c r="D161" s="7"/>
      <c r="E161" s="43"/>
      <c r="F161" s="43"/>
      <c r="G161" s="43"/>
      <c r="H161" s="43"/>
      <c r="I161" s="43"/>
      <c r="J161" s="13"/>
      <c r="K161" s="48"/>
    </row>
    <row r="162" spans="1:11" ht="12.75">
      <c r="A162" s="282" t="s">
        <v>89</v>
      </c>
      <c r="B162" s="422"/>
      <c r="C162" s="16">
        <f t="shared" ref="C162:K162" si="18">SUM(C141:C160)</f>
        <v>0</v>
      </c>
      <c r="D162" s="16">
        <f t="shared" si="18"/>
        <v>1068</v>
      </c>
      <c r="E162" s="16">
        <f t="shared" si="18"/>
        <v>838.69999999999993</v>
      </c>
      <c r="F162" s="16">
        <f t="shared" si="18"/>
        <v>884.90000000000009</v>
      </c>
      <c r="G162" s="16">
        <f t="shared" si="18"/>
        <v>782.9</v>
      </c>
      <c r="H162" s="16">
        <f t="shared" si="18"/>
        <v>1267.9000000000001</v>
      </c>
      <c r="I162" s="16">
        <f t="shared" si="18"/>
        <v>1180.3</v>
      </c>
      <c r="J162" s="16">
        <f t="shared" si="18"/>
        <v>6022.7</v>
      </c>
      <c r="K162" s="16">
        <f t="shared" si="18"/>
        <v>6022.7000000000007</v>
      </c>
    </row>
    <row r="163" spans="1:11" ht="13.5">
      <c r="A163" s="280" t="s">
        <v>90</v>
      </c>
      <c r="B163" s="421"/>
      <c r="C163" s="17">
        <f t="shared" ref="C163:K163" si="19">C162*40</f>
        <v>0</v>
      </c>
      <c r="D163" s="17">
        <f t="shared" si="19"/>
        <v>42720</v>
      </c>
      <c r="E163" s="17">
        <f t="shared" si="19"/>
        <v>33548</v>
      </c>
      <c r="F163" s="17">
        <f t="shared" si="19"/>
        <v>35396</v>
      </c>
      <c r="G163" s="17">
        <f t="shared" si="19"/>
        <v>31316</v>
      </c>
      <c r="H163" s="17">
        <f t="shared" si="19"/>
        <v>50716</v>
      </c>
      <c r="I163" s="17">
        <f t="shared" si="19"/>
        <v>47212</v>
      </c>
      <c r="J163" s="17">
        <f t="shared" si="19"/>
        <v>240908</v>
      </c>
      <c r="K163" s="17">
        <f t="shared" si="19"/>
        <v>240908.00000000003</v>
      </c>
    </row>
    <row r="164" spans="1:11" ht="12.75">
      <c r="A164" s="50"/>
      <c r="B164" s="51"/>
      <c r="C164" s="10"/>
      <c r="D164" s="10"/>
      <c r="E164" s="10"/>
      <c r="F164" s="10"/>
      <c r="G164" s="10"/>
      <c r="H164" s="10"/>
      <c r="I164" s="10"/>
      <c r="J164" s="15"/>
      <c r="K164" s="15"/>
    </row>
    <row r="165" spans="1:11" ht="12.75">
      <c r="A165" s="281" t="s">
        <v>91</v>
      </c>
      <c r="B165" s="421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 ht="12.75">
      <c r="A166" s="282" t="s">
        <v>92</v>
      </c>
      <c r="B166" s="422"/>
      <c r="C166" s="17"/>
      <c r="D166" s="17"/>
      <c r="E166" s="17"/>
      <c r="F166" s="17"/>
      <c r="G166" s="17"/>
      <c r="H166" s="17"/>
      <c r="I166" s="17"/>
      <c r="J166" s="17"/>
      <c r="K166" s="17"/>
    </row>
    <row r="167" spans="1:11" ht="12.75">
      <c r="A167" s="199"/>
      <c r="B167" s="169"/>
      <c r="C167" s="39"/>
      <c r="D167" s="39"/>
      <c r="E167" s="39"/>
      <c r="F167" s="39"/>
      <c r="G167" s="39"/>
      <c r="H167" s="39"/>
      <c r="I167" s="39"/>
      <c r="J167" s="170"/>
      <c r="K167" s="198"/>
    </row>
    <row r="168" spans="1:11" ht="12.75">
      <c r="A168" s="268">
        <v>46255</v>
      </c>
      <c r="B168" s="12" t="s">
        <v>25</v>
      </c>
      <c r="C168" s="13">
        <v>0</v>
      </c>
      <c r="D168" s="13">
        <v>56.8</v>
      </c>
      <c r="E168" s="10">
        <v>44.1</v>
      </c>
      <c r="F168" s="10">
        <v>70.2</v>
      </c>
      <c r="G168" s="10">
        <v>51.4</v>
      </c>
      <c r="H168" s="10">
        <v>82.1</v>
      </c>
      <c r="I168" s="10">
        <v>66.8</v>
      </c>
      <c r="J168" s="12">
        <f t="shared" ref="J168:J189" si="20">SUM(D168:I168)</f>
        <v>371.40000000000003</v>
      </c>
      <c r="K168" s="252">
        <f>SUM(J168:J169)</f>
        <v>728.7</v>
      </c>
    </row>
    <row r="169" spans="1:11" ht="12.75">
      <c r="A169" s="269"/>
      <c r="B169" s="15" t="s">
        <v>32</v>
      </c>
      <c r="C169" s="10">
        <v>0</v>
      </c>
      <c r="D169" s="10">
        <v>52.4</v>
      </c>
      <c r="E169" s="10">
        <v>38.799999999999997</v>
      </c>
      <c r="F169" s="10">
        <v>63.2</v>
      </c>
      <c r="G169" s="10">
        <v>51</v>
      </c>
      <c r="H169" s="10">
        <v>83.1</v>
      </c>
      <c r="I169" s="10">
        <v>68.8</v>
      </c>
      <c r="J169" s="15">
        <f t="shared" si="20"/>
        <v>357.3</v>
      </c>
      <c r="K169" s="420"/>
    </row>
    <row r="170" spans="1:11" ht="12.75" customHeight="1">
      <c r="A170" s="268">
        <v>46256</v>
      </c>
      <c r="B170" s="12" t="s">
        <v>25</v>
      </c>
      <c r="C170" s="13">
        <v>0</v>
      </c>
      <c r="D170" s="13">
        <v>63</v>
      </c>
      <c r="E170" s="10">
        <v>47.6</v>
      </c>
      <c r="F170" s="10">
        <v>75.5</v>
      </c>
      <c r="G170" s="10">
        <v>49.2</v>
      </c>
      <c r="H170" s="10">
        <v>84.3</v>
      </c>
      <c r="I170" s="10">
        <v>63.2</v>
      </c>
      <c r="J170" s="12">
        <f t="shared" si="20"/>
        <v>382.8</v>
      </c>
      <c r="K170" s="252">
        <f>SUM(J170:J171)</f>
        <v>727.6</v>
      </c>
    </row>
    <row r="171" spans="1:11" ht="12.75">
      <c r="A171" s="269"/>
      <c r="B171" s="15" t="s">
        <v>32</v>
      </c>
      <c r="C171" s="10">
        <v>0</v>
      </c>
      <c r="D171" s="10">
        <v>57.8</v>
      </c>
      <c r="E171" s="10">
        <v>38</v>
      </c>
      <c r="F171" s="10">
        <v>56</v>
      </c>
      <c r="G171" s="10">
        <v>46.1</v>
      </c>
      <c r="H171" s="10">
        <v>78.599999999999994</v>
      </c>
      <c r="I171" s="10">
        <v>68.3</v>
      </c>
      <c r="J171" s="15">
        <f t="shared" si="20"/>
        <v>344.8</v>
      </c>
      <c r="K171" s="420"/>
    </row>
    <row r="172" spans="1:11" ht="12.75" customHeight="1">
      <c r="A172" s="268">
        <v>46257</v>
      </c>
      <c r="B172" s="12" t="s">
        <v>25</v>
      </c>
      <c r="C172" s="13">
        <v>0</v>
      </c>
      <c r="D172" s="13">
        <v>62</v>
      </c>
      <c r="E172" s="10">
        <v>51.9</v>
      </c>
      <c r="F172" s="10">
        <v>84.3</v>
      </c>
      <c r="G172" s="10">
        <v>46.6</v>
      </c>
      <c r="H172" s="10">
        <v>80</v>
      </c>
      <c r="I172" s="10">
        <v>73.8</v>
      </c>
      <c r="J172" s="12">
        <f t="shared" si="20"/>
        <v>398.59999999999997</v>
      </c>
      <c r="K172" s="252">
        <f>SUM(J172:J173)</f>
        <v>757.09999999999991</v>
      </c>
    </row>
    <row r="173" spans="1:11" ht="12.75">
      <c r="A173" s="269"/>
      <c r="B173" s="15" t="s">
        <v>32</v>
      </c>
      <c r="C173" s="10">
        <v>0</v>
      </c>
      <c r="D173" s="10">
        <v>57.8</v>
      </c>
      <c r="E173" s="10">
        <v>40.799999999999997</v>
      </c>
      <c r="F173" s="10">
        <v>59.5</v>
      </c>
      <c r="G173" s="10">
        <v>46.5</v>
      </c>
      <c r="H173" s="138">
        <v>79.400000000000006</v>
      </c>
      <c r="I173" s="10">
        <v>74.5</v>
      </c>
      <c r="J173" s="15">
        <f t="shared" si="20"/>
        <v>358.5</v>
      </c>
      <c r="K173" s="420"/>
    </row>
    <row r="174" spans="1:11" ht="12.75" customHeight="1">
      <c r="A174" s="268">
        <v>46258</v>
      </c>
      <c r="B174" s="12" t="s">
        <v>25</v>
      </c>
      <c r="C174" s="13">
        <v>0</v>
      </c>
      <c r="D174" s="13">
        <v>58.6</v>
      </c>
      <c r="E174" s="10">
        <v>50</v>
      </c>
      <c r="F174" s="10">
        <v>65</v>
      </c>
      <c r="G174" s="10">
        <v>44.3</v>
      </c>
      <c r="H174" s="10">
        <v>87.9</v>
      </c>
      <c r="I174" s="10">
        <v>59.4</v>
      </c>
      <c r="J174" s="12">
        <f t="shared" si="20"/>
        <v>365.19999999999993</v>
      </c>
      <c r="K174" s="252">
        <f>SUM(J174:J175)</f>
        <v>726.4</v>
      </c>
    </row>
    <row r="175" spans="1:11" ht="12.75">
      <c r="A175" s="269"/>
      <c r="B175" s="15" t="s">
        <v>32</v>
      </c>
      <c r="C175" s="10">
        <v>0</v>
      </c>
      <c r="D175" s="10">
        <v>58.4</v>
      </c>
      <c r="E175" s="10">
        <v>41.9</v>
      </c>
      <c r="F175" s="10">
        <v>62.8</v>
      </c>
      <c r="G175" s="10">
        <v>41.6</v>
      </c>
      <c r="H175" s="10">
        <v>85.4</v>
      </c>
      <c r="I175" s="10">
        <v>71.099999999999994</v>
      </c>
      <c r="J175" s="15">
        <f t="shared" si="20"/>
        <v>361.20000000000005</v>
      </c>
      <c r="K175" s="420"/>
    </row>
    <row r="176" spans="1:11" ht="12.75" customHeight="1">
      <c r="A176" s="268">
        <v>46259</v>
      </c>
      <c r="B176" s="12" t="s">
        <v>25</v>
      </c>
      <c r="C176" s="13">
        <v>0</v>
      </c>
      <c r="D176" s="13">
        <v>61.9</v>
      </c>
      <c r="E176" s="10">
        <v>46.6</v>
      </c>
      <c r="F176" s="10">
        <v>72.2</v>
      </c>
      <c r="G176" s="10">
        <v>46.2</v>
      </c>
      <c r="H176" s="10">
        <v>79.400000000000006</v>
      </c>
      <c r="I176" s="10">
        <v>71.5</v>
      </c>
      <c r="J176" s="12">
        <f t="shared" si="20"/>
        <v>377.79999999999995</v>
      </c>
      <c r="K176" s="252">
        <f>SUM(J176:J177)</f>
        <v>727.3</v>
      </c>
    </row>
    <row r="177" spans="1:12" ht="12.75">
      <c r="A177" s="269"/>
      <c r="B177" s="15" t="s">
        <v>32</v>
      </c>
      <c r="C177" s="10">
        <v>0</v>
      </c>
      <c r="D177" s="10">
        <v>57.1</v>
      </c>
      <c r="E177" s="10">
        <v>36.5</v>
      </c>
      <c r="F177" s="10">
        <v>56.3</v>
      </c>
      <c r="G177" s="10">
        <v>47.4</v>
      </c>
      <c r="H177" s="10">
        <v>85.9</v>
      </c>
      <c r="I177" s="10">
        <v>66.3</v>
      </c>
      <c r="J177" s="15">
        <f t="shared" si="20"/>
        <v>349.5</v>
      </c>
      <c r="K177" s="420"/>
    </row>
    <row r="178" spans="1:12" ht="12.75" customHeight="1">
      <c r="A178" s="268">
        <v>46260</v>
      </c>
      <c r="B178" s="12" t="s">
        <v>25</v>
      </c>
      <c r="C178" s="13">
        <v>0</v>
      </c>
      <c r="D178" s="13">
        <v>62.6</v>
      </c>
      <c r="E178" s="10">
        <v>44.5</v>
      </c>
      <c r="F178" s="10">
        <v>59.9</v>
      </c>
      <c r="G178" s="10">
        <v>46.6</v>
      </c>
      <c r="H178" s="10">
        <v>82.6</v>
      </c>
      <c r="I178" s="10">
        <v>68</v>
      </c>
      <c r="J178" s="12">
        <f t="shared" si="20"/>
        <v>364.2</v>
      </c>
      <c r="K178" s="252">
        <f>SUM(J178:J179)</f>
        <v>728.2</v>
      </c>
    </row>
    <row r="179" spans="1:12" ht="12.75">
      <c r="A179" s="269"/>
      <c r="B179" s="15" t="s">
        <v>32</v>
      </c>
      <c r="C179" s="10">
        <v>0</v>
      </c>
      <c r="D179" s="10">
        <v>53.5</v>
      </c>
      <c r="E179" s="10">
        <v>41</v>
      </c>
      <c r="F179" s="10">
        <v>62.2</v>
      </c>
      <c r="G179" s="10">
        <v>47.6</v>
      </c>
      <c r="H179" s="10">
        <v>83.6</v>
      </c>
      <c r="I179" s="10">
        <v>76.099999999999994</v>
      </c>
      <c r="J179" s="15">
        <f t="shared" si="20"/>
        <v>364</v>
      </c>
      <c r="K179" s="420"/>
    </row>
    <row r="180" spans="1:12" ht="12.75" customHeight="1">
      <c r="A180" s="268">
        <v>46261</v>
      </c>
      <c r="B180" s="12" t="s">
        <v>25</v>
      </c>
      <c r="C180" s="13">
        <v>0</v>
      </c>
      <c r="D180" s="13">
        <v>63.2</v>
      </c>
      <c r="E180" s="10">
        <v>43.8</v>
      </c>
      <c r="F180" s="10">
        <v>68.8</v>
      </c>
      <c r="G180" s="10">
        <v>46.1</v>
      </c>
      <c r="H180" s="10">
        <v>85.6</v>
      </c>
      <c r="I180" s="10">
        <v>85.7</v>
      </c>
      <c r="J180" s="12">
        <f t="shared" si="20"/>
        <v>393.2</v>
      </c>
      <c r="K180" s="252">
        <f>SUM(J180:J181)</f>
        <v>733.09999999999991</v>
      </c>
    </row>
    <row r="181" spans="1:12" ht="12.75">
      <c r="A181" s="269"/>
      <c r="B181" s="15" t="s">
        <v>32</v>
      </c>
      <c r="C181" s="10">
        <v>0</v>
      </c>
      <c r="D181" s="10">
        <v>54.5</v>
      </c>
      <c r="E181" s="10">
        <v>40</v>
      </c>
      <c r="F181" s="10">
        <v>36.799999999999997</v>
      </c>
      <c r="G181" s="10">
        <v>43.6</v>
      </c>
      <c r="H181" s="10">
        <v>84.4</v>
      </c>
      <c r="I181" s="10">
        <v>80.599999999999994</v>
      </c>
      <c r="J181" s="15">
        <f t="shared" si="20"/>
        <v>339.9</v>
      </c>
      <c r="K181" s="420"/>
    </row>
    <row r="182" spans="1:12" ht="12.75" customHeight="1">
      <c r="A182" s="268">
        <v>46262</v>
      </c>
      <c r="B182" s="12" t="s">
        <v>25</v>
      </c>
      <c r="C182" s="13">
        <v>0</v>
      </c>
      <c r="D182" s="13">
        <v>65.3</v>
      </c>
      <c r="E182" s="10">
        <v>45.3</v>
      </c>
      <c r="F182" s="10">
        <v>71.400000000000006</v>
      </c>
      <c r="G182" s="10">
        <v>44.5</v>
      </c>
      <c r="H182" s="10">
        <v>84.8</v>
      </c>
      <c r="I182" s="10">
        <v>68</v>
      </c>
      <c r="J182" s="12">
        <f t="shared" si="20"/>
        <v>379.3</v>
      </c>
      <c r="K182" s="252">
        <f>SUM(J182:J183)</f>
        <v>739</v>
      </c>
    </row>
    <row r="183" spans="1:12" ht="12.75">
      <c r="A183" s="269"/>
      <c r="B183" s="15" t="s">
        <v>32</v>
      </c>
      <c r="C183" s="10">
        <v>0</v>
      </c>
      <c r="D183" s="10">
        <v>56.7</v>
      </c>
      <c r="E183" s="10">
        <v>40.9</v>
      </c>
      <c r="F183" s="10">
        <v>49.6</v>
      </c>
      <c r="G183" s="10">
        <v>38.5</v>
      </c>
      <c r="H183" s="10">
        <v>87.4</v>
      </c>
      <c r="I183" s="10">
        <v>86.6</v>
      </c>
      <c r="J183" s="15">
        <f t="shared" si="20"/>
        <v>359.70000000000005</v>
      </c>
      <c r="K183" s="420"/>
    </row>
    <row r="184" spans="1:12" ht="12.75" customHeight="1">
      <c r="A184" s="268">
        <v>46263</v>
      </c>
      <c r="B184" s="12" t="s">
        <v>25</v>
      </c>
      <c r="C184" s="13">
        <v>0</v>
      </c>
      <c r="D184" s="13">
        <v>63.1</v>
      </c>
      <c r="E184" s="10">
        <v>45.4</v>
      </c>
      <c r="F184" s="10">
        <v>51.2</v>
      </c>
      <c r="G184" s="10">
        <v>48.8</v>
      </c>
      <c r="H184" s="10">
        <v>83.3</v>
      </c>
      <c r="I184" s="10">
        <v>71.8</v>
      </c>
      <c r="J184" s="12">
        <f t="shared" si="20"/>
        <v>363.6</v>
      </c>
      <c r="K184" s="252">
        <f>SUM(J184:J185)</f>
        <v>691.6</v>
      </c>
    </row>
    <row r="185" spans="1:12" ht="12.75">
      <c r="A185" s="269"/>
      <c r="B185" s="15" t="s">
        <v>32</v>
      </c>
      <c r="C185" s="10">
        <v>0</v>
      </c>
      <c r="D185" s="10">
        <v>53.5</v>
      </c>
      <c r="E185" s="10">
        <v>31.7</v>
      </c>
      <c r="F185" s="10">
        <v>37.9</v>
      </c>
      <c r="G185" s="10">
        <v>42.6</v>
      </c>
      <c r="H185" s="10">
        <v>82.9</v>
      </c>
      <c r="I185" s="10">
        <v>79.400000000000006</v>
      </c>
      <c r="J185" s="15">
        <f t="shared" si="20"/>
        <v>328</v>
      </c>
      <c r="K185" s="420"/>
    </row>
    <row r="186" spans="1:12" ht="12.75" customHeight="1">
      <c r="A186" s="268">
        <v>46264</v>
      </c>
      <c r="B186" s="12" t="s">
        <v>25</v>
      </c>
      <c r="C186" s="13">
        <v>0</v>
      </c>
      <c r="D186" s="13">
        <v>63</v>
      </c>
      <c r="E186" s="10">
        <v>46.1</v>
      </c>
      <c r="F186" s="10">
        <v>59.1</v>
      </c>
      <c r="G186" s="10">
        <v>36.5</v>
      </c>
      <c r="H186" s="10">
        <v>81.3</v>
      </c>
      <c r="I186" s="10">
        <v>80.099999999999994</v>
      </c>
      <c r="J186" s="12">
        <f t="shared" si="20"/>
        <v>366.1</v>
      </c>
      <c r="K186" s="252">
        <f>SUM(J186:J187)</f>
        <v>703.3</v>
      </c>
    </row>
    <row r="187" spans="1:12" ht="12.75">
      <c r="A187" s="269"/>
      <c r="B187" s="15" t="s">
        <v>32</v>
      </c>
      <c r="C187" s="10">
        <v>0</v>
      </c>
      <c r="D187" s="10">
        <v>52.8</v>
      </c>
      <c r="E187" s="10">
        <v>39.799999999999997</v>
      </c>
      <c r="F187" s="10">
        <v>49.4</v>
      </c>
      <c r="G187" s="10">
        <v>39.4</v>
      </c>
      <c r="H187" s="10">
        <v>80.599999999999994</v>
      </c>
      <c r="I187" s="10">
        <v>75.2</v>
      </c>
      <c r="J187" s="12">
        <f t="shared" si="20"/>
        <v>337.2</v>
      </c>
      <c r="K187" s="420"/>
    </row>
    <row r="188" spans="1:12" ht="12.75">
      <c r="A188" s="268">
        <v>46265</v>
      </c>
      <c r="B188" s="15" t="s">
        <v>25</v>
      </c>
      <c r="C188" s="10">
        <v>0</v>
      </c>
      <c r="D188" s="10">
        <v>48.5</v>
      </c>
      <c r="E188" s="10">
        <v>45</v>
      </c>
      <c r="F188" s="10">
        <v>55.1</v>
      </c>
      <c r="G188" s="10">
        <v>41.6</v>
      </c>
      <c r="H188" s="10">
        <v>80.8</v>
      </c>
      <c r="I188" s="10">
        <v>66.2</v>
      </c>
      <c r="J188" s="12">
        <f t="shared" si="20"/>
        <v>337.2</v>
      </c>
      <c r="K188" s="252">
        <f>SUM(J188:J189)</f>
        <v>688.3</v>
      </c>
    </row>
    <row r="189" spans="1:12" ht="12.75">
      <c r="A189" s="269"/>
      <c r="B189" s="15" t="s">
        <v>32</v>
      </c>
      <c r="C189" s="10">
        <v>0</v>
      </c>
      <c r="D189" s="10">
        <v>53.3</v>
      </c>
      <c r="E189" s="10">
        <v>42</v>
      </c>
      <c r="F189" s="10">
        <v>58.3</v>
      </c>
      <c r="G189" s="10">
        <v>38.799999999999997</v>
      </c>
      <c r="H189" s="10">
        <v>86.1</v>
      </c>
      <c r="I189" s="10">
        <v>72.599999999999994</v>
      </c>
      <c r="J189" s="12">
        <f>SUM(D189:I189)</f>
        <v>351.1</v>
      </c>
      <c r="K189" s="420"/>
      <c r="L189" s="201"/>
    </row>
    <row r="190" spans="1:12" ht="12.75">
      <c r="A190" s="197" t="s">
        <v>89</v>
      </c>
      <c r="B190" s="200"/>
      <c r="C190" s="16">
        <f>SUM(C168:C189)</f>
        <v>0</v>
      </c>
      <c r="D190" s="16">
        <f t="shared" ref="D190:I190" si="21">SUM(D168:D189)</f>
        <v>1275.8000000000002</v>
      </c>
      <c r="E190" s="16">
        <f t="shared" si="21"/>
        <v>941.69999999999993</v>
      </c>
      <c r="F190" s="16">
        <f t="shared" si="21"/>
        <v>1324.6999999999998</v>
      </c>
      <c r="G190" s="16">
        <f t="shared" si="21"/>
        <v>984.9</v>
      </c>
      <c r="H190" s="16">
        <f t="shared" si="21"/>
        <v>1829.4999999999998</v>
      </c>
      <c r="I190" s="16">
        <f>SUM(I168:I189)</f>
        <v>1593.9999999999998</v>
      </c>
      <c r="J190" s="16">
        <f>SUM(J168:J189)</f>
        <v>7950.5999999999995</v>
      </c>
      <c r="K190" s="202">
        <f>SUM(J168:J189)</f>
        <v>7950.5999999999995</v>
      </c>
      <c r="L190" s="151"/>
    </row>
    <row r="191" spans="1:12" ht="13.5">
      <c r="A191" s="280" t="s">
        <v>90</v>
      </c>
      <c r="B191" s="421"/>
      <c r="C191" s="17">
        <f>C190*40</f>
        <v>0</v>
      </c>
      <c r="D191" s="17">
        <f>D190*40</f>
        <v>51032.000000000007</v>
      </c>
      <c r="E191" s="17">
        <f t="shared" ref="E191:J191" si="22">E190*40</f>
        <v>37668</v>
      </c>
      <c r="F191" s="17">
        <f t="shared" si="22"/>
        <v>52987.999999999993</v>
      </c>
      <c r="G191" s="17">
        <f>G190*40</f>
        <v>39396</v>
      </c>
      <c r="H191" s="17">
        <f>H190*40</f>
        <v>73179.999999999985</v>
      </c>
      <c r="I191" s="17">
        <f>I190*40</f>
        <v>63759.999999999993</v>
      </c>
      <c r="J191" s="17">
        <f>J190*40</f>
        <v>318024</v>
      </c>
      <c r="K191" s="17">
        <f>K190*40</f>
        <v>318024</v>
      </c>
      <c r="L191" s="152"/>
    </row>
    <row r="192" spans="1:12" ht="12.75">
      <c r="A192" s="50"/>
      <c r="B192" s="51"/>
      <c r="C192" s="10"/>
      <c r="D192" s="10"/>
      <c r="E192" s="10"/>
      <c r="F192" s="10"/>
      <c r="G192" s="10"/>
      <c r="H192" s="10"/>
      <c r="I192" s="10"/>
      <c r="J192" s="15"/>
      <c r="K192" s="15"/>
    </row>
    <row r="193" spans="1:11" ht="12.75">
      <c r="A193" s="281" t="s">
        <v>91</v>
      </c>
      <c r="B193" s="421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 ht="12.75">
      <c r="A194" s="282" t="s">
        <v>92</v>
      </c>
      <c r="B194" s="422"/>
      <c r="C194" s="17"/>
      <c r="D194" s="17"/>
      <c r="E194" s="17"/>
      <c r="F194" s="17"/>
      <c r="G194" s="17"/>
      <c r="H194" s="17"/>
      <c r="I194" s="17"/>
      <c r="J194" s="17"/>
      <c r="K194" s="17"/>
    </row>
    <row r="195" spans="1:11" ht="12.75">
      <c r="A195" s="169"/>
      <c r="B195" s="169"/>
      <c r="C195" s="39"/>
      <c r="D195" s="39"/>
      <c r="E195" s="39"/>
      <c r="F195" s="39"/>
      <c r="G195" s="39"/>
      <c r="H195" s="39"/>
      <c r="I195" s="39"/>
      <c r="J195" s="170"/>
      <c r="K195" s="170"/>
    </row>
    <row r="196" spans="1:11" ht="12.75" customHeight="1">
      <c r="A196" s="268">
        <v>46245</v>
      </c>
      <c r="B196" s="12" t="s">
        <v>25</v>
      </c>
      <c r="C196" s="13">
        <v>0</v>
      </c>
      <c r="D196" s="13">
        <v>56.3</v>
      </c>
      <c r="E196" s="10">
        <v>45.2</v>
      </c>
      <c r="F196" s="10">
        <v>0</v>
      </c>
      <c r="G196" s="10">
        <v>49.6</v>
      </c>
      <c r="H196" s="10">
        <v>80</v>
      </c>
      <c r="I196" s="10">
        <v>70.400000000000006</v>
      </c>
      <c r="J196" s="12">
        <f t="shared" ref="J196:J215" si="23">SUM(D196:I196)</f>
        <v>301.5</v>
      </c>
      <c r="K196" s="252">
        <f>SUM(J196:J197)</f>
        <v>688.3</v>
      </c>
    </row>
    <row r="197" spans="1:11" ht="12.75">
      <c r="A197" s="269"/>
      <c r="B197" s="15" t="s">
        <v>32</v>
      </c>
      <c r="C197" s="10">
        <v>0</v>
      </c>
      <c r="D197" s="10">
        <v>48</v>
      </c>
      <c r="E197" s="10">
        <v>37.700000000000003</v>
      </c>
      <c r="F197" s="10">
        <v>85</v>
      </c>
      <c r="G197" s="10">
        <v>51.7</v>
      </c>
      <c r="H197" s="10">
        <v>86</v>
      </c>
      <c r="I197" s="10">
        <v>78.400000000000006</v>
      </c>
      <c r="J197" s="15">
        <f t="shared" si="23"/>
        <v>386.79999999999995</v>
      </c>
      <c r="K197" s="420"/>
    </row>
    <row r="198" spans="1:11" ht="12.75" customHeight="1">
      <c r="A198" s="268">
        <v>46246</v>
      </c>
      <c r="B198" s="12" t="s">
        <v>25</v>
      </c>
      <c r="C198" s="13">
        <v>0</v>
      </c>
      <c r="D198" s="13">
        <v>56.8</v>
      </c>
      <c r="E198" s="10">
        <v>45</v>
      </c>
      <c r="F198" s="10">
        <v>74.3</v>
      </c>
      <c r="G198" s="10">
        <v>51.5</v>
      </c>
      <c r="H198" s="10">
        <v>76.900000000000006</v>
      </c>
      <c r="I198" s="10">
        <v>74</v>
      </c>
      <c r="J198" s="12">
        <f t="shared" si="23"/>
        <v>378.5</v>
      </c>
      <c r="K198" s="252">
        <f>SUM(J198:J199)</f>
        <v>747.7</v>
      </c>
    </row>
    <row r="199" spans="1:11" ht="12.75">
      <c r="A199" s="269"/>
      <c r="B199" s="15" t="s">
        <v>32</v>
      </c>
      <c r="C199" s="10">
        <v>0</v>
      </c>
      <c r="D199" s="10">
        <v>51.1</v>
      </c>
      <c r="E199" s="10">
        <v>37</v>
      </c>
      <c r="F199" s="10">
        <v>72.2</v>
      </c>
      <c r="G199" s="10">
        <v>48</v>
      </c>
      <c r="H199" s="10">
        <v>88.3</v>
      </c>
      <c r="I199" s="10">
        <v>72.599999999999994</v>
      </c>
      <c r="J199" s="15">
        <f t="shared" si="23"/>
        <v>369.20000000000005</v>
      </c>
      <c r="K199" s="420"/>
    </row>
    <row r="200" spans="1:11" ht="12.75" customHeight="1">
      <c r="A200" s="268">
        <v>46247</v>
      </c>
      <c r="B200" s="12" t="s">
        <v>25</v>
      </c>
      <c r="C200" s="13">
        <v>0</v>
      </c>
      <c r="D200" s="13">
        <v>55</v>
      </c>
      <c r="E200" s="10">
        <v>43.1</v>
      </c>
      <c r="F200" s="10">
        <v>69.2</v>
      </c>
      <c r="G200" s="10">
        <v>46.1</v>
      </c>
      <c r="H200" s="10">
        <v>80</v>
      </c>
      <c r="I200" s="10">
        <v>79.099999999999994</v>
      </c>
      <c r="J200" s="12">
        <f t="shared" si="23"/>
        <v>372.5</v>
      </c>
      <c r="K200" s="252">
        <f>SUM(J200:J201)</f>
        <v>676.8</v>
      </c>
    </row>
    <row r="201" spans="1:11" ht="12.75">
      <c r="A201" s="269"/>
      <c r="B201" s="15" t="s">
        <v>32</v>
      </c>
      <c r="C201" s="10">
        <v>0</v>
      </c>
      <c r="D201" s="10">
        <v>55</v>
      </c>
      <c r="E201" s="10">
        <v>37.299999999999997</v>
      </c>
      <c r="F201" s="10">
        <v>0</v>
      </c>
      <c r="G201" s="10">
        <v>47</v>
      </c>
      <c r="H201" s="138">
        <v>86</v>
      </c>
      <c r="I201" s="10">
        <v>79</v>
      </c>
      <c r="J201" s="15">
        <f t="shared" si="23"/>
        <v>304.3</v>
      </c>
      <c r="K201" s="420"/>
    </row>
    <row r="202" spans="1:11" ht="12.75" customHeight="1">
      <c r="A202" s="268">
        <v>46248</v>
      </c>
      <c r="B202" s="12" t="s">
        <v>25</v>
      </c>
      <c r="C202" s="13">
        <v>0</v>
      </c>
      <c r="D202" s="13">
        <v>58.2</v>
      </c>
      <c r="E202" s="10">
        <v>44.9</v>
      </c>
      <c r="F202" s="10">
        <v>83.8</v>
      </c>
      <c r="G202" s="10">
        <v>48.3</v>
      </c>
      <c r="H202" s="10">
        <v>76.3</v>
      </c>
      <c r="I202" s="10">
        <v>62.1</v>
      </c>
      <c r="J202" s="12">
        <f t="shared" si="23"/>
        <v>373.6</v>
      </c>
      <c r="K202" s="252">
        <f>SUM(J202:J203)</f>
        <v>552.9</v>
      </c>
    </row>
    <row r="203" spans="1:11" ht="12.75">
      <c r="A203" s="269"/>
      <c r="B203" s="15" t="s">
        <v>32</v>
      </c>
      <c r="C203" s="10">
        <v>0</v>
      </c>
      <c r="D203" s="10">
        <v>55.8</v>
      </c>
      <c r="E203" s="10">
        <v>36.4</v>
      </c>
      <c r="F203" s="10">
        <v>0</v>
      </c>
      <c r="G203" s="10">
        <v>0</v>
      </c>
      <c r="H203" s="10">
        <v>87.1</v>
      </c>
      <c r="I203" s="10">
        <v>0</v>
      </c>
      <c r="J203" s="15">
        <f t="shared" si="23"/>
        <v>179.29999999999998</v>
      </c>
      <c r="K203" s="420"/>
    </row>
    <row r="204" spans="1:11" ht="12.75" customHeight="1">
      <c r="A204" s="268">
        <v>46249</v>
      </c>
      <c r="B204" s="12" t="s">
        <v>25</v>
      </c>
      <c r="C204" s="13">
        <v>0</v>
      </c>
      <c r="D204" s="13">
        <v>57.4</v>
      </c>
      <c r="E204" s="10">
        <v>41.3</v>
      </c>
      <c r="F204" s="10">
        <v>73.7</v>
      </c>
      <c r="G204" s="10">
        <v>54.1</v>
      </c>
      <c r="H204" s="10">
        <v>77.400000000000006</v>
      </c>
      <c r="I204" s="10">
        <v>98.3</v>
      </c>
      <c r="J204" s="12">
        <f t="shared" si="23"/>
        <v>402.2</v>
      </c>
      <c r="K204" s="252">
        <f>SUM(J204:J205)</f>
        <v>772.09999999999991</v>
      </c>
    </row>
    <row r="205" spans="1:11" ht="12.75">
      <c r="A205" s="269"/>
      <c r="B205" s="15" t="s">
        <v>32</v>
      </c>
      <c r="C205" s="10">
        <v>0</v>
      </c>
      <c r="D205" s="10">
        <v>59.4</v>
      </c>
      <c r="E205" s="10">
        <v>38.4</v>
      </c>
      <c r="F205" s="10">
        <v>61.8</v>
      </c>
      <c r="G205" s="10">
        <v>47.6</v>
      </c>
      <c r="H205" s="10">
        <v>82.6</v>
      </c>
      <c r="I205" s="10">
        <v>80.099999999999994</v>
      </c>
      <c r="J205" s="15">
        <f t="shared" si="23"/>
        <v>369.9</v>
      </c>
      <c r="K205" s="420"/>
    </row>
    <row r="206" spans="1:11" ht="12.75" customHeight="1">
      <c r="A206" s="268">
        <v>46250</v>
      </c>
      <c r="B206" s="12" t="s">
        <v>25</v>
      </c>
      <c r="C206" s="13">
        <v>0</v>
      </c>
      <c r="D206" s="13">
        <v>59.8</v>
      </c>
      <c r="E206" s="10">
        <v>44.6</v>
      </c>
      <c r="F206" s="10">
        <v>78.099999999999994</v>
      </c>
      <c r="G206" s="10">
        <v>40.200000000000003</v>
      </c>
      <c r="H206" s="10">
        <v>79.7</v>
      </c>
      <c r="I206" s="10">
        <v>90.3</v>
      </c>
      <c r="J206" s="12">
        <f t="shared" si="23"/>
        <v>392.7</v>
      </c>
      <c r="K206" s="252">
        <f>SUM(J206:J207)</f>
        <v>752.9</v>
      </c>
    </row>
    <row r="207" spans="1:11" ht="12.75">
      <c r="A207" s="269"/>
      <c r="B207" s="15" t="s">
        <v>32</v>
      </c>
      <c r="C207" s="10">
        <v>0</v>
      </c>
      <c r="D207" s="10">
        <v>44.3</v>
      </c>
      <c r="E207" s="10">
        <v>42.6</v>
      </c>
      <c r="F207" s="10">
        <v>74.099999999999994</v>
      </c>
      <c r="G207" s="10">
        <v>50.3</v>
      </c>
      <c r="H207" s="10">
        <v>80.2</v>
      </c>
      <c r="I207" s="10">
        <v>68.7</v>
      </c>
      <c r="J207" s="15">
        <f t="shared" si="23"/>
        <v>360.2</v>
      </c>
      <c r="K207" s="420"/>
    </row>
    <row r="208" spans="1:11" ht="12.75" customHeight="1">
      <c r="A208" s="268">
        <v>46251</v>
      </c>
      <c r="B208" s="12" t="s">
        <v>25</v>
      </c>
      <c r="C208" s="13">
        <v>0</v>
      </c>
      <c r="D208" s="13">
        <v>54.9</v>
      </c>
      <c r="E208" s="10">
        <v>46.6</v>
      </c>
      <c r="F208" s="10">
        <v>76.900000000000006</v>
      </c>
      <c r="G208" s="10">
        <v>51.1</v>
      </c>
      <c r="H208" s="10">
        <v>75.3</v>
      </c>
      <c r="I208" s="10">
        <v>74.7</v>
      </c>
      <c r="J208" s="12">
        <f t="shared" si="23"/>
        <v>379.5</v>
      </c>
      <c r="K208" s="252">
        <f>SUM(J208:J209)</f>
        <v>707.8</v>
      </c>
    </row>
    <row r="209" spans="1:11" ht="12.75">
      <c r="A209" s="269"/>
      <c r="B209" s="15" t="s">
        <v>32</v>
      </c>
      <c r="C209" s="10">
        <v>0</v>
      </c>
      <c r="D209" s="10">
        <v>46.1</v>
      </c>
      <c r="E209" s="10">
        <v>33.4</v>
      </c>
      <c r="F209" s="10">
        <v>48.5</v>
      </c>
      <c r="G209" s="10">
        <v>50</v>
      </c>
      <c r="H209" s="10">
        <v>81</v>
      </c>
      <c r="I209" s="10">
        <v>69.3</v>
      </c>
      <c r="J209" s="15">
        <f t="shared" si="23"/>
        <v>328.3</v>
      </c>
      <c r="K209" s="420"/>
    </row>
    <row r="210" spans="1:11" ht="12.75" customHeight="1">
      <c r="A210" s="268">
        <v>46252</v>
      </c>
      <c r="B210" s="12" t="s">
        <v>25</v>
      </c>
      <c r="C210" s="13">
        <v>0</v>
      </c>
      <c r="D210" s="13">
        <v>55.1</v>
      </c>
      <c r="E210" s="10">
        <v>49.3</v>
      </c>
      <c r="F210" s="10">
        <v>92.1</v>
      </c>
      <c r="G210" s="10">
        <v>59.8</v>
      </c>
      <c r="H210" s="10">
        <v>83.7</v>
      </c>
      <c r="I210" s="10">
        <v>70.3</v>
      </c>
      <c r="J210" s="12">
        <f t="shared" si="23"/>
        <v>410.3</v>
      </c>
      <c r="K210" s="252">
        <f>SUM(J210:J211)</f>
        <v>773.1</v>
      </c>
    </row>
    <row r="211" spans="1:11" ht="12.75">
      <c r="A211" s="269"/>
      <c r="B211" s="15" t="s">
        <v>32</v>
      </c>
      <c r="C211" s="10">
        <v>0</v>
      </c>
      <c r="D211" s="10">
        <v>54.1</v>
      </c>
      <c r="E211" s="10">
        <v>44.6</v>
      </c>
      <c r="F211" s="10">
        <v>68.400000000000006</v>
      </c>
      <c r="G211" s="10">
        <v>51.6</v>
      </c>
      <c r="H211" s="10">
        <v>82.6</v>
      </c>
      <c r="I211" s="10">
        <v>61.5</v>
      </c>
      <c r="J211" s="15">
        <f t="shared" si="23"/>
        <v>362.8</v>
      </c>
      <c r="K211" s="420"/>
    </row>
    <row r="212" spans="1:11" ht="12.75" customHeight="1">
      <c r="A212" s="268">
        <v>46253</v>
      </c>
      <c r="B212" s="12" t="s">
        <v>25</v>
      </c>
      <c r="C212" s="13">
        <v>0</v>
      </c>
      <c r="D212" s="13">
        <v>59.9</v>
      </c>
      <c r="E212" s="10">
        <v>47.8</v>
      </c>
      <c r="F212" s="10">
        <v>74.8</v>
      </c>
      <c r="G212" s="10">
        <v>52.2</v>
      </c>
      <c r="H212" s="10">
        <v>88.9</v>
      </c>
      <c r="I212" s="10">
        <v>78.5</v>
      </c>
      <c r="J212" s="12">
        <f t="shared" si="23"/>
        <v>402.1</v>
      </c>
      <c r="K212" s="252">
        <f>SUM(J212:J213)</f>
        <v>777.1</v>
      </c>
    </row>
    <row r="213" spans="1:11" ht="12.75">
      <c r="A213" s="269"/>
      <c r="B213" s="15" t="s">
        <v>32</v>
      </c>
      <c r="C213" s="10">
        <v>0</v>
      </c>
      <c r="D213" s="10">
        <v>57</v>
      </c>
      <c r="E213" s="10">
        <v>39.6</v>
      </c>
      <c r="F213" s="10">
        <v>65.5</v>
      </c>
      <c r="G213" s="10">
        <v>51</v>
      </c>
      <c r="H213" s="10">
        <v>82.8</v>
      </c>
      <c r="I213" s="10">
        <v>79.099999999999994</v>
      </c>
      <c r="J213" s="15">
        <f t="shared" si="23"/>
        <v>375</v>
      </c>
      <c r="K213" s="420"/>
    </row>
    <row r="214" spans="1:11" ht="12.75" customHeight="1">
      <c r="A214" s="268">
        <v>46254</v>
      </c>
      <c r="B214" s="12" t="s">
        <v>25</v>
      </c>
      <c r="C214" s="13">
        <v>0</v>
      </c>
      <c r="D214" s="13">
        <v>58.7</v>
      </c>
      <c r="E214" s="10">
        <v>45.8</v>
      </c>
      <c r="F214" s="10">
        <v>72.7</v>
      </c>
      <c r="G214" s="10">
        <v>45.9</v>
      </c>
      <c r="H214" s="10">
        <v>82.8</v>
      </c>
      <c r="I214" s="10">
        <v>70.7</v>
      </c>
      <c r="J214" s="12">
        <f t="shared" si="23"/>
        <v>376.59999999999997</v>
      </c>
      <c r="K214" s="252">
        <f>SUM(J214:J215)</f>
        <v>376.59999999999997</v>
      </c>
    </row>
    <row r="215" spans="1:11" ht="12.75">
      <c r="A215" s="269"/>
      <c r="B215" s="15" t="s">
        <v>32</v>
      </c>
      <c r="C215" s="10">
        <v>0</v>
      </c>
      <c r="D215" s="10"/>
      <c r="E215" s="10"/>
      <c r="F215" s="10"/>
      <c r="G215" s="10"/>
      <c r="H215" s="10"/>
      <c r="I215" s="10"/>
      <c r="J215" s="15">
        <f t="shared" si="23"/>
        <v>0</v>
      </c>
      <c r="K215" s="420"/>
    </row>
    <row r="216" spans="1:11" ht="12.75">
      <c r="A216" s="47"/>
      <c r="B216" s="41"/>
      <c r="C216" s="7"/>
      <c r="D216" s="7"/>
      <c r="E216" s="43"/>
      <c r="F216" s="43"/>
      <c r="G216" s="43"/>
      <c r="H216" s="43"/>
      <c r="I216" s="43"/>
      <c r="J216" s="13"/>
      <c r="K216" s="48"/>
    </row>
    <row r="217" spans="1:11" ht="12.75">
      <c r="A217" s="282" t="s">
        <v>89</v>
      </c>
      <c r="B217" s="422"/>
      <c r="C217" s="16">
        <f t="shared" ref="C217:K217" si="24">SUM(C196:C215)</f>
        <v>0</v>
      </c>
      <c r="D217" s="16">
        <f t="shared" si="24"/>
        <v>1042.8999999999999</v>
      </c>
      <c r="E217" s="16">
        <f t="shared" si="24"/>
        <v>800.59999999999991</v>
      </c>
      <c r="F217" s="16">
        <f t="shared" si="24"/>
        <v>1171.1000000000001</v>
      </c>
      <c r="G217" s="16">
        <f t="shared" si="24"/>
        <v>896</v>
      </c>
      <c r="H217" s="16">
        <f t="shared" si="24"/>
        <v>1557.6000000000001</v>
      </c>
      <c r="I217" s="16">
        <f t="shared" si="24"/>
        <v>1357.1</v>
      </c>
      <c r="J217" s="16">
        <f t="shared" si="24"/>
        <v>6825.3000000000011</v>
      </c>
      <c r="K217" s="16">
        <f t="shared" si="24"/>
        <v>6825.3000000000011</v>
      </c>
    </row>
    <row r="218" spans="1:11" ht="13.5">
      <c r="A218" s="280" t="s">
        <v>90</v>
      </c>
      <c r="B218" s="421"/>
      <c r="C218" s="17">
        <f t="shared" ref="C218:K218" si="25">C217*40</f>
        <v>0</v>
      </c>
      <c r="D218" s="17">
        <f t="shared" si="25"/>
        <v>41715.999999999993</v>
      </c>
      <c r="E218" s="17">
        <f t="shared" si="25"/>
        <v>32023.999999999996</v>
      </c>
      <c r="F218" s="17">
        <f t="shared" si="25"/>
        <v>46844.000000000007</v>
      </c>
      <c r="G218" s="17">
        <f t="shared" si="25"/>
        <v>35840</v>
      </c>
      <c r="H218" s="17">
        <f t="shared" si="25"/>
        <v>62304.000000000007</v>
      </c>
      <c r="I218" s="17">
        <f t="shared" si="25"/>
        <v>54284</v>
      </c>
      <c r="J218" s="17">
        <f t="shared" si="25"/>
        <v>273012.00000000006</v>
      </c>
      <c r="K218" s="17">
        <f t="shared" si="25"/>
        <v>273012.00000000006</v>
      </c>
    </row>
    <row r="219" spans="1:11" ht="12.75">
      <c r="A219" s="50"/>
      <c r="B219" s="51"/>
      <c r="C219" s="10"/>
      <c r="D219" s="10"/>
      <c r="E219" s="10"/>
      <c r="F219" s="10"/>
      <c r="G219" s="10"/>
      <c r="H219" s="10"/>
      <c r="I219" s="10"/>
      <c r="J219" s="15"/>
      <c r="K219" s="15"/>
    </row>
    <row r="220" spans="1:11" ht="12.75">
      <c r="A220" s="281" t="s">
        <v>91</v>
      </c>
      <c r="B220" s="421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 ht="12.75">
      <c r="A221" s="282" t="s">
        <v>92</v>
      </c>
      <c r="B221" s="422"/>
      <c r="C221" s="17"/>
      <c r="D221" s="17"/>
      <c r="E221" s="17"/>
      <c r="F221" s="17"/>
      <c r="G221" s="17"/>
      <c r="H221" s="17"/>
      <c r="I221" s="17"/>
      <c r="J221" s="17"/>
      <c r="K221" s="17"/>
    </row>
    <row r="222" spans="1:11" ht="12.75">
      <c r="A222" s="169"/>
      <c r="B222" s="169"/>
      <c r="C222" s="39"/>
      <c r="D222" s="39"/>
      <c r="E222" s="39"/>
      <c r="F222" s="39"/>
      <c r="G222" s="39"/>
      <c r="H222" s="39"/>
      <c r="I222" s="39"/>
      <c r="J222" s="170"/>
      <c r="K222" s="170"/>
    </row>
    <row r="223" spans="1:11" ht="12.75" customHeight="1">
      <c r="A223" s="265">
        <v>46235</v>
      </c>
      <c r="B223" s="12" t="s">
        <v>25</v>
      </c>
      <c r="C223" s="13">
        <v>0</v>
      </c>
      <c r="D223" s="13">
        <v>57.5</v>
      </c>
      <c r="E223" s="10">
        <v>40.5</v>
      </c>
      <c r="F223" s="10">
        <v>86.3</v>
      </c>
      <c r="G223" s="10">
        <v>49.2</v>
      </c>
      <c r="H223" s="10">
        <v>77.900000000000006</v>
      </c>
      <c r="I223" s="10">
        <v>72.3</v>
      </c>
      <c r="J223" s="12">
        <f t="shared" ref="J223:J242" si="26">SUM(D223:I223)</f>
        <v>383.7</v>
      </c>
      <c r="K223" s="252">
        <f>SUM(J223:J224)</f>
        <v>759.59999999999991</v>
      </c>
    </row>
    <row r="224" spans="1:11" ht="12.75">
      <c r="A224" s="431"/>
      <c r="B224" s="15" t="s">
        <v>32</v>
      </c>
      <c r="C224" s="10">
        <v>0</v>
      </c>
      <c r="D224" s="10">
        <v>54.7</v>
      </c>
      <c r="E224" s="10">
        <v>38.1</v>
      </c>
      <c r="F224" s="10">
        <v>78.2</v>
      </c>
      <c r="G224" s="10">
        <v>51.4</v>
      </c>
      <c r="H224" s="10">
        <v>81.8</v>
      </c>
      <c r="I224" s="10">
        <v>71.7</v>
      </c>
      <c r="J224" s="15">
        <f t="shared" si="26"/>
        <v>375.9</v>
      </c>
      <c r="K224" s="420"/>
    </row>
    <row r="225" spans="1:11" ht="12.75" customHeight="1">
      <c r="A225" s="265">
        <v>46236</v>
      </c>
      <c r="B225" s="12" t="s">
        <v>25</v>
      </c>
      <c r="C225" s="13">
        <v>0</v>
      </c>
      <c r="D225" s="13">
        <v>53.1</v>
      </c>
      <c r="E225" s="10">
        <v>42.3</v>
      </c>
      <c r="F225" s="10">
        <v>82.9</v>
      </c>
      <c r="G225" s="10">
        <v>49.4</v>
      </c>
      <c r="H225" s="10">
        <v>78.7</v>
      </c>
      <c r="I225" s="10">
        <v>95.3</v>
      </c>
      <c r="J225" s="12">
        <f t="shared" si="26"/>
        <v>401.70000000000005</v>
      </c>
      <c r="K225" s="252">
        <f>SUM(J225:J226)</f>
        <v>777.2</v>
      </c>
    </row>
    <row r="226" spans="1:11" ht="12.75">
      <c r="A226" s="431"/>
      <c r="B226" s="15" t="s">
        <v>32</v>
      </c>
      <c r="C226" s="10">
        <v>0</v>
      </c>
      <c r="D226" s="10">
        <v>51.7</v>
      </c>
      <c r="E226" s="10">
        <v>42</v>
      </c>
      <c r="F226" s="10">
        <v>77.599999999999994</v>
      </c>
      <c r="G226" s="10">
        <v>42.7</v>
      </c>
      <c r="H226" s="10">
        <v>77.099999999999994</v>
      </c>
      <c r="I226" s="10">
        <v>84.4</v>
      </c>
      <c r="J226" s="15">
        <f t="shared" si="26"/>
        <v>375.5</v>
      </c>
      <c r="K226" s="420"/>
    </row>
    <row r="227" spans="1:11" ht="12.75" customHeight="1">
      <c r="A227" s="265">
        <v>46237</v>
      </c>
      <c r="B227" s="12" t="s">
        <v>25</v>
      </c>
      <c r="C227" s="13">
        <v>0</v>
      </c>
      <c r="D227" s="13">
        <v>57.3</v>
      </c>
      <c r="E227" s="10">
        <v>44.5</v>
      </c>
      <c r="F227" s="10">
        <v>79.5</v>
      </c>
      <c r="G227" s="10">
        <v>47.3</v>
      </c>
      <c r="H227" s="10">
        <v>77.400000000000006</v>
      </c>
      <c r="I227" s="10">
        <v>81.400000000000006</v>
      </c>
      <c r="J227" s="12">
        <f t="shared" si="26"/>
        <v>387.4</v>
      </c>
      <c r="K227" s="252">
        <f>SUM(J227:J228)</f>
        <v>764.69999999999993</v>
      </c>
    </row>
    <row r="228" spans="1:11" ht="12.75">
      <c r="A228" s="431"/>
      <c r="B228" s="15" t="s">
        <v>32</v>
      </c>
      <c r="C228" s="10">
        <v>0</v>
      </c>
      <c r="D228" s="10">
        <v>60</v>
      </c>
      <c r="E228" s="10">
        <v>39.200000000000003</v>
      </c>
      <c r="F228" s="10">
        <v>77.5</v>
      </c>
      <c r="G228" s="10">
        <v>47</v>
      </c>
      <c r="H228" s="10">
        <v>77</v>
      </c>
      <c r="I228" s="10">
        <v>76.599999999999994</v>
      </c>
      <c r="J228" s="15">
        <f t="shared" si="26"/>
        <v>377.29999999999995</v>
      </c>
      <c r="K228" s="420"/>
    </row>
    <row r="229" spans="1:11" ht="12.75" customHeight="1">
      <c r="A229" s="265">
        <v>46238</v>
      </c>
      <c r="B229" s="12" t="s">
        <v>25</v>
      </c>
      <c r="C229" s="13">
        <v>0</v>
      </c>
      <c r="D229" s="13">
        <v>58.8</v>
      </c>
      <c r="E229" s="10">
        <v>44.1</v>
      </c>
      <c r="F229" s="10">
        <v>79.8</v>
      </c>
      <c r="G229" s="10">
        <v>51</v>
      </c>
      <c r="H229" s="10">
        <v>77.5</v>
      </c>
      <c r="I229" s="10">
        <v>88</v>
      </c>
      <c r="J229" s="12">
        <f t="shared" si="26"/>
        <v>399.2</v>
      </c>
      <c r="K229" s="252">
        <f>SUM(J229:J230)</f>
        <v>762.8</v>
      </c>
    </row>
    <row r="230" spans="1:11" ht="12.75">
      <c r="A230" s="431"/>
      <c r="B230" s="15" t="s">
        <v>32</v>
      </c>
      <c r="C230" s="10">
        <v>0</v>
      </c>
      <c r="D230" s="10">
        <v>55.6</v>
      </c>
      <c r="E230" s="10">
        <v>35.5</v>
      </c>
      <c r="F230" s="10">
        <v>81.400000000000006</v>
      </c>
      <c r="G230" s="10">
        <v>48.7</v>
      </c>
      <c r="H230" s="10">
        <v>76.599999999999994</v>
      </c>
      <c r="I230" s="10">
        <v>65.8</v>
      </c>
      <c r="J230" s="15">
        <f t="shared" si="26"/>
        <v>363.59999999999997</v>
      </c>
      <c r="K230" s="420"/>
    </row>
    <row r="231" spans="1:11" ht="12.75" customHeight="1">
      <c r="A231" s="265">
        <v>46239</v>
      </c>
      <c r="B231" s="12" t="s">
        <v>25</v>
      </c>
      <c r="C231" s="13">
        <v>0</v>
      </c>
      <c r="D231" s="13">
        <v>58.9</v>
      </c>
      <c r="E231" s="10">
        <v>45.2</v>
      </c>
      <c r="F231" s="10">
        <v>79.3</v>
      </c>
      <c r="G231" s="10">
        <v>49</v>
      </c>
      <c r="H231" s="10">
        <v>78.2</v>
      </c>
      <c r="I231" s="10">
        <v>82</v>
      </c>
      <c r="J231" s="12">
        <f t="shared" si="26"/>
        <v>392.59999999999997</v>
      </c>
      <c r="K231" s="252">
        <f>SUM(J231:J232)</f>
        <v>756.4</v>
      </c>
    </row>
    <row r="232" spans="1:11" ht="12.75">
      <c r="A232" s="431"/>
      <c r="B232" s="15" t="s">
        <v>32</v>
      </c>
      <c r="C232" s="10">
        <v>0</v>
      </c>
      <c r="D232" s="10">
        <v>54.7</v>
      </c>
      <c r="E232" s="10">
        <v>38.799999999999997</v>
      </c>
      <c r="F232" s="10">
        <v>77.3</v>
      </c>
      <c r="G232" s="10">
        <v>43</v>
      </c>
      <c r="H232" s="10">
        <v>77</v>
      </c>
      <c r="I232" s="10">
        <v>73</v>
      </c>
      <c r="J232" s="15">
        <f t="shared" si="26"/>
        <v>363.8</v>
      </c>
      <c r="K232" s="420"/>
    </row>
    <row r="233" spans="1:11" ht="12.75" customHeight="1">
      <c r="A233" s="265">
        <v>46240</v>
      </c>
      <c r="B233" s="12" t="s">
        <v>25</v>
      </c>
      <c r="C233" s="13">
        <v>0</v>
      </c>
      <c r="D233" s="13">
        <v>61</v>
      </c>
      <c r="E233" s="10">
        <v>45.2</v>
      </c>
      <c r="F233" s="10">
        <v>82.5</v>
      </c>
      <c r="G233" s="10">
        <v>47.1</v>
      </c>
      <c r="H233" s="10">
        <v>75.099999999999994</v>
      </c>
      <c r="I233" s="10">
        <v>78.900000000000006</v>
      </c>
      <c r="J233" s="12">
        <f t="shared" si="26"/>
        <v>389.79999999999995</v>
      </c>
      <c r="K233" s="252">
        <f>SUM(J233:J234)</f>
        <v>740.19999999999993</v>
      </c>
    </row>
    <row r="234" spans="1:11" ht="12.75">
      <c r="A234" s="431"/>
      <c r="B234" s="15" t="s">
        <v>32</v>
      </c>
      <c r="C234" s="10">
        <v>0</v>
      </c>
      <c r="D234" s="10">
        <v>55.3</v>
      </c>
      <c r="E234" s="10">
        <v>41</v>
      </c>
      <c r="F234" s="10">
        <v>76</v>
      </c>
      <c r="G234" s="10">
        <v>44.2</v>
      </c>
      <c r="H234" s="10">
        <v>69.900000000000006</v>
      </c>
      <c r="I234" s="10">
        <v>64</v>
      </c>
      <c r="J234" s="15">
        <f t="shared" si="26"/>
        <v>350.4</v>
      </c>
      <c r="K234" s="420"/>
    </row>
    <row r="235" spans="1:11" ht="12.75" customHeight="1">
      <c r="A235" s="265">
        <v>46241</v>
      </c>
      <c r="B235" s="12" t="s">
        <v>25</v>
      </c>
      <c r="C235" s="13">
        <v>0</v>
      </c>
      <c r="D235" s="13">
        <v>55.8</v>
      </c>
      <c r="E235" s="10">
        <v>43.7</v>
      </c>
      <c r="F235" s="10">
        <v>79.7</v>
      </c>
      <c r="G235" s="10">
        <v>47.5</v>
      </c>
      <c r="H235" s="10">
        <v>77.400000000000006</v>
      </c>
      <c r="I235" s="10">
        <v>72.400000000000006</v>
      </c>
      <c r="J235" s="12">
        <f t="shared" si="26"/>
        <v>376.5</v>
      </c>
      <c r="K235" s="252">
        <f>SUM(J235:J236)</f>
        <v>749.2</v>
      </c>
    </row>
    <row r="236" spans="1:11" ht="12.75">
      <c r="A236" s="431"/>
      <c r="B236" s="15" t="s">
        <v>32</v>
      </c>
      <c r="C236" s="10">
        <v>0</v>
      </c>
      <c r="D236" s="10">
        <v>61.5</v>
      </c>
      <c r="E236" s="10">
        <v>44.5</v>
      </c>
      <c r="F236" s="10">
        <v>64.099999999999994</v>
      </c>
      <c r="G236" s="10">
        <v>46.6</v>
      </c>
      <c r="H236" s="10">
        <v>76</v>
      </c>
      <c r="I236" s="10">
        <v>80</v>
      </c>
      <c r="J236" s="15">
        <f t="shared" si="26"/>
        <v>372.7</v>
      </c>
      <c r="K236" s="420"/>
    </row>
    <row r="237" spans="1:11" ht="12.75" customHeight="1">
      <c r="A237" s="265">
        <v>46242</v>
      </c>
      <c r="B237" s="12" t="s">
        <v>25</v>
      </c>
      <c r="C237" s="13">
        <v>0</v>
      </c>
      <c r="D237" s="13">
        <v>62.1</v>
      </c>
      <c r="E237" s="10">
        <v>45.3</v>
      </c>
      <c r="F237" s="10">
        <v>92.3</v>
      </c>
      <c r="G237" s="10">
        <v>52.5</v>
      </c>
      <c r="H237" s="10">
        <v>84.5</v>
      </c>
      <c r="I237" s="10">
        <v>66.900000000000006</v>
      </c>
      <c r="J237" s="12">
        <f t="shared" si="26"/>
        <v>403.6</v>
      </c>
      <c r="K237" s="252">
        <f>SUM(J237:J238)</f>
        <v>796.3</v>
      </c>
    </row>
    <row r="238" spans="1:11" ht="12.75">
      <c r="A238" s="431"/>
      <c r="B238" s="15" t="s">
        <v>32</v>
      </c>
      <c r="C238" s="10">
        <v>0</v>
      </c>
      <c r="D238" s="10">
        <v>57.1</v>
      </c>
      <c r="E238" s="10">
        <v>40.799999999999997</v>
      </c>
      <c r="F238" s="10">
        <v>81</v>
      </c>
      <c r="G238" s="10">
        <v>46.2</v>
      </c>
      <c r="H238" s="10">
        <v>78.400000000000006</v>
      </c>
      <c r="I238" s="10">
        <v>89.2</v>
      </c>
      <c r="J238" s="15">
        <f t="shared" si="26"/>
        <v>392.7</v>
      </c>
      <c r="K238" s="420"/>
    </row>
    <row r="239" spans="1:11" ht="12.75" customHeight="1">
      <c r="A239" s="265">
        <v>46243</v>
      </c>
      <c r="B239" s="12" t="s">
        <v>25</v>
      </c>
      <c r="C239" s="13">
        <v>0</v>
      </c>
      <c r="D239" s="13">
        <v>56.1</v>
      </c>
      <c r="E239" s="10">
        <v>43.5</v>
      </c>
      <c r="F239" s="10">
        <v>86.8</v>
      </c>
      <c r="G239" s="10">
        <v>46.7</v>
      </c>
      <c r="H239" s="10">
        <v>77.900000000000006</v>
      </c>
      <c r="I239" s="10">
        <v>67.5</v>
      </c>
      <c r="J239" s="12">
        <f t="shared" si="26"/>
        <v>378.5</v>
      </c>
      <c r="K239" s="252">
        <f>SUM(J239:J240)</f>
        <v>746.3</v>
      </c>
    </row>
    <row r="240" spans="1:11" ht="12.75">
      <c r="A240" s="431"/>
      <c r="B240" s="15" t="s">
        <v>32</v>
      </c>
      <c r="C240" s="10">
        <v>0</v>
      </c>
      <c r="D240" s="10">
        <v>54</v>
      </c>
      <c r="E240" s="10">
        <v>40.299999999999997</v>
      </c>
      <c r="F240" s="10">
        <v>62.1</v>
      </c>
      <c r="G240" s="10">
        <v>46.3</v>
      </c>
      <c r="H240" s="10">
        <v>84.7</v>
      </c>
      <c r="I240" s="10">
        <v>80.400000000000006</v>
      </c>
      <c r="J240" s="15">
        <f t="shared" si="26"/>
        <v>367.79999999999995</v>
      </c>
      <c r="K240" s="420"/>
    </row>
    <row r="241" spans="1:26" ht="12.75" customHeight="1">
      <c r="A241" s="265">
        <v>46244</v>
      </c>
      <c r="B241" s="12" t="s">
        <v>25</v>
      </c>
      <c r="C241" s="13">
        <v>0</v>
      </c>
      <c r="D241" s="13">
        <v>60.5</v>
      </c>
      <c r="E241" s="10">
        <v>45.1</v>
      </c>
      <c r="F241" s="10">
        <v>85</v>
      </c>
      <c r="G241" s="10">
        <v>44.6</v>
      </c>
      <c r="H241" s="10">
        <v>86.6</v>
      </c>
      <c r="I241" s="10">
        <v>70.8</v>
      </c>
      <c r="J241" s="12">
        <f t="shared" si="26"/>
        <v>392.59999999999997</v>
      </c>
      <c r="K241" s="252">
        <f>SUM(J241:J242)</f>
        <v>693.7</v>
      </c>
    </row>
    <row r="242" spans="1:26" ht="12.75">
      <c r="A242" s="431"/>
      <c r="B242" s="15" t="s">
        <v>32</v>
      </c>
      <c r="C242" s="10">
        <v>0</v>
      </c>
      <c r="D242" s="10">
        <v>57.9</v>
      </c>
      <c r="E242" s="10">
        <v>40</v>
      </c>
      <c r="F242" s="10">
        <v>0</v>
      </c>
      <c r="G242" s="10">
        <v>50.6</v>
      </c>
      <c r="H242" s="10">
        <v>77.599999999999994</v>
      </c>
      <c r="I242" s="10">
        <v>75</v>
      </c>
      <c r="J242" s="15">
        <f t="shared" si="26"/>
        <v>301.10000000000002</v>
      </c>
      <c r="K242" s="420"/>
    </row>
    <row r="243" spans="1:26" ht="12.75">
      <c r="A243" s="47"/>
      <c r="B243" s="41"/>
      <c r="C243" s="7"/>
      <c r="D243" s="7"/>
      <c r="E243" s="43"/>
      <c r="F243" s="43"/>
      <c r="G243" s="43"/>
      <c r="H243" s="43"/>
      <c r="I243" s="43"/>
      <c r="J243" s="13"/>
      <c r="K243" s="48"/>
    </row>
    <row r="244" spans="1:26" ht="12.75">
      <c r="A244" s="282" t="s">
        <v>89</v>
      </c>
      <c r="B244" s="422"/>
      <c r="C244" s="16">
        <f t="shared" ref="C244:K244" si="27">SUM(C223:C242)</f>
        <v>0</v>
      </c>
      <c r="D244" s="16">
        <f t="shared" si="27"/>
        <v>1143.6000000000001</v>
      </c>
      <c r="E244" s="16">
        <f t="shared" si="27"/>
        <v>839.59999999999991</v>
      </c>
      <c r="F244" s="16">
        <f t="shared" si="27"/>
        <v>1509.2999999999995</v>
      </c>
      <c r="G244" s="16">
        <f t="shared" si="27"/>
        <v>951.00000000000011</v>
      </c>
      <c r="H244" s="16">
        <f t="shared" si="27"/>
        <v>1567.3</v>
      </c>
      <c r="I244" s="16">
        <f t="shared" si="27"/>
        <v>1535.6000000000001</v>
      </c>
      <c r="J244" s="16">
        <f t="shared" si="27"/>
        <v>7546.4000000000005</v>
      </c>
      <c r="K244" s="16">
        <f t="shared" si="27"/>
        <v>7546.4000000000005</v>
      </c>
    </row>
    <row r="245" spans="1:26" ht="13.5">
      <c r="A245" s="280" t="s">
        <v>90</v>
      </c>
      <c r="B245" s="421"/>
      <c r="C245" s="17">
        <f t="shared" ref="C245:K245" si="28">C244*40</f>
        <v>0</v>
      </c>
      <c r="D245" s="17">
        <f t="shared" si="28"/>
        <v>45744.000000000007</v>
      </c>
      <c r="E245" s="17">
        <f t="shared" si="28"/>
        <v>33584</v>
      </c>
      <c r="F245" s="17">
        <f t="shared" si="28"/>
        <v>60371.999999999978</v>
      </c>
      <c r="G245" s="17">
        <f t="shared" si="28"/>
        <v>38040.000000000007</v>
      </c>
      <c r="H245" s="17">
        <f t="shared" si="28"/>
        <v>62692</v>
      </c>
      <c r="I245" s="17">
        <f t="shared" si="28"/>
        <v>61424.000000000007</v>
      </c>
      <c r="J245" s="17">
        <f t="shared" si="28"/>
        <v>301856</v>
      </c>
      <c r="K245" s="17">
        <f t="shared" si="28"/>
        <v>301856</v>
      </c>
    </row>
    <row r="246" spans="1:26" ht="12.75">
      <c r="A246" s="50"/>
      <c r="B246" s="51"/>
      <c r="C246" s="10"/>
      <c r="D246" s="10"/>
      <c r="E246" s="10"/>
      <c r="F246" s="10"/>
      <c r="G246" s="10"/>
      <c r="H246" s="10"/>
      <c r="I246" s="10"/>
      <c r="J246" s="15"/>
      <c r="K246" s="15"/>
    </row>
    <row r="247" spans="1:26" ht="12.75">
      <c r="A247" s="281" t="s">
        <v>91</v>
      </c>
      <c r="B247" s="421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26" ht="12.75">
      <c r="A248" s="282" t="s">
        <v>92</v>
      </c>
      <c r="B248" s="422"/>
      <c r="C248" s="17"/>
      <c r="D248" s="17"/>
      <c r="E248" s="17"/>
      <c r="F248" s="17"/>
      <c r="G248" s="17"/>
      <c r="H248" s="17"/>
      <c r="I248" s="17"/>
      <c r="J248" s="17"/>
      <c r="K248" s="17"/>
    </row>
    <row r="249" spans="1:26" ht="12.75">
      <c r="A249" s="169"/>
      <c r="B249" s="169"/>
      <c r="C249" s="39"/>
      <c r="D249" s="39"/>
      <c r="E249" s="39"/>
      <c r="F249" s="39"/>
      <c r="G249" s="39"/>
      <c r="H249" s="39"/>
      <c r="I249" s="39"/>
      <c r="J249" s="170"/>
      <c r="K249" s="170"/>
    </row>
    <row r="250" spans="1:26" ht="12.75">
      <c r="A250" s="66"/>
      <c r="B250" s="35"/>
      <c r="C250" s="43"/>
      <c r="D250" s="43"/>
      <c r="E250" s="43"/>
      <c r="F250" s="43"/>
      <c r="G250" s="43"/>
      <c r="H250" s="43"/>
      <c r="I250" s="43"/>
      <c r="J250" s="51"/>
      <c r="K250" s="51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 ht="12.75">
      <c r="A251" s="275">
        <v>46204</v>
      </c>
      <c r="B251" s="12" t="s">
        <v>25</v>
      </c>
      <c r="C251" s="13">
        <v>0</v>
      </c>
      <c r="D251" s="13">
        <v>72.5</v>
      </c>
      <c r="E251" s="10">
        <v>41.5</v>
      </c>
      <c r="F251" s="10">
        <v>94.1</v>
      </c>
      <c r="G251" s="10">
        <v>50.4</v>
      </c>
      <c r="H251" s="10">
        <v>89.6</v>
      </c>
      <c r="I251" s="10">
        <v>57.7</v>
      </c>
      <c r="J251" s="12">
        <f t="shared" ref="J251:J270" si="29">SUM(D251:I251)</f>
        <v>405.8</v>
      </c>
      <c r="K251" s="252">
        <f>SUM(J251:J252)</f>
        <v>809.7</v>
      </c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 ht="12.75">
      <c r="A252" s="420"/>
      <c r="B252" s="15" t="s">
        <v>32</v>
      </c>
      <c r="C252" s="10">
        <v>0</v>
      </c>
      <c r="D252" s="10">
        <v>62.2</v>
      </c>
      <c r="E252" s="10">
        <v>41.4</v>
      </c>
      <c r="F252" s="10">
        <v>80</v>
      </c>
      <c r="G252" s="10">
        <v>48.3</v>
      </c>
      <c r="H252" s="10">
        <v>85</v>
      </c>
      <c r="I252" s="10">
        <v>87</v>
      </c>
      <c r="J252" s="15">
        <f t="shared" si="29"/>
        <v>403.9</v>
      </c>
      <c r="K252" s="420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 ht="12.75">
      <c r="A253" s="275">
        <v>46205</v>
      </c>
      <c r="B253" s="12" t="s">
        <v>25</v>
      </c>
      <c r="C253" s="13">
        <v>0</v>
      </c>
      <c r="D253" s="13">
        <v>74.099999999999994</v>
      </c>
      <c r="E253" s="10">
        <v>48</v>
      </c>
      <c r="F253" s="10">
        <v>97.2</v>
      </c>
      <c r="G253" s="10">
        <v>54.8</v>
      </c>
      <c r="H253" s="10">
        <v>91</v>
      </c>
      <c r="I253" s="10">
        <v>74</v>
      </c>
      <c r="J253" s="12">
        <f t="shared" si="29"/>
        <v>439.1</v>
      </c>
      <c r="K253" s="252">
        <f>SUM(J253:J254)</f>
        <v>830.7</v>
      </c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 ht="12.75">
      <c r="A254" s="420"/>
      <c r="B254" s="15" t="s">
        <v>32</v>
      </c>
      <c r="C254" s="10">
        <v>0</v>
      </c>
      <c r="D254" s="10">
        <v>61.5</v>
      </c>
      <c r="E254" s="10">
        <v>39.799999999999997</v>
      </c>
      <c r="F254" s="10">
        <v>83.5</v>
      </c>
      <c r="G254" s="10">
        <v>52</v>
      </c>
      <c r="H254" s="10">
        <v>84.8</v>
      </c>
      <c r="I254" s="10">
        <v>70</v>
      </c>
      <c r="J254" s="15">
        <f t="shared" si="29"/>
        <v>391.6</v>
      </c>
      <c r="K254" s="420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 ht="12.75">
      <c r="A255" s="275">
        <v>46206</v>
      </c>
      <c r="B255" s="12" t="s">
        <v>25</v>
      </c>
      <c r="C255" s="13">
        <v>0</v>
      </c>
      <c r="D255" s="13">
        <v>68.099999999999994</v>
      </c>
      <c r="E255" s="10">
        <v>44.6</v>
      </c>
      <c r="F255" s="10">
        <v>0</v>
      </c>
      <c r="G255" s="10">
        <v>49.6</v>
      </c>
      <c r="H255" s="10">
        <v>84.4</v>
      </c>
      <c r="I255" s="10">
        <v>76</v>
      </c>
      <c r="J255" s="12">
        <f t="shared" si="29"/>
        <v>322.7</v>
      </c>
      <c r="K255" s="252">
        <f>SUM(J255:J256)</f>
        <v>650.70000000000005</v>
      </c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 ht="12.75">
      <c r="A256" s="420"/>
      <c r="B256" s="15" t="s">
        <v>32</v>
      </c>
      <c r="C256" s="10">
        <v>0</v>
      </c>
      <c r="D256" s="10">
        <v>67.099999999999994</v>
      </c>
      <c r="E256" s="10">
        <v>41.6</v>
      </c>
      <c r="F256" s="10">
        <v>0</v>
      </c>
      <c r="G256" s="10">
        <v>53.2</v>
      </c>
      <c r="H256" s="10">
        <v>85.4</v>
      </c>
      <c r="I256" s="10">
        <v>80.7</v>
      </c>
      <c r="J256" s="15">
        <f t="shared" si="29"/>
        <v>328</v>
      </c>
      <c r="K256" s="420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 ht="12.75">
      <c r="A257" s="275">
        <v>46207</v>
      </c>
      <c r="B257" s="12" t="s">
        <v>25</v>
      </c>
      <c r="C257" s="13">
        <v>0</v>
      </c>
      <c r="D257" s="13">
        <v>26.8</v>
      </c>
      <c r="E257" s="10">
        <v>45.7</v>
      </c>
      <c r="F257" s="10">
        <v>93</v>
      </c>
      <c r="G257" s="10">
        <v>53.1</v>
      </c>
      <c r="H257" s="10">
        <v>90.2</v>
      </c>
      <c r="I257" s="10">
        <v>70.099999999999994</v>
      </c>
      <c r="J257" s="12">
        <f t="shared" si="29"/>
        <v>378.9</v>
      </c>
      <c r="K257" s="252">
        <f>SUM(J257:J258)</f>
        <v>667.4</v>
      </c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 ht="12.75">
      <c r="A258" s="420"/>
      <c r="B258" s="15" t="s">
        <v>32</v>
      </c>
      <c r="C258" s="10">
        <v>0</v>
      </c>
      <c r="D258" s="10">
        <v>0</v>
      </c>
      <c r="E258" s="10">
        <v>38.299999999999997</v>
      </c>
      <c r="F258" s="10">
        <v>39.200000000000003</v>
      </c>
      <c r="G258" s="10">
        <v>51.2</v>
      </c>
      <c r="H258" s="10">
        <v>85.2</v>
      </c>
      <c r="I258" s="10">
        <v>74.599999999999994</v>
      </c>
      <c r="J258" s="15">
        <f t="shared" si="29"/>
        <v>288.5</v>
      </c>
      <c r="K258" s="420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 ht="12.75">
      <c r="A259" s="275">
        <v>46208</v>
      </c>
      <c r="B259" s="12" t="s">
        <v>25</v>
      </c>
      <c r="C259" s="13">
        <v>0</v>
      </c>
      <c r="D259" s="13">
        <v>0</v>
      </c>
      <c r="E259" s="10">
        <v>43.6</v>
      </c>
      <c r="F259" s="10">
        <v>0</v>
      </c>
      <c r="G259" s="10">
        <v>53.7</v>
      </c>
      <c r="H259" s="10">
        <v>83.4</v>
      </c>
      <c r="I259" s="10">
        <v>81.099999999999994</v>
      </c>
      <c r="J259" s="12">
        <f t="shared" si="29"/>
        <v>261.8</v>
      </c>
      <c r="K259" s="252">
        <f>SUM(J259:J260)</f>
        <v>539.79999999999995</v>
      </c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 ht="12.75">
      <c r="A260" s="420"/>
      <c r="B260" s="15" t="s">
        <v>32</v>
      </c>
      <c r="C260" s="10">
        <v>0</v>
      </c>
      <c r="D260" s="10">
        <v>0</v>
      </c>
      <c r="E260" s="10">
        <v>40.200000000000003</v>
      </c>
      <c r="F260" s="10">
        <v>38.1</v>
      </c>
      <c r="G260" s="10">
        <v>44</v>
      </c>
      <c r="H260" s="10">
        <v>87.7</v>
      </c>
      <c r="I260" s="10">
        <v>68</v>
      </c>
      <c r="J260" s="15">
        <f t="shared" si="29"/>
        <v>278</v>
      </c>
      <c r="K260" s="420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 ht="12.75">
      <c r="A261" s="275">
        <v>46209</v>
      </c>
      <c r="B261" s="12" t="s">
        <v>25</v>
      </c>
      <c r="C261" s="13">
        <v>0</v>
      </c>
      <c r="D261" s="13">
        <v>59.1</v>
      </c>
      <c r="E261" s="10">
        <v>43.1</v>
      </c>
      <c r="F261" s="10">
        <v>90</v>
      </c>
      <c r="G261" s="10">
        <v>53.4</v>
      </c>
      <c r="H261" s="10">
        <v>84.7</v>
      </c>
      <c r="I261" s="10">
        <v>85</v>
      </c>
      <c r="J261" s="12">
        <f t="shared" si="29"/>
        <v>415.3</v>
      </c>
      <c r="K261" s="252">
        <f>SUM(J261:J262)</f>
        <v>807.3</v>
      </c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 ht="12.75">
      <c r="A262" s="420"/>
      <c r="B262" s="15" t="s">
        <v>32</v>
      </c>
      <c r="C262" s="10">
        <v>0</v>
      </c>
      <c r="D262" s="10">
        <v>57.2</v>
      </c>
      <c r="E262" s="10">
        <v>41.5</v>
      </c>
      <c r="F262" s="10">
        <v>78.400000000000006</v>
      </c>
      <c r="G262" s="10">
        <v>42.4</v>
      </c>
      <c r="H262" s="10">
        <v>79</v>
      </c>
      <c r="I262" s="10">
        <v>93.5</v>
      </c>
      <c r="J262" s="15">
        <f t="shared" si="29"/>
        <v>392</v>
      </c>
      <c r="K262" s="420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 ht="12.75">
      <c r="A263" s="275">
        <v>46210</v>
      </c>
      <c r="B263" s="12" t="s">
        <v>25</v>
      </c>
      <c r="C263" s="13">
        <v>0</v>
      </c>
      <c r="D263" s="13">
        <v>65.3</v>
      </c>
      <c r="E263" s="10">
        <v>46.1</v>
      </c>
      <c r="F263" s="10">
        <v>93</v>
      </c>
      <c r="G263" s="10">
        <v>53</v>
      </c>
      <c r="H263" s="10">
        <v>85.6</v>
      </c>
      <c r="I263" s="10">
        <v>80.3</v>
      </c>
      <c r="J263" s="12">
        <f t="shared" si="29"/>
        <v>423.3</v>
      </c>
      <c r="K263" s="252">
        <f>SUM(J263:J264)</f>
        <v>811.7</v>
      </c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 ht="12.75">
      <c r="A264" s="420"/>
      <c r="B264" s="15" t="s">
        <v>32</v>
      </c>
      <c r="C264" s="10">
        <v>0</v>
      </c>
      <c r="D264" s="10">
        <v>58.5</v>
      </c>
      <c r="E264" s="10">
        <v>37</v>
      </c>
      <c r="F264" s="10">
        <v>77.599999999999994</v>
      </c>
      <c r="G264" s="10">
        <v>49.6</v>
      </c>
      <c r="H264" s="10">
        <v>83.7</v>
      </c>
      <c r="I264" s="10">
        <v>82</v>
      </c>
      <c r="J264" s="15">
        <f t="shared" si="29"/>
        <v>388.4</v>
      </c>
      <c r="K264" s="420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 ht="12.75">
      <c r="A265" s="275">
        <v>46211</v>
      </c>
      <c r="B265" s="12" t="s">
        <v>25</v>
      </c>
      <c r="C265" s="13">
        <v>0</v>
      </c>
      <c r="D265" s="13">
        <v>64.2</v>
      </c>
      <c r="E265" s="10">
        <v>44.5</v>
      </c>
      <c r="F265" s="10">
        <v>87.8</v>
      </c>
      <c r="G265" s="10">
        <v>50.2</v>
      </c>
      <c r="H265" s="10">
        <v>85.5</v>
      </c>
      <c r="I265" s="10">
        <v>90</v>
      </c>
      <c r="J265" s="12">
        <f t="shared" si="29"/>
        <v>422.2</v>
      </c>
      <c r="K265" s="252">
        <f>SUM(J265:J266)</f>
        <v>819.9</v>
      </c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 ht="12.75">
      <c r="A266" s="420"/>
      <c r="B266" s="15" t="s">
        <v>32</v>
      </c>
      <c r="C266" s="10">
        <v>0</v>
      </c>
      <c r="D266" s="10">
        <v>58.8</v>
      </c>
      <c r="E266" s="10">
        <v>38.5</v>
      </c>
      <c r="F266" s="10">
        <v>81.900000000000006</v>
      </c>
      <c r="G266" s="10">
        <v>52.3</v>
      </c>
      <c r="H266" s="10">
        <v>82</v>
      </c>
      <c r="I266" s="10">
        <v>84.2</v>
      </c>
      <c r="J266" s="15">
        <f t="shared" si="29"/>
        <v>397.7</v>
      </c>
      <c r="K266" s="420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 ht="12.75">
      <c r="A267" s="275">
        <v>46212</v>
      </c>
      <c r="B267" s="12" t="s">
        <v>25</v>
      </c>
      <c r="C267" s="13">
        <v>0</v>
      </c>
      <c r="D267" s="13">
        <v>57.8</v>
      </c>
      <c r="E267" s="10">
        <v>45.2</v>
      </c>
      <c r="F267" s="10">
        <v>87.5</v>
      </c>
      <c r="G267" s="10">
        <v>49.5</v>
      </c>
      <c r="H267" s="10">
        <v>86.9</v>
      </c>
      <c r="I267" s="10">
        <v>75</v>
      </c>
      <c r="J267" s="12">
        <f t="shared" si="29"/>
        <v>401.9</v>
      </c>
      <c r="K267" s="252">
        <f>SUM(J267:J268)</f>
        <v>791.8</v>
      </c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 ht="12.75">
      <c r="A268" s="420"/>
      <c r="B268" s="15" t="s">
        <v>32</v>
      </c>
      <c r="C268" s="10">
        <v>0</v>
      </c>
      <c r="D268" s="10">
        <v>52</v>
      </c>
      <c r="E268" s="10">
        <v>38.299999999999997</v>
      </c>
      <c r="F268" s="10">
        <v>85</v>
      </c>
      <c r="G268" s="10">
        <v>52.4</v>
      </c>
      <c r="H268" s="10">
        <v>81.2</v>
      </c>
      <c r="I268" s="10">
        <v>81</v>
      </c>
      <c r="J268" s="15">
        <f t="shared" si="29"/>
        <v>389.90000000000003</v>
      </c>
      <c r="K268" s="420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 ht="12.75">
      <c r="A269" s="275">
        <v>46213</v>
      </c>
      <c r="B269" s="12" t="s">
        <v>25</v>
      </c>
      <c r="C269" s="13">
        <v>0</v>
      </c>
      <c r="D269" s="13">
        <v>64</v>
      </c>
      <c r="E269" s="10">
        <v>37.799999999999997</v>
      </c>
      <c r="F269" s="10">
        <v>89.5</v>
      </c>
      <c r="G269" s="10">
        <v>51.5</v>
      </c>
      <c r="H269" s="10">
        <v>85.2</v>
      </c>
      <c r="I269" s="10">
        <v>71.3</v>
      </c>
      <c r="J269" s="12">
        <f t="shared" si="29"/>
        <v>399.3</v>
      </c>
      <c r="K269" s="252">
        <f>SUM(J269:J270)</f>
        <v>776.7</v>
      </c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 ht="12.75">
      <c r="A270" s="420"/>
      <c r="B270" s="15" t="s">
        <v>32</v>
      </c>
      <c r="C270" s="10">
        <v>0</v>
      </c>
      <c r="D270" s="10">
        <v>57.4</v>
      </c>
      <c r="E270" s="10">
        <v>37.200000000000003</v>
      </c>
      <c r="F270" s="10">
        <v>82</v>
      </c>
      <c r="G270" s="10">
        <v>50.5</v>
      </c>
      <c r="H270" s="10">
        <v>81.099999999999994</v>
      </c>
      <c r="I270" s="10">
        <v>69.2</v>
      </c>
      <c r="J270" s="15">
        <f t="shared" si="29"/>
        <v>377.4</v>
      </c>
      <c r="K270" s="420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 ht="12.75">
      <c r="A271" s="47"/>
      <c r="B271" s="41"/>
      <c r="C271" s="7"/>
      <c r="D271" s="7"/>
      <c r="E271" s="43"/>
      <c r="F271" s="43"/>
      <c r="G271" s="43"/>
      <c r="H271" s="43"/>
      <c r="I271" s="43"/>
      <c r="J271" s="13"/>
      <c r="K271" s="48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 ht="12.75">
      <c r="A272" s="282" t="s">
        <v>89</v>
      </c>
      <c r="B272" s="422"/>
      <c r="C272" s="16">
        <f t="shared" ref="C272:K272" si="30">SUM(C251:C270)</f>
        <v>0</v>
      </c>
      <c r="D272" s="16">
        <f t="shared" si="30"/>
        <v>1026.5999999999999</v>
      </c>
      <c r="E272" s="16">
        <f t="shared" si="30"/>
        <v>833.9</v>
      </c>
      <c r="F272" s="16">
        <f t="shared" si="30"/>
        <v>1377.8</v>
      </c>
      <c r="G272" s="16">
        <f t="shared" si="30"/>
        <v>1015.1</v>
      </c>
      <c r="H272" s="16">
        <f t="shared" si="30"/>
        <v>1701.6000000000001</v>
      </c>
      <c r="I272" s="16">
        <f t="shared" si="30"/>
        <v>1550.7</v>
      </c>
      <c r="J272" s="16">
        <f t="shared" si="30"/>
        <v>7505.6999999999989</v>
      </c>
      <c r="K272" s="16">
        <f t="shared" si="30"/>
        <v>7505.7</v>
      </c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 ht="13.5">
      <c r="A273" s="280" t="s">
        <v>90</v>
      </c>
      <c r="B273" s="421"/>
      <c r="C273" s="17">
        <f t="shared" ref="C273:K273" si="31">C272*40</f>
        <v>0</v>
      </c>
      <c r="D273" s="17">
        <f t="shared" si="31"/>
        <v>41064</v>
      </c>
      <c r="E273" s="17">
        <f t="shared" si="31"/>
        <v>33356</v>
      </c>
      <c r="F273" s="17">
        <f t="shared" si="31"/>
        <v>55112</v>
      </c>
      <c r="G273" s="17">
        <f t="shared" si="31"/>
        <v>40604</v>
      </c>
      <c r="H273" s="17">
        <f t="shared" si="31"/>
        <v>68064</v>
      </c>
      <c r="I273" s="17">
        <f t="shared" si="31"/>
        <v>62028</v>
      </c>
      <c r="J273" s="17">
        <f t="shared" si="31"/>
        <v>300227.99999999994</v>
      </c>
      <c r="K273" s="17">
        <f t="shared" si="31"/>
        <v>300228</v>
      </c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 ht="12.75">
      <c r="A274" s="50"/>
      <c r="B274" s="51"/>
      <c r="C274" s="10"/>
      <c r="D274" s="10"/>
      <c r="E274" s="10"/>
      <c r="F274" s="10"/>
      <c r="G274" s="10"/>
      <c r="H274" s="10"/>
      <c r="I274" s="10"/>
      <c r="J274" s="15"/>
      <c r="K274" s="15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 ht="12.75">
      <c r="A275" s="281" t="s">
        <v>91</v>
      </c>
      <c r="B275" s="421"/>
      <c r="C275" s="16"/>
      <c r="D275" s="16"/>
      <c r="E275" s="16"/>
      <c r="F275" s="16"/>
      <c r="G275" s="16"/>
      <c r="H275" s="16"/>
      <c r="I275" s="16"/>
      <c r="J275" s="16"/>
      <c r="K275" s="16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 ht="12.75">
      <c r="A276" s="282" t="s">
        <v>92</v>
      </c>
      <c r="B276" s="422"/>
      <c r="C276" s="17"/>
      <c r="D276" s="17"/>
      <c r="E276" s="17"/>
      <c r="F276" s="17"/>
      <c r="G276" s="17"/>
      <c r="H276" s="17"/>
      <c r="I276" s="17"/>
      <c r="J276" s="17"/>
      <c r="K276" s="17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 ht="12.75">
      <c r="A277" s="66"/>
      <c r="B277" s="35"/>
      <c r="C277" s="43"/>
      <c r="D277" s="43"/>
      <c r="E277" s="43"/>
      <c r="F277" s="43"/>
      <c r="G277" s="43"/>
      <c r="H277" s="43"/>
      <c r="I277" s="43"/>
      <c r="J277" s="51"/>
      <c r="K277" s="51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 ht="12.75">
      <c r="A278" s="66"/>
      <c r="B278" s="35"/>
      <c r="C278" s="43"/>
      <c r="D278" s="43"/>
      <c r="E278" s="43"/>
      <c r="F278" s="43"/>
      <c r="G278" s="43"/>
      <c r="H278" s="43"/>
      <c r="I278" s="43"/>
      <c r="J278" s="51"/>
      <c r="K278" s="51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 ht="12.75">
      <c r="A279" s="275">
        <v>46214</v>
      </c>
      <c r="B279" s="137" t="s">
        <v>25</v>
      </c>
      <c r="C279" s="138">
        <v>0</v>
      </c>
      <c r="D279" s="138">
        <v>62</v>
      </c>
      <c r="E279" s="10">
        <v>38.299999999999997</v>
      </c>
      <c r="F279" s="10">
        <v>0</v>
      </c>
      <c r="G279" s="10">
        <v>54.4</v>
      </c>
      <c r="H279" s="10">
        <v>83.9</v>
      </c>
      <c r="I279" s="10">
        <v>89</v>
      </c>
      <c r="J279" s="12">
        <f t="shared" ref="J279:J298" si="32">SUM(D279:I279)</f>
        <v>327.60000000000002</v>
      </c>
      <c r="K279" s="252">
        <f>SUM(J279:J280)</f>
        <v>690</v>
      </c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 ht="12.75">
      <c r="A280" s="420"/>
      <c r="B280" s="137" t="s">
        <v>32</v>
      </c>
      <c r="C280" s="138">
        <v>0</v>
      </c>
      <c r="D280" s="138">
        <v>61.8</v>
      </c>
      <c r="E280" s="10">
        <v>39.799999999999997</v>
      </c>
      <c r="F280" s="10">
        <v>53</v>
      </c>
      <c r="G280" s="10">
        <v>48.6</v>
      </c>
      <c r="H280" s="10">
        <v>84.9</v>
      </c>
      <c r="I280" s="10">
        <v>74.3</v>
      </c>
      <c r="J280" s="15">
        <f t="shared" si="32"/>
        <v>362.40000000000003</v>
      </c>
      <c r="K280" s="420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 ht="12.75">
      <c r="A281" s="275">
        <v>46215</v>
      </c>
      <c r="B281" s="137" t="s">
        <v>25</v>
      </c>
      <c r="C281" s="138">
        <v>0</v>
      </c>
      <c r="D281" s="138">
        <v>64</v>
      </c>
      <c r="E281" s="10">
        <v>43.4</v>
      </c>
      <c r="F281" s="10">
        <v>96.2</v>
      </c>
      <c r="G281" s="10">
        <v>58.8</v>
      </c>
      <c r="H281" s="10">
        <v>86.3</v>
      </c>
      <c r="I281" s="10">
        <v>78.599999999999994</v>
      </c>
      <c r="J281" s="12">
        <f t="shared" si="32"/>
        <v>427.30000000000007</v>
      </c>
      <c r="K281" s="252">
        <f>SUM(J281:J282)</f>
        <v>810.80000000000007</v>
      </c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 ht="12.75">
      <c r="A282" s="420"/>
      <c r="B282" s="137" t="s">
        <v>32</v>
      </c>
      <c r="C282" s="138">
        <v>0</v>
      </c>
      <c r="D282" s="138">
        <v>61.5</v>
      </c>
      <c r="E282" s="10">
        <v>37.1</v>
      </c>
      <c r="F282" s="10">
        <v>75.8</v>
      </c>
      <c r="G282" s="10">
        <v>52.4</v>
      </c>
      <c r="H282" s="10">
        <v>81.599999999999994</v>
      </c>
      <c r="I282" s="10">
        <v>75.099999999999994</v>
      </c>
      <c r="J282" s="15">
        <f t="shared" si="32"/>
        <v>383.5</v>
      </c>
      <c r="K282" s="420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 ht="12.75">
      <c r="A283" s="275">
        <v>46216</v>
      </c>
      <c r="B283" s="137" t="s">
        <v>25</v>
      </c>
      <c r="C283" s="138">
        <v>0</v>
      </c>
      <c r="D283" s="138">
        <v>59</v>
      </c>
      <c r="E283" s="10">
        <v>40.700000000000003</v>
      </c>
      <c r="F283" s="10">
        <v>76.5</v>
      </c>
      <c r="G283" s="10">
        <v>48.5</v>
      </c>
      <c r="H283" s="10">
        <v>81</v>
      </c>
      <c r="I283" s="10">
        <v>76.5</v>
      </c>
      <c r="J283" s="12">
        <f t="shared" si="32"/>
        <v>382.2</v>
      </c>
      <c r="K283" s="252">
        <f>SUM(J283:J284)</f>
        <v>760.90000000000009</v>
      </c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 ht="12.75">
      <c r="A284" s="420"/>
      <c r="B284" s="137" t="s">
        <v>32</v>
      </c>
      <c r="C284" s="138">
        <v>0</v>
      </c>
      <c r="D284" s="138">
        <v>57.1</v>
      </c>
      <c r="E284" s="10">
        <v>34.799999999999997</v>
      </c>
      <c r="F284" s="10">
        <v>75.2</v>
      </c>
      <c r="G284" s="10">
        <v>48</v>
      </c>
      <c r="H284" s="10">
        <v>78.3</v>
      </c>
      <c r="I284" s="10">
        <v>85.3</v>
      </c>
      <c r="J284" s="15">
        <f t="shared" si="32"/>
        <v>378.70000000000005</v>
      </c>
      <c r="K284" s="420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 ht="12.75">
      <c r="A285" s="275">
        <v>46217</v>
      </c>
      <c r="B285" s="137" t="s">
        <v>25</v>
      </c>
      <c r="C285" s="138">
        <v>0</v>
      </c>
      <c r="D285" s="138">
        <v>64</v>
      </c>
      <c r="E285" s="10">
        <v>40</v>
      </c>
      <c r="F285" s="10">
        <v>75.900000000000006</v>
      </c>
      <c r="G285" s="10">
        <v>50</v>
      </c>
      <c r="H285" s="10">
        <v>82.4</v>
      </c>
      <c r="I285" s="10">
        <v>88</v>
      </c>
      <c r="J285" s="12">
        <f t="shared" si="32"/>
        <v>400.3</v>
      </c>
      <c r="K285" s="252">
        <f>SUM(J285:J286)</f>
        <v>781</v>
      </c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 ht="12.75">
      <c r="A286" s="420"/>
      <c r="B286" s="137" t="s">
        <v>32</v>
      </c>
      <c r="C286" s="138">
        <v>0</v>
      </c>
      <c r="D286" s="138">
        <v>55.8</v>
      </c>
      <c r="E286" s="10">
        <v>37.5</v>
      </c>
      <c r="F286" s="10">
        <v>74.3</v>
      </c>
      <c r="G286" s="10">
        <v>52</v>
      </c>
      <c r="H286" s="10">
        <v>80</v>
      </c>
      <c r="I286" s="10">
        <v>81.099999999999994</v>
      </c>
      <c r="J286" s="15">
        <f t="shared" si="32"/>
        <v>380.70000000000005</v>
      </c>
      <c r="K286" s="420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 ht="12.75">
      <c r="A287" s="275">
        <v>46218</v>
      </c>
      <c r="B287" s="137" t="s">
        <v>25</v>
      </c>
      <c r="C287" s="138">
        <v>0</v>
      </c>
      <c r="D287" s="138">
        <v>60.8</v>
      </c>
      <c r="E287" s="10">
        <v>42.5</v>
      </c>
      <c r="F287" s="10">
        <v>85.4</v>
      </c>
      <c r="G287" s="10">
        <v>48.6</v>
      </c>
      <c r="H287" s="10">
        <v>85.8</v>
      </c>
      <c r="I287" s="10">
        <v>84</v>
      </c>
      <c r="J287" s="12">
        <f t="shared" si="32"/>
        <v>407.09999999999997</v>
      </c>
      <c r="K287" s="252">
        <f>SUM(J287:J288)</f>
        <v>798.59999999999991</v>
      </c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 ht="12.75">
      <c r="A288" s="420"/>
      <c r="B288" s="137" t="s">
        <v>32</v>
      </c>
      <c r="C288" s="138">
        <v>0</v>
      </c>
      <c r="D288" s="138">
        <v>68.3</v>
      </c>
      <c r="E288" s="10">
        <v>38.700000000000003</v>
      </c>
      <c r="F288" s="10">
        <v>70</v>
      </c>
      <c r="G288" s="10">
        <v>45.7</v>
      </c>
      <c r="H288" s="10">
        <v>78.7</v>
      </c>
      <c r="I288" s="10">
        <v>90.1</v>
      </c>
      <c r="J288" s="15">
        <f t="shared" si="32"/>
        <v>391.5</v>
      </c>
      <c r="K288" s="420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 ht="12.75">
      <c r="A289" s="275">
        <v>46219</v>
      </c>
      <c r="B289" s="137" t="s">
        <v>25</v>
      </c>
      <c r="C289" s="138">
        <v>0</v>
      </c>
      <c r="D289" s="138">
        <v>72.400000000000006</v>
      </c>
      <c r="E289" s="10">
        <v>43.5</v>
      </c>
      <c r="F289" s="10">
        <v>76.599999999999994</v>
      </c>
      <c r="G289" s="10">
        <v>53.9</v>
      </c>
      <c r="H289" s="10">
        <v>82</v>
      </c>
      <c r="I289" s="10">
        <v>61.1</v>
      </c>
      <c r="J289" s="12">
        <f t="shared" si="32"/>
        <v>389.5</v>
      </c>
      <c r="K289" s="252">
        <f>SUM(J289:J290)</f>
        <v>561.20000000000005</v>
      </c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 ht="12.75">
      <c r="A290" s="420"/>
      <c r="B290" s="137" t="s">
        <v>32</v>
      </c>
      <c r="C290" s="138">
        <v>0</v>
      </c>
      <c r="D290" s="138">
        <v>57.6</v>
      </c>
      <c r="E290" s="10">
        <v>36</v>
      </c>
      <c r="F290" s="10">
        <v>0</v>
      </c>
      <c r="G290" s="10">
        <v>0</v>
      </c>
      <c r="H290" s="10">
        <v>78.099999999999994</v>
      </c>
      <c r="I290" s="10">
        <v>0</v>
      </c>
      <c r="J290" s="15">
        <f t="shared" si="32"/>
        <v>171.7</v>
      </c>
      <c r="K290" s="420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 ht="12.75">
      <c r="A291" s="275">
        <v>46220</v>
      </c>
      <c r="B291" s="137" t="s">
        <v>25</v>
      </c>
      <c r="C291" s="138">
        <v>0</v>
      </c>
      <c r="D291" s="138">
        <v>65.7</v>
      </c>
      <c r="E291" s="10">
        <v>39.299999999999997</v>
      </c>
      <c r="F291" s="10">
        <v>84</v>
      </c>
      <c r="G291" s="10">
        <v>50.3</v>
      </c>
      <c r="H291" s="10">
        <v>74.099999999999994</v>
      </c>
      <c r="I291" s="10">
        <v>83.9</v>
      </c>
      <c r="J291" s="12">
        <f t="shared" si="32"/>
        <v>397.29999999999995</v>
      </c>
      <c r="K291" s="252">
        <f>SUM(J291:J292)</f>
        <v>732.69999999999993</v>
      </c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 ht="12.75">
      <c r="A292" s="420"/>
      <c r="B292" s="137" t="s">
        <v>32</v>
      </c>
      <c r="C292" s="138">
        <v>0</v>
      </c>
      <c r="D292" s="138">
        <v>55.8</v>
      </c>
      <c r="E292" s="10">
        <v>37.4</v>
      </c>
      <c r="F292" s="10">
        <v>59.2</v>
      </c>
      <c r="G292" s="10">
        <v>45</v>
      </c>
      <c r="H292" s="10">
        <v>78</v>
      </c>
      <c r="I292" s="10">
        <v>60</v>
      </c>
      <c r="J292" s="15">
        <f t="shared" si="32"/>
        <v>335.4</v>
      </c>
      <c r="K292" s="420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 ht="12.75">
      <c r="A293" s="275">
        <v>46221</v>
      </c>
      <c r="B293" s="137" t="s">
        <v>25</v>
      </c>
      <c r="C293" s="138">
        <v>0</v>
      </c>
      <c r="D293" s="138">
        <v>62.1</v>
      </c>
      <c r="E293" s="10">
        <v>43.4</v>
      </c>
      <c r="F293" s="10">
        <v>81</v>
      </c>
      <c r="G293" s="10">
        <v>54</v>
      </c>
      <c r="H293" s="10">
        <v>85.5</v>
      </c>
      <c r="I293" s="10">
        <v>70</v>
      </c>
      <c r="J293" s="12">
        <f t="shared" si="32"/>
        <v>396</v>
      </c>
      <c r="K293" s="252">
        <f>SUM(J293:J294)</f>
        <v>781.5</v>
      </c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 ht="12.75">
      <c r="A294" s="420"/>
      <c r="B294" s="137" t="s">
        <v>32</v>
      </c>
      <c r="C294" s="138">
        <v>0</v>
      </c>
      <c r="D294" s="138">
        <v>56.1</v>
      </c>
      <c r="E294" s="10">
        <v>35.799999999999997</v>
      </c>
      <c r="F294" s="10">
        <v>64</v>
      </c>
      <c r="G294" s="10">
        <v>48.1</v>
      </c>
      <c r="H294" s="10">
        <v>84.4</v>
      </c>
      <c r="I294" s="10">
        <v>97.1</v>
      </c>
      <c r="J294" s="15">
        <f t="shared" si="32"/>
        <v>385.5</v>
      </c>
      <c r="K294" s="420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 ht="12.75">
      <c r="A295" s="275">
        <v>46222</v>
      </c>
      <c r="B295" s="137" t="s">
        <v>25</v>
      </c>
      <c r="C295" s="138">
        <v>0</v>
      </c>
      <c r="D295" s="138">
        <v>62.6</v>
      </c>
      <c r="E295" s="10">
        <v>40.299999999999997</v>
      </c>
      <c r="F295" s="10">
        <v>82.6</v>
      </c>
      <c r="G295" s="10">
        <v>51.1</v>
      </c>
      <c r="H295" s="10">
        <v>76.099999999999994</v>
      </c>
      <c r="I295" s="10">
        <v>90</v>
      </c>
      <c r="J295" s="12">
        <f>SUM(D295:I295)</f>
        <v>402.7</v>
      </c>
      <c r="K295" s="252">
        <f>SUM(J295:J296)</f>
        <v>748</v>
      </c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 ht="12.75">
      <c r="A296" s="420"/>
      <c r="B296" s="137" t="s">
        <v>32</v>
      </c>
      <c r="C296" s="138">
        <v>0</v>
      </c>
      <c r="D296" s="138">
        <v>61.5</v>
      </c>
      <c r="E296" s="10">
        <v>35.799999999999997</v>
      </c>
      <c r="F296" s="10">
        <v>58.6</v>
      </c>
      <c r="G296" s="10">
        <v>42.8</v>
      </c>
      <c r="H296" s="10">
        <v>75.7</v>
      </c>
      <c r="I296" s="10">
        <v>70.900000000000006</v>
      </c>
      <c r="J296" s="15">
        <f t="shared" si="32"/>
        <v>345.29999999999995</v>
      </c>
      <c r="K296" s="420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 ht="12.75">
      <c r="A297" s="275">
        <v>46223</v>
      </c>
      <c r="B297" s="137" t="s">
        <v>25</v>
      </c>
      <c r="C297" s="138">
        <v>0</v>
      </c>
      <c r="D297" s="138">
        <v>61.2</v>
      </c>
      <c r="E297" s="10">
        <v>40</v>
      </c>
      <c r="F297" s="10">
        <v>71.099999999999994</v>
      </c>
      <c r="G297" s="10">
        <v>51</v>
      </c>
      <c r="H297" s="10">
        <v>78.2</v>
      </c>
      <c r="I297" s="10">
        <v>62.3</v>
      </c>
      <c r="J297" s="12">
        <f t="shared" si="32"/>
        <v>363.8</v>
      </c>
      <c r="K297" s="252">
        <f>SUM(J297:J298)</f>
        <v>729.8</v>
      </c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 ht="12.75">
      <c r="A298" s="420"/>
      <c r="B298" s="137" t="s">
        <v>32</v>
      </c>
      <c r="C298" s="138">
        <v>0</v>
      </c>
      <c r="D298" s="138">
        <v>58.1</v>
      </c>
      <c r="E298" s="10">
        <v>34.1</v>
      </c>
      <c r="F298" s="10">
        <v>76.2</v>
      </c>
      <c r="G298" s="10">
        <v>42</v>
      </c>
      <c r="H298" s="10">
        <v>76.099999999999994</v>
      </c>
      <c r="I298" s="10">
        <v>79.5</v>
      </c>
      <c r="J298" s="15">
        <f t="shared" si="32"/>
        <v>366</v>
      </c>
      <c r="K298" s="420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 ht="12.75">
      <c r="A299" s="47"/>
      <c r="B299" s="139"/>
      <c r="C299" s="140"/>
      <c r="D299" s="140"/>
      <c r="E299" s="43"/>
      <c r="F299" s="43"/>
      <c r="G299" s="43"/>
      <c r="H299" s="43"/>
      <c r="I299" s="43"/>
      <c r="J299" s="13"/>
      <c r="K299" s="48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 ht="12.75">
      <c r="A300" s="282" t="s">
        <v>89</v>
      </c>
      <c r="B300" s="422"/>
      <c r="C300" s="16">
        <f t="shared" ref="C300:K300" si="33">SUM(C279:C298)</f>
        <v>0</v>
      </c>
      <c r="D300" s="16">
        <f t="shared" si="33"/>
        <v>1227.3999999999999</v>
      </c>
      <c r="E300" s="16">
        <f t="shared" si="33"/>
        <v>778.39999999999986</v>
      </c>
      <c r="F300" s="16">
        <f t="shared" si="33"/>
        <v>1335.5999999999997</v>
      </c>
      <c r="G300" s="16">
        <f t="shared" si="33"/>
        <v>945.2</v>
      </c>
      <c r="H300" s="16">
        <f t="shared" si="33"/>
        <v>1611.1000000000001</v>
      </c>
      <c r="I300" s="16">
        <f t="shared" si="33"/>
        <v>1496.8</v>
      </c>
      <c r="J300" s="16">
        <f t="shared" si="33"/>
        <v>7394.5000000000009</v>
      </c>
      <c r="K300" s="16">
        <f t="shared" si="33"/>
        <v>7394.5</v>
      </c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 ht="13.5">
      <c r="A301" s="280" t="s">
        <v>90</v>
      </c>
      <c r="B301" s="421"/>
      <c r="C301" s="17">
        <f t="shared" ref="C301:K301" si="34">C300*40</f>
        <v>0</v>
      </c>
      <c r="D301" s="17">
        <f t="shared" si="34"/>
        <v>49095.999999999993</v>
      </c>
      <c r="E301" s="17">
        <f t="shared" si="34"/>
        <v>31135.999999999993</v>
      </c>
      <c r="F301" s="17">
        <f t="shared" si="34"/>
        <v>53423.999999999985</v>
      </c>
      <c r="G301" s="17">
        <f t="shared" si="34"/>
        <v>37808</v>
      </c>
      <c r="H301" s="17">
        <f t="shared" si="34"/>
        <v>64444.000000000007</v>
      </c>
      <c r="I301" s="17">
        <f t="shared" si="34"/>
        <v>59872</v>
      </c>
      <c r="J301" s="17">
        <f t="shared" si="34"/>
        <v>295780.00000000006</v>
      </c>
      <c r="K301" s="17">
        <f t="shared" si="34"/>
        <v>295780</v>
      </c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 ht="12.75">
      <c r="A302" s="50"/>
      <c r="B302" s="51"/>
      <c r="C302" s="10"/>
      <c r="D302" s="10"/>
      <c r="E302" s="10"/>
      <c r="F302" s="10"/>
      <c r="G302" s="10"/>
      <c r="H302" s="10"/>
      <c r="I302" s="10"/>
      <c r="J302" s="15"/>
      <c r="K302" s="15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 ht="12.75">
      <c r="A303" s="281" t="s">
        <v>91</v>
      </c>
      <c r="B303" s="421"/>
      <c r="C303" s="16"/>
      <c r="D303" s="16"/>
      <c r="E303" s="16"/>
      <c r="F303" s="16"/>
      <c r="G303" s="16"/>
      <c r="H303" s="16"/>
      <c r="I303" s="16"/>
      <c r="J303" s="16"/>
      <c r="K303" s="16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 ht="12.75">
      <c r="A304" s="282" t="s">
        <v>92</v>
      </c>
      <c r="B304" s="422"/>
      <c r="C304" s="17"/>
      <c r="D304" s="17"/>
      <c r="E304" s="17"/>
      <c r="F304" s="17"/>
      <c r="G304" s="17"/>
      <c r="H304" s="17"/>
      <c r="I304" s="17"/>
      <c r="J304" s="17"/>
      <c r="K304" s="17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 ht="12.75">
      <c r="A305" s="66"/>
      <c r="B305" s="35"/>
      <c r="C305" s="43"/>
      <c r="D305" s="43"/>
      <c r="E305" s="43"/>
      <c r="F305" s="43"/>
      <c r="G305" s="43"/>
      <c r="H305" s="43"/>
      <c r="I305" s="43"/>
      <c r="J305" s="51"/>
      <c r="K305" s="51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 ht="12.75">
      <c r="A306" s="260">
        <v>46224</v>
      </c>
      <c r="B306" s="137" t="s">
        <v>25</v>
      </c>
      <c r="C306" s="10">
        <v>0</v>
      </c>
      <c r="D306" s="10">
        <v>61.1</v>
      </c>
      <c r="E306" s="10">
        <v>38.700000000000003</v>
      </c>
      <c r="F306" s="10">
        <v>78.5</v>
      </c>
      <c r="G306" s="10">
        <v>55.3</v>
      </c>
      <c r="H306" s="10">
        <v>77.400000000000006</v>
      </c>
      <c r="I306" s="10">
        <v>91.3</v>
      </c>
      <c r="J306" s="12">
        <f>SUM(C306:I306)</f>
        <v>402.3</v>
      </c>
      <c r="K306" s="252">
        <f>SUM(J306:J307)</f>
        <v>745.90000000000009</v>
      </c>
    </row>
    <row r="307" spans="1:26" ht="12.75">
      <c r="A307" s="424"/>
      <c r="B307" s="137" t="s">
        <v>32</v>
      </c>
      <c r="C307" s="10">
        <v>0</v>
      </c>
      <c r="D307" s="10">
        <v>36.799999999999997</v>
      </c>
      <c r="E307" s="10">
        <v>31.1</v>
      </c>
      <c r="F307" s="10">
        <v>74.5</v>
      </c>
      <c r="G307" s="10">
        <v>41</v>
      </c>
      <c r="H307" s="10">
        <v>77.7</v>
      </c>
      <c r="I307" s="10">
        <v>82.5</v>
      </c>
      <c r="J307" s="15">
        <f>SUM(C307:I307)</f>
        <v>343.6</v>
      </c>
      <c r="K307" s="420"/>
    </row>
    <row r="308" spans="1:26" ht="12.75">
      <c r="A308" s="260">
        <v>46225</v>
      </c>
      <c r="B308" s="137" t="s">
        <v>25</v>
      </c>
      <c r="C308" s="10">
        <v>0</v>
      </c>
      <c r="D308" s="10">
        <v>63.2</v>
      </c>
      <c r="E308" s="10">
        <v>37.5</v>
      </c>
      <c r="F308" s="10">
        <v>72.099999999999994</v>
      </c>
      <c r="G308" s="10">
        <v>46.5</v>
      </c>
      <c r="H308" s="10">
        <v>84.5</v>
      </c>
      <c r="I308" s="10">
        <v>84.8</v>
      </c>
      <c r="J308" s="12">
        <f t="shared" ref="J308:J327" si="35">SUM(C308:I308)</f>
        <v>388.6</v>
      </c>
      <c r="K308" s="252">
        <f t="shared" ref="K308" si="36">SUM(J308:J309)</f>
        <v>739.5</v>
      </c>
    </row>
    <row r="309" spans="1:26" ht="12.75">
      <c r="A309" s="424"/>
      <c r="B309" s="137" t="s">
        <v>32</v>
      </c>
      <c r="C309" s="10">
        <v>0</v>
      </c>
      <c r="D309" s="10">
        <v>59.9</v>
      </c>
      <c r="E309" s="10">
        <v>30.2</v>
      </c>
      <c r="F309" s="10">
        <v>75.599999999999994</v>
      </c>
      <c r="G309" s="10">
        <v>49.6</v>
      </c>
      <c r="H309" s="10">
        <v>73.599999999999994</v>
      </c>
      <c r="I309" s="10">
        <v>62</v>
      </c>
      <c r="J309" s="15">
        <f t="shared" si="35"/>
        <v>350.9</v>
      </c>
      <c r="K309" s="420"/>
    </row>
    <row r="310" spans="1:26" ht="12.75">
      <c r="A310" s="260">
        <v>46226</v>
      </c>
      <c r="B310" s="137" t="s">
        <v>25</v>
      </c>
      <c r="C310" s="10">
        <v>0</v>
      </c>
      <c r="D310" s="10">
        <v>60</v>
      </c>
      <c r="E310" s="10">
        <v>31.5</v>
      </c>
      <c r="F310" s="10">
        <v>73.2</v>
      </c>
      <c r="G310" s="10">
        <v>46</v>
      </c>
      <c r="H310" s="10">
        <v>75.5</v>
      </c>
      <c r="I310" s="10">
        <v>90.3</v>
      </c>
      <c r="J310" s="12">
        <f t="shared" si="35"/>
        <v>376.5</v>
      </c>
      <c r="K310" s="252">
        <f t="shared" ref="K310" si="37">SUM(J310:J311)</f>
        <v>711.4</v>
      </c>
    </row>
    <row r="311" spans="1:26" ht="12.75">
      <c r="A311" s="424"/>
      <c r="B311" s="137" t="s">
        <v>32</v>
      </c>
      <c r="C311" s="10">
        <v>0</v>
      </c>
      <c r="D311" s="10">
        <v>52.5</v>
      </c>
      <c r="E311" s="10">
        <v>30.7</v>
      </c>
      <c r="F311" s="10">
        <v>70.5</v>
      </c>
      <c r="G311" s="10">
        <v>42.4</v>
      </c>
      <c r="H311" s="10">
        <v>73.8</v>
      </c>
      <c r="I311" s="10">
        <v>65</v>
      </c>
      <c r="J311" s="15">
        <f t="shared" si="35"/>
        <v>334.9</v>
      </c>
      <c r="K311" s="420"/>
    </row>
    <row r="312" spans="1:26" ht="12.75">
      <c r="A312" s="260">
        <v>46227</v>
      </c>
      <c r="B312" s="137" t="s">
        <v>25</v>
      </c>
      <c r="C312" s="10">
        <v>0</v>
      </c>
      <c r="D312" s="10">
        <v>54.4</v>
      </c>
      <c r="E312" s="10">
        <v>33.5</v>
      </c>
      <c r="F312" s="10">
        <v>38</v>
      </c>
      <c r="G312" s="10">
        <v>51.6</v>
      </c>
      <c r="H312" s="10">
        <v>78.2</v>
      </c>
      <c r="I312" s="10">
        <v>89.5</v>
      </c>
      <c r="J312" s="12">
        <f t="shared" si="35"/>
        <v>345.2</v>
      </c>
      <c r="K312" s="252">
        <f t="shared" ref="K312" si="38">SUM(J312:J313)</f>
        <v>679.3</v>
      </c>
    </row>
    <row r="313" spans="1:26" ht="12.75">
      <c r="A313" s="424"/>
      <c r="B313" s="137" t="s">
        <v>32</v>
      </c>
      <c r="C313" s="10">
        <v>0</v>
      </c>
      <c r="D313" s="10">
        <v>48</v>
      </c>
      <c r="E313" s="10">
        <v>30.2</v>
      </c>
      <c r="F313" s="10">
        <v>67.7</v>
      </c>
      <c r="G313" s="10">
        <v>39.5</v>
      </c>
      <c r="H313" s="10">
        <v>77.599999999999994</v>
      </c>
      <c r="I313" s="10">
        <v>71.099999999999994</v>
      </c>
      <c r="J313" s="15">
        <f t="shared" si="35"/>
        <v>334.1</v>
      </c>
      <c r="K313" s="420"/>
    </row>
    <row r="314" spans="1:26" ht="12.75">
      <c r="A314" s="260">
        <v>46228</v>
      </c>
      <c r="B314" s="137" t="s">
        <v>25</v>
      </c>
      <c r="C314" s="10">
        <v>0</v>
      </c>
      <c r="D314" s="10">
        <v>47.4</v>
      </c>
      <c r="E314" s="10">
        <v>32.200000000000003</v>
      </c>
      <c r="F314" s="10">
        <v>43.3</v>
      </c>
      <c r="G314" s="10">
        <v>37</v>
      </c>
      <c r="H314" s="10">
        <v>72.599999999999994</v>
      </c>
      <c r="I314" s="10">
        <v>68</v>
      </c>
      <c r="J314" s="12">
        <f t="shared" si="35"/>
        <v>300.5</v>
      </c>
      <c r="K314" s="252">
        <f t="shared" ref="K314" si="39">SUM(J314:J315)</f>
        <v>633.20000000000005</v>
      </c>
    </row>
    <row r="315" spans="1:26" ht="12.75">
      <c r="A315" s="424"/>
      <c r="B315" s="137" t="s">
        <v>32</v>
      </c>
      <c r="C315" s="10">
        <v>0</v>
      </c>
      <c r="D315" s="10">
        <v>43.6</v>
      </c>
      <c r="E315" s="10">
        <v>30.2</v>
      </c>
      <c r="F315" s="10">
        <v>66.7</v>
      </c>
      <c r="G315" s="10">
        <v>39.1</v>
      </c>
      <c r="H315" s="10">
        <v>76</v>
      </c>
      <c r="I315" s="10">
        <v>77.099999999999994</v>
      </c>
      <c r="J315" s="15">
        <f t="shared" si="35"/>
        <v>332.7</v>
      </c>
      <c r="K315" s="420"/>
    </row>
    <row r="316" spans="1:26" ht="12.75">
      <c r="A316" s="260">
        <v>46229</v>
      </c>
      <c r="B316" s="137" t="s">
        <v>25</v>
      </c>
      <c r="C316" s="10">
        <v>0</v>
      </c>
      <c r="D316" s="10">
        <v>51.5</v>
      </c>
      <c r="E316" s="10">
        <v>38</v>
      </c>
      <c r="F316" s="10">
        <v>65.3</v>
      </c>
      <c r="G316" s="10">
        <v>47.8</v>
      </c>
      <c r="H316" s="10">
        <v>75</v>
      </c>
      <c r="I316" s="10">
        <v>90</v>
      </c>
      <c r="J316" s="12">
        <f t="shared" si="35"/>
        <v>367.6</v>
      </c>
      <c r="K316" s="252">
        <f t="shared" ref="K316" si="40">SUM(J316:J317)</f>
        <v>732.2</v>
      </c>
    </row>
    <row r="317" spans="1:26" ht="12.75">
      <c r="A317" s="424"/>
      <c r="B317" s="137" t="s">
        <v>32</v>
      </c>
      <c r="C317" s="10">
        <v>0</v>
      </c>
      <c r="D317" s="10">
        <v>51.1</v>
      </c>
      <c r="E317" s="10">
        <v>29.4</v>
      </c>
      <c r="F317" s="10">
        <v>73.099999999999994</v>
      </c>
      <c r="G317" s="10">
        <v>48.7</v>
      </c>
      <c r="H317" s="10">
        <v>80.900000000000006</v>
      </c>
      <c r="I317" s="10">
        <v>81.400000000000006</v>
      </c>
      <c r="J317" s="15">
        <f t="shared" si="35"/>
        <v>364.6</v>
      </c>
      <c r="K317" s="420"/>
    </row>
    <row r="318" spans="1:26" ht="12.75">
      <c r="A318" s="260">
        <v>46230</v>
      </c>
      <c r="B318" s="137" t="s">
        <v>25</v>
      </c>
      <c r="C318" s="10">
        <v>0</v>
      </c>
      <c r="D318" s="10">
        <v>57.8</v>
      </c>
      <c r="E318" s="10">
        <v>40</v>
      </c>
      <c r="F318" s="10">
        <v>72.5</v>
      </c>
      <c r="G318" s="10">
        <v>44.1</v>
      </c>
      <c r="H318" s="10">
        <v>84.9</v>
      </c>
      <c r="I318" s="10">
        <v>75.3</v>
      </c>
      <c r="J318" s="12">
        <f t="shared" si="35"/>
        <v>374.6</v>
      </c>
      <c r="K318" s="252">
        <f t="shared" ref="K318" si="41">SUM(J318:J319)</f>
        <v>732</v>
      </c>
    </row>
    <row r="319" spans="1:26" ht="12.75">
      <c r="A319" s="424"/>
      <c r="B319" s="137" t="s">
        <v>32</v>
      </c>
      <c r="C319" s="10">
        <v>0</v>
      </c>
      <c r="D319" s="10">
        <v>53</v>
      </c>
      <c r="E319" s="10">
        <v>33.200000000000003</v>
      </c>
      <c r="F319" s="10">
        <v>67.5</v>
      </c>
      <c r="G319" s="10">
        <v>43</v>
      </c>
      <c r="H319" s="10">
        <v>77.599999999999994</v>
      </c>
      <c r="I319" s="10">
        <v>83.1</v>
      </c>
      <c r="J319" s="15">
        <f t="shared" si="35"/>
        <v>357.4</v>
      </c>
      <c r="K319" s="420"/>
    </row>
    <row r="320" spans="1:26" ht="12.75">
      <c r="A320" s="260">
        <v>46231</v>
      </c>
      <c r="B320" s="137" t="s">
        <v>25</v>
      </c>
      <c r="C320" s="10">
        <v>0</v>
      </c>
      <c r="D320" s="10">
        <v>54.7</v>
      </c>
      <c r="E320" s="10">
        <v>38.1</v>
      </c>
      <c r="F320" s="10">
        <v>80.599999999999994</v>
      </c>
      <c r="G320" s="10">
        <v>47.1</v>
      </c>
      <c r="H320" s="10">
        <v>86.9</v>
      </c>
      <c r="I320" s="10">
        <v>70.2</v>
      </c>
      <c r="J320" s="12">
        <f t="shared" si="35"/>
        <v>377.59999999999997</v>
      </c>
      <c r="K320" s="252">
        <f t="shared" ref="K320" si="42">SUM(J320:J321)</f>
        <v>758.7</v>
      </c>
    </row>
    <row r="321" spans="1:11" ht="12.75">
      <c r="A321" s="424"/>
      <c r="B321" s="137" t="s">
        <v>32</v>
      </c>
      <c r="C321" s="10">
        <v>0</v>
      </c>
      <c r="D321" s="10">
        <v>54.3</v>
      </c>
      <c r="E321" s="10">
        <v>34.200000000000003</v>
      </c>
      <c r="F321" s="10">
        <v>73</v>
      </c>
      <c r="G321" s="10">
        <v>47.2</v>
      </c>
      <c r="H321" s="10">
        <v>82</v>
      </c>
      <c r="I321" s="10">
        <v>90.4</v>
      </c>
      <c r="J321" s="15">
        <f t="shared" si="35"/>
        <v>381.1</v>
      </c>
      <c r="K321" s="420"/>
    </row>
    <row r="322" spans="1:11" ht="12.75">
      <c r="A322" s="260">
        <v>46232</v>
      </c>
      <c r="B322" s="137" t="s">
        <v>25</v>
      </c>
      <c r="C322" s="10">
        <v>0</v>
      </c>
      <c r="D322" s="10">
        <v>57.1</v>
      </c>
      <c r="E322" s="10">
        <v>39.9</v>
      </c>
      <c r="F322" s="10">
        <v>76.2</v>
      </c>
      <c r="G322" s="10">
        <v>44.7</v>
      </c>
      <c r="H322" s="10">
        <v>81.7</v>
      </c>
      <c r="I322" s="10">
        <v>89.5</v>
      </c>
      <c r="J322" s="12">
        <f t="shared" si="35"/>
        <v>389.09999999999997</v>
      </c>
      <c r="K322" s="252">
        <f t="shared" ref="K322" si="43">SUM(J322:J323)</f>
        <v>777.7</v>
      </c>
    </row>
    <row r="323" spans="1:11" ht="12.75">
      <c r="A323" s="424"/>
      <c r="B323" s="137" t="s">
        <v>32</v>
      </c>
      <c r="C323" s="10">
        <v>0</v>
      </c>
      <c r="D323" s="10">
        <v>52.2</v>
      </c>
      <c r="E323" s="10">
        <v>33.200000000000003</v>
      </c>
      <c r="F323" s="10">
        <v>81.5</v>
      </c>
      <c r="G323" s="10">
        <v>47.2</v>
      </c>
      <c r="H323" s="10">
        <v>80.2</v>
      </c>
      <c r="I323" s="10">
        <v>94.3</v>
      </c>
      <c r="J323" s="15">
        <f t="shared" si="35"/>
        <v>388.6</v>
      </c>
      <c r="K323" s="420"/>
    </row>
    <row r="324" spans="1:11" ht="12.75">
      <c r="A324" s="260">
        <v>46233</v>
      </c>
      <c r="B324" s="137" t="s">
        <v>25</v>
      </c>
      <c r="C324" s="10">
        <v>0</v>
      </c>
      <c r="D324" s="10">
        <v>53.7</v>
      </c>
      <c r="E324" s="10">
        <v>40.299999999999997</v>
      </c>
      <c r="F324" s="10">
        <v>73.3</v>
      </c>
      <c r="G324" s="10">
        <v>43.1</v>
      </c>
      <c r="H324" s="10">
        <v>185.5</v>
      </c>
      <c r="I324" s="10">
        <v>90.6</v>
      </c>
      <c r="J324" s="12">
        <f t="shared" si="35"/>
        <v>486.5</v>
      </c>
      <c r="K324" s="252">
        <f t="shared" ref="K324" si="44">SUM(J324:J325)</f>
        <v>866.59999999999991</v>
      </c>
    </row>
    <row r="325" spans="1:11" ht="12.75">
      <c r="A325" s="424"/>
      <c r="B325" s="137" t="s">
        <v>32</v>
      </c>
      <c r="C325" s="10">
        <v>0</v>
      </c>
      <c r="D325" s="10">
        <v>47</v>
      </c>
      <c r="E325" s="10">
        <v>35.700000000000003</v>
      </c>
      <c r="F325" s="10">
        <v>75</v>
      </c>
      <c r="G325" s="10">
        <v>49</v>
      </c>
      <c r="H325" s="10">
        <v>78.2</v>
      </c>
      <c r="I325" s="10">
        <v>95.2</v>
      </c>
      <c r="J325" s="15">
        <f t="shared" si="35"/>
        <v>380.09999999999997</v>
      </c>
      <c r="K325" s="420"/>
    </row>
    <row r="326" spans="1:11" ht="12.75">
      <c r="A326" s="260">
        <v>46234</v>
      </c>
      <c r="B326" s="137" t="s">
        <v>25</v>
      </c>
      <c r="C326" s="10">
        <v>0</v>
      </c>
      <c r="D326" s="10">
        <v>56</v>
      </c>
      <c r="E326" s="10">
        <v>41</v>
      </c>
      <c r="F326" s="10">
        <v>77.599999999999994</v>
      </c>
      <c r="G326" s="10">
        <v>52.3</v>
      </c>
      <c r="H326" s="10">
        <v>80.099999999999994</v>
      </c>
      <c r="I326" s="10">
        <v>90.4</v>
      </c>
      <c r="J326" s="12">
        <f t="shared" si="35"/>
        <v>397.4</v>
      </c>
      <c r="K326" s="252">
        <f t="shared" ref="K326" si="45">SUM(J326:J327)</f>
        <v>736.9</v>
      </c>
    </row>
    <row r="327" spans="1:11" ht="12.75">
      <c r="A327" s="424"/>
      <c r="B327" s="137" t="s">
        <v>32</v>
      </c>
      <c r="C327" s="10">
        <v>0</v>
      </c>
      <c r="D327" s="10">
        <v>49</v>
      </c>
      <c r="E327" s="10">
        <v>34</v>
      </c>
      <c r="F327" s="10">
        <v>68.5</v>
      </c>
      <c r="G327" s="10">
        <v>39</v>
      </c>
      <c r="H327" s="10">
        <v>74.7</v>
      </c>
      <c r="I327" s="10">
        <v>74.3</v>
      </c>
      <c r="J327" s="15">
        <f t="shared" si="35"/>
        <v>339.5</v>
      </c>
      <c r="K327" s="420"/>
    </row>
    <row r="328" spans="1:11" ht="12.75">
      <c r="A328" s="11"/>
      <c r="B328" s="11"/>
      <c r="C328" s="153"/>
      <c r="D328" s="10"/>
      <c r="E328" s="10"/>
      <c r="F328" s="10"/>
      <c r="G328" s="10"/>
      <c r="H328" s="10"/>
      <c r="I328" s="10"/>
      <c r="J328" s="15"/>
      <c r="K328" s="142"/>
    </row>
    <row r="329" spans="1:11" ht="12.75">
      <c r="A329" s="258" t="s">
        <v>89</v>
      </c>
      <c r="B329" s="426"/>
      <c r="C329" s="33">
        <f>SUM(C306:C327)</f>
        <v>0</v>
      </c>
      <c r="D329" s="33">
        <f t="shared" ref="D329:K329" si="46">SUM(D306:D327)</f>
        <v>1164.3000000000002</v>
      </c>
      <c r="E329" s="33">
        <f t="shared" si="46"/>
        <v>762.8</v>
      </c>
      <c r="F329" s="33">
        <f t="shared" si="46"/>
        <v>1544.1999999999998</v>
      </c>
      <c r="G329" s="33">
        <f t="shared" si="46"/>
        <v>1001.2000000000003</v>
      </c>
      <c r="H329" s="33">
        <f t="shared" si="46"/>
        <v>1834.6000000000001</v>
      </c>
      <c r="I329" s="33">
        <f t="shared" si="46"/>
        <v>1806.3000000000002</v>
      </c>
      <c r="J329" s="33">
        <f t="shared" si="46"/>
        <v>8113.4000000000015</v>
      </c>
      <c r="K329" s="33">
        <f t="shared" si="46"/>
        <v>8113.4</v>
      </c>
    </row>
    <row r="330" spans="1:11" ht="13.5">
      <c r="A330" s="259" t="s">
        <v>90</v>
      </c>
      <c r="B330" s="427"/>
      <c r="C330" s="17">
        <f t="shared" ref="C330:K330" si="47">C329*40</f>
        <v>0</v>
      </c>
      <c r="D330" s="17">
        <f t="shared" si="47"/>
        <v>46572.000000000007</v>
      </c>
      <c r="E330" s="17">
        <f t="shared" si="47"/>
        <v>30512</v>
      </c>
      <c r="F330" s="17">
        <f t="shared" si="47"/>
        <v>61767.999999999993</v>
      </c>
      <c r="G330" s="17">
        <f t="shared" si="47"/>
        <v>40048.000000000015</v>
      </c>
      <c r="H330" s="17">
        <f t="shared" si="47"/>
        <v>73384</v>
      </c>
      <c r="I330" s="17">
        <f t="shared" si="47"/>
        <v>72252</v>
      </c>
      <c r="J330" s="17">
        <f t="shared" si="47"/>
        <v>324536.00000000006</v>
      </c>
      <c r="K330" s="17">
        <f t="shared" si="47"/>
        <v>324536</v>
      </c>
    </row>
    <row r="331" spans="1:11" ht="13.5">
      <c r="A331" s="18"/>
      <c r="B331" s="13"/>
      <c r="C331" s="10"/>
      <c r="D331" s="10"/>
      <c r="E331" s="10"/>
      <c r="F331" s="10"/>
      <c r="G331" s="10"/>
      <c r="H331" s="10"/>
      <c r="I331" s="10"/>
      <c r="J331" s="15"/>
      <c r="K331" s="142"/>
    </row>
    <row r="332" spans="1:11" ht="12.75">
      <c r="A332" s="254" t="s">
        <v>91</v>
      </c>
      <c r="B332" s="422"/>
      <c r="C332" s="10"/>
      <c r="D332" s="10"/>
      <c r="E332" s="10"/>
      <c r="F332" s="10"/>
      <c r="G332" s="10"/>
      <c r="H332" s="10"/>
      <c r="I332" s="10"/>
      <c r="J332" s="15"/>
      <c r="K332" s="142"/>
    </row>
    <row r="333" spans="1:11" ht="12.75">
      <c r="A333" s="255" t="s">
        <v>92</v>
      </c>
      <c r="B333" s="421"/>
      <c r="C333" s="10"/>
      <c r="D333" s="10"/>
      <c r="E333" s="10"/>
      <c r="F333" s="10"/>
      <c r="G333" s="10"/>
      <c r="H333" s="10"/>
      <c r="I333" s="10"/>
      <c r="J333" s="15"/>
      <c r="K333" s="142"/>
    </row>
    <row r="334" spans="1:11" ht="14.25">
      <c r="A334" s="141"/>
      <c r="B334" s="67"/>
      <c r="C334" s="10"/>
      <c r="D334" s="10"/>
      <c r="E334" s="10"/>
      <c r="F334" s="10"/>
      <c r="G334" s="10"/>
      <c r="H334" s="10"/>
      <c r="I334" s="10"/>
      <c r="J334" s="15"/>
      <c r="K334" s="142"/>
    </row>
    <row r="335" spans="1:11" ht="14.25">
      <c r="A335" s="141"/>
      <c r="B335" s="67"/>
      <c r="C335" s="10"/>
      <c r="D335" s="10"/>
      <c r="E335" s="10"/>
      <c r="F335" s="10"/>
      <c r="G335" s="10"/>
      <c r="H335" s="10"/>
      <c r="I335" s="10"/>
      <c r="J335" s="15"/>
      <c r="K335" s="142"/>
    </row>
    <row r="336" spans="1:11" ht="12.75">
      <c r="A336" s="275">
        <v>46174</v>
      </c>
      <c r="B336" s="12" t="s">
        <v>25</v>
      </c>
      <c r="C336" s="13">
        <v>0</v>
      </c>
      <c r="D336" s="13">
        <v>70.7</v>
      </c>
      <c r="E336" s="10">
        <v>53.3</v>
      </c>
      <c r="F336" s="10">
        <v>103.8</v>
      </c>
      <c r="G336" s="10">
        <v>62.3</v>
      </c>
      <c r="H336" s="10">
        <v>90.5</v>
      </c>
      <c r="I336" s="10">
        <v>83</v>
      </c>
      <c r="J336" s="12">
        <f t="shared" ref="J336:J355" si="48">SUM(D336:I336)</f>
        <v>463.6</v>
      </c>
      <c r="K336" s="252">
        <f>SUM(J336:J337)</f>
        <v>895</v>
      </c>
    </row>
    <row r="337" spans="1:11" ht="12.75">
      <c r="A337" s="420"/>
      <c r="B337" s="15" t="s">
        <v>32</v>
      </c>
      <c r="C337" s="10">
        <v>0</v>
      </c>
      <c r="D337" s="10">
        <v>66</v>
      </c>
      <c r="E337" s="10">
        <v>50.7</v>
      </c>
      <c r="F337" s="10">
        <v>94.4</v>
      </c>
      <c r="G337" s="10">
        <v>63.3</v>
      </c>
      <c r="H337" s="10">
        <v>93.6</v>
      </c>
      <c r="I337" s="10">
        <v>63.4</v>
      </c>
      <c r="J337" s="15">
        <f t="shared" si="48"/>
        <v>431.4</v>
      </c>
      <c r="K337" s="420"/>
    </row>
    <row r="338" spans="1:11" ht="12.75">
      <c r="A338" s="275">
        <v>46175</v>
      </c>
      <c r="B338" s="12" t="s">
        <v>25</v>
      </c>
      <c r="C338" s="13">
        <v>0</v>
      </c>
      <c r="D338" s="13">
        <v>72.400000000000006</v>
      </c>
      <c r="E338" s="10">
        <v>58.5</v>
      </c>
      <c r="F338" s="10">
        <v>107.5</v>
      </c>
      <c r="G338" s="10">
        <v>63.1</v>
      </c>
      <c r="H338" s="10">
        <v>93.1</v>
      </c>
      <c r="I338" s="10">
        <v>63.1</v>
      </c>
      <c r="J338" s="12">
        <f t="shared" si="48"/>
        <v>457.70000000000005</v>
      </c>
      <c r="K338" s="252">
        <f>SUM(J338:J339)</f>
        <v>913.1</v>
      </c>
    </row>
    <row r="339" spans="1:11" ht="12.75">
      <c r="A339" s="420"/>
      <c r="B339" s="15" t="s">
        <v>32</v>
      </c>
      <c r="C339" s="10">
        <v>0</v>
      </c>
      <c r="D339" s="10">
        <v>67.3</v>
      </c>
      <c r="E339" s="10">
        <v>51.8</v>
      </c>
      <c r="F339" s="10">
        <v>100.7</v>
      </c>
      <c r="G339" s="10">
        <v>59.2</v>
      </c>
      <c r="H339" s="10">
        <v>84.3</v>
      </c>
      <c r="I339" s="10">
        <v>92.1</v>
      </c>
      <c r="J339" s="15">
        <f t="shared" si="48"/>
        <v>455.4</v>
      </c>
      <c r="K339" s="420"/>
    </row>
    <row r="340" spans="1:11" ht="12.75">
      <c r="A340" s="275">
        <v>46176</v>
      </c>
      <c r="B340" s="12" t="s">
        <v>25</v>
      </c>
      <c r="C340" s="13">
        <v>0</v>
      </c>
      <c r="D340" s="13">
        <v>64.3</v>
      </c>
      <c r="E340" s="10">
        <v>58</v>
      </c>
      <c r="F340" s="10">
        <v>108.7</v>
      </c>
      <c r="G340" s="10">
        <v>60</v>
      </c>
      <c r="H340" s="10">
        <v>93.2</v>
      </c>
      <c r="I340" s="10">
        <v>80.3</v>
      </c>
      <c r="J340" s="12">
        <f t="shared" si="48"/>
        <v>464.5</v>
      </c>
      <c r="K340" s="252">
        <f>SUM(J340:J341)</f>
        <v>901</v>
      </c>
    </row>
    <row r="341" spans="1:11" ht="12.75">
      <c r="A341" s="420"/>
      <c r="B341" s="15" t="s">
        <v>32</v>
      </c>
      <c r="C341" s="10">
        <v>0</v>
      </c>
      <c r="D341" s="10">
        <v>56.6</v>
      </c>
      <c r="E341" s="10">
        <v>49.7</v>
      </c>
      <c r="F341" s="10">
        <v>97.6</v>
      </c>
      <c r="G341" s="10">
        <v>58.2</v>
      </c>
      <c r="H341" s="10">
        <v>85.7</v>
      </c>
      <c r="I341" s="10">
        <v>88.7</v>
      </c>
      <c r="J341" s="15">
        <f t="shared" si="48"/>
        <v>436.5</v>
      </c>
      <c r="K341" s="420"/>
    </row>
    <row r="342" spans="1:11" ht="12.75">
      <c r="A342" s="275">
        <v>46177</v>
      </c>
      <c r="B342" s="12" t="s">
        <v>25</v>
      </c>
      <c r="C342" s="13">
        <v>0</v>
      </c>
      <c r="D342" s="13">
        <v>68.599999999999994</v>
      </c>
      <c r="E342" s="10">
        <v>58.4</v>
      </c>
      <c r="F342" s="10">
        <v>112</v>
      </c>
      <c r="G342" s="10">
        <v>62.9</v>
      </c>
      <c r="H342" s="10">
        <v>89.8</v>
      </c>
      <c r="I342" s="10">
        <v>85.2</v>
      </c>
      <c r="J342" s="12">
        <f t="shared" si="48"/>
        <v>476.9</v>
      </c>
      <c r="K342" s="252">
        <f>SUM(J342:J343)</f>
        <v>946.89999999999986</v>
      </c>
    </row>
    <row r="343" spans="1:11" ht="12.75">
      <c r="A343" s="420"/>
      <c r="B343" s="15" t="s">
        <v>32</v>
      </c>
      <c r="C343" s="10">
        <v>0</v>
      </c>
      <c r="D343" s="10">
        <v>67.099999999999994</v>
      </c>
      <c r="E343" s="10">
        <v>56.6</v>
      </c>
      <c r="F343" s="10">
        <v>106.1</v>
      </c>
      <c r="G343" s="10">
        <v>60.3</v>
      </c>
      <c r="H343" s="10">
        <v>89.1</v>
      </c>
      <c r="I343" s="10">
        <v>90.8</v>
      </c>
      <c r="J343" s="15">
        <f t="shared" si="48"/>
        <v>469.99999999999994</v>
      </c>
      <c r="K343" s="420"/>
    </row>
    <row r="344" spans="1:11" ht="12.75">
      <c r="A344" s="275">
        <v>46178</v>
      </c>
      <c r="B344" s="12" t="s">
        <v>25</v>
      </c>
      <c r="C344" s="13">
        <v>0</v>
      </c>
      <c r="D344" s="13">
        <v>70.099999999999994</v>
      </c>
      <c r="E344" s="10">
        <v>59.1</v>
      </c>
      <c r="F344" s="10">
        <v>107</v>
      </c>
      <c r="G344" s="10">
        <v>63.1</v>
      </c>
      <c r="H344" s="10">
        <v>87.3</v>
      </c>
      <c r="I344" s="10">
        <v>79.7</v>
      </c>
      <c r="J344" s="12">
        <f t="shared" si="48"/>
        <v>466.3</v>
      </c>
      <c r="K344" s="252">
        <f>SUM(J344:J345)</f>
        <v>913.5</v>
      </c>
    </row>
    <row r="345" spans="1:11" ht="12.75">
      <c r="A345" s="420"/>
      <c r="B345" s="15" t="s">
        <v>32</v>
      </c>
      <c r="C345" s="10">
        <v>0</v>
      </c>
      <c r="D345" s="10">
        <v>69.099999999999994</v>
      </c>
      <c r="E345" s="10">
        <v>51</v>
      </c>
      <c r="F345" s="10">
        <v>98.3</v>
      </c>
      <c r="G345" s="10">
        <v>53.9</v>
      </c>
      <c r="H345" s="10">
        <v>85.7</v>
      </c>
      <c r="I345" s="10">
        <v>89.2</v>
      </c>
      <c r="J345" s="15">
        <f t="shared" si="48"/>
        <v>447.19999999999993</v>
      </c>
      <c r="K345" s="420"/>
    </row>
    <row r="346" spans="1:11" ht="12.75">
      <c r="A346" s="275">
        <v>46179</v>
      </c>
      <c r="B346" s="12" t="s">
        <v>25</v>
      </c>
      <c r="C346" s="13">
        <v>0</v>
      </c>
      <c r="D346" s="13">
        <v>68.099999999999994</v>
      </c>
      <c r="E346" s="10">
        <v>54.6</v>
      </c>
      <c r="F346" s="10">
        <v>105.8</v>
      </c>
      <c r="G346" s="10">
        <v>55.1</v>
      </c>
      <c r="H346" s="10">
        <v>83.2</v>
      </c>
      <c r="I346" s="10">
        <v>74.099999999999994</v>
      </c>
      <c r="J346" s="12">
        <f t="shared" si="48"/>
        <v>440.9</v>
      </c>
      <c r="K346" s="252">
        <f>SUM(J346:J347)</f>
        <v>856.59999999999991</v>
      </c>
    </row>
    <row r="347" spans="1:11" ht="12.75">
      <c r="A347" s="420"/>
      <c r="B347" s="15" t="s">
        <v>32</v>
      </c>
      <c r="C347" s="10">
        <v>0</v>
      </c>
      <c r="D347" s="10">
        <v>65</v>
      </c>
      <c r="E347" s="10">
        <v>49</v>
      </c>
      <c r="F347" s="10">
        <v>95.5</v>
      </c>
      <c r="G347" s="10">
        <v>52.8</v>
      </c>
      <c r="H347" s="10">
        <v>76.7</v>
      </c>
      <c r="I347" s="10">
        <v>76.7</v>
      </c>
      <c r="J347" s="15">
        <f t="shared" si="48"/>
        <v>415.7</v>
      </c>
      <c r="K347" s="420"/>
    </row>
    <row r="348" spans="1:11" ht="12.75">
      <c r="A348" s="275">
        <v>46180</v>
      </c>
      <c r="B348" s="12" t="s">
        <v>25</v>
      </c>
      <c r="C348" s="13">
        <v>0</v>
      </c>
      <c r="D348" s="13">
        <v>73.2</v>
      </c>
      <c r="E348" s="10">
        <v>56.4</v>
      </c>
      <c r="F348" s="10">
        <v>106.4</v>
      </c>
      <c r="G348" s="10">
        <v>58.5</v>
      </c>
      <c r="H348" s="10">
        <v>83.5</v>
      </c>
      <c r="I348" s="10">
        <v>83.3</v>
      </c>
      <c r="J348" s="12">
        <f t="shared" si="48"/>
        <v>461.3</v>
      </c>
      <c r="K348" s="252">
        <f>SUM(J348:J349)</f>
        <v>908.3</v>
      </c>
    </row>
    <row r="349" spans="1:11" ht="12.75">
      <c r="A349" s="420"/>
      <c r="B349" s="15" t="s">
        <v>32</v>
      </c>
      <c r="C349" s="10">
        <v>0</v>
      </c>
      <c r="D349" s="10">
        <v>66.7</v>
      </c>
      <c r="E349" s="10">
        <v>48.5</v>
      </c>
      <c r="F349" s="10">
        <v>101.8</v>
      </c>
      <c r="G349" s="10">
        <v>61</v>
      </c>
      <c r="H349" s="10">
        <v>82.2</v>
      </c>
      <c r="I349" s="10">
        <v>86.8</v>
      </c>
      <c r="J349" s="15">
        <f t="shared" si="48"/>
        <v>447</v>
      </c>
      <c r="K349" s="420"/>
    </row>
    <row r="350" spans="1:11" ht="12.75">
      <c r="A350" s="275">
        <v>46181</v>
      </c>
      <c r="B350" s="12" t="s">
        <v>25</v>
      </c>
      <c r="C350" s="13">
        <v>0</v>
      </c>
      <c r="D350" s="13">
        <v>67.8</v>
      </c>
      <c r="E350" s="10">
        <v>57.3</v>
      </c>
      <c r="F350" s="10">
        <v>109.1</v>
      </c>
      <c r="G350" s="10">
        <v>60</v>
      </c>
      <c r="H350" s="10">
        <v>84.9</v>
      </c>
      <c r="I350" s="10">
        <v>73.400000000000006</v>
      </c>
      <c r="J350" s="12">
        <f t="shared" si="48"/>
        <v>452.5</v>
      </c>
      <c r="K350" s="252">
        <f>SUM(J350:J351)</f>
        <v>882.8</v>
      </c>
    </row>
    <row r="351" spans="1:11" ht="12.75">
      <c r="A351" s="420"/>
      <c r="B351" s="15" t="s">
        <v>32</v>
      </c>
      <c r="C351" s="10">
        <v>0</v>
      </c>
      <c r="D351" s="10">
        <v>58.8</v>
      </c>
      <c r="E351" s="10">
        <v>50.5</v>
      </c>
      <c r="F351" s="10">
        <v>96.2</v>
      </c>
      <c r="G351" s="10">
        <v>56.3</v>
      </c>
      <c r="H351" s="10">
        <v>87.6</v>
      </c>
      <c r="I351" s="10">
        <v>80.900000000000006</v>
      </c>
      <c r="J351" s="15">
        <f t="shared" si="48"/>
        <v>430.29999999999995</v>
      </c>
      <c r="K351" s="420"/>
    </row>
    <row r="352" spans="1:11" ht="12.75">
      <c r="A352" s="275">
        <v>46182</v>
      </c>
      <c r="B352" s="12" t="s">
        <v>25</v>
      </c>
      <c r="C352" s="13">
        <v>0</v>
      </c>
      <c r="D352" s="13">
        <v>67.8</v>
      </c>
      <c r="E352" s="10">
        <v>56.8</v>
      </c>
      <c r="F352" s="10">
        <v>112.6</v>
      </c>
      <c r="G352" s="10" t="s">
        <v>114</v>
      </c>
      <c r="H352" s="10">
        <v>82.2</v>
      </c>
      <c r="I352" s="10">
        <v>79.3</v>
      </c>
      <c r="J352" s="12">
        <f t="shared" si="48"/>
        <v>398.7</v>
      </c>
      <c r="K352" s="252">
        <f>SUM(J352:J353)</f>
        <v>849.8</v>
      </c>
    </row>
    <row r="353" spans="1:11" ht="12.75">
      <c r="A353" s="420"/>
      <c r="B353" s="15" t="s">
        <v>32</v>
      </c>
      <c r="C353" s="10">
        <v>0</v>
      </c>
      <c r="D353" s="10">
        <v>61.3</v>
      </c>
      <c r="E353" s="10">
        <v>53.1</v>
      </c>
      <c r="F353" s="10">
        <v>97</v>
      </c>
      <c r="G353" s="10">
        <v>58.7</v>
      </c>
      <c r="H353" s="10">
        <v>90</v>
      </c>
      <c r="I353" s="10">
        <v>91</v>
      </c>
      <c r="J353" s="15">
        <f t="shared" si="48"/>
        <v>451.1</v>
      </c>
      <c r="K353" s="420"/>
    </row>
    <row r="354" spans="1:11" ht="12.75">
      <c r="A354" s="275">
        <v>46183</v>
      </c>
      <c r="B354" s="12" t="s">
        <v>25</v>
      </c>
      <c r="C354" s="13">
        <v>0</v>
      </c>
      <c r="D354" s="13">
        <v>67.7</v>
      </c>
      <c r="E354" s="10">
        <v>56.5</v>
      </c>
      <c r="F354" s="10">
        <v>106.7</v>
      </c>
      <c r="G354" s="10">
        <v>55</v>
      </c>
      <c r="H354" s="10">
        <v>85.5</v>
      </c>
      <c r="I354" s="10">
        <v>76</v>
      </c>
      <c r="J354" s="12">
        <f t="shared" si="48"/>
        <v>447.4</v>
      </c>
      <c r="K354" s="252">
        <f>SUM(J354:J355)</f>
        <v>902.4</v>
      </c>
    </row>
    <row r="355" spans="1:11" ht="12.75">
      <c r="A355" s="420"/>
      <c r="B355" s="15" t="s">
        <v>32</v>
      </c>
      <c r="C355" s="10">
        <v>0</v>
      </c>
      <c r="D355" s="10">
        <v>62.8</v>
      </c>
      <c r="E355" s="10">
        <v>53.3</v>
      </c>
      <c r="F355" s="10">
        <v>99.9</v>
      </c>
      <c r="G355" s="10">
        <v>60</v>
      </c>
      <c r="H355" s="10">
        <v>89</v>
      </c>
      <c r="I355" s="10">
        <v>90</v>
      </c>
      <c r="J355" s="15">
        <f t="shared" si="48"/>
        <v>455</v>
      </c>
      <c r="K355" s="420"/>
    </row>
    <row r="356" spans="1:11" ht="12.75">
      <c r="A356" s="12"/>
      <c r="B356" s="12"/>
      <c r="C356" s="13"/>
      <c r="D356" s="13"/>
      <c r="E356" s="10"/>
      <c r="F356" s="10"/>
      <c r="G356" s="10"/>
      <c r="H356" s="10"/>
      <c r="I356" s="10"/>
      <c r="J356" s="13"/>
      <c r="K356" s="14"/>
    </row>
    <row r="357" spans="1:11" ht="12.75">
      <c r="A357" s="254" t="s">
        <v>89</v>
      </c>
      <c r="B357" s="422"/>
      <c r="C357" s="16">
        <f t="shared" ref="C357:K357" si="49">SUM(C336:C355)</f>
        <v>0</v>
      </c>
      <c r="D357" s="16">
        <f t="shared" si="49"/>
        <v>1331.4</v>
      </c>
      <c r="E357" s="16">
        <f t="shared" si="49"/>
        <v>1083.0999999999999</v>
      </c>
      <c r="F357" s="16">
        <f t="shared" si="49"/>
        <v>2067.1</v>
      </c>
      <c r="G357" s="16">
        <f t="shared" si="49"/>
        <v>1123.6999999999998</v>
      </c>
      <c r="H357" s="16">
        <f t="shared" si="49"/>
        <v>1737.1000000000001</v>
      </c>
      <c r="I357" s="16">
        <f t="shared" si="49"/>
        <v>1627.0000000000002</v>
      </c>
      <c r="J357" s="16">
        <f t="shared" si="49"/>
        <v>8969.4</v>
      </c>
      <c r="K357" s="16">
        <f t="shared" si="49"/>
        <v>8969.4000000000015</v>
      </c>
    </row>
    <row r="358" spans="1:11" ht="13.5">
      <c r="A358" s="253" t="s">
        <v>90</v>
      </c>
      <c r="B358" s="421"/>
      <c r="C358" s="17">
        <f t="shared" ref="C358:K358" si="50">C357*40</f>
        <v>0</v>
      </c>
      <c r="D358" s="17">
        <f t="shared" si="50"/>
        <v>53256</v>
      </c>
      <c r="E358" s="17">
        <f t="shared" si="50"/>
        <v>43324</v>
      </c>
      <c r="F358" s="17">
        <f t="shared" si="50"/>
        <v>82684</v>
      </c>
      <c r="G358" s="17">
        <f t="shared" si="50"/>
        <v>44947.999999999993</v>
      </c>
      <c r="H358" s="17">
        <f t="shared" si="50"/>
        <v>69484</v>
      </c>
      <c r="I358" s="17">
        <f t="shared" si="50"/>
        <v>65080.000000000007</v>
      </c>
      <c r="J358" s="17">
        <f t="shared" si="50"/>
        <v>358776</v>
      </c>
      <c r="K358" s="17">
        <f t="shared" si="50"/>
        <v>358776.00000000006</v>
      </c>
    </row>
    <row r="359" spans="1:11" ht="13.5">
      <c r="A359" s="45"/>
      <c r="B359" s="15"/>
      <c r="C359" s="10"/>
      <c r="D359" s="10"/>
      <c r="E359" s="10"/>
      <c r="F359" s="10"/>
      <c r="G359" s="10"/>
      <c r="H359" s="10"/>
      <c r="I359" s="10"/>
      <c r="J359" s="15"/>
      <c r="K359" s="15"/>
    </row>
    <row r="360" spans="1:11" ht="12.75">
      <c r="A360" s="254" t="s">
        <v>91</v>
      </c>
      <c r="B360" s="421"/>
      <c r="C360" s="16"/>
      <c r="D360" s="16"/>
      <c r="E360" s="16"/>
      <c r="F360" s="16"/>
      <c r="G360" s="16"/>
      <c r="H360" s="16"/>
      <c r="I360" s="16"/>
      <c r="J360" s="16"/>
      <c r="K360" s="16"/>
    </row>
    <row r="361" spans="1:11" ht="12.75">
      <c r="A361" s="255" t="s">
        <v>92</v>
      </c>
      <c r="B361" s="422"/>
      <c r="C361" s="17"/>
      <c r="D361" s="17"/>
      <c r="E361" s="17"/>
      <c r="F361" s="17"/>
      <c r="G361" s="17"/>
      <c r="H361" s="17"/>
      <c r="I361" s="17"/>
      <c r="J361" s="17"/>
      <c r="K361" s="17"/>
    </row>
    <row r="362" spans="1:11" ht="14.25">
      <c r="A362" s="9"/>
      <c r="B362" s="67"/>
      <c r="C362" s="10"/>
      <c r="D362" s="10"/>
      <c r="E362" s="10"/>
      <c r="F362" s="10"/>
      <c r="G362" s="10"/>
      <c r="H362" s="10"/>
      <c r="I362" s="10"/>
      <c r="J362" s="15"/>
      <c r="K362" s="15"/>
    </row>
    <row r="363" spans="1:11" ht="12.75">
      <c r="A363" s="275">
        <v>46184</v>
      </c>
      <c r="B363" s="12" t="s">
        <v>25</v>
      </c>
      <c r="C363" s="13">
        <v>0</v>
      </c>
      <c r="D363" s="13">
        <v>60.8</v>
      </c>
      <c r="E363" s="10">
        <v>55.9</v>
      </c>
      <c r="F363" s="10">
        <v>107.3</v>
      </c>
      <c r="G363" s="10">
        <v>57.4</v>
      </c>
      <c r="H363" s="10">
        <v>91.2</v>
      </c>
      <c r="I363" s="10">
        <v>75.599999999999994</v>
      </c>
      <c r="J363" s="12">
        <f t="shared" ref="J363:J382" si="51">SUM(D363:I363)</f>
        <v>448.19999999999993</v>
      </c>
      <c r="K363" s="252">
        <f>SUM(J363:J364)</f>
        <v>893.59999999999991</v>
      </c>
    </row>
    <row r="364" spans="1:11" ht="12.75">
      <c r="A364" s="420"/>
      <c r="B364" s="15" t="s">
        <v>32</v>
      </c>
      <c r="C364" s="10">
        <v>0</v>
      </c>
      <c r="D364" s="10">
        <v>67</v>
      </c>
      <c r="E364" s="10">
        <v>53</v>
      </c>
      <c r="F364" s="10">
        <v>101.6</v>
      </c>
      <c r="G364" s="10">
        <v>45.5</v>
      </c>
      <c r="H364" s="10">
        <v>89.3</v>
      </c>
      <c r="I364" s="10">
        <v>89</v>
      </c>
      <c r="J364" s="15">
        <f t="shared" si="51"/>
        <v>445.40000000000003</v>
      </c>
      <c r="K364" s="420"/>
    </row>
    <row r="365" spans="1:11" ht="12.75">
      <c r="A365" s="275">
        <v>46185</v>
      </c>
      <c r="B365" s="12" t="s">
        <v>25</v>
      </c>
      <c r="C365" s="13">
        <v>0</v>
      </c>
      <c r="D365" s="13">
        <v>68.2</v>
      </c>
      <c r="E365" s="10">
        <v>55.8</v>
      </c>
      <c r="F365" s="10">
        <v>106.2</v>
      </c>
      <c r="G365" s="10">
        <v>69.7</v>
      </c>
      <c r="H365" s="10">
        <v>86</v>
      </c>
      <c r="I365" s="10">
        <v>61.2</v>
      </c>
      <c r="J365" s="12">
        <f t="shared" si="51"/>
        <v>447.09999999999997</v>
      </c>
      <c r="K365" s="252">
        <f>SUM(J365:J366)</f>
        <v>898.7</v>
      </c>
    </row>
    <row r="366" spans="1:11" ht="12.75">
      <c r="A366" s="420"/>
      <c r="B366" s="15" t="s">
        <v>32</v>
      </c>
      <c r="C366" s="10">
        <v>0</v>
      </c>
      <c r="D366" s="10">
        <v>62.6</v>
      </c>
      <c r="E366" s="10">
        <v>51</v>
      </c>
      <c r="F366" s="10">
        <v>98.7</v>
      </c>
      <c r="G366" s="10">
        <v>59.3</v>
      </c>
      <c r="H366" s="10">
        <v>90</v>
      </c>
      <c r="I366" s="10">
        <v>90</v>
      </c>
      <c r="J366" s="15">
        <f t="shared" si="51"/>
        <v>451.6</v>
      </c>
      <c r="K366" s="420"/>
    </row>
    <row r="367" spans="1:11" ht="12.75">
      <c r="A367" s="275">
        <v>46186</v>
      </c>
      <c r="B367" s="12" t="s">
        <v>25</v>
      </c>
      <c r="C367" s="13">
        <v>0</v>
      </c>
      <c r="D367" s="13">
        <v>70.3</v>
      </c>
      <c r="E367" s="10">
        <v>55.7</v>
      </c>
      <c r="F367" s="10">
        <v>110.3</v>
      </c>
      <c r="G367" s="10">
        <v>60.3</v>
      </c>
      <c r="H367" s="10">
        <v>86.5</v>
      </c>
      <c r="I367" s="10">
        <v>73.400000000000006</v>
      </c>
      <c r="J367" s="12">
        <f t="shared" si="51"/>
        <v>456.5</v>
      </c>
      <c r="K367" s="252">
        <f>SUM(J367:J368)</f>
        <v>871.8</v>
      </c>
    </row>
    <row r="368" spans="1:11" ht="12.75">
      <c r="A368" s="420"/>
      <c r="B368" s="15" t="s">
        <v>32</v>
      </c>
      <c r="C368" s="10">
        <v>0</v>
      </c>
      <c r="D368" s="10">
        <v>58.3</v>
      </c>
      <c r="E368" s="10">
        <v>50</v>
      </c>
      <c r="F368" s="10">
        <v>81.099999999999994</v>
      </c>
      <c r="G368" s="10">
        <v>57</v>
      </c>
      <c r="H368" s="10">
        <v>82.4</v>
      </c>
      <c r="I368" s="10">
        <v>86.5</v>
      </c>
      <c r="J368" s="15">
        <f t="shared" si="51"/>
        <v>415.29999999999995</v>
      </c>
      <c r="K368" s="420"/>
    </row>
    <row r="369" spans="1:11" ht="12.75">
      <c r="A369" s="275">
        <v>46187</v>
      </c>
      <c r="B369" s="12" t="s">
        <v>25</v>
      </c>
      <c r="C369" s="13">
        <v>0</v>
      </c>
      <c r="D369" s="13">
        <v>71.2</v>
      </c>
      <c r="E369" s="10">
        <v>51.8</v>
      </c>
      <c r="F369" s="10">
        <v>91.3</v>
      </c>
      <c r="G369" s="10">
        <v>63</v>
      </c>
      <c r="H369" s="10">
        <v>86.2</v>
      </c>
      <c r="I369" s="10">
        <v>67.599999999999994</v>
      </c>
      <c r="J369" s="12">
        <f t="shared" si="51"/>
        <v>431.1</v>
      </c>
      <c r="K369" s="252">
        <f>SUM(J369:J370)</f>
        <v>853.7</v>
      </c>
    </row>
    <row r="370" spans="1:11" ht="12.75">
      <c r="A370" s="420"/>
      <c r="B370" s="15" t="s">
        <v>32</v>
      </c>
      <c r="C370" s="10">
        <v>0</v>
      </c>
      <c r="D370" s="10">
        <v>60</v>
      </c>
      <c r="E370" s="10">
        <v>48.2</v>
      </c>
      <c r="F370" s="10">
        <v>86.2</v>
      </c>
      <c r="G370" s="10">
        <v>57.8</v>
      </c>
      <c r="H370" s="10">
        <v>80.400000000000006</v>
      </c>
      <c r="I370" s="10">
        <v>90</v>
      </c>
      <c r="J370" s="15">
        <f t="shared" si="51"/>
        <v>422.6</v>
      </c>
      <c r="K370" s="420"/>
    </row>
    <row r="371" spans="1:11" ht="12.75">
      <c r="A371" s="275">
        <v>46188</v>
      </c>
      <c r="B371" s="12" t="s">
        <v>25</v>
      </c>
      <c r="C371" s="13">
        <v>0</v>
      </c>
      <c r="D371" s="13">
        <v>66.7</v>
      </c>
      <c r="E371" s="10">
        <v>52.7</v>
      </c>
      <c r="F371" s="10">
        <v>88.6</v>
      </c>
      <c r="G371" s="10">
        <v>61.1</v>
      </c>
      <c r="H371" s="10">
        <v>85.9</v>
      </c>
      <c r="I371" s="10">
        <v>82.1</v>
      </c>
      <c r="J371" s="12">
        <f t="shared" si="51"/>
        <v>437.1</v>
      </c>
      <c r="K371" s="252">
        <f>SUM(J371:J372)</f>
        <v>851.6</v>
      </c>
    </row>
    <row r="372" spans="1:11" ht="12.75">
      <c r="A372" s="420"/>
      <c r="B372" s="15" t="s">
        <v>32</v>
      </c>
      <c r="C372" s="10">
        <v>0</v>
      </c>
      <c r="D372" s="10">
        <v>61.7</v>
      </c>
      <c r="E372" s="10">
        <v>48.7</v>
      </c>
      <c r="F372" s="10">
        <v>77.7</v>
      </c>
      <c r="G372" s="10">
        <v>50.4</v>
      </c>
      <c r="H372" s="10">
        <v>82.5</v>
      </c>
      <c r="I372" s="10">
        <v>93.5</v>
      </c>
      <c r="J372" s="15">
        <f t="shared" si="51"/>
        <v>414.5</v>
      </c>
      <c r="K372" s="420"/>
    </row>
    <row r="373" spans="1:11" ht="12.75">
      <c r="A373" s="275">
        <v>46189</v>
      </c>
      <c r="B373" s="12" t="s">
        <v>25</v>
      </c>
      <c r="C373" s="13">
        <v>0</v>
      </c>
      <c r="D373" s="13">
        <v>66.5</v>
      </c>
      <c r="E373" s="10">
        <v>49.3</v>
      </c>
      <c r="F373" s="10">
        <v>88</v>
      </c>
      <c r="G373" s="10">
        <v>59.3</v>
      </c>
      <c r="H373" s="10">
        <v>77</v>
      </c>
      <c r="I373" s="10">
        <v>70.5</v>
      </c>
      <c r="J373" s="12">
        <f t="shared" si="51"/>
        <v>410.6</v>
      </c>
      <c r="K373" s="252">
        <f>SUM(J373:J374)</f>
        <v>661</v>
      </c>
    </row>
    <row r="374" spans="1:11" ht="12.75">
      <c r="A374" s="420"/>
      <c r="B374" s="15" t="s">
        <v>32</v>
      </c>
      <c r="C374" s="10">
        <v>0</v>
      </c>
      <c r="D374" s="10">
        <v>57.9</v>
      </c>
      <c r="E374" s="10">
        <v>46.3</v>
      </c>
      <c r="F374" s="10">
        <v>0</v>
      </c>
      <c r="G374" s="10">
        <v>57.8</v>
      </c>
      <c r="H374" s="10">
        <v>88.4</v>
      </c>
      <c r="I374" s="10">
        <v>0</v>
      </c>
      <c r="J374" s="15">
        <f t="shared" si="51"/>
        <v>250.4</v>
      </c>
      <c r="K374" s="420"/>
    </row>
    <row r="375" spans="1:11" ht="12.75">
      <c r="A375" s="275">
        <v>46190</v>
      </c>
      <c r="B375" s="12" t="s">
        <v>25</v>
      </c>
      <c r="C375" s="13">
        <v>0</v>
      </c>
      <c r="D375" s="13">
        <v>64.2</v>
      </c>
      <c r="E375" s="10">
        <v>51.5</v>
      </c>
      <c r="F375" s="10">
        <v>100.5</v>
      </c>
      <c r="G375" s="10">
        <v>57.4</v>
      </c>
      <c r="H375" s="10">
        <v>84.5</v>
      </c>
      <c r="I375" s="10">
        <v>77.2</v>
      </c>
      <c r="J375" s="12">
        <f t="shared" si="51"/>
        <v>435.29999999999995</v>
      </c>
      <c r="K375" s="252">
        <f>SUM(J375:J376)</f>
        <v>857.7</v>
      </c>
    </row>
    <row r="376" spans="1:11" ht="12.75">
      <c r="A376" s="420"/>
      <c r="B376" s="15" t="s">
        <v>32</v>
      </c>
      <c r="C376" s="10">
        <v>0</v>
      </c>
      <c r="D376" s="10">
        <v>58.4</v>
      </c>
      <c r="E376" s="10">
        <v>50.1</v>
      </c>
      <c r="F376" s="10">
        <v>80.8</v>
      </c>
      <c r="G376" s="10">
        <v>55.3</v>
      </c>
      <c r="H376" s="10">
        <v>86.5</v>
      </c>
      <c r="I376" s="10">
        <v>91.3</v>
      </c>
      <c r="J376" s="15">
        <f t="shared" si="51"/>
        <v>422.40000000000003</v>
      </c>
      <c r="K376" s="420"/>
    </row>
    <row r="377" spans="1:11" ht="12.75">
      <c r="A377" s="275">
        <v>46191</v>
      </c>
      <c r="B377" s="12" t="s">
        <v>25</v>
      </c>
      <c r="C377" s="13">
        <v>0</v>
      </c>
      <c r="D377" s="13">
        <v>62.9</v>
      </c>
      <c r="E377" s="10">
        <v>50.6</v>
      </c>
      <c r="F377" s="10">
        <v>85.9</v>
      </c>
      <c r="G377" s="10">
        <v>59.6</v>
      </c>
      <c r="H377" s="10">
        <v>83.5</v>
      </c>
      <c r="I377" s="10">
        <v>65.099999999999994</v>
      </c>
      <c r="J377" s="12">
        <f t="shared" si="51"/>
        <v>407.6</v>
      </c>
      <c r="K377" s="252">
        <f>SUM(J377:J378)</f>
        <v>833.8</v>
      </c>
    </row>
    <row r="378" spans="1:11" ht="12.75">
      <c r="A378" s="420"/>
      <c r="B378" s="15" t="s">
        <v>32</v>
      </c>
      <c r="C378" s="10">
        <v>0</v>
      </c>
      <c r="D378" s="10">
        <v>56.2</v>
      </c>
      <c r="E378" s="10">
        <v>47</v>
      </c>
      <c r="F378" s="10">
        <v>82.3</v>
      </c>
      <c r="G378" s="10">
        <v>61.6</v>
      </c>
      <c r="H378" s="10">
        <v>86.1</v>
      </c>
      <c r="I378" s="10">
        <v>93</v>
      </c>
      <c r="J378" s="15">
        <f t="shared" si="51"/>
        <v>426.2</v>
      </c>
      <c r="K378" s="420"/>
    </row>
    <row r="379" spans="1:11" ht="12.75">
      <c r="A379" s="275">
        <v>46192</v>
      </c>
      <c r="B379" s="12" t="s">
        <v>25</v>
      </c>
      <c r="C379" s="13">
        <v>0</v>
      </c>
      <c r="D379" s="13">
        <v>54.5</v>
      </c>
      <c r="E379" s="10">
        <v>48.2</v>
      </c>
      <c r="F379" s="10">
        <v>88.1</v>
      </c>
      <c r="G379" s="10">
        <v>52.3</v>
      </c>
      <c r="H379" s="10">
        <v>78.900000000000006</v>
      </c>
      <c r="I379" s="10">
        <v>76.099999999999994</v>
      </c>
      <c r="J379" s="12">
        <f t="shared" si="51"/>
        <v>398.1</v>
      </c>
      <c r="K379" s="252">
        <f>SUM(J379:J380)</f>
        <v>816.5</v>
      </c>
    </row>
    <row r="380" spans="1:11" ht="12.75">
      <c r="A380" s="420"/>
      <c r="B380" s="15" t="s">
        <v>32</v>
      </c>
      <c r="C380" s="10">
        <v>0</v>
      </c>
      <c r="D380" s="10">
        <v>57.8</v>
      </c>
      <c r="E380" s="10">
        <v>48.8</v>
      </c>
      <c r="F380" s="10">
        <v>79.599999999999994</v>
      </c>
      <c r="G380" s="10">
        <v>56.8</v>
      </c>
      <c r="H380" s="10">
        <v>89.1</v>
      </c>
      <c r="I380" s="10">
        <v>86.3</v>
      </c>
      <c r="J380" s="15">
        <f t="shared" si="51"/>
        <v>418.40000000000003</v>
      </c>
      <c r="K380" s="420"/>
    </row>
    <row r="381" spans="1:11" ht="12.75">
      <c r="A381" s="275">
        <v>46193</v>
      </c>
      <c r="B381" s="12" t="s">
        <v>25</v>
      </c>
      <c r="C381" s="13">
        <v>0</v>
      </c>
      <c r="D381" s="13">
        <v>61.5</v>
      </c>
      <c r="E381" s="10">
        <v>48.3</v>
      </c>
      <c r="F381" s="10">
        <v>80.599999999999994</v>
      </c>
      <c r="G381" s="10">
        <v>57.7</v>
      </c>
      <c r="H381" s="10">
        <v>83.8</v>
      </c>
      <c r="I381" s="10">
        <v>69.099999999999994</v>
      </c>
      <c r="J381" s="12">
        <f t="shared" si="51"/>
        <v>401</v>
      </c>
      <c r="K381" s="252">
        <f>SUM(J381:J382)</f>
        <v>812</v>
      </c>
    </row>
    <row r="382" spans="1:11" ht="12.75">
      <c r="A382" s="420"/>
      <c r="B382" s="15" t="s">
        <v>32</v>
      </c>
      <c r="C382" s="10">
        <v>0</v>
      </c>
      <c r="D382" s="10">
        <v>54.8</v>
      </c>
      <c r="E382" s="10">
        <v>51.8</v>
      </c>
      <c r="F382" s="10">
        <v>70</v>
      </c>
      <c r="G382" s="10">
        <v>56.8</v>
      </c>
      <c r="H382" s="10">
        <v>88.6</v>
      </c>
      <c r="I382" s="10">
        <v>89</v>
      </c>
      <c r="J382" s="15">
        <f t="shared" si="51"/>
        <v>411</v>
      </c>
      <c r="K382" s="420"/>
    </row>
    <row r="383" spans="1:11" ht="12.75">
      <c r="A383" s="12"/>
      <c r="B383" s="12"/>
      <c r="C383" s="13"/>
      <c r="D383" s="13"/>
      <c r="E383" s="10"/>
      <c r="F383" s="10"/>
      <c r="G383" s="10"/>
      <c r="H383" s="10"/>
      <c r="I383" s="10"/>
      <c r="J383" s="13"/>
      <c r="K383" s="14"/>
    </row>
    <row r="384" spans="1:11" ht="12.75">
      <c r="A384" s="254" t="s">
        <v>89</v>
      </c>
      <c r="B384" s="422"/>
      <c r="C384" s="16">
        <f t="shared" ref="C384:K384" si="52">SUM(C363:C382)</f>
        <v>0</v>
      </c>
      <c r="D384" s="16">
        <f t="shared" si="52"/>
        <v>1241.5</v>
      </c>
      <c r="E384" s="16">
        <f t="shared" si="52"/>
        <v>1014.6999999999998</v>
      </c>
      <c r="F384" s="16">
        <f t="shared" si="52"/>
        <v>1704.7999999999997</v>
      </c>
      <c r="G384" s="16">
        <f t="shared" si="52"/>
        <v>1156.0999999999999</v>
      </c>
      <c r="H384" s="16">
        <f t="shared" si="52"/>
        <v>1706.7999999999997</v>
      </c>
      <c r="I384" s="16">
        <f t="shared" si="52"/>
        <v>1526.4999999999998</v>
      </c>
      <c r="J384" s="16">
        <f t="shared" si="52"/>
        <v>8350.4</v>
      </c>
      <c r="K384" s="16">
        <f t="shared" si="52"/>
        <v>8350.4000000000015</v>
      </c>
    </row>
    <row r="385" spans="1:11" ht="13.5">
      <c r="A385" s="253" t="s">
        <v>90</v>
      </c>
      <c r="B385" s="421"/>
      <c r="C385" s="17">
        <f t="shared" ref="C385:K385" si="53">C384*40</f>
        <v>0</v>
      </c>
      <c r="D385" s="17">
        <f t="shared" si="53"/>
        <v>49660</v>
      </c>
      <c r="E385" s="17">
        <f t="shared" si="53"/>
        <v>40587.999999999993</v>
      </c>
      <c r="F385" s="17">
        <f t="shared" si="53"/>
        <v>68191.999999999985</v>
      </c>
      <c r="G385" s="17">
        <f t="shared" si="53"/>
        <v>46244</v>
      </c>
      <c r="H385" s="17">
        <f t="shared" si="53"/>
        <v>68271.999999999985</v>
      </c>
      <c r="I385" s="17">
        <f t="shared" si="53"/>
        <v>61059.999999999993</v>
      </c>
      <c r="J385" s="17">
        <f t="shared" si="53"/>
        <v>334016</v>
      </c>
      <c r="K385" s="17">
        <f t="shared" si="53"/>
        <v>334016.00000000006</v>
      </c>
    </row>
    <row r="386" spans="1:11" ht="13.5">
      <c r="A386" s="45"/>
      <c r="B386" s="15"/>
      <c r="C386" s="10"/>
      <c r="D386" s="10"/>
      <c r="E386" s="10"/>
      <c r="F386" s="10"/>
      <c r="G386" s="10"/>
      <c r="H386" s="10"/>
      <c r="I386" s="10"/>
      <c r="J386" s="15"/>
      <c r="K386" s="15"/>
    </row>
    <row r="387" spans="1:11" ht="12.75">
      <c r="A387" s="254" t="s">
        <v>91</v>
      </c>
      <c r="B387" s="421"/>
      <c r="C387" s="16"/>
      <c r="D387" s="16"/>
      <c r="E387" s="16"/>
      <c r="F387" s="16"/>
      <c r="G387" s="16"/>
      <c r="H387" s="16"/>
      <c r="I387" s="16"/>
      <c r="J387" s="16"/>
      <c r="K387" s="16"/>
    </row>
    <row r="388" spans="1:11" ht="12.75">
      <c r="A388" s="255" t="s">
        <v>92</v>
      </c>
      <c r="B388" s="422"/>
      <c r="C388" s="17"/>
      <c r="D388" s="17"/>
      <c r="E388" s="17"/>
      <c r="F388" s="17"/>
      <c r="G388" s="17"/>
      <c r="H388" s="17"/>
      <c r="I388" s="17"/>
      <c r="J388" s="17"/>
      <c r="K388" s="17"/>
    </row>
    <row r="389" spans="1:11" ht="12.75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</row>
    <row r="390" spans="1:11" ht="14.25">
      <c r="A390" s="9"/>
      <c r="B390" s="67"/>
      <c r="C390" s="10"/>
      <c r="D390" s="10"/>
      <c r="E390" s="10"/>
      <c r="F390" s="10"/>
      <c r="G390" s="10"/>
      <c r="H390" s="10"/>
      <c r="I390" s="10"/>
      <c r="J390" s="15"/>
      <c r="K390" s="15"/>
    </row>
    <row r="391" spans="1:11" ht="12.75">
      <c r="A391" s="275">
        <v>46194</v>
      </c>
      <c r="B391" s="12" t="s">
        <v>25</v>
      </c>
      <c r="C391" s="13">
        <v>0</v>
      </c>
      <c r="D391" s="13">
        <v>61.3</v>
      </c>
      <c r="E391" s="10">
        <v>49.1</v>
      </c>
      <c r="F391" s="10">
        <v>78</v>
      </c>
      <c r="G391" s="10">
        <v>54.1</v>
      </c>
      <c r="H391" s="10">
        <v>77.900000000000006</v>
      </c>
      <c r="I391" s="10">
        <v>64.099999999999994</v>
      </c>
      <c r="J391" s="15">
        <f t="shared" ref="J391:J410" si="54">SUM(D391:I391)</f>
        <v>384.5</v>
      </c>
      <c r="K391" s="262">
        <f>SUM(J391:J392)</f>
        <v>791.8</v>
      </c>
    </row>
    <row r="392" spans="1:11" ht="12.75">
      <c r="A392" s="420"/>
      <c r="B392" s="15" t="s">
        <v>32</v>
      </c>
      <c r="C392" s="10">
        <v>0</v>
      </c>
      <c r="D392" s="10">
        <v>58.2</v>
      </c>
      <c r="E392" s="10">
        <v>49.8</v>
      </c>
      <c r="F392" s="10">
        <v>85.2</v>
      </c>
      <c r="G392" s="10">
        <v>52.8</v>
      </c>
      <c r="H392" s="10">
        <v>86.7</v>
      </c>
      <c r="I392" s="10">
        <v>74.599999999999994</v>
      </c>
      <c r="J392" s="12">
        <f t="shared" si="54"/>
        <v>407.29999999999995</v>
      </c>
      <c r="K392" s="428"/>
    </row>
    <row r="393" spans="1:11" ht="12.75">
      <c r="A393" s="275">
        <v>46195</v>
      </c>
      <c r="B393" s="12" t="s">
        <v>25</v>
      </c>
      <c r="C393" s="13">
        <v>0</v>
      </c>
      <c r="D393" s="13">
        <v>64.599999999999994</v>
      </c>
      <c r="E393" s="10">
        <v>50.8</v>
      </c>
      <c r="F393" s="10">
        <v>82.1</v>
      </c>
      <c r="G393" s="10">
        <v>54.5</v>
      </c>
      <c r="H393" s="10">
        <v>81.7</v>
      </c>
      <c r="I393" s="10">
        <v>82</v>
      </c>
      <c r="J393" s="15">
        <f t="shared" si="54"/>
        <v>415.7</v>
      </c>
      <c r="K393" s="262">
        <f>SUM(J393:J394)</f>
        <v>817.7</v>
      </c>
    </row>
    <row r="394" spans="1:11" ht="12.75">
      <c r="A394" s="420"/>
      <c r="B394" s="15" t="s">
        <v>32</v>
      </c>
      <c r="C394" s="10">
        <v>0</v>
      </c>
      <c r="D394" s="10">
        <v>59.6</v>
      </c>
      <c r="E394" s="10">
        <v>48.8</v>
      </c>
      <c r="F394" s="10">
        <v>75</v>
      </c>
      <c r="G394" s="10">
        <v>56.1</v>
      </c>
      <c r="H394" s="10">
        <v>82.8</v>
      </c>
      <c r="I394" s="10">
        <v>79.7</v>
      </c>
      <c r="J394" s="12">
        <f t="shared" si="54"/>
        <v>402</v>
      </c>
      <c r="K394" s="428"/>
    </row>
    <row r="395" spans="1:11" ht="12.75">
      <c r="A395" s="275">
        <v>46196</v>
      </c>
      <c r="B395" s="12" t="s">
        <v>25</v>
      </c>
      <c r="C395" s="13">
        <v>0</v>
      </c>
      <c r="D395" s="13">
        <v>62</v>
      </c>
      <c r="E395" s="10">
        <v>47.5</v>
      </c>
      <c r="F395" s="10">
        <v>93.4</v>
      </c>
      <c r="G395" s="10">
        <v>54</v>
      </c>
      <c r="H395" s="10">
        <v>77</v>
      </c>
      <c r="I395" s="10">
        <v>81</v>
      </c>
      <c r="J395" s="15">
        <f t="shared" si="54"/>
        <v>414.9</v>
      </c>
      <c r="K395" s="262">
        <f>SUM(J395:J396)</f>
        <v>817.4</v>
      </c>
    </row>
    <row r="396" spans="1:11" ht="12.75">
      <c r="A396" s="420"/>
      <c r="B396" s="15" t="s">
        <v>32</v>
      </c>
      <c r="C396" s="10">
        <v>0</v>
      </c>
      <c r="D396" s="10">
        <v>62</v>
      </c>
      <c r="E396" s="10">
        <v>47.5</v>
      </c>
      <c r="F396" s="10">
        <v>75.3</v>
      </c>
      <c r="G396" s="10">
        <v>51.5</v>
      </c>
      <c r="H396" s="10">
        <v>74</v>
      </c>
      <c r="I396" s="10">
        <v>92.2</v>
      </c>
      <c r="J396" s="12">
        <f t="shared" si="54"/>
        <v>402.5</v>
      </c>
      <c r="K396" s="428"/>
    </row>
    <row r="397" spans="1:11" ht="12.75">
      <c r="A397" s="275">
        <v>46197</v>
      </c>
      <c r="B397" s="12" t="s">
        <v>25</v>
      </c>
      <c r="C397" s="13">
        <v>0</v>
      </c>
      <c r="D397" s="13">
        <v>67.3</v>
      </c>
      <c r="E397" s="10">
        <v>49.4</v>
      </c>
      <c r="F397" s="10">
        <v>92.6</v>
      </c>
      <c r="G397" s="10">
        <v>57.8</v>
      </c>
      <c r="H397" s="10">
        <v>78.3</v>
      </c>
      <c r="I397" s="10">
        <v>79.2</v>
      </c>
      <c r="J397" s="15">
        <f t="shared" si="54"/>
        <v>424.59999999999997</v>
      </c>
      <c r="K397" s="262">
        <f>SUM(J397:J398)</f>
        <v>828.8</v>
      </c>
    </row>
    <row r="398" spans="1:11" ht="12.75">
      <c r="A398" s="420"/>
      <c r="B398" s="15" t="s">
        <v>32</v>
      </c>
      <c r="C398" s="10">
        <v>0</v>
      </c>
      <c r="D398" s="10">
        <v>56.2</v>
      </c>
      <c r="E398" s="10">
        <v>48.4</v>
      </c>
      <c r="F398" s="10">
        <v>76.599999999999994</v>
      </c>
      <c r="G398" s="10">
        <v>53.3</v>
      </c>
      <c r="H398" s="10">
        <v>84.6</v>
      </c>
      <c r="I398" s="10">
        <v>85.1</v>
      </c>
      <c r="J398" s="12">
        <f t="shared" si="54"/>
        <v>404.20000000000005</v>
      </c>
      <c r="K398" s="428"/>
    </row>
    <row r="399" spans="1:11" ht="12.75">
      <c r="A399" s="275">
        <v>46198</v>
      </c>
      <c r="B399" s="12" t="s">
        <v>25</v>
      </c>
      <c r="C399" s="13">
        <v>0</v>
      </c>
      <c r="D399" s="13">
        <v>60.2</v>
      </c>
      <c r="E399" s="10">
        <v>56.4</v>
      </c>
      <c r="F399" s="10">
        <v>84</v>
      </c>
      <c r="G399" s="10">
        <v>52.5</v>
      </c>
      <c r="H399" s="10">
        <v>79.5</v>
      </c>
      <c r="I399" s="10">
        <v>90.5</v>
      </c>
      <c r="J399" s="15">
        <f t="shared" si="54"/>
        <v>423.1</v>
      </c>
      <c r="K399" s="262">
        <f>SUM(J399:J400)</f>
        <v>841.4</v>
      </c>
    </row>
    <row r="400" spans="1:11" ht="12.75">
      <c r="A400" s="420"/>
      <c r="B400" s="15" t="s">
        <v>32</v>
      </c>
      <c r="C400" s="10">
        <v>0</v>
      </c>
      <c r="D400" s="10">
        <v>60</v>
      </c>
      <c r="E400" s="10">
        <v>45.4</v>
      </c>
      <c r="F400" s="10">
        <v>81</v>
      </c>
      <c r="G400" s="10">
        <v>52</v>
      </c>
      <c r="H400" s="10">
        <v>81.5</v>
      </c>
      <c r="I400" s="10">
        <v>98.4</v>
      </c>
      <c r="J400" s="12">
        <f t="shared" si="54"/>
        <v>418.29999999999995</v>
      </c>
      <c r="K400" s="428"/>
    </row>
    <row r="401" spans="1:11" ht="12.75">
      <c r="A401" s="275">
        <v>46199</v>
      </c>
      <c r="B401" s="12" t="s">
        <v>25</v>
      </c>
      <c r="C401" s="13">
        <v>0</v>
      </c>
      <c r="D401" s="13">
        <v>65.3</v>
      </c>
      <c r="E401" s="10">
        <v>48.5</v>
      </c>
      <c r="F401" s="10">
        <v>88.4</v>
      </c>
      <c r="G401" s="10">
        <v>57.5</v>
      </c>
      <c r="H401" s="10">
        <v>81.5</v>
      </c>
      <c r="I401" s="10">
        <v>80</v>
      </c>
      <c r="J401" s="15">
        <f t="shared" si="54"/>
        <v>421.2</v>
      </c>
      <c r="K401" s="262">
        <f>SUM(J401:J402)</f>
        <v>826.4</v>
      </c>
    </row>
    <row r="402" spans="1:11" ht="12.75">
      <c r="A402" s="420"/>
      <c r="B402" s="15" t="s">
        <v>32</v>
      </c>
      <c r="C402" s="10">
        <v>0</v>
      </c>
      <c r="D402" s="10">
        <v>58.3</v>
      </c>
      <c r="E402" s="10">
        <v>45</v>
      </c>
      <c r="F402" s="10">
        <v>76.7</v>
      </c>
      <c r="G402" s="10">
        <v>53.5</v>
      </c>
      <c r="H402" s="10">
        <v>85.4</v>
      </c>
      <c r="I402" s="10">
        <v>86.3</v>
      </c>
      <c r="J402" s="12">
        <f t="shared" si="54"/>
        <v>405.2</v>
      </c>
      <c r="K402" s="428"/>
    </row>
    <row r="403" spans="1:11" ht="12.75">
      <c r="A403" s="275">
        <v>46200</v>
      </c>
      <c r="B403" s="12" t="s">
        <v>25</v>
      </c>
      <c r="C403" s="13">
        <v>0</v>
      </c>
      <c r="D403" s="13">
        <v>62.4</v>
      </c>
      <c r="E403" s="10">
        <v>50.7</v>
      </c>
      <c r="F403" s="10">
        <v>92</v>
      </c>
      <c r="G403" s="10">
        <v>54.8</v>
      </c>
      <c r="H403" s="10">
        <v>83.8</v>
      </c>
      <c r="I403" s="10">
        <v>80.7</v>
      </c>
      <c r="J403" s="15">
        <f t="shared" si="54"/>
        <v>424.4</v>
      </c>
      <c r="K403" s="262">
        <f>SUM(J403:J404)</f>
        <v>835.19999999999993</v>
      </c>
    </row>
    <row r="404" spans="1:11" ht="12.75">
      <c r="A404" s="420"/>
      <c r="B404" s="15" t="s">
        <v>32</v>
      </c>
      <c r="C404" s="10">
        <v>0</v>
      </c>
      <c r="D404" s="10">
        <v>62</v>
      </c>
      <c r="E404" s="10">
        <v>46</v>
      </c>
      <c r="F404" s="10">
        <v>73.099999999999994</v>
      </c>
      <c r="G404" s="10">
        <v>50.3</v>
      </c>
      <c r="H404" s="10">
        <v>83.9</v>
      </c>
      <c r="I404" s="10">
        <v>95.5</v>
      </c>
      <c r="J404" s="12">
        <f t="shared" si="54"/>
        <v>410.79999999999995</v>
      </c>
      <c r="K404" s="428"/>
    </row>
    <row r="405" spans="1:11" ht="12.75">
      <c r="A405" s="275">
        <v>46201</v>
      </c>
      <c r="B405" s="12" t="s">
        <v>25</v>
      </c>
      <c r="C405" s="13">
        <v>0</v>
      </c>
      <c r="D405" s="13">
        <v>69</v>
      </c>
      <c r="E405" s="10">
        <v>50</v>
      </c>
      <c r="F405" s="10">
        <v>90</v>
      </c>
      <c r="G405" s="10">
        <v>51.5</v>
      </c>
      <c r="H405" s="10">
        <v>80.2</v>
      </c>
      <c r="I405" s="10">
        <v>80</v>
      </c>
      <c r="J405" s="15">
        <f t="shared" si="54"/>
        <v>420.7</v>
      </c>
      <c r="K405" s="262">
        <f>SUM(J405:J406)</f>
        <v>824.40000000000009</v>
      </c>
    </row>
    <row r="406" spans="1:11" ht="12.75">
      <c r="A406" s="420"/>
      <c r="B406" s="15" t="s">
        <v>32</v>
      </c>
      <c r="C406" s="10">
        <v>0</v>
      </c>
      <c r="D406" s="10">
        <v>60.4</v>
      </c>
      <c r="E406" s="10">
        <v>44.5</v>
      </c>
      <c r="F406" s="10">
        <v>74.5</v>
      </c>
      <c r="G406" s="10">
        <v>57.9</v>
      </c>
      <c r="H406" s="10">
        <v>86.5</v>
      </c>
      <c r="I406" s="10">
        <v>79.900000000000006</v>
      </c>
      <c r="J406" s="12">
        <f t="shared" si="54"/>
        <v>403.70000000000005</v>
      </c>
      <c r="K406" s="428"/>
    </row>
    <row r="407" spans="1:11" ht="12.75">
      <c r="A407" s="275">
        <v>46202</v>
      </c>
      <c r="B407" s="12" t="s">
        <v>25</v>
      </c>
      <c r="C407" s="13">
        <v>0</v>
      </c>
      <c r="D407" s="13">
        <v>60</v>
      </c>
      <c r="E407" s="10">
        <v>48.5</v>
      </c>
      <c r="F407" s="10">
        <v>93.6</v>
      </c>
      <c r="G407" s="10">
        <v>52.7</v>
      </c>
      <c r="H407" s="10">
        <v>83.1</v>
      </c>
      <c r="I407" s="10">
        <v>75.099999999999994</v>
      </c>
      <c r="J407" s="15">
        <f t="shared" si="54"/>
        <v>413</v>
      </c>
      <c r="K407" s="262">
        <f>SUM(J407:J408)</f>
        <v>815.9</v>
      </c>
    </row>
    <row r="408" spans="1:11" ht="12.75">
      <c r="A408" s="420"/>
      <c r="B408" s="15" t="s">
        <v>32</v>
      </c>
      <c r="C408" s="10">
        <v>0</v>
      </c>
      <c r="D408" s="10">
        <v>66.599999999999994</v>
      </c>
      <c r="E408" s="10">
        <v>41.6</v>
      </c>
      <c r="F408" s="10">
        <v>78.099999999999994</v>
      </c>
      <c r="G408" s="10">
        <v>49.6</v>
      </c>
      <c r="H408" s="10">
        <v>83</v>
      </c>
      <c r="I408" s="10">
        <v>84</v>
      </c>
      <c r="J408" s="12">
        <f t="shared" si="54"/>
        <v>402.9</v>
      </c>
      <c r="K408" s="428"/>
    </row>
    <row r="409" spans="1:11" ht="12.75">
      <c r="A409" s="275">
        <v>46203</v>
      </c>
      <c r="B409" s="12" t="s">
        <v>25</v>
      </c>
      <c r="C409" s="13">
        <v>0</v>
      </c>
      <c r="D409" s="13">
        <v>53.5</v>
      </c>
      <c r="E409" s="10">
        <v>48.1</v>
      </c>
      <c r="F409" s="10">
        <v>93.8</v>
      </c>
      <c r="G409" s="10">
        <v>53.7</v>
      </c>
      <c r="H409" s="10">
        <v>82.2</v>
      </c>
      <c r="I409" s="10">
        <v>70</v>
      </c>
      <c r="J409" s="15">
        <f t="shared" si="54"/>
        <v>401.29999999999995</v>
      </c>
      <c r="K409" s="262">
        <f>SUM(J409:J410)</f>
        <v>786.5</v>
      </c>
    </row>
    <row r="410" spans="1:11" ht="12.75">
      <c r="A410" s="420"/>
      <c r="B410" s="15" t="s">
        <v>32</v>
      </c>
      <c r="C410" s="10">
        <v>0</v>
      </c>
      <c r="D410" s="10">
        <v>61.8</v>
      </c>
      <c r="E410" s="10">
        <v>43</v>
      </c>
      <c r="F410" s="10">
        <v>73.5</v>
      </c>
      <c r="G410" s="10">
        <v>52.2</v>
      </c>
      <c r="H410" s="10">
        <v>78.7</v>
      </c>
      <c r="I410" s="10">
        <v>76</v>
      </c>
      <c r="J410" s="12">
        <f t="shared" si="54"/>
        <v>385.2</v>
      </c>
      <c r="K410" s="428"/>
    </row>
    <row r="411" spans="1:11" ht="12.75">
      <c r="A411" s="12"/>
      <c r="B411" s="12"/>
      <c r="C411" s="13"/>
      <c r="D411" s="13"/>
      <c r="E411" s="10"/>
      <c r="F411" s="10"/>
      <c r="G411" s="10"/>
      <c r="H411" s="10"/>
      <c r="I411" s="10"/>
      <c r="J411" s="10"/>
      <c r="K411" s="11"/>
    </row>
    <row r="412" spans="1:11" ht="12.75">
      <c r="A412" s="254" t="s">
        <v>89</v>
      </c>
      <c r="B412" s="422"/>
      <c r="C412" s="16">
        <f t="shared" ref="C412:K412" si="55">SUM(C391:C410)</f>
        <v>0</v>
      </c>
      <c r="D412" s="16">
        <f t="shared" si="55"/>
        <v>1230.6999999999996</v>
      </c>
      <c r="E412" s="16">
        <f t="shared" si="55"/>
        <v>959</v>
      </c>
      <c r="F412" s="16">
        <f t="shared" si="55"/>
        <v>1656.8999999999996</v>
      </c>
      <c r="G412" s="16">
        <f t="shared" si="55"/>
        <v>1072.3</v>
      </c>
      <c r="H412" s="16">
        <f t="shared" si="55"/>
        <v>1632.3000000000002</v>
      </c>
      <c r="I412" s="16">
        <f t="shared" si="55"/>
        <v>1634.3</v>
      </c>
      <c r="J412" s="16">
        <f t="shared" si="55"/>
        <v>8185.4999999999982</v>
      </c>
      <c r="K412" s="16">
        <f t="shared" si="55"/>
        <v>8185.4999999999982</v>
      </c>
    </row>
    <row r="413" spans="1:11" ht="13.5">
      <c r="A413" s="253" t="s">
        <v>90</v>
      </c>
      <c r="B413" s="421"/>
      <c r="C413" s="17">
        <f t="shared" ref="C413:K413" si="56">C412*40</f>
        <v>0</v>
      </c>
      <c r="D413" s="17">
        <f t="shared" si="56"/>
        <v>49227.999999999985</v>
      </c>
      <c r="E413" s="17">
        <f t="shared" si="56"/>
        <v>38360</v>
      </c>
      <c r="F413" s="17">
        <f t="shared" si="56"/>
        <v>66275.999999999985</v>
      </c>
      <c r="G413" s="17">
        <f t="shared" si="56"/>
        <v>42892</v>
      </c>
      <c r="H413" s="17">
        <f t="shared" si="56"/>
        <v>65292.000000000007</v>
      </c>
      <c r="I413" s="17">
        <f t="shared" si="56"/>
        <v>65372</v>
      </c>
      <c r="J413" s="17">
        <f t="shared" si="56"/>
        <v>327419.99999999994</v>
      </c>
      <c r="K413" s="17">
        <f t="shared" si="56"/>
        <v>327419.99999999994</v>
      </c>
    </row>
    <row r="414" spans="1:11" ht="13.5">
      <c r="A414" s="45"/>
      <c r="B414" s="15"/>
      <c r="C414" s="10"/>
      <c r="D414" s="10"/>
      <c r="E414" s="10"/>
      <c r="F414" s="10"/>
      <c r="G414" s="10"/>
      <c r="H414" s="10"/>
      <c r="I414" s="10"/>
      <c r="J414" s="15"/>
      <c r="K414" s="15"/>
    </row>
    <row r="415" spans="1:11" ht="12.75">
      <c r="A415" s="254" t="s">
        <v>91</v>
      </c>
      <c r="B415" s="421"/>
      <c r="C415" s="16"/>
      <c r="D415" s="16"/>
      <c r="E415" s="16"/>
      <c r="F415" s="16"/>
      <c r="G415" s="16"/>
      <c r="H415" s="16"/>
      <c r="I415" s="16"/>
      <c r="J415" s="16"/>
      <c r="K415" s="16"/>
    </row>
    <row r="416" spans="1:11" ht="12.75">
      <c r="A416" s="255" t="s">
        <v>92</v>
      </c>
      <c r="B416" s="422"/>
      <c r="C416" s="17"/>
      <c r="D416" s="17"/>
      <c r="E416" s="17"/>
      <c r="F416" s="17"/>
      <c r="G416" s="17"/>
      <c r="H416" s="17"/>
      <c r="I416" s="17"/>
      <c r="J416" s="17"/>
      <c r="K416" s="17"/>
    </row>
    <row r="417" spans="1:11" ht="12.75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</row>
    <row r="418" spans="1:11" ht="14.25">
      <c r="A418" s="9"/>
      <c r="B418" s="15"/>
      <c r="C418" s="10"/>
      <c r="D418" s="10"/>
      <c r="E418" s="10"/>
      <c r="F418" s="10"/>
      <c r="G418" s="10"/>
      <c r="H418" s="10"/>
      <c r="I418" s="10"/>
      <c r="J418" s="13"/>
      <c r="K418" s="13"/>
    </row>
    <row r="419" spans="1:11" ht="14.25">
      <c r="A419" s="9"/>
      <c r="B419" s="15"/>
      <c r="C419" s="10"/>
      <c r="D419" s="10"/>
      <c r="E419" s="10"/>
      <c r="F419" s="10"/>
      <c r="G419" s="10"/>
      <c r="H419" s="10"/>
      <c r="I419" s="10"/>
      <c r="J419" s="10"/>
      <c r="K419" s="10"/>
    </row>
    <row r="420" spans="1:11" ht="14.25">
      <c r="A420" s="9">
        <v>46143</v>
      </c>
      <c r="B420" s="15" t="s">
        <v>25</v>
      </c>
      <c r="C420" s="10">
        <v>0</v>
      </c>
      <c r="D420" s="10">
        <v>77.900000000000006</v>
      </c>
      <c r="E420" s="10">
        <v>59.5</v>
      </c>
      <c r="F420" s="10">
        <v>125.2</v>
      </c>
      <c r="G420" s="10">
        <v>50.6</v>
      </c>
      <c r="H420" s="10">
        <v>102.4</v>
      </c>
      <c r="I420" s="10">
        <v>82.9</v>
      </c>
      <c r="J420" s="15">
        <f t="shared" ref="J420:J438" si="57">SUM(C420:I420)</f>
        <v>498.5</v>
      </c>
      <c r="K420" s="15">
        <f>SUM(J420)</f>
        <v>498.5</v>
      </c>
    </row>
    <row r="421" spans="1:11" ht="12.75">
      <c r="A421" s="260">
        <v>46144</v>
      </c>
      <c r="B421" s="15" t="s">
        <v>25</v>
      </c>
      <c r="C421" s="10">
        <v>0</v>
      </c>
      <c r="D421" s="10">
        <v>74.599999999999994</v>
      </c>
      <c r="E421" s="10">
        <v>62</v>
      </c>
      <c r="F421" s="10">
        <v>126.4</v>
      </c>
      <c r="G421" s="10">
        <v>55.2</v>
      </c>
      <c r="H421" s="10">
        <v>104</v>
      </c>
      <c r="I421" s="10">
        <v>92</v>
      </c>
      <c r="J421" s="61">
        <f t="shared" si="57"/>
        <v>514.20000000000005</v>
      </c>
      <c r="K421" s="277">
        <f>SUM(J421:J422)</f>
        <v>925.60000000000014</v>
      </c>
    </row>
    <row r="422" spans="1:11" ht="12.75">
      <c r="A422" s="429"/>
      <c r="B422" s="15" t="s">
        <v>32</v>
      </c>
      <c r="C422" s="10">
        <v>0</v>
      </c>
      <c r="D422" s="10">
        <v>79</v>
      </c>
      <c r="E422" s="10">
        <v>57</v>
      </c>
      <c r="F422" s="10">
        <v>29</v>
      </c>
      <c r="G422" s="10">
        <v>59.6</v>
      </c>
      <c r="H422" s="10">
        <v>92.5</v>
      </c>
      <c r="I422" s="10">
        <v>94.3</v>
      </c>
      <c r="J422" s="61">
        <f t="shared" si="57"/>
        <v>411.40000000000003</v>
      </c>
      <c r="K422" s="430"/>
    </row>
    <row r="423" spans="1:11" ht="12.75">
      <c r="A423" s="260">
        <v>46145</v>
      </c>
      <c r="B423" s="15" t="s">
        <v>25</v>
      </c>
      <c r="C423" s="10">
        <v>0</v>
      </c>
      <c r="D423" s="10">
        <v>71.099999999999994</v>
      </c>
      <c r="E423" s="10">
        <v>41.7</v>
      </c>
      <c r="F423" s="10">
        <v>122</v>
      </c>
      <c r="G423" s="10">
        <v>63.1</v>
      </c>
      <c r="H423" s="10">
        <v>101.7</v>
      </c>
      <c r="I423" s="10">
        <v>89.8</v>
      </c>
      <c r="J423" s="61">
        <f t="shared" si="57"/>
        <v>489.40000000000003</v>
      </c>
      <c r="K423" s="277">
        <f>SUM(J423:J424)</f>
        <v>953.80000000000007</v>
      </c>
    </row>
    <row r="424" spans="1:11" ht="12.75">
      <c r="A424" s="429"/>
      <c r="B424" s="15" t="s">
        <v>32</v>
      </c>
      <c r="C424" s="10">
        <v>0</v>
      </c>
      <c r="D424" s="10">
        <v>73</v>
      </c>
      <c r="E424" s="10">
        <v>59.3</v>
      </c>
      <c r="F424" s="10">
        <v>93.2</v>
      </c>
      <c r="G424" s="10">
        <v>59.3</v>
      </c>
      <c r="H424" s="10">
        <v>96.4</v>
      </c>
      <c r="I424" s="10">
        <v>83.2</v>
      </c>
      <c r="J424" s="61">
        <f t="shared" si="57"/>
        <v>464.40000000000003</v>
      </c>
      <c r="K424" s="430"/>
    </row>
    <row r="425" spans="1:11" ht="12.75">
      <c r="A425" s="260">
        <v>46146</v>
      </c>
      <c r="B425" s="15" t="s">
        <v>25</v>
      </c>
      <c r="C425" s="10">
        <v>0</v>
      </c>
      <c r="D425" s="10">
        <v>71.400000000000006</v>
      </c>
      <c r="E425" s="10">
        <v>65.400000000000006</v>
      </c>
      <c r="F425" s="10">
        <v>126.1</v>
      </c>
      <c r="G425" s="10">
        <v>60.1</v>
      </c>
      <c r="H425" s="10">
        <v>102</v>
      </c>
      <c r="I425" s="10">
        <v>78</v>
      </c>
      <c r="J425" s="61">
        <f t="shared" si="57"/>
        <v>503</v>
      </c>
      <c r="K425" s="277">
        <f>SUM(J425:J426)</f>
        <v>997.6</v>
      </c>
    </row>
    <row r="426" spans="1:11" ht="12.75">
      <c r="A426" s="429"/>
      <c r="B426" s="15" t="s">
        <v>32</v>
      </c>
      <c r="C426" s="10">
        <v>0</v>
      </c>
      <c r="D426" s="10">
        <v>77.400000000000006</v>
      </c>
      <c r="E426" s="10">
        <v>61</v>
      </c>
      <c r="F426" s="10">
        <v>101.6</v>
      </c>
      <c r="G426" s="10">
        <v>60.5</v>
      </c>
      <c r="H426" s="10">
        <v>100.5</v>
      </c>
      <c r="I426" s="10">
        <v>93.6</v>
      </c>
      <c r="J426" s="61">
        <f t="shared" si="57"/>
        <v>494.6</v>
      </c>
      <c r="K426" s="430"/>
    </row>
    <row r="427" spans="1:11" ht="12.75">
      <c r="A427" s="260">
        <v>46147</v>
      </c>
      <c r="B427" s="15" t="s">
        <v>25</v>
      </c>
      <c r="C427" s="10">
        <v>0</v>
      </c>
      <c r="D427" s="10">
        <v>84.7</v>
      </c>
      <c r="E427" s="10">
        <v>65.5</v>
      </c>
      <c r="F427" s="10">
        <v>126.4</v>
      </c>
      <c r="G427" s="10">
        <v>67</v>
      </c>
      <c r="H427" s="10">
        <v>103.2</v>
      </c>
      <c r="I427" s="10">
        <v>89.4</v>
      </c>
      <c r="J427" s="61">
        <f t="shared" si="57"/>
        <v>536.20000000000005</v>
      </c>
      <c r="K427" s="277">
        <f>SUM(J427:J428)</f>
        <v>1056.2</v>
      </c>
    </row>
    <row r="428" spans="1:11" ht="12.75">
      <c r="A428" s="429"/>
      <c r="B428" s="15" t="s">
        <v>32</v>
      </c>
      <c r="C428" s="10">
        <v>0</v>
      </c>
      <c r="D428" s="10">
        <v>78.5</v>
      </c>
      <c r="E428" s="10">
        <v>60.7</v>
      </c>
      <c r="F428" s="10">
        <v>125.7</v>
      </c>
      <c r="G428" s="10">
        <v>67.400000000000006</v>
      </c>
      <c r="H428" s="10">
        <v>96.2</v>
      </c>
      <c r="I428" s="10">
        <v>91.5</v>
      </c>
      <c r="J428" s="61">
        <f t="shared" si="57"/>
        <v>520</v>
      </c>
      <c r="K428" s="430"/>
    </row>
    <row r="429" spans="1:11" ht="12.75">
      <c r="A429" s="260">
        <v>46148</v>
      </c>
      <c r="B429" s="15" t="s">
        <v>25</v>
      </c>
      <c r="C429" s="10">
        <v>0</v>
      </c>
      <c r="D429" s="10">
        <v>75.599999999999994</v>
      </c>
      <c r="E429" s="10">
        <v>66.900000000000006</v>
      </c>
      <c r="F429" s="10">
        <v>127.1</v>
      </c>
      <c r="G429" s="10">
        <v>68.7</v>
      </c>
      <c r="H429" s="10">
        <v>104.7</v>
      </c>
      <c r="I429" s="10">
        <v>92.1</v>
      </c>
      <c r="J429" s="61">
        <f t="shared" si="57"/>
        <v>535.1</v>
      </c>
      <c r="K429" s="277">
        <f>SUM(J429:J430)</f>
        <v>1037.1000000000001</v>
      </c>
    </row>
    <row r="430" spans="1:11" ht="12.75">
      <c r="A430" s="429"/>
      <c r="B430" s="15" t="s">
        <v>32</v>
      </c>
      <c r="C430" s="10">
        <v>0</v>
      </c>
      <c r="D430" s="10">
        <v>74.7</v>
      </c>
      <c r="E430" s="10">
        <v>60.7</v>
      </c>
      <c r="F430" s="10">
        <v>122.7</v>
      </c>
      <c r="G430" s="10">
        <v>63.1</v>
      </c>
      <c r="H430" s="10">
        <v>95.1</v>
      </c>
      <c r="I430" s="10">
        <v>85.7</v>
      </c>
      <c r="J430" s="61">
        <f t="shared" si="57"/>
        <v>502.00000000000006</v>
      </c>
      <c r="K430" s="430"/>
    </row>
    <row r="431" spans="1:11" ht="12.75">
      <c r="A431" s="260">
        <v>46149</v>
      </c>
      <c r="B431" s="15" t="s">
        <v>25</v>
      </c>
      <c r="C431" s="10">
        <v>0</v>
      </c>
      <c r="D431" s="10">
        <v>80.599999999999994</v>
      </c>
      <c r="E431" s="10">
        <v>68.5</v>
      </c>
      <c r="F431" s="10">
        <v>123.7</v>
      </c>
      <c r="G431" s="10">
        <v>69</v>
      </c>
      <c r="H431" s="10">
        <v>103.4</v>
      </c>
      <c r="I431" s="10">
        <v>85.1</v>
      </c>
      <c r="J431" s="61">
        <f t="shared" si="57"/>
        <v>530.30000000000007</v>
      </c>
      <c r="K431" s="277">
        <f>SUM(J431:J432)</f>
        <v>1048.3000000000002</v>
      </c>
    </row>
    <row r="432" spans="1:11" ht="12.75">
      <c r="A432" s="429"/>
      <c r="B432" s="15" t="s">
        <v>32</v>
      </c>
      <c r="C432" s="10">
        <v>0</v>
      </c>
      <c r="D432" s="10">
        <v>75.5</v>
      </c>
      <c r="E432" s="10">
        <v>60.7</v>
      </c>
      <c r="F432" s="10">
        <v>121.1</v>
      </c>
      <c r="G432" s="10">
        <v>62.3</v>
      </c>
      <c r="H432" s="10">
        <v>96.2</v>
      </c>
      <c r="I432" s="10">
        <v>102.2</v>
      </c>
      <c r="J432" s="61">
        <f t="shared" si="57"/>
        <v>518</v>
      </c>
      <c r="K432" s="430"/>
    </row>
    <row r="433" spans="1:11" ht="12.75">
      <c r="A433" s="260">
        <v>46150</v>
      </c>
      <c r="B433" s="15" t="s">
        <v>25</v>
      </c>
      <c r="C433" s="10">
        <v>0</v>
      </c>
      <c r="D433" s="10">
        <v>75.400000000000006</v>
      </c>
      <c r="E433" s="10">
        <v>66</v>
      </c>
      <c r="F433" s="10">
        <v>124.8</v>
      </c>
      <c r="G433" s="10">
        <v>65.3</v>
      </c>
      <c r="H433" s="10">
        <v>102.1</v>
      </c>
      <c r="I433" s="10">
        <v>97.5</v>
      </c>
      <c r="J433" s="61">
        <f t="shared" si="57"/>
        <v>531.1</v>
      </c>
      <c r="K433" s="277">
        <f>SUM(J433:J434)</f>
        <v>1053.3</v>
      </c>
    </row>
    <row r="434" spans="1:11" ht="12.75">
      <c r="A434" s="429"/>
      <c r="B434" s="15" t="s">
        <v>32</v>
      </c>
      <c r="C434" s="10">
        <v>0</v>
      </c>
      <c r="D434" s="10">
        <v>78.599999999999994</v>
      </c>
      <c r="E434" s="10">
        <v>61.8</v>
      </c>
      <c r="F434" s="10">
        <v>121</v>
      </c>
      <c r="G434" s="10">
        <v>67.400000000000006</v>
      </c>
      <c r="H434" s="10">
        <v>91.2</v>
      </c>
      <c r="I434" s="10">
        <v>102.2</v>
      </c>
      <c r="J434" s="61">
        <f t="shared" si="57"/>
        <v>522.19999999999993</v>
      </c>
      <c r="K434" s="430"/>
    </row>
    <row r="435" spans="1:11" ht="12.75">
      <c r="A435" s="260">
        <v>46151</v>
      </c>
      <c r="B435" s="15" t="s">
        <v>25</v>
      </c>
      <c r="C435" s="10">
        <v>0</v>
      </c>
      <c r="D435" s="10">
        <v>76.3</v>
      </c>
      <c r="E435" s="10">
        <v>64.5</v>
      </c>
      <c r="F435" s="10">
        <v>121.5</v>
      </c>
      <c r="G435" s="10">
        <v>67.3</v>
      </c>
      <c r="H435" s="10">
        <v>98.9</v>
      </c>
      <c r="I435" s="10">
        <v>88.3</v>
      </c>
      <c r="J435" s="61">
        <f t="shared" si="57"/>
        <v>516.79999999999995</v>
      </c>
      <c r="K435" s="277">
        <f>SUM(J435:J436)</f>
        <v>1011.5999999999999</v>
      </c>
    </row>
    <row r="436" spans="1:11" ht="12.75">
      <c r="A436" s="429"/>
      <c r="B436" s="15" t="s">
        <v>32</v>
      </c>
      <c r="C436" s="10">
        <v>0</v>
      </c>
      <c r="D436" s="10">
        <v>76.8</v>
      </c>
      <c r="E436" s="10">
        <v>58.9</v>
      </c>
      <c r="F436" s="10">
        <v>109.3</v>
      </c>
      <c r="G436" s="10">
        <v>61.9</v>
      </c>
      <c r="H436" s="10">
        <v>90.6</v>
      </c>
      <c r="I436" s="10">
        <v>97.3</v>
      </c>
      <c r="J436" s="61">
        <f t="shared" si="57"/>
        <v>494.8</v>
      </c>
      <c r="K436" s="430"/>
    </row>
    <row r="437" spans="1:11" ht="12.75">
      <c r="A437" s="260">
        <v>46152</v>
      </c>
      <c r="B437" s="15" t="s">
        <v>25</v>
      </c>
      <c r="C437" s="10">
        <v>0</v>
      </c>
      <c r="D437" s="10">
        <v>82.1</v>
      </c>
      <c r="E437" s="10">
        <v>63.7</v>
      </c>
      <c r="F437" s="10">
        <v>118.2</v>
      </c>
      <c r="G437" s="10">
        <v>63.5</v>
      </c>
      <c r="H437" s="10">
        <v>100.2</v>
      </c>
      <c r="I437" s="10">
        <v>87.2</v>
      </c>
      <c r="J437" s="61">
        <f t="shared" si="57"/>
        <v>514.9</v>
      </c>
      <c r="K437" s="277">
        <f>SUM(J437:J438)</f>
        <v>1045.3</v>
      </c>
    </row>
    <row r="438" spans="1:11" ht="12.75">
      <c r="A438" s="429"/>
      <c r="B438" s="15" t="s">
        <v>32</v>
      </c>
      <c r="C438" s="10">
        <v>0</v>
      </c>
      <c r="D438" s="10">
        <v>81.2</v>
      </c>
      <c r="E438" s="10">
        <v>67.2</v>
      </c>
      <c r="F438" s="10">
        <v>114</v>
      </c>
      <c r="G438" s="10">
        <v>70.400000000000006</v>
      </c>
      <c r="H438" s="10">
        <v>94.4</v>
      </c>
      <c r="I438" s="10">
        <v>103.2</v>
      </c>
      <c r="J438" s="61">
        <f t="shared" si="57"/>
        <v>530.4</v>
      </c>
      <c r="K438" s="430"/>
    </row>
    <row r="439" spans="1:11" ht="14.25">
      <c r="A439" s="9"/>
      <c r="B439" s="67"/>
      <c r="C439" s="10"/>
      <c r="D439" s="10"/>
      <c r="E439" s="10"/>
      <c r="F439" s="10"/>
      <c r="G439" s="10"/>
      <c r="H439" s="10"/>
      <c r="I439" s="10"/>
      <c r="J439" s="15"/>
      <c r="K439" s="15"/>
    </row>
    <row r="440" spans="1:11" ht="12.75">
      <c r="A440" s="255" t="s">
        <v>89</v>
      </c>
      <c r="B440" s="437"/>
      <c r="C440" s="17">
        <f t="shared" ref="C440:K440" si="58">SUM(C420:C438)</f>
        <v>0</v>
      </c>
      <c r="D440" s="17">
        <f t="shared" si="58"/>
        <v>1464.3999999999999</v>
      </c>
      <c r="E440" s="17">
        <f t="shared" si="58"/>
        <v>1171.0000000000002</v>
      </c>
      <c r="F440" s="17">
        <f t="shared" si="58"/>
        <v>2179</v>
      </c>
      <c r="G440" s="17">
        <f t="shared" si="58"/>
        <v>1201.7</v>
      </c>
      <c r="H440" s="17">
        <f t="shared" si="58"/>
        <v>1875.7000000000003</v>
      </c>
      <c r="I440" s="17">
        <f t="shared" si="58"/>
        <v>1735.5000000000002</v>
      </c>
      <c r="J440" s="17">
        <f t="shared" si="58"/>
        <v>9627.2999999999993</v>
      </c>
      <c r="K440" s="17">
        <f t="shared" si="58"/>
        <v>9627.2999999999993</v>
      </c>
    </row>
    <row r="441" spans="1:11" ht="13.5">
      <c r="A441" s="270" t="s">
        <v>90</v>
      </c>
      <c r="B441" s="437"/>
      <c r="C441" s="16">
        <f t="shared" ref="C441:K441" si="59">40*C440</f>
        <v>0</v>
      </c>
      <c r="D441" s="16">
        <f t="shared" si="59"/>
        <v>58575.999999999993</v>
      </c>
      <c r="E441" s="16">
        <f t="shared" si="59"/>
        <v>46840.000000000007</v>
      </c>
      <c r="F441" s="16">
        <f t="shared" si="59"/>
        <v>87160</v>
      </c>
      <c r="G441" s="16">
        <f t="shared" si="59"/>
        <v>48068</v>
      </c>
      <c r="H441" s="16">
        <f t="shared" si="59"/>
        <v>75028.000000000015</v>
      </c>
      <c r="I441" s="16">
        <f t="shared" si="59"/>
        <v>69420.000000000015</v>
      </c>
      <c r="J441" s="16">
        <f t="shared" si="59"/>
        <v>385092</v>
      </c>
      <c r="K441" s="16">
        <f t="shared" si="59"/>
        <v>385092</v>
      </c>
    </row>
    <row r="442" spans="1:11" ht="14.25">
      <c r="A442" s="69"/>
      <c r="B442" s="67"/>
      <c r="C442" s="10"/>
      <c r="D442" s="10"/>
      <c r="E442" s="10"/>
      <c r="F442" s="10"/>
      <c r="G442" s="10"/>
      <c r="H442" s="10"/>
      <c r="I442" s="10"/>
      <c r="J442" s="15"/>
      <c r="K442" s="15"/>
    </row>
    <row r="443" spans="1:11" ht="12.75">
      <c r="A443" s="283" t="s">
        <v>91</v>
      </c>
      <c r="B443" s="437"/>
      <c r="C443" s="46"/>
      <c r="D443" s="46"/>
      <c r="E443" s="46"/>
      <c r="F443" s="46"/>
      <c r="G443" s="46"/>
      <c r="H443" s="46"/>
      <c r="I443" s="46"/>
      <c r="J443" s="70"/>
      <c r="K443" s="70"/>
    </row>
    <row r="444" spans="1:11" ht="12.75">
      <c r="A444" s="254" t="s">
        <v>92</v>
      </c>
      <c r="B444" s="437"/>
      <c r="C444" s="16"/>
      <c r="D444" s="16"/>
      <c r="E444" s="16"/>
      <c r="F444" s="16"/>
      <c r="G444" s="16"/>
      <c r="H444" s="16"/>
      <c r="I444" s="16"/>
      <c r="J444" s="20"/>
      <c r="K444" s="20"/>
    </row>
    <row r="445" spans="1:11" ht="14.25">
      <c r="A445" s="9"/>
      <c r="B445" s="67"/>
      <c r="C445" s="10"/>
      <c r="D445" s="10"/>
      <c r="E445" s="10"/>
      <c r="F445" s="10"/>
      <c r="G445" s="10"/>
      <c r="H445" s="10"/>
      <c r="I445" s="10"/>
      <c r="J445" s="15"/>
      <c r="K445" s="15"/>
    </row>
    <row r="446" spans="1:11" ht="12.75">
      <c r="A446" s="260">
        <v>46153</v>
      </c>
      <c r="B446" s="15" t="s">
        <v>25</v>
      </c>
      <c r="C446" s="10">
        <v>0</v>
      </c>
      <c r="D446" s="10">
        <v>82.1</v>
      </c>
      <c r="E446" s="10">
        <v>61.5</v>
      </c>
      <c r="F446" s="10">
        <v>121</v>
      </c>
      <c r="G446" s="10">
        <v>65.3</v>
      </c>
      <c r="H446" s="10">
        <v>95.2</v>
      </c>
      <c r="I446" s="10">
        <v>80.3</v>
      </c>
      <c r="J446" s="15">
        <f t="shared" ref="J446:J465" si="60">SUM(C446:I446)</f>
        <v>505.40000000000003</v>
      </c>
      <c r="K446" s="262">
        <f>SUM(J446:J447)</f>
        <v>1018.5</v>
      </c>
    </row>
    <row r="447" spans="1:11" ht="12.75">
      <c r="A447" s="429"/>
      <c r="B447" s="15" t="s">
        <v>32</v>
      </c>
      <c r="C447" s="10">
        <v>0</v>
      </c>
      <c r="D447" s="10">
        <v>75.8</v>
      </c>
      <c r="E447" s="10">
        <v>59.2</v>
      </c>
      <c r="F447" s="10">
        <v>112.3</v>
      </c>
      <c r="G447" s="10">
        <v>67.599999999999994</v>
      </c>
      <c r="H447" s="10">
        <v>95.2</v>
      </c>
      <c r="I447" s="10">
        <v>103</v>
      </c>
      <c r="J447" s="15">
        <f t="shared" si="60"/>
        <v>513.09999999999991</v>
      </c>
      <c r="K447" s="420"/>
    </row>
    <row r="448" spans="1:11" ht="12.75">
      <c r="A448" s="260">
        <v>46154</v>
      </c>
      <c r="B448" s="15" t="s">
        <v>25</v>
      </c>
      <c r="C448" s="10">
        <v>0</v>
      </c>
      <c r="D448" s="10">
        <v>80.7</v>
      </c>
      <c r="E448" s="10">
        <v>62.5</v>
      </c>
      <c r="F448" s="10">
        <v>120.1</v>
      </c>
      <c r="G448" s="10">
        <v>65</v>
      </c>
      <c r="H448" s="10">
        <v>95.9</v>
      </c>
      <c r="I448" s="10">
        <v>80</v>
      </c>
      <c r="J448" s="61">
        <f t="shared" si="60"/>
        <v>504.19999999999993</v>
      </c>
      <c r="K448" s="277">
        <f>SUM(J448:J449)</f>
        <v>1003.0999999999999</v>
      </c>
    </row>
    <row r="449" spans="1:11" ht="12.75">
      <c r="A449" s="429"/>
      <c r="B449" s="15" t="s">
        <v>32</v>
      </c>
      <c r="C449" s="10">
        <v>0</v>
      </c>
      <c r="D449" s="10">
        <v>74.599999999999994</v>
      </c>
      <c r="E449" s="10">
        <v>58.7</v>
      </c>
      <c r="F449" s="10">
        <v>115</v>
      </c>
      <c r="G449" s="10">
        <v>63.3</v>
      </c>
      <c r="H449" s="10">
        <v>89.1</v>
      </c>
      <c r="I449" s="10">
        <v>98.2</v>
      </c>
      <c r="J449" s="61">
        <f t="shared" si="60"/>
        <v>498.90000000000003</v>
      </c>
      <c r="K449" s="430"/>
    </row>
    <row r="450" spans="1:11" ht="12.75">
      <c r="A450" s="260">
        <v>46155</v>
      </c>
      <c r="B450" s="15" t="s">
        <v>25</v>
      </c>
      <c r="C450" s="10">
        <v>0</v>
      </c>
      <c r="D450" s="10">
        <v>78.8</v>
      </c>
      <c r="E450" s="10">
        <v>62</v>
      </c>
      <c r="F450" s="10">
        <v>124.3</v>
      </c>
      <c r="G450" s="10">
        <v>66.599999999999994</v>
      </c>
      <c r="H450" s="10">
        <v>98</v>
      </c>
      <c r="I450" s="10">
        <v>83.3</v>
      </c>
      <c r="J450" s="61">
        <f t="shared" si="60"/>
        <v>513</v>
      </c>
      <c r="K450" s="277">
        <f>SUM(J450:J451)</f>
        <v>997.2</v>
      </c>
    </row>
    <row r="451" spans="1:11" ht="12.75">
      <c r="A451" s="429"/>
      <c r="B451" s="15" t="s">
        <v>32</v>
      </c>
      <c r="C451" s="10">
        <v>0</v>
      </c>
      <c r="D451" s="10">
        <v>72.400000000000006</v>
      </c>
      <c r="E451" s="10">
        <v>55.3</v>
      </c>
      <c r="F451" s="10">
        <v>110</v>
      </c>
      <c r="G451" s="10">
        <v>67.3</v>
      </c>
      <c r="H451" s="10">
        <v>89.2</v>
      </c>
      <c r="I451" s="10">
        <v>90</v>
      </c>
      <c r="J451" s="61">
        <f t="shared" si="60"/>
        <v>484.2</v>
      </c>
      <c r="K451" s="430"/>
    </row>
    <row r="452" spans="1:11" ht="12.75">
      <c r="A452" s="260">
        <v>46156</v>
      </c>
      <c r="B452" s="15" t="s">
        <v>25</v>
      </c>
      <c r="C452" s="10">
        <v>0</v>
      </c>
      <c r="D452" s="10">
        <v>80.400000000000006</v>
      </c>
      <c r="E452" s="10">
        <v>60.5</v>
      </c>
      <c r="F452" s="10">
        <v>127.2</v>
      </c>
      <c r="G452" s="10">
        <v>60.8</v>
      </c>
      <c r="H452" s="10">
        <v>97</v>
      </c>
      <c r="I452" s="10">
        <v>86.3</v>
      </c>
      <c r="J452" s="61">
        <f t="shared" si="60"/>
        <v>512.20000000000005</v>
      </c>
      <c r="K452" s="277">
        <f>SUM(J452:J453)</f>
        <v>1016.8000000000001</v>
      </c>
    </row>
    <row r="453" spans="1:11" ht="12.75">
      <c r="A453" s="429"/>
      <c r="B453" s="15" t="s">
        <v>32</v>
      </c>
      <c r="C453" s="10">
        <v>0</v>
      </c>
      <c r="D453" s="10">
        <v>74.599999999999994</v>
      </c>
      <c r="E453" s="10">
        <v>55.1</v>
      </c>
      <c r="F453" s="10">
        <v>115</v>
      </c>
      <c r="G453" s="10">
        <v>64.8</v>
      </c>
      <c r="H453" s="10">
        <v>94.6</v>
      </c>
      <c r="I453" s="10">
        <v>100.5</v>
      </c>
      <c r="J453" s="61">
        <f t="shared" si="60"/>
        <v>504.6</v>
      </c>
      <c r="K453" s="430"/>
    </row>
    <row r="454" spans="1:11" ht="12.75">
      <c r="A454" s="260">
        <v>46157</v>
      </c>
      <c r="B454" s="15" t="s">
        <v>25</v>
      </c>
      <c r="C454" s="10">
        <v>0</v>
      </c>
      <c r="D454" s="10">
        <v>85.2</v>
      </c>
      <c r="E454" s="10">
        <v>62.8</v>
      </c>
      <c r="F454" s="10">
        <v>124</v>
      </c>
      <c r="G454" s="10">
        <v>68.8</v>
      </c>
      <c r="H454" s="10">
        <v>104.4</v>
      </c>
      <c r="I454" s="10">
        <v>83.7</v>
      </c>
      <c r="J454" s="61">
        <f t="shared" si="60"/>
        <v>528.90000000000009</v>
      </c>
      <c r="K454" s="277">
        <f>SUM(J454:J455)</f>
        <v>1033.7</v>
      </c>
    </row>
    <row r="455" spans="1:11" ht="12.75">
      <c r="A455" s="429"/>
      <c r="B455" s="15" t="s">
        <v>32</v>
      </c>
      <c r="C455" s="10">
        <v>0</v>
      </c>
      <c r="D455" s="10">
        <v>71.7</v>
      </c>
      <c r="E455" s="10">
        <v>56.2</v>
      </c>
      <c r="F455" s="10">
        <v>123.5</v>
      </c>
      <c r="G455" s="10">
        <v>66.7</v>
      </c>
      <c r="H455" s="10">
        <v>93</v>
      </c>
      <c r="I455" s="10">
        <v>93.7</v>
      </c>
      <c r="J455" s="61">
        <f t="shared" si="60"/>
        <v>504.8</v>
      </c>
      <c r="K455" s="430"/>
    </row>
    <row r="456" spans="1:11" ht="12.75">
      <c r="A456" s="260">
        <v>46158</v>
      </c>
      <c r="B456" s="15" t="s">
        <v>25</v>
      </c>
      <c r="C456" s="10">
        <v>0</v>
      </c>
      <c r="D456" s="10">
        <v>77</v>
      </c>
      <c r="E456" s="10">
        <v>61.3</v>
      </c>
      <c r="F456" s="10">
        <v>125.6</v>
      </c>
      <c r="G456" s="10">
        <v>63</v>
      </c>
      <c r="H456" s="10">
        <v>94.7</v>
      </c>
      <c r="I456" s="10">
        <v>84.5</v>
      </c>
      <c r="J456" s="61">
        <f t="shared" si="60"/>
        <v>506.09999999999997</v>
      </c>
      <c r="K456" s="277">
        <f>SUM(J456:J457)</f>
        <v>993.8</v>
      </c>
    </row>
    <row r="457" spans="1:11" ht="12.75">
      <c r="A457" s="429"/>
      <c r="B457" s="15" t="s">
        <v>32</v>
      </c>
      <c r="C457" s="10">
        <v>0</v>
      </c>
      <c r="D457" s="10">
        <v>73.099999999999994</v>
      </c>
      <c r="E457" s="10">
        <v>56.6</v>
      </c>
      <c r="F457" s="10">
        <v>105.5</v>
      </c>
      <c r="G457" s="10">
        <v>62.3</v>
      </c>
      <c r="H457" s="10">
        <v>93</v>
      </c>
      <c r="I457" s="10">
        <v>97.2</v>
      </c>
      <c r="J457" s="61">
        <f t="shared" si="60"/>
        <v>487.7</v>
      </c>
      <c r="K457" s="430"/>
    </row>
    <row r="458" spans="1:11" ht="12.75">
      <c r="A458" s="260">
        <v>46159</v>
      </c>
      <c r="B458" s="15" t="s">
        <v>25</v>
      </c>
      <c r="C458" s="10">
        <v>0</v>
      </c>
      <c r="D458" s="10">
        <v>73.7</v>
      </c>
      <c r="E458" s="10">
        <v>60.3</v>
      </c>
      <c r="F458" s="10">
        <v>122.3</v>
      </c>
      <c r="G458" s="10">
        <v>57.4</v>
      </c>
      <c r="H458" s="10">
        <v>92.9</v>
      </c>
      <c r="I458" s="10">
        <v>85.2</v>
      </c>
      <c r="J458" s="61">
        <f t="shared" si="60"/>
        <v>491.8</v>
      </c>
      <c r="K458" s="277">
        <f>SUM(J458:J459)</f>
        <v>981</v>
      </c>
    </row>
    <row r="459" spans="1:11" ht="12.75">
      <c r="A459" s="429"/>
      <c r="B459" s="15" t="s">
        <v>32</v>
      </c>
      <c r="C459" s="10">
        <v>0</v>
      </c>
      <c r="D459" s="10">
        <v>75.099999999999994</v>
      </c>
      <c r="E459" s="10">
        <v>55.8</v>
      </c>
      <c r="F459" s="10">
        <v>104.4</v>
      </c>
      <c r="G459" s="10">
        <v>59.4</v>
      </c>
      <c r="H459" s="10">
        <v>90.2</v>
      </c>
      <c r="I459" s="10">
        <v>104.3</v>
      </c>
      <c r="J459" s="61">
        <f t="shared" si="60"/>
        <v>489.2</v>
      </c>
      <c r="K459" s="430"/>
    </row>
    <row r="460" spans="1:11" ht="12.75">
      <c r="A460" s="260">
        <v>46160</v>
      </c>
      <c r="B460" s="15" t="s">
        <v>25</v>
      </c>
      <c r="C460" s="10">
        <v>0</v>
      </c>
      <c r="D460" s="10">
        <v>74.8</v>
      </c>
      <c r="E460" s="10">
        <v>56.8</v>
      </c>
      <c r="F460" s="10">
        <v>115</v>
      </c>
      <c r="G460" s="10">
        <v>66.900000000000006</v>
      </c>
      <c r="H460" s="10">
        <v>93.4</v>
      </c>
      <c r="I460" s="10">
        <v>92.1</v>
      </c>
      <c r="J460" s="61">
        <f t="shared" si="60"/>
        <v>499</v>
      </c>
      <c r="K460" s="277">
        <f>SUM(J460:J461)</f>
        <v>798.1</v>
      </c>
    </row>
    <row r="461" spans="1:11" ht="12.75">
      <c r="A461" s="429"/>
      <c r="B461" s="15" t="s">
        <v>32</v>
      </c>
      <c r="C461" s="10">
        <v>0</v>
      </c>
      <c r="D461" s="10">
        <v>71.5</v>
      </c>
      <c r="E461" s="10">
        <v>56</v>
      </c>
      <c r="F461" s="10">
        <v>0</v>
      </c>
      <c r="G461" s="10">
        <v>71.599999999999994</v>
      </c>
      <c r="H461" s="10">
        <v>100</v>
      </c>
      <c r="I461" s="10">
        <v>0</v>
      </c>
      <c r="J461" s="61">
        <f t="shared" si="60"/>
        <v>299.10000000000002</v>
      </c>
      <c r="K461" s="430"/>
    </row>
    <row r="462" spans="1:11" ht="12.75">
      <c r="A462" s="260">
        <v>46161</v>
      </c>
      <c r="B462" s="15" t="s">
        <v>25</v>
      </c>
      <c r="C462" s="10">
        <v>0</v>
      </c>
      <c r="D462" s="10">
        <v>73</v>
      </c>
      <c r="E462" s="10">
        <v>58.3</v>
      </c>
      <c r="F462" s="10">
        <v>121</v>
      </c>
      <c r="G462" s="10">
        <v>0</v>
      </c>
      <c r="H462" s="10">
        <v>95.7</v>
      </c>
      <c r="I462" s="10">
        <v>87.9</v>
      </c>
      <c r="J462" s="61">
        <f t="shared" si="60"/>
        <v>435.9</v>
      </c>
      <c r="K462" s="277">
        <f>SUM(J462:J463)</f>
        <v>940.9</v>
      </c>
    </row>
    <row r="463" spans="1:11" ht="12.75">
      <c r="A463" s="429"/>
      <c r="B463" s="15" t="s">
        <v>32</v>
      </c>
      <c r="C463" s="10">
        <v>0</v>
      </c>
      <c r="D463" s="10">
        <v>76.7</v>
      </c>
      <c r="E463" s="10">
        <v>56</v>
      </c>
      <c r="F463" s="10">
        <v>113.4</v>
      </c>
      <c r="G463" s="10">
        <v>65.2</v>
      </c>
      <c r="H463" s="10">
        <v>92.2</v>
      </c>
      <c r="I463" s="10">
        <v>101.5</v>
      </c>
      <c r="J463" s="61">
        <f t="shared" si="60"/>
        <v>505</v>
      </c>
      <c r="K463" s="430"/>
    </row>
    <row r="464" spans="1:11" ht="12.75">
      <c r="A464" s="260">
        <v>46162</v>
      </c>
      <c r="B464" s="15" t="s">
        <v>25</v>
      </c>
      <c r="C464" s="10">
        <v>0</v>
      </c>
      <c r="D464" s="10">
        <v>72</v>
      </c>
      <c r="E464" s="10">
        <v>58.8</v>
      </c>
      <c r="F464" s="10">
        <v>119.7</v>
      </c>
      <c r="G464" s="10">
        <v>64.5</v>
      </c>
      <c r="H464" s="10">
        <v>93.6</v>
      </c>
      <c r="I464" s="10">
        <v>85.4</v>
      </c>
      <c r="J464" s="61">
        <f t="shared" si="60"/>
        <v>494</v>
      </c>
      <c r="K464" s="277">
        <f>SUM(J464:J465)</f>
        <v>990.1</v>
      </c>
    </row>
    <row r="465" spans="1:11" ht="12.75">
      <c r="A465" s="429"/>
      <c r="B465" s="15" t="s">
        <v>32</v>
      </c>
      <c r="C465" s="10">
        <v>0</v>
      </c>
      <c r="D465" s="10">
        <v>72</v>
      </c>
      <c r="E465" s="10">
        <v>54.3</v>
      </c>
      <c r="F465" s="10">
        <v>103.3</v>
      </c>
      <c r="G465" s="10">
        <v>70.5</v>
      </c>
      <c r="H465" s="10">
        <v>91</v>
      </c>
      <c r="I465" s="10">
        <v>105</v>
      </c>
      <c r="J465" s="61">
        <f t="shared" si="60"/>
        <v>496.1</v>
      </c>
      <c r="K465" s="430"/>
    </row>
    <row r="466" spans="1:11" ht="14.25">
      <c r="A466" s="9"/>
      <c r="B466" s="67"/>
      <c r="C466" s="10"/>
      <c r="D466" s="10"/>
      <c r="E466" s="10"/>
      <c r="F466" s="10"/>
      <c r="G466" s="10"/>
      <c r="H466" s="10"/>
      <c r="I466" s="10"/>
      <c r="J466" s="15"/>
      <c r="K466" s="15"/>
    </row>
    <row r="467" spans="1:11" ht="12.75">
      <c r="A467" s="255" t="s">
        <v>89</v>
      </c>
      <c r="B467" s="437"/>
      <c r="C467" s="17">
        <f t="shared" ref="C467:K467" si="61">SUM(C446:C465)</f>
        <v>0</v>
      </c>
      <c r="D467" s="17">
        <f t="shared" si="61"/>
        <v>1515.2</v>
      </c>
      <c r="E467" s="17">
        <f t="shared" si="61"/>
        <v>1167.9999999999998</v>
      </c>
      <c r="F467" s="17">
        <f t="shared" si="61"/>
        <v>2222.6000000000004</v>
      </c>
      <c r="G467" s="17">
        <f t="shared" si="61"/>
        <v>1236.9999999999998</v>
      </c>
      <c r="H467" s="17">
        <f t="shared" si="61"/>
        <v>1888.3000000000002</v>
      </c>
      <c r="I467" s="17">
        <f t="shared" si="61"/>
        <v>1742.1000000000001</v>
      </c>
      <c r="J467" s="17">
        <f t="shared" si="61"/>
        <v>9773.2000000000007</v>
      </c>
      <c r="K467" s="17">
        <f t="shared" si="61"/>
        <v>9773.2000000000007</v>
      </c>
    </row>
    <row r="468" spans="1:11" ht="13.5">
      <c r="A468" s="270" t="s">
        <v>90</v>
      </c>
      <c r="B468" s="437"/>
      <c r="C468" s="16">
        <f t="shared" ref="C468:K468" si="62">40*C467</f>
        <v>0</v>
      </c>
      <c r="D468" s="16">
        <f t="shared" si="62"/>
        <v>60608</v>
      </c>
      <c r="E468" s="16">
        <f t="shared" si="62"/>
        <v>46719.999999999993</v>
      </c>
      <c r="F468" s="16">
        <f t="shared" si="62"/>
        <v>88904.000000000015</v>
      </c>
      <c r="G468" s="16">
        <f t="shared" si="62"/>
        <v>49479.999999999993</v>
      </c>
      <c r="H468" s="16">
        <f t="shared" si="62"/>
        <v>75532</v>
      </c>
      <c r="I468" s="16">
        <f t="shared" si="62"/>
        <v>69684</v>
      </c>
      <c r="J468" s="16">
        <f t="shared" si="62"/>
        <v>390928</v>
      </c>
      <c r="K468" s="16">
        <f t="shared" si="62"/>
        <v>390928</v>
      </c>
    </row>
    <row r="469" spans="1:11" ht="14.25">
      <c r="A469" s="69"/>
      <c r="B469" s="67"/>
      <c r="C469" s="10"/>
      <c r="D469" s="10"/>
      <c r="E469" s="10"/>
      <c r="F469" s="10"/>
      <c r="G469" s="10"/>
      <c r="H469" s="10"/>
      <c r="I469" s="10"/>
      <c r="J469" s="15"/>
      <c r="K469" s="15"/>
    </row>
    <row r="470" spans="1:11" ht="12.75">
      <c r="A470" s="283" t="s">
        <v>91</v>
      </c>
      <c r="B470" s="437"/>
      <c r="C470" s="46"/>
      <c r="D470" s="46"/>
      <c r="E470" s="46"/>
      <c r="F470" s="46"/>
      <c r="G470" s="46"/>
      <c r="H470" s="46"/>
      <c r="I470" s="46"/>
      <c r="J470" s="70"/>
      <c r="K470" s="70"/>
    </row>
    <row r="471" spans="1:11" ht="12.75">
      <c r="A471" s="254" t="s">
        <v>92</v>
      </c>
      <c r="B471" s="437"/>
      <c r="C471" s="16"/>
      <c r="D471" s="16"/>
      <c r="E471" s="16"/>
      <c r="F471" s="16"/>
      <c r="G471" s="16"/>
      <c r="H471" s="16"/>
      <c r="I471" s="16"/>
      <c r="J471" s="20"/>
      <c r="K471" s="20"/>
    </row>
    <row r="472" spans="1:11" ht="14.25">
      <c r="A472" s="9"/>
      <c r="B472" s="67"/>
      <c r="C472" s="10"/>
      <c r="D472" s="10"/>
      <c r="E472" s="10"/>
      <c r="F472" s="10"/>
      <c r="G472" s="10"/>
      <c r="H472" s="10"/>
      <c r="I472" s="10"/>
      <c r="J472" s="15"/>
      <c r="K472" s="15"/>
    </row>
    <row r="473" spans="1:11" ht="12.75">
      <c r="A473" s="260">
        <v>46163</v>
      </c>
      <c r="B473" s="15" t="s">
        <v>25</v>
      </c>
      <c r="C473" s="10">
        <v>0</v>
      </c>
      <c r="D473" s="10">
        <v>75.5</v>
      </c>
      <c r="E473" s="10">
        <v>55.1</v>
      </c>
      <c r="F473" s="10">
        <v>105.8</v>
      </c>
      <c r="G473" s="10">
        <v>67.2</v>
      </c>
      <c r="H473" s="10">
        <v>100.5</v>
      </c>
      <c r="I473" s="10">
        <v>88.5</v>
      </c>
      <c r="J473" s="15">
        <f t="shared" ref="J473:J494" si="63">SUM(C473:I473)</f>
        <v>492.59999999999997</v>
      </c>
      <c r="K473" s="262">
        <f>SUM(J473:J474)</f>
        <v>975.19999999999993</v>
      </c>
    </row>
    <row r="474" spans="1:11" ht="12.75">
      <c r="A474" s="429"/>
      <c r="B474" s="15" t="s">
        <v>32</v>
      </c>
      <c r="C474" s="10">
        <v>0</v>
      </c>
      <c r="D474" s="10">
        <v>67</v>
      </c>
      <c r="E474" s="10">
        <v>54</v>
      </c>
      <c r="F474" s="10">
        <v>103.4</v>
      </c>
      <c r="G474" s="10">
        <v>65.8</v>
      </c>
      <c r="H474" s="10">
        <v>89.2</v>
      </c>
      <c r="I474" s="10">
        <v>103.2</v>
      </c>
      <c r="J474" s="15">
        <f t="shared" si="63"/>
        <v>482.59999999999997</v>
      </c>
      <c r="K474" s="420"/>
    </row>
    <row r="475" spans="1:11" ht="12.75">
      <c r="A475" s="260">
        <v>46164</v>
      </c>
      <c r="B475" s="15" t="s">
        <v>25</v>
      </c>
      <c r="C475" s="10">
        <v>0</v>
      </c>
      <c r="D475" s="10">
        <v>77.400000000000006</v>
      </c>
      <c r="E475" s="10">
        <v>55.4</v>
      </c>
      <c r="F475" s="10">
        <v>107.5</v>
      </c>
      <c r="G475" s="10">
        <v>71.2</v>
      </c>
      <c r="H475" s="10">
        <v>100.8</v>
      </c>
      <c r="I475" s="10">
        <v>87.6</v>
      </c>
      <c r="J475" s="61">
        <f t="shared" si="63"/>
        <v>499.9</v>
      </c>
      <c r="K475" s="277">
        <f>SUM(J475:J476)</f>
        <v>991.39999999999986</v>
      </c>
    </row>
    <row r="476" spans="1:11" ht="12.75">
      <c r="A476" s="429"/>
      <c r="B476" s="15" t="s">
        <v>32</v>
      </c>
      <c r="C476" s="10">
        <v>0</v>
      </c>
      <c r="D476" s="10">
        <v>74.2</v>
      </c>
      <c r="E476" s="10">
        <v>54.4</v>
      </c>
      <c r="F476" s="10">
        <v>106.1</v>
      </c>
      <c r="G476" s="10">
        <v>69.099999999999994</v>
      </c>
      <c r="H476" s="10">
        <v>86</v>
      </c>
      <c r="I476" s="10">
        <v>101.7</v>
      </c>
      <c r="J476" s="61">
        <f t="shared" si="63"/>
        <v>491.49999999999994</v>
      </c>
      <c r="K476" s="430"/>
    </row>
    <row r="477" spans="1:11" ht="12.75">
      <c r="A477" s="260">
        <v>46165</v>
      </c>
      <c r="B477" s="15" t="s">
        <v>25</v>
      </c>
      <c r="C477" s="10">
        <v>0</v>
      </c>
      <c r="D477" s="10">
        <v>78.3</v>
      </c>
      <c r="E477" s="10">
        <v>61.6</v>
      </c>
      <c r="F477" s="10">
        <v>108.2</v>
      </c>
      <c r="G477" s="10">
        <v>69.3</v>
      </c>
      <c r="H477" s="10">
        <v>100.3</v>
      </c>
      <c r="I477" s="10">
        <v>76.3</v>
      </c>
      <c r="J477" s="61">
        <f t="shared" si="63"/>
        <v>494.00000000000006</v>
      </c>
      <c r="K477" s="277">
        <f>SUM(J477:J478)</f>
        <v>976.6</v>
      </c>
    </row>
    <row r="478" spans="1:11" ht="12.75">
      <c r="A478" s="429"/>
      <c r="B478" s="15" t="s">
        <v>32</v>
      </c>
      <c r="C478" s="10">
        <v>0</v>
      </c>
      <c r="D478" s="10">
        <v>70.099999999999994</v>
      </c>
      <c r="E478" s="10">
        <v>56.4</v>
      </c>
      <c r="F478" s="10">
        <v>102.4</v>
      </c>
      <c r="G478" s="10">
        <v>67</v>
      </c>
      <c r="H478" s="10">
        <v>90</v>
      </c>
      <c r="I478" s="10">
        <v>96.7</v>
      </c>
      <c r="J478" s="61">
        <f t="shared" si="63"/>
        <v>482.59999999999997</v>
      </c>
      <c r="K478" s="430"/>
    </row>
    <row r="479" spans="1:11" ht="12.75">
      <c r="A479" s="260">
        <v>46166</v>
      </c>
      <c r="B479" s="15" t="s">
        <v>25</v>
      </c>
      <c r="C479" s="10">
        <v>0</v>
      </c>
      <c r="D479" s="10">
        <v>68.3</v>
      </c>
      <c r="E479" s="10">
        <v>59.1</v>
      </c>
      <c r="F479" s="10">
        <v>113</v>
      </c>
      <c r="G479" s="10">
        <v>67.8</v>
      </c>
      <c r="H479" s="10">
        <v>99</v>
      </c>
      <c r="I479" s="10">
        <v>77.599999999999994</v>
      </c>
      <c r="J479" s="61">
        <f t="shared" si="63"/>
        <v>484.79999999999995</v>
      </c>
      <c r="K479" s="277">
        <f>SUM(J479:J480)</f>
        <v>953.89999999999986</v>
      </c>
    </row>
    <row r="480" spans="1:11" ht="12.75">
      <c r="A480" s="429"/>
      <c r="B480" s="15" t="s">
        <v>32</v>
      </c>
      <c r="C480" s="10">
        <v>0</v>
      </c>
      <c r="D480" s="10">
        <v>68.599999999999994</v>
      </c>
      <c r="E480" s="10">
        <v>53.6</v>
      </c>
      <c r="F480" s="10">
        <v>92</v>
      </c>
      <c r="G480" s="10">
        <v>67.599999999999994</v>
      </c>
      <c r="H480" s="10">
        <v>91.6</v>
      </c>
      <c r="I480" s="10">
        <v>95.7</v>
      </c>
      <c r="J480" s="61">
        <f t="shared" si="63"/>
        <v>469.09999999999997</v>
      </c>
      <c r="K480" s="430"/>
    </row>
    <row r="481" spans="1:11" ht="12.75">
      <c r="A481" s="260">
        <v>46167</v>
      </c>
      <c r="B481" s="15" t="s">
        <v>25</v>
      </c>
      <c r="C481" s="10">
        <v>0</v>
      </c>
      <c r="D481" s="10">
        <v>73.2</v>
      </c>
      <c r="E481" s="10">
        <v>57.5</v>
      </c>
      <c r="F481" s="10">
        <v>98.5</v>
      </c>
      <c r="G481" s="10">
        <v>59.2</v>
      </c>
      <c r="H481" s="10">
        <v>92.3</v>
      </c>
      <c r="I481" s="10">
        <v>70.2</v>
      </c>
      <c r="J481" s="61">
        <f t="shared" si="63"/>
        <v>450.9</v>
      </c>
      <c r="K481" s="277">
        <f>SUM(J481:J482)</f>
        <v>948.3</v>
      </c>
    </row>
    <row r="482" spans="1:11" ht="12.75">
      <c r="A482" s="429"/>
      <c r="B482" s="15" t="s">
        <v>32</v>
      </c>
      <c r="C482" s="10">
        <v>0</v>
      </c>
      <c r="D482" s="10">
        <v>70.2</v>
      </c>
      <c r="E482" s="10">
        <v>57</v>
      </c>
      <c r="F482" s="10">
        <v>109.6</v>
      </c>
      <c r="G482" s="10">
        <v>65.3</v>
      </c>
      <c r="H482" s="10">
        <v>91.5</v>
      </c>
      <c r="I482" s="10">
        <v>103.8</v>
      </c>
      <c r="J482" s="61">
        <f t="shared" si="63"/>
        <v>497.40000000000003</v>
      </c>
      <c r="K482" s="430"/>
    </row>
    <row r="483" spans="1:11" ht="12.75">
      <c r="A483" s="260">
        <v>46168</v>
      </c>
      <c r="B483" s="15" t="s">
        <v>25</v>
      </c>
      <c r="C483" s="10">
        <v>0</v>
      </c>
      <c r="D483" s="10">
        <v>77.3</v>
      </c>
      <c r="E483" s="10">
        <v>50.4</v>
      </c>
      <c r="F483" s="10">
        <v>100</v>
      </c>
      <c r="G483" s="10">
        <v>65.5</v>
      </c>
      <c r="H483" s="10">
        <v>10.11</v>
      </c>
      <c r="I483" s="10">
        <v>97.6</v>
      </c>
      <c r="J483" s="61">
        <f t="shared" si="63"/>
        <v>400.90999999999997</v>
      </c>
      <c r="K483" s="277">
        <f>SUM(J483:J484)</f>
        <v>890.81</v>
      </c>
    </row>
    <row r="484" spans="1:11" ht="12.75">
      <c r="A484" s="429"/>
      <c r="B484" s="15" t="s">
        <v>32</v>
      </c>
      <c r="C484" s="10">
        <v>0</v>
      </c>
      <c r="D484" s="10">
        <v>77</v>
      </c>
      <c r="E484" s="10">
        <v>57.4</v>
      </c>
      <c r="F484" s="10">
        <v>95.2</v>
      </c>
      <c r="G484" s="10">
        <v>70.599999999999994</v>
      </c>
      <c r="H484" s="10">
        <v>88.7</v>
      </c>
      <c r="I484" s="10">
        <v>101</v>
      </c>
      <c r="J484" s="61">
        <f t="shared" si="63"/>
        <v>489.90000000000003</v>
      </c>
      <c r="K484" s="430"/>
    </row>
    <row r="485" spans="1:11" ht="12.75">
      <c r="A485" s="260">
        <v>46169</v>
      </c>
      <c r="B485" s="15" t="s">
        <v>25</v>
      </c>
      <c r="C485" s="10">
        <v>0</v>
      </c>
      <c r="D485" s="10">
        <v>68.7</v>
      </c>
      <c r="E485" s="10">
        <v>55.6</v>
      </c>
      <c r="F485" s="10">
        <v>107.3</v>
      </c>
      <c r="G485" s="10">
        <v>62.6</v>
      </c>
      <c r="H485" s="10">
        <v>94.2</v>
      </c>
      <c r="I485" s="10">
        <v>80</v>
      </c>
      <c r="J485" s="61">
        <f t="shared" si="63"/>
        <v>468.40000000000003</v>
      </c>
      <c r="K485" s="277">
        <f>SUM(J485:J486)</f>
        <v>925.5</v>
      </c>
    </row>
    <row r="486" spans="1:11" ht="12.75">
      <c r="A486" s="429"/>
      <c r="B486" s="15" t="s">
        <v>32</v>
      </c>
      <c r="C486" s="10">
        <v>0</v>
      </c>
      <c r="D486" s="10">
        <v>61</v>
      </c>
      <c r="E486" s="10">
        <v>53.3</v>
      </c>
      <c r="F486" s="10">
        <v>92.8</v>
      </c>
      <c r="G486" s="10">
        <v>64.8</v>
      </c>
      <c r="H486" s="10">
        <v>94</v>
      </c>
      <c r="I486" s="10">
        <v>91.2</v>
      </c>
      <c r="J486" s="61">
        <f t="shared" si="63"/>
        <v>457.09999999999997</v>
      </c>
      <c r="K486" s="430"/>
    </row>
    <row r="487" spans="1:11" ht="12.75">
      <c r="A487" s="260">
        <v>46170</v>
      </c>
      <c r="B487" s="15" t="s">
        <v>25</v>
      </c>
      <c r="C487" s="10">
        <v>0</v>
      </c>
      <c r="D487" s="10">
        <v>70</v>
      </c>
      <c r="E487" s="10">
        <v>57.6</v>
      </c>
      <c r="F487" s="10">
        <v>111.7</v>
      </c>
      <c r="G487" s="10">
        <v>63.6</v>
      </c>
      <c r="H487" s="10">
        <v>93.6</v>
      </c>
      <c r="I487" s="10">
        <v>76.099999999999994</v>
      </c>
      <c r="J487" s="61">
        <f t="shared" si="63"/>
        <v>472.6</v>
      </c>
      <c r="K487" s="277">
        <f>SUM(J487:J488)</f>
        <v>953.90000000000009</v>
      </c>
    </row>
    <row r="488" spans="1:11" ht="12.75">
      <c r="A488" s="429"/>
      <c r="B488" s="15" t="s">
        <v>32</v>
      </c>
      <c r="C488" s="10">
        <v>0</v>
      </c>
      <c r="D488" s="10">
        <v>67</v>
      </c>
      <c r="E488" s="10">
        <v>53.1</v>
      </c>
      <c r="F488" s="10">
        <v>99.4</v>
      </c>
      <c r="G488" s="10">
        <v>70.3</v>
      </c>
      <c r="H488" s="10">
        <v>90</v>
      </c>
      <c r="I488" s="10">
        <v>101.5</v>
      </c>
      <c r="J488" s="61">
        <f t="shared" si="63"/>
        <v>481.3</v>
      </c>
      <c r="K488" s="430"/>
    </row>
    <row r="489" spans="1:11" ht="12.75">
      <c r="A489" s="260">
        <v>46171</v>
      </c>
      <c r="B489" s="15" t="s">
        <v>25</v>
      </c>
      <c r="C489" s="10">
        <v>0</v>
      </c>
      <c r="D489" s="10">
        <v>71</v>
      </c>
      <c r="E489" s="10">
        <v>55.3</v>
      </c>
      <c r="F489" s="10">
        <v>47.4</v>
      </c>
      <c r="G489" s="10">
        <v>64.400000000000006</v>
      </c>
      <c r="H489" s="10">
        <v>91</v>
      </c>
      <c r="I489" s="10">
        <v>71</v>
      </c>
      <c r="J489" s="61">
        <f t="shared" si="63"/>
        <v>400.1</v>
      </c>
      <c r="K489" s="277">
        <f>SUM(J489:J490)</f>
        <v>876.6</v>
      </c>
    </row>
    <row r="490" spans="1:11" ht="12.75">
      <c r="A490" s="429"/>
      <c r="B490" s="15" t="s">
        <v>32</v>
      </c>
      <c r="C490" s="10">
        <v>0</v>
      </c>
      <c r="D490" s="10">
        <v>62.8</v>
      </c>
      <c r="E490" s="10">
        <v>53.7</v>
      </c>
      <c r="F490" s="10">
        <v>106.4</v>
      </c>
      <c r="G490" s="10">
        <v>67.8</v>
      </c>
      <c r="H490" s="10">
        <v>86.3</v>
      </c>
      <c r="I490" s="10">
        <v>99.5</v>
      </c>
      <c r="J490" s="61">
        <f t="shared" si="63"/>
        <v>476.5</v>
      </c>
      <c r="K490" s="430"/>
    </row>
    <row r="491" spans="1:11" ht="12.75">
      <c r="A491" s="260">
        <v>46172</v>
      </c>
      <c r="B491" s="15" t="s">
        <v>25</v>
      </c>
      <c r="C491" s="10">
        <v>0</v>
      </c>
      <c r="D491" s="10">
        <v>69.900000000000006</v>
      </c>
      <c r="E491" s="10">
        <v>54.3</v>
      </c>
      <c r="F491" s="10">
        <v>107.7</v>
      </c>
      <c r="G491" s="10">
        <v>58.7</v>
      </c>
      <c r="H491" s="10">
        <v>90.8</v>
      </c>
      <c r="I491" s="10">
        <v>77.099999999999994</v>
      </c>
      <c r="J491" s="61">
        <f t="shared" si="63"/>
        <v>458.5</v>
      </c>
      <c r="K491" s="277">
        <f>SUM(J491:J492)</f>
        <v>909.9</v>
      </c>
    </row>
    <row r="492" spans="1:11" ht="12.75">
      <c r="A492" s="429"/>
      <c r="B492" s="15" t="s">
        <v>32</v>
      </c>
      <c r="C492" s="10">
        <v>0</v>
      </c>
      <c r="D492" s="10">
        <v>61.7</v>
      </c>
      <c r="E492" s="10">
        <v>50.3</v>
      </c>
      <c r="F492" s="10">
        <v>102.4</v>
      </c>
      <c r="G492" s="10">
        <v>58.5</v>
      </c>
      <c r="H492" s="10">
        <v>95.1</v>
      </c>
      <c r="I492" s="10">
        <v>83.4</v>
      </c>
      <c r="J492" s="61">
        <f t="shared" si="63"/>
        <v>451.4</v>
      </c>
      <c r="K492" s="430"/>
    </row>
    <row r="493" spans="1:11" ht="12.75">
      <c r="A493" s="260">
        <v>46173</v>
      </c>
      <c r="B493" s="15" t="s">
        <v>25</v>
      </c>
      <c r="C493" s="10">
        <v>0</v>
      </c>
      <c r="D493" s="10">
        <v>67</v>
      </c>
      <c r="E493" s="10">
        <v>53.3</v>
      </c>
      <c r="F493" s="10">
        <v>106.5</v>
      </c>
      <c r="G493" s="10">
        <v>61.2</v>
      </c>
      <c r="H493" s="10">
        <v>86</v>
      </c>
      <c r="I493" s="15">
        <v>78.099999999999994</v>
      </c>
      <c r="J493" s="61">
        <f t="shared" si="63"/>
        <v>452.1</v>
      </c>
      <c r="K493" s="277">
        <f>SUM(J493:J494)</f>
        <v>906.5</v>
      </c>
    </row>
    <row r="494" spans="1:11" ht="12.75">
      <c r="A494" s="429"/>
      <c r="B494" s="15" t="s">
        <v>32</v>
      </c>
      <c r="C494" s="10">
        <v>0</v>
      </c>
      <c r="D494" s="10">
        <v>65.3</v>
      </c>
      <c r="E494" s="10">
        <v>52.7</v>
      </c>
      <c r="F494" s="10">
        <v>94.3</v>
      </c>
      <c r="G494" s="10">
        <v>65.599999999999994</v>
      </c>
      <c r="H494" s="10">
        <v>87.3</v>
      </c>
      <c r="I494" s="10">
        <v>89.2</v>
      </c>
      <c r="J494" s="61">
        <f t="shared" si="63"/>
        <v>454.4</v>
      </c>
      <c r="K494" s="430"/>
    </row>
    <row r="495" spans="1:11" ht="14.25">
      <c r="A495" s="9"/>
      <c r="B495" s="67"/>
      <c r="C495" s="10"/>
      <c r="D495" s="10"/>
      <c r="E495" s="10"/>
      <c r="F495" s="10"/>
      <c r="G495" s="10"/>
      <c r="H495" s="10"/>
      <c r="I495" s="10"/>
      <c r="J495" s="15"/>
      <c r="K495" s="15"/>
    </row>
    <row r="496" spans="1:11" ht="12.75">
      <c r="A496" s="255" t="s">
        <v>89</v>
      </c>
      <c r="B496" s="437"/>
      <c r="C496" s="17">
        <f t="shared" ref="C496:K496" si="64">SUM(C473:C494)</f>
        <v>0</v>
      </c>
      <c r="D496" s="17">
        <f t="shared" si="64"/>
        <v>1541.5000000000002</v>
      </c>
      <c r="E496" s="17">
        <f t="shared" si="64"/>
        <v>1211.0999999999999</v>
      </c>
      <c r="F496" s="17">
        <f t="shared" si="64"/>
        <v>2217.6000000000004</v>
      </c>
      <c r="G496" s="17">
        <f t="shared" si="64"/>
        <v>1443.1000000000001</v>
      </c>
      <c r="H496" s="17">
        <f t="shared" si="64"/>
        <v>1948.3099999999997</v>
      </c>
      <c r="I496" s="17">
        <f t="shared" si="64"/>
        <v>1947</v>
      </c>
      <c r="J496" s="17">
        <f t="shared" si="64"/>
        <v>10308.609999999999</v>
      </c>
      <c r="K496" s="17">
        <f t="shared" si="64"/>
        <v>10308.609999999999</v>
      </c>
    </row>
    <row r="497" spans="1:11" ht="13.5">
      <c r="A497" s="270" t="s">
        <v>90</v>
      </c>
      <c r="B497" s="437"/>
      <c r="C497" s="16">
        <f t="shared" ref="C497:K497" si="65">40*C496</f>
        <v>0</v>
      </c>
      <c r="D497" s="16">
        <f t="shared" si="65"/>
        <v>61660.000000000007</v>
      </c>
      <c r="E497" s="16">
        <f t="shared" si="65"/>
        <v>48444</v>
      </c>
      <c r="F497" s="16">
        <f t="shared" si="65"/>
        <v>88704.000000000015</v>
      </c>
      <c r="G497" s="16">
        <f t="shared" si="65"/>
        <v>57724.000000000007</v>
      </c>
      <c r="H497" s="16">
        <f t="shared" si="65"/>
        <v>77932.399999999994</v>
      </c>
      <c r="I497" s="16">
        <f t="shared" si="65"/>
        <v>77880</v>
      </c>
      <c r="J497" s="16">
        <f t="shared" si="65"/>
        <v>412344.39999999997</v>
      </c>
      <c r="K497" s="16">
        <f t="shared" si="65"/>
        <v>412344.39999999997</v>
      </c>
    </row>
    <row r="498" spans="1:11" ht="14.25">
      <c r="A498" s="69"/>
      <c r="B498" s="67"/>
      <c r="C498" s="10"/>
      <c r="D498" s="10"/>
      <c r="E498" s="10"/>
      <c r="F498" s="10"/>
      <c r="G498" s="10"/>
      <c r="H498" s="10"/>
      <c r="I498" s="10"/>
      <c r="J498" s="15"/>
      <c r="K498" s="15"/>
    </row>
    <row r="499" spans="1:11" ht="12.75">
      <c r="A499" s="283" t="s">
        <v>91</v>
      </c>
      <c r="B499" s="437"/>
      <c r="C499" s="46"/>
      <c r="D499" s="46"/>
      <c r="E499" s="46"/>
      <c r="F499" s="46"/>
      <c r="G499" s="46"/>
      <c r="H499" s="46"/>
      <c r="I499" s="46"/>
      <c r="J499" s="70"/>
      <c r="K499" s="70"/>
    </row>
    <row r="500" spans="1:11" ht="12.75">
      <c r="A500" s="254" t="s">
        <v>92</v>
      </c>
      <c r="B500" s="437"/>
      <c r="C500" s="16"/>
      <c r="D500" s="16"/>
      <c r="E500" s="16"/>
      <c r="F500" s="16"/>
      <c r="G500" s="16"/>
      <c r="H500" s="16"/>
      <c r="I500" s="16"/>
      <c r="J500" s="20"/>
      <c r="K500" s="20"/>
    </row>
    <row r="501" spans="1:11" ht="14.25">
      <c r="A501" s="9"/>
      <c r="B501" s="67"/>
      <c r="C501" s="10"/>
      <c r="D501" s="10"/>
      <c r="E501" s="10"/>
      <c r="F501" s="10"/>
      <c r="G501" s="10"/>
      <c r="H501" s="10"/>
      <c r="I501" s="10"/>
      <c r="J501" s="15"/>
      <c r="K501" s="15"/>
    </row>
    <row r="502" spans="1:11" ht="12.75">
      <c r="A502" s="260">
        <v>46113</v>
      </c>
      <c r="B502" s="15" t="s">
        <v>25</v>
      </c>
      <c r="C502" s="10">
        <v>38.4</v>
      </c>
      <c r="D502" s="10">
        <v>88.1</v>
      </c>
      <c r="E502" s="10">
        <v>77</v>
      </c>
      <c r="F502" s="10">
        <v>116.4</v>
      </c>
      <c r="G502" s="10">
        <v>73.599999999999994</v>
      </c>
      <c r="H502" s="10">
        <v>104.5</v>
      </c>
      <c r="I502" s="10">
        <v>72</v>
      </c>
      <c r="J502" s="15">
        <f t="shared" ref="J502:J521" si="66">SUM(C502:I502)</f>
        <v>570</v>
      </c>
      <c r="K502" s="262">
        <f>SUM(J502:J503)</f>
        <v>1091.0999999999999</v>
      </c>
    </row>
    <row r="503" spans="1:11" ht="12.75">
      <c r="A503" s="424"/>
      <c r="B503" s="15" t="s">
        <v>32</v>
      </c>
      <c r="C503" s="13">
        <v>36.200000000000003</v>
      </c>
      <c r="D503" s="13">
        <v>80.2</v>
      </c>
      <c r="E503" s="13">
        <v>64.599999999999994</v>
      </c>
      <c r="F503" s="13">
        <v>96.3</v>
      </c>
      <c r="G503" s="13">
        <v>72</v>
      </c>
      <c r="H503" s="13">
        <v>93.9</v>
      </c>
      <c r="I503" s="13">
        <v>77.900000000000006</v>
      </c>
      <c r="J503" s="15">
        <f t="shared" si="66"/>
        <v>521.1</v>
      </c>
      <c r="K503" s="420"/>
    </row>
    <row r="504" spans="1:11" ht="12.75">
      <c r="A504" s="260">
        <v>46114</v>
      </c>
      <c r="B504" s="15" t="s">
        <v>25</v>
      </c>
      <c r="C504" s="10">
        <v>42.7</v>
      </c>
      <c r="D504" s="10">
        <v>80.599999999999994</v>
      </c>
      <c r="E504" s="10">
        <v>74.8</v>
      </c>
      <c r="F504" s="10">
        <v>121.2</v>
      </c>
      <c r="G504" s="10">
        <v>79.5</v>
      </c>
      <c r="H504" s="10">
        <v>110.4</v>
      </c>
      <c r="I504" s="10">
        <v>76.599999999999994</v>
      </c>
      <c r="J504" s="61">
        <f t="shared" si="66"/>
        <v>585.80000000000007</v>
      </c>
      <c r="K504" s="277">
        <f>SUM(J504:J505)</f>
        <v>1017.9000000000001</v>
      </c>
    </row>
    <row r="505" spans="1:11" ht="12.75">
      <c r="A505" s="429"/>
      <c r="B505" s="15" t="s">
        <v>32</v>
      </c>
      <c r="C505" s="10">
        <v>39</v>
      </c>
      <c r="D505" s="10">
        <v>81.8</v>
      </c>
      <c r="E505" s="10">
        <v>64.2</v>
      </c>
      <c r="F505" s="10">
        <v>78.5</v>
      </c>
      <c r="G505" s="10">
        <v>70</v>
      </c>
      <c r="H505" s="10">
        <v>98.6</v>
      </c>
      <c r="I505" s="10">
        <v>0</v>
      </c>
      <c r="J505" s="61">
        <f t="shared" si="66"/>
        <v>432.1</v>
      </c>
      <c r="K505" s="430"/>
    </row>
    <row r="506" spans="1:11" ht="12.75">
      <c r="A506" s="260">
        <v>46115</v>
      </c>
      <c r="B506" s="15" t="s">
        <v>25</v>
      </c>
      <c r="C506" s="10">
        <v>40.799999999999997</v>
      </c>
      <c r="D506" s="10">
        <v>91.4</v>
      </c>
      <c r="E506" s="10">
        <v>74.400000000000006</v>
      </c>
      <c r="F506" s="10">
        <v>116.2</v>
      </c>
      <c r="G506" s="10">
        <v>76</v>
      </c>
      <c r="H506" s="10">
        <v>110</v>
      </c>
      <c r="I506" s="10">
        <v>90.8</v>
      </c>
      <c r="J506" s="61">
        <f t="shared" si="66"/>
        <v>599.6</v>
      </c>
      <c r="K506" s="277">
        <f>SUM(J506:J507)</f>
        <v>1125.5</v>
      </c>
    </row>
    <row r="507" spans="1:11" ht="12.75">
      <c r="A507" s="429"/>
      <c r="B507" s="15" t="s">
        <v>32</v>
      </c>
      <c r="C507" s="10">
        <v>36.200000000000003</v>
      </c>
      <c r="D507" s="10">
        <v>77.599999999999994</v>
      </c>
      <c r="E507" s="10">
        <v>63.7</v>
      </c>
      <c r="F507" s="10">
        <v>93.1</v>
      </c>
      <c r="G507" s="10">
        <v>71.400000000000006</v>
      </c>
      <c r="H507" s="10">
        <v>99.5</v>
      </c>
      <c r="I507" s="10">
        <v>84.4</v>
      </c>
      <c r="J507" s="61">
        <f t="shared" si="66"/>
        <v>525.9</v>
      </c>
      <c r="K507" s="430"/>
    </row>
    <row r="508" spans="1:11" ht="12.75">
      <c r="A508" s="260">
        <v>46116</v>
      </c>
      <c r="B508" s="15" t="s">
        <v>25</v>
      </c>
      <c r="C508" s="10">
        <v>39.200000000000003</v>
      </c>
      <c r="D508" s="10">
        <v>90</v>
      </c>
      <c r="E508" s="10">
        <v>73.5</v>
      </c>
      <c r="F508" s="10">
        <v>112.6</v>
      </c>
      <c r="G508" s="10">
        <v>78.599999999999994</v>
      </c>
      <c r="H508" s="10">
        <v>111.6</v>
      </c>
      <c r="I508" s="10">
        <v>85.4</v>
      </c>
      <c r="J508" s="61">
        <f t="shared" si="66"/>
        <v>590.9</v>
      </c>
      <c r="K508" s="277">
        <f>SUM(J508:J509)</f>
        <v>1100.9000000000001</v>
      </c>
    </row>
    <row r="509" spans="1:11" ht="12.75">
      <c r="A509" s="429"/>
      <c r="B509" s="15" t="s">
        <v>32</v>
      </c>
      <c r="C509" s="10">
        <v>38.299999999999997</v>
      </c>
      <c r="D509" s="10">
        <v>80.400000000000006</v>
      </c>
      <c r="E509" s="10">
        <v>60.3</v>
      </c>
      <c r="F509" s="10">
        <v>93.5</v>
      </c>
      <c r="G509" s="10">
        <v>76.5</v>
      </c>
      <c r="H509" s="10">
        <v>98.5</v>
      </c>
      <c r="I509" s="10">
        <v>62.5</v>
      </c>
      <c r="J509" s="61">
        <f t="shared" si="66"/>
        <v>510</v>
      </c>
      <c r="K509" s="430"/>
    </row>
    <row r="510" spans="1:11" ht="12.75">
      <c r="A510" s="260">
        <v>46117</v>
      </c>
      <c r="B510" s="15" t="s">
        <v>25</v>
      </c>
      <c r="C510" s="10">
        <v>39.700000000000003</v>
      </c>
      <c r="D510" s="10">
        <v>92.1</v>
      </c>
      <c r="E510" s="10">
        <v>74.099999999999994</v>
      </c>
      <c r="F510" s="10">
        <v>119.5</v>
      </c>
      <c r="G510" s="10">
        <v>73.7</v>
      </c>
      <c r="H510" s="10">
        <v>104</v>
      </c>
      <c r="I510" s="10">
        <v>100.4</v>
      </c>
      <c r="J510" s="61">
        <f t="shared" si="66"/>
        <v>603.5</v>
      </c>
      <c r="K510" s="277">
        <f>SUM(J510:J511)</f>
        <v>1133.8</v>
      </c>
    </row>
    <row r="511" spans="1:11" ht="12.75">
      <c r="A511" s="429"/>
      <c r="B511" s="15" t="s">
        <v>32</v>
      </c>
      <c r="C511" s="10">
        <v>37.1</v>
      </c>
      <c r="D511" s="10">
        <v>76.5</v>
      </c>
      <c r="E511" s="10">
        <v>65.3</v>
      </c>
      <c r="F511" s="10">
        <v>97.7</v>
      </c>
      <c r="G511" s="10">
        <v>73.5</v>
      </c>
      <c r="H511" s="10">
        <v>95.7</v>
      </c>
      <c r="I511" s="10">
        <v>84.5</v>
      </c>
      <c r="J511" s="61">
        <f t="shared" si="66"/>
        <v>530.29999999999995</v>
      </c>
      <c r="K511" s="430"/>
    </row>
    <row r="512" spans="1:11" ht="12.75">
      <c r="A512" s="260">
        <v>46118</v>
      </c>
      <c r="B512" s="15" t="s">
        <v>25</v>
      </c>
      <c r="C512" s="10">
        <v>37</v>
      </c>
      <c r="D512" s="10">
        <v>80.400000000000006</v>
      </c>
      <c r="E512" s="10">
        <v>68.7</v>
      </c>
      <c r="F512" s="10">
        <v>120</v>
      </c>
      <c r="G512" s="10">
        <v>76.099999999999994</v>
      </c>
      <c r="H512" s="10">
        <v>101</v>
      </c>
      <c r="I512" s="10">
        <v>83.2</v>
      </c>
      <c r="J512" s="61">
        <f t="shared" si="66"/>
        <v>566.40000000000009</v>
      </c>
      <c r="K512" s="277">
        <f>SUM(J512:J513)</f>
        <v>1086.5999999999999</v>
      </c>
    </row>
    <row r="513" spans="1:11" ht="12.75">
      <c r="A513" s="429"/>
      <c r="B513" s="15" t="s">
        <v>32</v>
      </c>
      <c r="C513" s="10">
        <v>36.9</v>
      </c>
      <c r="D513" s="10">
        <v>76.400000000000006</v>
      </c>
      <c r="E513" s="10">
        <v>57</v>
      </c>
      <c r="F513" s="10">
        <v>92.5</v>
      </c>
      <c r="G513" s="10">
        <v>70.099999999999994</v>
      </c>
      <c r="H513" s="10">
        <v>100.5</v>
      </c>
      <c r="I513" s="10">
        <v>86.8</v>
      </c>
      <c r="J513" s="61">
        <f t="shared" si="66"/>
        <v>520.19999999999993</v>
      </c>
      <c r="K513" s="430"/>
    </row>
    <row r="514" spans="1:11" ht="12.75">
      <c r="A514" s="260">
        <v>46119</v>
      </c>
      <c r="B514" s="15" t="s">
        <v>25</v>
      </c>
      <c r="C514" s="10">
        <v>34</v>
      </c>
      <c r="D514" s="10">
        <v>90.7</v>
      </c>
      <c r="E514" s="10">
        <v>72.099999999999994</v>
      </c>
      <c r="F514" s="10">
        <v>118.2</v>
      </c>
      <c r="G514" s="10">
        <v>77.2</v>
      </c>
      <c r="H514" s="10">
        <v>98.4</v>
      </c>
      <c r="I514" s="10">
        <v>76.7</v>
      </c>
      <c r="J514" s="61">
        <f t="shared" si="66"/>
        <v>567.30000000000007</v>
      </c>
      <c r="K514" s="277">
        <f>SUM(J514:J515)</f>
        <v>1095.9000000000001</v>
      </c>
    </row>
    <row r="515" spans="1:11" ht="12.75">
      <c r="A515" s="429"/>
      <c r="B515" s="15" t="s">
        <v>32</v>
      </c>
      <c r="C515" s="10">
        <v>36.5</v>
      </c>
      <c r="D515" s="10">
        <v>78.2</v>
      </c>
      <c r="E515" s="10">
        <v>62.2</v>
      </c>
      <c r="F515" s="10">
        <v>90</v>
      </c>
      <c r="G515" s="10">
        <v>70</v>
      </c>
      <c r="H515" s="10">
        <v>106.5</v>
      </c>
      <c r="I515" s="10">
        <v>85.2</v>
      </c>
      <c r="J515" s="61">
        <f t="shared" si="66"/>
        <v>528.6</v>
      </c>
      <c r="K515" s="430"/>
    </row>
    <row r="516" spans="1:11" ht="12.75">
      <c r="A516" s="260">
        <v>46120</v>
      </c>
      <c r="B516" s="15" t="s">
        <v>25</v>
      </c>
      <c r="C516" s="10">
        <v>36</v>
      </c>
      <c r="D516" s="10">
        <v>85.6</v>
      </c>
      <c r="E516" s="10">
        <v>69.8</v>
      </c>
      <c r="F516" s="10">
        <v>118.2</v>
      </c>
      <c r="G516" s="10">
        <v>75.599999999999994</v>
      </c>
      <c r="H516" s="10">
        <v>104</v>
      </c>
      <c r="I516" s="10">
        <v>75.8</v>
      </c>
      <c r="J516" s="61">
        <f t="shared" si="66"/>
        <v>564.99999999999989</v>
      </c>
      <c r="K516" s="277">
        <f>SUM(J516:J517)</f>
        <v>1075.6999999999998</v>
      </c>
    </row>
    <row r="517" spans="1:11" ht="12.75">
      <c r="A517" s="429"/>
      <c r="B517" s="15" t="s">
        <v>32</v>
      </c>
      <c r="C517" s="10">
        <v>26.7</v>
      </c>
      <c r="D517" s="10">
        <v>81.8</v>
      </c>
      <c r="E517" s="10">
        <v>61.7</v>
      </c>
      <c r="F517" s="10">
        <v>92.1</v>
      </c>
      <c r="G517" s="10">
        <v>69.099999999999994</v>
      </c>
      <c r="H517" s="10">
        <v>98.1</v>
      </c>
      <c r="I517" s="10">
        <v>81.2</v>
      </c>
      <c r="J517" s="61">
        <f t="shared" si="66"/>
        <v>510.7</v>
      </c>
      <c r="K517" s="430"/>
    </row>
    <row r="518" spans="1:11" ht="12.75">
      <c r="A518" s="260">
        <v>46121</v>
      </c>
      <c r="B518" s="15" t="s">
        <v>25</v>
      </c>
      <c r="C518" s="10">
        <v>35.799999999999997</v>
      </c>
      <c r="D518" s="10">
        <v>82.6</v>
      </c>
      <c r="E518" s="10">
        <v>70.2</v>
      </c>
      <c r="F518" s="10">
        <v>119.2</v>
      </c>
      <c r="G518" s="10">
        <v>70.7</v>
      </c>
      <c r="H518" s="10">
        <v>102.2</v>
      </c>
      <c r="I518" s="10">
        <v>75.2</v>
      </c>
      <c r="J518" s="61">
        <f t="shared" si="66"/>
        <v>555.9</v>
      </c>
      <c r="K518" s="277">
        <f>SUM(J518:J519)</f>
        <v>1062.7</v>
      </c>
    </row>
    <row r="519" spans="1:11" ht="12.75">
      <c r="A519" s="429"/>
      <c r="B519" s="15" t="s">
        <v>32</v>
      </c>
      <c r="C519" s="10">
        <v>35</v>
      </c>
      <c r="D519" s="10">
        <v>77.599999999999994</v>
      </c>
      <c r="E519" s="10">
        <v>59.5</v>
      </c>
      <c r="F519" s="10">
        <v>90.3</v>
      </c>
      <c r="G519" s="10">
        <v>66.8</v>
      </c>
      <c r="H519" s="10">
        <v>98.9</v>
      </c>
      <c r="I519" s="10">
        <v>78.7</v>
      </c>
      <c r="J519" s="61">
        <f t="shared" si="66"/>
        <v>506.8</v>
      </c>
      <c r="K519" s="430"/>
    </row>
    <row r="520" spans="1:11" ht="12.75">
      <c r="A520" s="260">
        <v>46122</v>
      </c>
      <c r="B520" s="15" t="s">
        <v>25</v>
      </c>
      <c r="C520" s="10">
        <v>38</v>
      </c>
      <c r="D520" s="10">
        <v>79</v>
      </c>
      <c r="E520" s="10">
        <v>71.8</v>
      </c>
      <c r="F520" s="10">
        <v>110.4</v>
      </c>
      <c r="G520" s="10">
        <v>77.2</v>
      </c>
      <c r="H520" s="10">
        <v>110.2</v>
      </c>
      <c r="I520" s="10">
        <v>74.2</v>
      </c>
      <c r="J520" s="61">
        <f t="shared" si="66"/>
        <v>560.80000000000007</v>
      </c>
      <c r="K520" s="277">
        <f>SUM(J520:J521)</f>
        <v>1085.5</v>
      </c>
    </row>
    <row r="521" spans="1:11" ht="12.75">
      <c r="A521" s="429"/>
      <c r="B521" s="15" t="s">
        <v>32</v>
      </c>
      <c r="C521" s="10">
        <v>34.200000000000003</v>
      </c>
      <c r="D521" s="10">
        <v>82.2</v>
      </c>
      <c r="E521" s="10">
        <v>63.1</v>
      </c>
      <c r="F521" s="10">
        <v>85.5</v>
      </c>
      <c r="G521" s="10">
        <v>68.7</v>
      </c>
      <c r="H521" s="10">
        <v>100</v>
      </c>
      <c r="I521" s="10">
        <v>91</v>
      </c>
      <c r="J521" s="61">
        <f t="shared" si="66"/>
        <v>524.70000000000005</v>
      </c>
      <c r="K521" s="430"/>
    </row>
    <row r="522" spans="1:11" ht="14.25">
      <c r="A522" s="9"/>
      <c r="B522" s="67"/>
      <c r="C522" s="10"/>
      <c r="D522" s="10"/>
      <c r="E522" s="10"/>
      <c r="F522" s="10"/>
      <c r="G522" s="10"/>
      <c r="H522" s="10"/>
      <c r="I522" s="10"/>
      <c r="J522" s="15"/>
      <c r="K522" s="15"/>
    </row>
    <row r="523" spans="1:11" ht="12.75">
      <c r="A523" s="255" t="s">
        <v>89</v>
      </c>
      <c r="B523" s="437"/>
      <c r="C523" s="17">
        <f t="shared" ref="C523:K523" si="67">SUM(C502:C521)</f>
        <v>737.7</v>
      </c>
      <c r="D523" s="17">
        <f t="shared" si="67"/>
        <v>1653.1999999999998</v>
      </c>
      <c r="E523" s="17">
        <f t="shared" si="67"/>
        <v>1348</v>
      </c>
      <c r="F523" s="17">
        <f t="shared" si="67"/>
        <v>2081.4</v>
      </c>
      <c r="G523" s="17">
        <f t="shared" si="67"/>
        <v>1466.3000000000002</v>
      </c>
      <c r="H523" s="17">
        <f t="shared" si="67"/>
        <v>2046.5000000000002</v>
      </c>
      <c r="I523" s="17">
        <f t="shared" si="67"/>
        <v>1542.5000000000002</v>
      </c>
      <c r="J523" s="17">
        <f t="shared" si="67"/>
        <v>10875.6</v>
      </c>
      <c r="K523" s="17">
        <f t="shared" si="67"/>
        <v>10875.599999999999</v>
      </c>
    </row>
    <row r="524" spans="1:11" ht="13.5">
      <c r="A524" s="270" t="s">
        <v>90</v>
      </c>
      <c r="B524" s="437"/>
      <c r="C524" s="16">
        <f t="shared" ref="C524:K524" si="68">40*C523</f>
        <v>29508</v>
      </c>
      <c r="D524" s="16">
        <f t="shared" si="68"/>
        <v>66128</v>
      </c>
      <c r="E524" s="16">
        <f t="shared" si="68"/>
        <v>53920</v>
      </c>
      <c r="F524" s="16">
        <f t="shared" si="68"/>
        <v>83256</v>
      </c>
      <c r="G524" s="16">
        <f t="shared" si="68"/>
        <v>58652.000000000007</v>
      </c>
      <c r="H524" s="16">
        <f t="shared" si="68"/>
        <v>81860.000000000015</v>
      </c>
      <c r="I524" s="16">
        <f t="shared" si="68"/>
        <v>61700.000000000007</v>
      </c>
      <c r="J524" s="16">
        <f t="shared" si="68"/>
        <v>435024</v>
      </c>
      <c r="K524" s="16">
        <f t="shared" si="68"/>
        <v>435023.99999999994</v>
      </c>
    </row>
    <row r="525" spans="1:11" ht="14.25">
      <c r="A525" s="69"/>
      <c r="B525" s="67"/>
      <c r="C525" s="10"/>
      <c r="D525" s="10"/>
      <c r="E525" s="10"/>
      <c r="F525" s="10"/>
      <c r="G525" s="10"/>
      <c r="H525" s="10"/>
      <c r="I525" s="10"/>
      <c r="J525" s="15"/>
      <c r="K525" s="15"/>
    </row>
    <row r="526" spans="1:11" ht="12.75">
      <c r="A526" s="283" t="s">
        <v>91</v>
      </c>
      <c r="B526" s="437"/>
      <c r="C526" s="46"/>
      <c r="D526" s="46"/>
      <c r="E526" s="46"/>
      <c r="F526" s="46"/>
      <c r="G526" s="46"/>
      <c r="H526" s="46"/>
      <c r="I526" s="46"/>
      <c r="J526" s="70"/>
      <c r="K526" s="70"/>
    </row>
    <row r="527" spans="1:11" ht="12.75">
      <c r="A527" s="254" t="s">
        <v>92</v>
      </c>
      <c r="B527" s="437"/>
      <c r="C527" s="16"/>
      <c r="D527" s="16"/>
      <c r="E527" s="16"/>
      <c r="F527" s="16"/>
      <c r="G527" s="16"/>
      <c r="H527" s="16"/>
      <c r="I527" s="16"/>
      <c r="J527" s="20"/>
      <c r="K527" s="20"/>
    </row>
    <row r="528" spans="1:11" ht="14.25">
      <c r="A528" s="9"/>
      <c r="B528" s="67"/>
      <c r="C528" s="10"/>
      <c r="D528" s="10"/>
      <c r="E528" s="10"/>
      <c r="F528" s="10"/>
      <c r="G528" s="10"/>
      <c r="H528" s="10"/>
      <c r="I528" s="10"/>
      <c r="J528" s="15"/>
      <c r="K528" s="15"/>
    </row>
    <row r="529" spans="1:11" ht="12.75">
      <c r="A529" s="260">
        <v>46123</v>
      </c>
      <c r="B529" s="15" t="s">
        <v>25</v>
      </c>
      <c r="C529" s="10">
        <v>36.200000000000003</v>
      </c>
      <c r="D529" s="10">
        <v>88.8</v>
      </c>
      <c r="E529" s="10">
        <v>69.400000000000006</v>
      </c>
      <c r="F529" s="10">
        <v>107.6</v>
      </c>
      <c r="G529" s="10">
        <v>72.8</v>
      </c>
      <c r="H529" s="10">
        <v>99.6</v>
      </c>
      <c r="I529" s="10">
        <v>81.2</v>
      </c>
      <c r="J529" s="15">
        <f t="shared" ref="J529:J548" si="69">SUM(C529:I529)</f>
        <v>555.6</v>
      </c>
      <c r="K529" s="262">
        <f>SUM(J529:J530)</f>
        <v>1081.5999999999999</v>
      </c>
    </row>
    <row r="530" spans="1:11" ht="12.75">
      <c r="A530" s="429"/>
      <c r="B530" s="15" t="s">
        <v>32</v>
      </c>
      <c r="C530" s="10">
        <v>33.700000000000003</v>
      </c>
      <c r="D530" s="10">
        <v>77</v>
      </c>
      <c r="E530" s="10">
        <v>63.5</v>
      </c>
      <c r="F530" s="10">
        <v>89.4</v>
      </c>
      <c r="G530" s="10">
        <v>67.2</v>
      </c>
      <c r="H530" s="10">
        <v>100</v>
      </c>
      <c r="I530" s="10">
        <v>95.2</v>
      </c>
      <c r="J530" s="15">
        <f t="shared" si="69"/>
        <v>526</v>
      </c>
      <c r="K530" s="420"/>
    </row>
    <row r="531" spans="1:11" ht="12.75">
      <c r="A531" s="260">
        <v>46124</v>
      </c>
      <c r="B531" s="15" t="s">
        <v>25</v>
      </c>
      <c r="C531" s="10">
        <v>35.799999999999997</v>
      </c>
      <c r="D531" s="10">
        <v>80</v>
      </c>
      <c r="E531" s="10">
        <v>70.5</v>
      </c>
      <c r="F531" s="10">
        <v>89.5</v>
      </c>
      <c r="G531" s="10">
        <v>76.7</v>
      </c>
      <c r="H531" s="10">
        <v>99.1</v>
      </c>
      <c r="I531" s="10">
        <v>86.1</v>
      </c>
      <c r="J531" s="61">
        <f t="shared" si="69"/>
        <v>537.70000000000005</v>
      </c>
      <c r="K531" s="277">
        <f>SUM(J531:J532)</f>
        <v>1054</v>
      </c>
    </row>
    <row r="532" spans="1:11" ht="12.75">
      <c r="A532" s="429"/>
      <c r="B532" s="15" t="s">
        <v>32</v>
      </c>
      <c r="C532" s="10">
        <v>33.799999999999997</v>
      </c>
      <c r="D532" s="10">
        <v>76.599999999999994</v>
      </c>
      <c r="E532" s="10">
        <v>63.3</v>
      </c>
      <c r="F532" s="10">
        <v>93.6</v>
      </c>
      <c r="G532" s="10">
        <v>68.8</v>
      </c>
      <c r="H532" s="10">
        <v>95.3</v>
      </c>
      <c r="I532" s="10">
        <v>84.9</v>
      </c>
      <c r="J532" s="61">
        <f t="shared" si="69"/>
        <v>516.29999999999995</v>
      </c>
      <c r="K532" s="430"/>
    </row>
    <row r="533" spans="1:11" ht="12.75">
      <c r="A533" s="260">
        <v>46125</v>
      </c>
      <c r="B533" s="15" t="s">
        <v>25</v>
      </c>
      <c r="C533" s="10">
        <v>30.6</v>
      </c>
      <c r="D533" s="10">
        <v>80.7</v>
      </c>
      <c r="E533" s="10">
        <v>67.099999999999994</v>
      </c>
      <c r="F533" s="10">
        <v>113</v>
      </c>
      <c r="G533" s="10">
        <v>72.7</v>
      </c>
      <c r="H533" s="10">
        <v>100.3</v>
      </c>
      <c r="I533" s="10">
        <v>92</v>
      </c>
      <c r="J533" s="61">
        <f t="shared" si="69"/>
        <v>556.4</v>
      </c>
      <c r="K533" s="277">
        <f>SUM(J533:J534)</f>
        <v>1073.5</v>
      </c>
    </row>
    <row r="534" spans="1:11" ht="12.75">
      <c r="A534" s="429"/>
      <c r="B534" s="15" t="s">
        <v>32</v>
      </c>
      <c r="C534" s="10">
        <v>32.6</v>
      </c>
      <c r="D534" s="10">
        <v>74</v>
      </c>
      <c r="E534" s="10">
        <v>60</v>
      </c>
      <c r="F534" s="10">
        <v>80</v>
      </c>
      <c r="G534" s="10">
        <v>70.099999999999994</v>
      </c>
      <c r="H534" s="10">
        <v>100.4</v>
      </c>
      <c r="I534" s="10">
        <v>100</v>
      </c>
      <c r="J534" s="61">
        <f t="shared" si="69"/>
        <v>517.1</v>
      </c>
      <c r="K534" s="430"/>
    </row>
    <row r="535" spans="1:11" ht="12.75">
      <c r="A535" s="260">
        <v>46126</v>
      </c>
      <c r="B535" s="15" t="s">
        <v>25</v>
      </c>
      <c r="C535" s="10">
        <v>34</v>
      </c>
      <c r="D535" s="10">
        <v>70.3</v>
      </c>
      <c r="E535" s="10">
        <v>66</v>
      </c>
      <c r="F535" s="10">
        <v>115</v>
      </c>
      <c r="G535" s="10">
        <v>74</v>
      </c>
      <c r="H535" s="10">
        <v>102.8</v>
      </c>
      <c r="I535" s="10">
        <v>66.400000000000006</v>
      </c>
      <c r="J535" s="61">
        <f t="shared" si="69"/>
        <v>528.5</v>
      </c>
      <c r="K535" s="277">
        <f>SUM(J535:J536)</f>
        <v>1071.4000000000001</v>
      </c>
    </row>
    <row r="536" spans="1:11" ht="12.75">
      <c r="A536" s="429"/>
      <c r="B536" s="15" t="s">
        <v>32</v>
      </c>
      <c r="C536" s="10">
        <v>30.4</v>
      </c>
      <c r="D536" s="10">
        <v>77.099999999999994</v>
      </c>
      <c r="E536" s="10">
        <v>61.5</v>
      </c>
      <c r="F536" s="10">
        <v>98.5</v>
      </c>
      <c r="G536" s="10">
        <v>72.8</v>
      </c>
      <c r="H536" s="10">
        <v>102.6</v>
      </c>
      <c r="I536" s="10">
        <v>100</v>
      </c>
      <c r="J536" s="61">
        <f t="shared" si="69"/>
        <v>542.9</v>
      </c>
      <c r="K536" s="430"/>
    </row>
    <row r="537" spans="1:11" ht="12.75">
      <c r="A537" s="260">
        <v>46127</v>
      </c>
      <c r="B537" s="15" t="s">
        <v>25</v>
      </c>
      <c r="C537" s="10">
        <v>20.3</v>
      </c>
      <c r="D537" s="10">
        <v>81</v>
      </c>
      <c r="E537" s="10">
        <v>66.400000000000006</v>
      </c>
      <c r="F537" s="10">
        <v>117.3</v>
      </c>
      <c r="G537" s="10">
        <v>74</v>
      </c>
      <c r="H537" s="10">
        <v>95.2</v>
      </c>
      <c r="I537" s="10">
        <v>89</v>
      </c>
      <c r="J537" s="61">
        <f t="shared" si="69"/>
        <v>543.20000000000005</v>
      </c>
      <c r="K537" s="277">
        <f>SUM(J537:J538)</f>
        <v>1052.5</v>
      </c>
    </row>
    <row r="538" spans="1:11" ht="12.75">
      <c r="A538" s="429"/>
      <c r="B538" s="15" t="s">
        <v>32</v>
      </c>
      <c r="C538" s="10">
        <v>20</v>
      </c>
      <c r="D538" s="10">
        <v>75.099999999999994</v>
      </c>
      <c r="E538" s="10">
        <v>60</v>
      </c>
      <c r="F538" s="10">
        <v>97.7</v>
      </c>
      <c r="G538" s="10">
        <v>66.900000000000006</v>
      </c>
      <c r="H538" s="10">
        <v>95.6</v>
      </c>
      <c r="I538" s="10">
        <v>94</v>
      </c>
      <c r="J538" s="61">
        <f t="shared" si="69"/>
        <v>509.30000000000007</v>
      </c>
      <c r="K538" s="430"/>
    </row>
    <row r="539" spans="1:11" ht="12.75">
      <c r="A539" s="260">
        <v>46128</v>
      </c>
      <c r="B539" s="15" t="s">
        <v>25</v>
      </c>
      <c r="C539" s="10">
        <v>0</v>
      </c>
      <c r="D539" s="10">
        <v>78.599999999999994</v>
      </c>
      <c r="E539" s="10">
        <v>77.599999999999994</v>
      </c>
      <c r="F539" s="10">
        <v>120.8</v>
      </c>
      <c r="G539" s="10">
        <v>81</v>
      </c>
      <c r="H539" s="10">
        <v>100.2</v>
      </c>
      <c r="I539" s="10">
        <v>85.6</v>
      </c>
      <c r="J539" s="61">
        <f t="shared" si="69"/>
        <v>543.79999999999995</v>
      </c>
      <c r="K539" s="277">
        <f>SUM(J539:J540)</f>
        <v>1049.5999999999999</v>
      </c>
    </row>
    <row r="540" spans="1:11" ht="12.75">
      <c r="A540" s="429"/>
      <c r="B540" s="15" t="s">
        <v>32</v>
      </c>
      <c r="C540" s="10">
        <v>0</v>
      </c>
      <c r="D540" s="10">
        <v>76.900000000000006</v>
      </c>
      <c r="E540" s="10">
        <v>62</v>
      </c>
      <c r="F540" s="10">
        <v>98.7</v>
      </c>
      <c r="G540" s="10">
        <v>71.099999999999994</v>
      </c>
      <c r="H540" s="10">
        <v>97</v>
      </c>
      <c r="I540" s="10">
        <v>100.1</v>
      </c>
      <c r="J540" s="61">
        <f t="shared" si="69"/>
        <v>505.80000000000007</v>
      </c>
      <c r="K540" s="430"/>
    </row>
    <row r="541" spans="1:11" ht="12.75">
      <c r="A541" s="260">
        <v>46129</v>
      </c>
      <c r="B541" s="15" t="s">
        <v>25</v>
      </c>
      <c r="C541" s="10">
        <v>0</v>
      </c>
      <c r="D541" s="10">
        <v>75.2</v>
      </c>
      <c r="E541" s="10">
        <v>70.2</v>
      </c>
      <c r="F541" s="10">
        <v>110.7</v>
      </c>
      <c r="G541" s="10">
        <v>76.599999999999994</v>
      </c>
      <c r="H541" s="10">
        <v>95.4</v>
      </c>
      <c r="I541" s="10">
        <v>81.7</v>
      </c>
      <c r="J541" s="61">
        <f t="shared" si="69"/>
        <v>509.8</v>
      </c>
      <c r="K541" s="277">
        <f>SUM(J541:J542)</f>
        <v>1022.6000000000001</v>
      </c>
    </row>
    <row r="542" spans="1:11" ht="12.75">
      <c r="A542" s="429"/>
      <c r="B542" s="15" t="s">
        <v>32</v>
      </c>
      <c r="C542" s="10">
        <v>0</v>
      </c>
      <c r="D542" s="10">
        <v>75.8</v>
      </c>
      <c r="E542" s="10">
        <v>60.5</v>
      </c>
      <c r="F542" s="10">
        <v>100</v>
      </c>
      <c r="G542" s="10">
        <v>74.400000000000006</v>
      </c>
      <c r="H542" s="10">
        <v>96.4</v>
      </c>
      <c r="I542" s="10">
        <v>105.7</v>
      </c>
      <c r="J542" s="61">
        <f t="shared" si="69"/>
        <v>512.80000000000007</v>
      </c>
      <c r="K542" s="430"/>
    </row>
    <row r="543" spans="1:11" ht="12.75">
      <c r="A543" s="260">
        <v>46130</v>
      </c>
      <c r="B543" s="15" t="s">
        <v>25</v>
      </c>
      <c r="C543" s="10">
        <v>0</v>
      </c>
      <c r="D543" s="10">
        <v>79</v>
      </c>
      <c r="E543" s="10">
        <v>70.5</v>
      </c>
      <c r="F543" s="10">
        <v>120</v>
      </c>
      <c r="G543" s="10">
        <v>78</v>
      </c>
      <c r="H543" s="10">
        <v>101.7</v>
      </c>
      <c r="I543" s="10">
        <v>87.5</v>
      </c>
      <c r="J543" s="61">
        <f t="shared" si="69"/>
        <v>536.70000000000005</v>
      </c>
      <c r="K543" s="277">
        <f>SUM(J543:J544)</f>
        <v>1056.2</v>
      </c>
    </row>
    <row r="544" spans="1:11" ht="12.75">
      <c r="A544" s="429"/>
      <c r="B544" s="15" t="s">
        <v>32</v>
      </c>
      <c r="C544" s="10">
        <v>0</v>
      </c>
      <c r="D544" s="10">
        <v>76.900000000000006</v>
      </c>
      <c r="E544" s="10">
        <v>53.8</v>
      </c>
      <c r="F544" s="10">
        <v>110.4</v>
      </c>
      <c r="G544" s="10">
        <v>72</v>
      </c>
      <c r="H544" s="10">
        <v>92.8</v>
      </c>
      <c r="I544" s="10">
        <v>113.6</v>
      </c>
      <c r="J544" s="61">
        <f t="shared" si="69"/>
        <v>519.5</v>
      </c>
      <c r="K544" s="430"/>
    </row>
    <row r="545" spans="1:11" ht="12.75">
      <c r="A545" s="260">
        <v>46131</v>
      </c>
      <c r="B545" s="15" t="s">
        <v>25</v>
      </c>
      <c r="C545" s="10">
        <v>0</v>
      </c>
      <c r="D545" s="10">
        <v>76.2</v>
      </c>
      <c r="E545" s="10">
        <v>66.7</v>
      </c>
      <c r="F545" s="10">
        <v>124.7</v>
      </c>
      <c r="G545" s="10">
        <v>80.2</v>
      </c>
      <c r="H545" s="10">
        <v>100</v>
      </c>
      <c r="I545" s="10">
        <v>96</v>
      </c>
      <c r="J545" s="61">
        <f t="shared" si="69"/>
        <v>543.79999999999995</v>
      </c>
      <c r="K545" s="277">
        <f>SUM(J545:J546)</f>
        <v>827.3</v>
      </c>
    </row>
    <row r="546" spans="1:11" ht="12.75">
      <c r="A546" s="429"/>
      <c r="B546" s="15" t="s">
        <v>32</v>
      </c>
      <c r="C546" s="10">
        <v>0</v>
      </c>
      <c r="D546" s="10">
        <v>80.3</v>
      </c>
      <c r="E546" s="10">
        <v>39.799999999999997</v>
      </c>
      <c r="F546" s="10">
        <v>0</v>
      </c>
      <c r="G546" s="10">
        <v>61</v>
      </c>
      <c r="H546" s="10">
        <v>102.4</v>
      </c>
      <c r="I546" s="10">
        <v>0</v>
      </c>
      <c r="J546" s="61">
        <f t="shared" si="69"/>
        <v>283.5</v>
      </c>
      <c r="K546" s="430"/>
    </row>
    <row r="547" spans="1:11" ht="12.75">
      <c r="A547" s="260">
        <v>46132</v>
      </c>
      <c r="B547" s="15" t="s">
        <v>25</v>
      </c>
      <c r="C547" s="10">
        <v>0</v>
      </c>
      <c r="D547" s="10">
        <v>78.2</v>
      </c>
      <c r="E547" s="10">
        <v>39.200000000000003</v>
      </c>
      <c r="F547" s="10">
        <v>130.80000000000001</v>
      </c>
      <c r="G547" s="10">
        <v>75.5</v>
      </c>
      <c r="H547" s="10">
        <v>103.2</v>
      </c>
      <c r="I547" s="10">
        <v>110</v>
      </c>
      <c r="J547" s="61">
        <f t="shared" si="69"/>
        <v>536.90000000000009</v>
      </c>
      <c r="K547" s="277">
        <f>SUM(J547:J548)</f>
        <v>1054.8000000000002</v>
      </c>
    </row>
    <row r="548" spans="1:11" ht="12.75">
      <c r="A548" s="429"/>
      <c r="B548" s="15" t="s">
        <v>32</v>
      </c>
      <c r="C548" s="10">
        <v>0</v>
      </c>
      <c r="D548" s="10">
        <v>80</v>
      </c>
      <c r="E548" s="10">
        <v>45.2</v>
      </c>
      <c r="F548" s="10">
        <v>121</v>
      </c>
      <c r="G548" s="10">
        <v>70.099999999999994</v>
      </c>
      <c r="H548" s="10">
        <v>90.6</v>
      </c>
      <c r="I548" s="10">
        <v>111</v>
      </c>
      <c r="J548" s="61">
        <f t="shared" si="69"/>
        <v>517.9</v>
      </c>
      <c r="K548" s="430"/>
    </row>
    <row r="549" spans="1:11" ht="14.25">
      <c r="A549" s="9"/>
      <c r="B549" s="67"/>
      <c r="C549" s="10"/>
      <c r="D549" s="10"/>
      <c r="E549" s="10"/>
      <c r="F549" s="10"/>
      <c r="G549" s="10"/>
      <c r="H549" s="10"/>
      <c r="I549" s="10"/>
      <c r="J549" s="15"/>
      <c r="K549" s="15"/>
    </row>
    <row r="550" spans="1:11" ht="12.75">
      <c r="A550" s="255" t="s">
        <v>89</v>
      </c>
      <c r="B550" s="437"/>
      <c r="C550" s="17">
        <f t="shared" ref="C550:K550" si="70">SUM(C529:C548)</f>
        <v>307.39999999999998</v>
      </c>
      <c r="D550" s="17">
        <f t="shared" si="70"/>
        <v>1557.7000000000003</v>
      </c>
      <c r="E550" s="17">
        <f t="shared" si="70"/>
        <v>1233.2</v>
      </c>
      <c r="F550" s="17">
        <f t="shared" si="70"/>
        <v>2038.7000000000003</v>
      </c>
      <c r="G550" s="17">
        <f t="shared" si="70"/>
        <v>1455.8999999999999</v>
      </c>
      <c r="H550" s="17">
        <f t="shared" si="70"/>
        <v>1970.6000000000004</v>
      </c>
      <c r="I550" s="17">
        <f t="shared" si="70"/>
        <v>1780</v>
      </c>
      <c r="J550" s="17">
        <f t="shared" si="70"/>
        <v>10343.5</v>
      </c>
      <c r="K550" s="17">
        <f t="shared" si="70"/>
        <v>10343.5</v>
      </c>
    </row>
    <row r="551" spans="1:11" ht="13.5">
      <c r="A551" s="270" t="s">
        <v>90</v>
      </c>
      <c r="B551" s="437"/>
      <c r="C551" s="16">
        <f t="shared" ref="C551:K551" si="71">40*C550</f>
        <v>12296</v>
      </c>
      <c r="D551" s="16">
        <f t="shared" si="71"/>
        <v>62308.000000000015</v>
      </c>
      <c r="E551" s="16">
        <f t="shared" si="71"/>
        <v>49328</v>
      </c>
      <c r="F551" s="16">
        <f t="shared" si="71"/>
        <v>81548.000000000015</v>
      </c>
      <c r="G551" s="16">
        <f t="shared" si="71"/>
        <v>58235.999999999993</v>
      </c>
      <c r="H551" s="16">
        <f t="shared" si="71"/>
        <v>78824.000000000015</v>
      </c>
      <c r="I551" s="16">
        <f t="shared" si="71"/>
        <v>71200</v>
      </c>
      <c r="J551" s="16">
        <f t="shared" si="71"/>
        <v>413740</v>
      </c>
      <c r="K551" s="16">
        <f t="shared" si="71"/>
        <v>413740</v>
      </c>
    </row>
    <row r="552" spans="1:11" ht="14.25">
      <c r="A552" s="69"/>
      <c r="B552" s="67"/>
      <c r="C552" s="10"/>
      <c r="D552" s="10"/>
      <c r="E552" s="10"/>
      <c r="F552" s="10"/>
      <c r="G552" s="10"/>
      <c r="H552" s="10"/>
      <c r="I552" s="10"/>
      <c r="J552" s="15"/>
      <c r="K552" s="15"/>
    </row>
    <row r="553" spans="1:11" ht="12.75">
      <c r="A553" s="283" t="s">
        <v>91</v>
      </c>
      <c r="B553" s="437"/>
      <c r="C553" s="46"/>
      <c r="D553" s="46"/>
      <c r="E553" s="46"/>
      <c r="F553" s="46"/>
      <c r="G553" s="46"/>
      <c r="H553" s="46"/>
      <c r="I553" s="46"/>
      <c r="J553" s="70"/>
      <c r="K553" s="70"/>
    </row>
    <row r="554" spans="1:11" ht="12.75">
      <c r="A554" s="254" t="s">
        <v>92</v>
      </c>
      <c r="B554" s="437"/>
      <c r="C554" s="16"/>
      <c r="D554" s="16"/>
      <c r="E554" s="16"/>
      <c r="F554" s="16"/>
      <c r="G554" s="16"/>
      <c r="H554" s="16"/>
      <c r="I554" s="16"/>
      <c r="J554" s="20"/>
      <c r="K554" s="20"/>
    </row>
    <row r="555" spans="1:11" ht="14.25">
      <c r="A555" s="9"/>
      <c r="B555" s="67"/>
      <c r="C555" s="10"/>
      <c r="D555" s="10"/>
      <c r="E555" s="10"/>
      <c r="F555" s="10"/>
      <c r="G555" s="10"/>
      <c r="H555" s="10"/>
      <c r="I555" s="10"/>
      <c r="J555" s="15"/>
      <c r="K555" s="15"/>
    </row>
    <row r="556" spans="1:11" ht="12.75">
      <c r="A556" s="260">
        <v>46133</v>
      </c>
      <c r="B556" s="15" t="s">
        <v>25</v>
      </c>
      <c r="C556" s="10">
        <v>0</v>
      </c>
      <c r="D556" s="10">
        <v>76</v>
      </c>
      <c r="E556" s="10">
        <v>40</v>
      </c>
      <c r="F556" s="10">
        <v>126.7</v>
      </c>
      <c r="G556" s="10">
        <v>71.900000000000006</v>
      </c>
      <c r="H556" s="10">
        <v>97.1</v>
      </c>
      <c r="I556" s="10">
        <v>96.7</v>
      </c>
      <c r="J556" s="15">
        <f t="shared" ref="J556:J575" si="72">SUM(C556:I556)</f>
        <v>508.40000000000003</v>
      </c>
      <c r="K556" s="262">
        <f>SUM(J556:J557)</f>
        <v>1008.5</v>
      </c>
    </row>
    <row r="557" spans="1:11" ht="12.75">
      <c r="A557" s="429"/>
      <c r="B557" s="15" t="s">
        <v>32</v>
      </c>
      <c r="C557" s="10">
        <v>0</v>
      </c>
      <c r="D557" s="10">
        <v>81</v>
      </c>
      <c r="E557" s="10">
        <v>43</v>
      </c>
      <c r="F557" s="10">
        <v>103</v>
      </c>
      <c r="G557" s="10">
        <v>70.099999999999994</v>
      </c>
      <c r="H557" s="10">
        <v>97</v>
      </c>
      <c r="I557" s="10">
        <v>106</v>
      </c>
      <c r="J557" s="15">
        <f t="shared" si="72"/>
        <v>500.1</v>
      </c>
      <c r="K557" s="420"/>
    </row>
    <row r="558" spans="1:11" ht="12.75">
      <c r="A558" s="260">
        <v>46134</v>
      </c>
      <c r="B558" s="15" t="s">
        <v>25</v>
      </c>
      <c r="C558" s="10">
        <v>0</v>
      </c>
      <c r="D558" s="10">
        <v>82.8</v>
      </c>
      <c r="E558" s="10">
        <v>41.9</v>
      </c>
      <c r="F558" s="10">
        <v>125</v>
      </c>
      <c r="G558" s="10">
        <v>78</v>
      </c>
      <c r="H558" s="10">
        <v>99</v>
      </c>
      <c r="I558" s="10">
        <v>89</v>
      </c>
      <c r="J558" s="61">
        <f t="shared" si="72"/>
        <v>515.70000000000005</v>
      </c>
      <c r="K558" s="277">
        <f>SUM(J558:J559)</f>
        <v>1027.5</v>
      </c>
    </row>
    <row r="559" spans="1:11" ht="12.75">
      <c r="A559" s="429"/>
      <c r="B559" s="15" t="s">
        <v>32</v>
      </c>
      <c r="C559" s="10">
        <v>0</v>
      </c>
      <c r="D559" s="10">
        <v>73.7</v>
      </c>
      <c r="E559" s="10">
        <v>40</v>
      </c>
      <c r="F559" s="10">
        <v>115.9</v>
      </c>
      <c r="G559" s="10">
        <v>68.400000000000006</v>
      </c>
      <c r="H559" s="10">
        <v>97</v>
      </c>
      <c r="I559" s="10">
        <v>116.8</v>
      </c>
      <c r="J559" s="61">
        <f t="shared" si="72"/>
        <v>511.8</v>
      </c>
      <c r="K559" s="430"/>
    </row>
    <row r="560" spans="1:11" ht="12.75">
      <c r="A560" s="260">
        <v>46135</v>
      </c>
      <c r="B560" s="15" t="s">
        <v>25</v>
      </c>
      <c r="C560" s="10">
        <v>0</v>
      </c>
      <c r="D560" s="10">
        <v>78.900000000000006</v>
      </c>
      <c r="E560" s="10">
        <v>43.4</v>
      </c>
      <c r="F560" s="10">
        <v>122.8</v>
      </c>
      <c r="G560" s="10">
        <v>79.5</v>
      </c>
      <c r="H560" s="10">
        <v>106.1</v>
      </c>
      <c r="I560" s="10">
        <v>91.8</v>
      </c>
      <c r="J560" s="61">
        <f t="shared" si="72"/>
        <v>522.5</v>
      </c>
      <c r="K560" s="277">
        <f>SUM(J560:J561)</f>
        <v>1033.4000000000001</v>
      </c>
    </row>
    <row r="561" spans="1:11" ht="12.75">
      <c r="A561" s="429"/>
      <c r="B561" s="15" t="s">
        <v>32</v>
      </c>
      <c r="C561" s="10">
        <v>0</v>
      </c>
      <c r="D561" s="10">
        <v>76.3</v>
      </c>
      <c r="E561" s="10">
        <v>35.5</v>
      </c>
      <c r="F561" s="10">
        <v>117.4</v>
      </c>
      <c r="G561" s="10">
        <v>73.7</v>
      </c>
      <c r="H561" s="10">
        <v>98</v>
      </c>
      <c r="I561" s="10">
        <v>110</v>
      </c>
      <c r="J561" s="61">
        <f t="shared" si="72"/>
        <v>510.9</v>
      </c>
      <c r="K561" s="430"/>
    </row>
    <row r="562" spans="1:11" ht="12.75">
      <c r="A562" s="260">
        <v>46136</v>
      </c>
      <c r="B562" s="15" t="s">
        <v>25</v>
      </c>
      <c r="C562" s="10">
        <v>0</v>
      </c>
      <c r="D562" s="10">
        <v>84.9</v>
      </c>
      <c r="E562" s="10">
        <v>52.6</v>
      </c>
      <c r="F562" s="10">
        <v>126.5</v>
      </c>
      <c r="G562" s="10">
        <v>78.7</v>
      </c>
      <c r="H562" s="10">
        <v>102</v>
      </c>
      <c r="I562" s="10">
        <v>86.3</v>
      </c>
      <c r="J562" s="61">
        <f t="shared" si="72"/>
        <v>531</v>
      </c>
      <c r="K562" s="277">
        <f>SUM(J562:J563)</f>
        <v>1022.8</v>
      </c>
    </row>
    <row r="563" spans="1:11" ht="12.75">
      <c r="A563" s="429"/>
      <c r="B563" s="15" t="s">
        <v>32</v>
      </c>
      <c r="C563" s="10">
        <v>0</v>
      </c>
      <c r="D563" s="10">
        <v>77.400000000000006</v>
      </c>
      <c r="E563" s="10">
        <v>24.7</v>
      </c>
      <c r="F563" s="10">
        <v>108</v>
      </c>
      <c r="G563" s="10">
        <v>76.5</v>
      </c>
      <c r="H563" s="10">
        <v>105</v>
      </c>
      <c r="I563" s="10">
        <v>100.2</v>
      </c>
      <c r="J563" s="61">
        <f t="shared" si="72"/>
        <v>491.8</v>
      </c>
      <c r="K563" s="430"/>
    </row>
    <row r="564" spans="1:11" ht="12.75">
      <c r="A564" s="260">
        <v>46137</v>
      </c>
      <c r="B564" s="15" t="s">
        <v>25</v>
      </c>
      <c r="C564" s="10">
        <v>0</v>
      </c>
      <c r="D564" s="10">
        <v>84.8</v>
      </c>
      <c r="E564" s="10">
        <v>25.3</v>
      </c>
      <c r="F564" s="10">
        <v>127</v>
      </c>
      <c r="G564" s="10">
        <v>81.7</v>
      </c>
      <c r="H564" s="10">
        <v>106</v>
      </c>
      <c r="I564" s="10">
        <v>92</v>
      </c>
      <c r="J564" s="61">
        <f t="shared" si="72"/>
        <v>516.79999999999995</v>
      </c>
      <c r="K564" s="277">
        <f>SUM(J564:J565)</f>
        <v>1009</v>
      </c>
    </row>
    <row r="565" spans="1:11" ht="12.75">
      <c r="A565" s="429"/>
      <c r="B565" s="15" t="s">
        <v>32</v>
      </c>
      <c r="C565" s="10">
        <v>0</v>
      </c>
      <c r="D565" s="10">
        <v>80.5</v>
      </c>
      <c r="E565" s="10">
        <v>19.399999999999999</v>
      </c>
      <c r="F565" s="10">
        <v>115</v>
      </c>
      <c r="G565" s="10">
        <v>67.099999999999994</v>
      </c>
      <c r="H565" s="10">
        <v>96.3</v>
      </c>
      <c r="I565" s="10">
        <v>113.9</v>
      </c>
      <c r="J565" s="61">
        <f t="shared" si="72"/>
        <v>492.20000000000005</v>
      </c>
      <c r="K565" s="430"/>
    </row>
    <row r="566" spans="1:11" ht="12.75">
      <c r="A566" s="260">
        <v>46138</v>
      </c>
      <c r="B566" s="15" t="s">
        <v>25</v>
      </c>
      <c r="C566" s="10">
        <v>0</v>
      </c>
      <c r="D566" s="10">
        <v>82</v>
      </c>
      <c r="E566" s="10">
        <v>21.6</v>
      </c>
      <c r="F566" s="10">
        <v>135.80000000000001</v>
      </c>
      <c r="G566" s="10">
        <v>76.8</v>
      </c>
      <c r="H566" s="10">
        <v>102.8</v>
      </c>
      <c r="I566" s="10">
        <v>90.5</v>
      </c>
      <c r="J566" s="61">
        <f t="shared" si="72"/>
        <v>509.5</v>
      </c>
      <c r="K566" s="277">
        <f>SUM(J566:J567)</f>
        <v>1023.5</v>
      </c>
    </row>
    <row r="567" spans="1:11" ht="12.75">
      <c r="A567" s="429"/>
      <c r="B567" s="15" t="s">
        <v>32</v>
      </c>
      <c r="C567" s="10">
        <v>0</v>
      </c>
      <c r="D567" s="10">
        <v>79.2</v>
      </c>
      <c r="E567" s="10">
        <v>47</v>
      </c>
      <c r="F567" s="10">
        <v>118</v>
      </c>
      <c r="G567" s="10">
        <v>70.3</v>
      </c>
      <c r="H567" s="10">
        <v>93.3</v>
      </c>
      <c r="I567" s="10">
        <v>106.2</v>
      </c>
      <c r="J567" s="61">
        <f t="shared" si="72"/>
        <v>514</v>
      </c>
      <c r="K567" s="430"/>
    </row>
    <row r="568" spans="1:11" ht="12.75">
      <c r="A568" s="260">
        <v>46139</v>
      </c>
      <c r="B568" s="15" t="s">
        <v>25</v>
      </c>
      <c r="C568" s="10">
        <v>0</v>
      </c>
      <c r="D568" s="10">
        <v>77.5</v>
      </c>
      <c r="E568" s="10">
        <v>63.1</v>
      </c>
      <c r="F568" s="10">
        <v>124.5</v>
      </c>
      <c r="G568" s="10">
        <v>56.8</v>
      </c>
      <c r="H568" s="10">
        <v>100.1</v>
      </c>
      <c r="I568" s="10">
        <v>90.3</v>
      </c>
      <c r="J568" s="61">
        <f t="shared" si="72"/>
        <v>512.29999999999995</v>
      </c>
      <c r="K568" s="277">
        <f>SUM(J568:J569)</f>
        <v>1015.9</v>
      </c>
    </row>
    <row r="569" spans="1:11" ht="12.75">
      <c r="A569" s="429"/>
      <c r="B569" s="15" t="s">
        <v>32</v>
      </c>
      <c r="C569" s="10">
        <v>0</v>
      </c>
      <c r="D569" s="10">
        <v>80</v>
      </c>
      <c r="E569" s="10">
        <v>56.1</v>
      </c>
      <c r="F569" s="10">
        <v>117.5</v>
      </c>
      <c r="G569" s="10">
        <v>57</v>
      </c>
      <c r="H569" s="10">
        <v>95</v>
      </c>
      <c r="I569" s="10">
        <v>98</v>
      </c>
      <c r="J569" s="61">
        <f t="shared" si="72"/>
        <v>503.6</v>
      </c>
      <c r="K569" s="430"/>
    </row>
    <row r="570" spans="1:11" ht="12.75">
      <c r="A570" s="260">
        <v>46140</v>
      </c>
      <c r="B570" s="15" t="s">
        <v>25</v>
      </c>
      <c r="C570" s="10">
        <v>0</v>
      </c>
      <c r="D570" s="10">
        <v>77.8</v>
      </c>
      <c r="E570" s="10">
        <v>61.6</v>
      </c>
      <c r="F570" s="10">
        <v>120.1</v>
      </c>
      <c r="G570" s="10">
        <v>42.8</v>
      </c>
      <c r="H570" s="10">
        <v>101.4</v>
      </c>
      <c r="I570" s="10">
        <v>87.4</v>
      </c>
      <c r="J570" s="61">
        <f t="shared" si="72"/>
        <v>491.1</v>
      </c>
      <c r="K570" s="277">
        <f>SUM(J570:J571)</f>
        <v>980.7</v>
      </c>
    </row>
    <row r="571" spans="1:11" ht="12.75">
      <c r="A571" s="429"/>
      <c r="B571" s="15" t="s">
        <v>32</v>
      </c>
      <c r="C571" s="10">
        <v>0</v>
      </c>
      <c r="D571" s="10">
        <v>81.3</v>
      </c>
      <c r="E571" s="10">
        <v>56.6</v>
      </c>
      <c r="F571" s="10">
        <v>104</v>
      </c>
      <c r="G571" s="10">
        <v>40.299999999999997</v>
      </c>
      <c r="H571" s="10">
        <v>96.3</v>
      </c>
      <c r="I571" s="10">
        <v>111.1</v>
      </c>
      <c r="J571" s="61">
        <f t="shared" si="72"/>
        <v>489.6</v>
      </c>
      <c r="K571" s="430"/>
    </row>
    <row r="572" spans="1:11" ht="12.75">
      <c r="A572" s="260">
        <v>46141</v>
      </c>
      <c r="B572" s="15" t="s">
        <v>25</v>
      </c>
      <c r="C572" s="10">
        <v>0</v>
      </c>
      <c r="D572" s="10">
        <v>80.5</v>
      </c>
      <c r="E572" s="10">
        <v>64.8</v>
      </c>
      <c r="F572" s="10">
        <v>140.80000000000001</v>
      </c>
      <c r="G572" s="10">
        <v>46.6</v>
      </c>
      <c r="H572" s="10">
        <v>100.4</v>
      </c>
      <c r="I572" s="10">
        <v>101.1</v>
      </c>
      <c r="J572" s="61">
        <f t="shared" si="72"/>
        <v>534.20000000000005</v>
      </c>
      <c r="K572" s="277">
        <f>SUM(J572:J573)</f>
        <v>1015.7</v>
      </c>
    </row>
    <row r="573" spans="1:11" ht="12.75">
      <c r="A573" s="429"/>
      <c r="B573" s="15" t="s">
        <v>32</v>
      </c>
      <c r="C573" s="10">
        <v>0</v>
      </c>
      <c r="D573" s="10">
        <v>78.599999999999994</v>
      </c>
      <c r="E573" s="10">
        <v>59.1</v>
      </c>
      <c r="F573" s="10">
        <v>92.9</v>
      </c>
      <c r="G573" s="10">
        <v>52</v>
      </c>
      <c r="H573" s="10">
        <v>98.6</v>
      </c>
      <c r="I573" s="10">
        <v>100.3</v>
      </c>
      <c r="J573" s="61">
        <f t="shared" si="72"/>
        <v>481.50000000000006</v>
      </c>
      <c r="K573" s="430"/>
    </row>
    <row r="574" spans="1:11" ht="12.75">
      <c r="A574" s="260">
        <v>46142</v>
      </c>
      <c r="B574" s="15" t="s">
        <v>25</v>
      </c>
      <c r="C574" s="10">
        <v>0</v>
      </c>
      <c r="D574" s="10">
        <v>80.2</v>
      </c>
      <c r="E574" s="10">
        <v>64.7</v>
      </c>
      <c r="F574" s="10">
        <v>126</v>
      </c>
      <c r="G574" s="10">
        <v>47.8</v>
      </c>
      <c r="H574" s="10">
        <v>105.2</v>
      </c>
      <c r="I574" s="10">
        <v>92</v>
      </c>
      <c r="J574" s="61">
        <f t="shared" si="72"/>
        <v>515.9</v>
      </c>
      <c r="K574" s="277">
        <f>SUM(J574:J575)</f>
        <v>983.09999999999991</v>
      </c>
    </row>
    <row r="575" spans="1:11" ht="12.75">
      <c r="A575" s="429"/>
      <c r="B575" s="15" t="s">
        <v>32</v>
      </c>
      <c r="C575" s="10">
        <v>0</v>
      </c>
      <c r="D575" s="10">
        <v>82.3</v>
      </c>
      <c r="E575" s="10">
        <v>57</v>
      </c>
      <c r="F575" s="10">
        <v>92.6</v>
      </c>
      <c r="G575" s="10">
        <v>47</v>
      </c>
      <c r="H575" s="10">
        <v>95.3</v>
      </c>
      <c r="I575" s="10">
        <v>93</v>
      </c>
      <c r="J575" s="61">
        <f t="shared" si="72"/>
        <v>467.2</v>
      </c>
      <c r="K575" s="430"/>
    </row>
    <row r="576" spans="1:11" ht="14.25">
      <c r="A576" s="9"/>
      <c r="B576" s="67"/>
      <c r="C576" s="10"/>
      <c r="D576" s="10"/>
      <c r="E576" s="10"/>
      <c r="F576" s="10"/>
      <c r="G576" s="10"/>
      <c r="H576" s="10"/>
      <c r="I576" s="10"/>
      <c r="J576" s="15"/>
      <c r="K576" s="15"/>
    </row>
    <row r="577" spans="1:11" ht="12.75">
      <c r="A577" s="255" t="s">
        <v>89</v>
      </c>
      <c r="B577" s="437"/>
      <c r="C577" s="17">
        <f t="shared" ref="C577:K577" si="73">SUM(C556:C575)</f>
        <v>0</v>
      </c>
      <c r="D577" s="17">
        <f t="shared" si="73"/>
        <v>1595.6999999999998</v>
      </c>
      <c r="E577" s="17">
        <f t="shared" si="73"/>
        <v>917.40000000000009</v>
      </c>
      <c r="F577" s="17">
        <f t="shared" si="73"/>
        <v>2359.4999999999995</v>
      </c>
      <c r="G577" s="17">
        <f t="shared" si="73"/>
        <v>1282.9999999999998</v>
      </c>
      <c r="H577" s="17">
        <f t="shared" si="73"/>
        <v>1991.8999999999999</v>
      </c>
      <c r="I577" s="17">
        <f t="shared" si="73"/>
        <v>1972.5999999999997</v>
      </c>
      <c r="J577" s="17">
        <f t="shared" si="73"/>
        <v>10120.100000000002</v>
      </c>
      <c r="K577" s="17">
        <f t="shared" si="73"/>
        <v>10120.1</v>
      </c>
    </row>
    <row r="578" spans="1:11" ht="13.5">
      <c r="A578" s="270" t="s">
        <v>90</v>
      </c>
      <c r="B578" s="437"/>
      <c r="C578" s="16">
        <f t="shared" ref="C578:K578" si="74">40*C577</f>
        <v>0</v>
      </c>
      <c r="D578" s="16">
        <f t="shared" si="74"/>
        <v>63827.999999999993</v>
      </c>
      <c r="E578" s="16">
        <f t="shared" si="74"/>
        <v>36696</v>
      </c>
      <c r="F578" s="16">
        <f t="shared" si="74"/>
        <v>94379.999999999985</v>
      </c>
      <c r="G578" s="16">
        <f t="shared" si="74"/>
        <v>51319.999999999993</v>
      </c>
      <c r="H578" s="16">
        <f t="shared" si="74"/>
        <v>79676</v>
      </c>
      <c r="I578" s="16">
        <f t="shared" si="74"/>
        <v>78903.999999999985</v>
      </c>
      <c r="J578" s="16">
        <f t="shared" si="74"/>
        <v>404804.00000000012</v>
      </c>
      <c r="K578" s="16">
        <f t="shared" si="74"/>
        <v>404804</v>
      </c>
    </row>
    <row r="579" spans="1:11" ht="14.25">
      <c r="A579" s="69"/>
      <c r="B579" s="67"/>
      <c r="C579" s="10"/>
      <c r="D579" s="10"/>
      <c r="E579" s="10"/>
      <c r="F579" s="10"/>
      <c r="G579" s="10"/>
      <c r="H579" s="10"/>
      <c r="I579" s="10"/>
      <c r="J579" s="15"/>
      <c r="K579" s="15"/>
    </row>
    <row r="580" spans="1:11" ht="12.75">
      <c r="A580" s="283" t="s">
        <v>91</v>
      </c>
      <c r="B580" s="437"/>
      <c r="C580" s="46"/>
      <c r="D580" s="46"/>
      <c r="E580" s="46"/>
      <c r="F580" s="46"/>
      <c r="G580" s="46"/>
      <c r="H580" s="46"/>
      <c r="I580" s="46"/>
      <c r="J580" s="70"/>
      <c r="K580" s="70"/>
    </row>
    <row r="581" spans="1:11" ht="12.75">
      <c r="A581" s="254" t="s">
        <v>92</v>
      </c>
      <c r="B581" s="437"/>
      <c r="C581" s="16"/>
      <c r="D581" s="16"/>
      <c r="E581" s="16"/>
      <c r="F581" s="16"/>
      <c r="G581" s="16"/>
      <c r="H581" s="16"/>
      <c r="I581" s="16"/>
      <c r="J581" s="20"/>
      <c r="K581" s="20"/>
    </row>
    <row r="582" spans="1:11" ht="14.25">
      <c r="A582" s="9"/>
      <c r="B582" s="67"/>
      <c r="C582" s="10"/>
      <c r="D582" s="10"/>
      <c r="E582" s="10"/>
      <c r="F582" s="10"/>
      <c r="G582" s="10"/>
      <c r="H582" s="10"/>
      <c r="I582" s="10"/>
      <c r="J582" s="15"/>
      <c r="K582" s="15"/>
    </row>
    <row r="583" spans="1:11" ht="12.75">
      <c r="A583" s="260">
        <v>46082</v>
      </c>
      <c r="B583" s="15" t="s">
        <v>25</v>
      </c>
      <c r="C583" s="10">
        <v>48.3</v>
      </c>
      <c r="D583" s="10">
        <v>78</v>
      </c>
      <c r="E583" s="10">
        <v>69.5</v>
      </c>
      <c r="F583" s="10">
        <v>123.2</v>
      </c>
      <c r="G583" s="10">
        <v>44.5</v>
      </c>
      <c r="H583" s="10">
        <v>103.1</v>
      </c>
      <c r="I583" s="10">
        <v>64.099999999999994</v>
      </c>
      <c r="J583" s="15">
        <f t="shared" ref="J583:J602" si="75">SUM(C583:I583)</f>
        <v>530.70000000000005</v>
      </c>
      <c r="K583" s="262">
        <f>SUM(J583:J584)</f>
        <v>980.8</v>
      </c>
    </row>
    <row r="584" spans="1:11" ht="12.75">
      <c r="A584" s="424"/>
      <c r="B584" s="15" t="s">
        <v>32</v>
      </c>
      <c r="C584" s="13">
        <v>36.299999999999997</v>
      </c>
      <c r="D584" s="13">
        <v>62.8</v>
      </c>
      <c r="E584" s="13">
        <v>47.3</v>
      </c>
      <c r="F584" s="13">
        <v>80.900000000000006</v>
      </c>
      <c r="G584" s="13">
        <v>41</v>
      </c>
      <c r="H584" s="13">
        <v>96.3</v>
      </c>
      <c r="I584" s="13">
        <v>85.5</v>
      </c>
      <c r="J584" s="15">
        <f t="shared" si="75"/>
        <v>450.09999999999997</v>
      </c>
      <c r="K584" s="420"/>
    </row>
    <row r="585" spans="1:11" ht="12.75">
      <c r="A585" s="260">
        <v>46083</v>
      </c>
      <c r="B585" s="15" t="s">
        <v>25</v>
      </c>
      <c r="C585" s="10">
        <v>42.2</v>
      </c>
      <c r="D585" s="10">
        <v>74.8</v>
      </c>
      <c r="E585" s="10">
        <v>60.4</v>
      </c>
      <c r="F585" s="10">
        <v>115.8</v>
      </c>
      <c r="G585" s="10">
        <v>49.7</v>
      </c>
      <c r="H585" s="10">
        <v>93.9</v>
      </c>
      <c r="I585" s="10">
        <v>75.599999999999994</v>
      </c>
      <c r="J585" s="61">
        <f t="shared" si="75"/>
        <v>512.4</v>
      </c>
      <c r="K585" s="277">
        <f>SUM(J585:J586)</f>
        <v>973.09999999999991</v>
      </c>
    </row>
    <row r="586" spans="1:11" ht="12.75">
      <c r="A586" s="429"/>
      <c r="B586" s="15" t="s">
        <v>32</v>
      </c>
      <c r="C586" s="10">
        <v>37.1</v>
      </c>
      <c r="D586" s="10">
        <v>65.8</v>
      </c>
      <c r="E586" s="10">
        <v>59.1</v>
      </c>
      <c r="F586" s="10">
        <v>91.5</v>
      </c>
      <c r="G586" s="10">
        <v>44.9</v>
      </c>
      <c r="H586" s="10">
        <v>90.6</v>
      </c>
      <c r="I586" s="10">
        <v>71.7</v>
      </c>
      <c r="J586" s="61">
        <f t="shared" si="75"/>
        <v>460.7</v>
      </c>
      <c r="K586" s="430"/>
    </row>
    <row r="587" spans="1:11" ht="12.75">
      <c r="A587" s="260">
        <v>46084</v>
      </c>
      <c r="B587" s="15" t="s">
        <v>25</v>
      </c>
      <c r="C587" s="10">
        <v>46.6</v>
      </c>
      <c r="D587" s="10">
        <v>78.900000000000006</v>
      </c>
      <c r="E587" s="10">
        <v>70.400000000000006</v>
      </c>
      <c r="F587" s="10">
        <v>125.9</v>
      </c>
      <c r="G587" s="10">
        <v>54.7</v>
      </c>
      <c r="H587" s="10">
        <v>102.4</v>
      </c>
      <c r="I587" s="10">
        <v>71.900000000000006</v>
      </c>
      <c r="J587" s="61">
        <f t="shared" si="75"/>
        <v>550.79999999999995</v>
      </c>
      <c r="K587" s="277">
        <f>SUM(J587:J588)</f>
        <v>1026.6999999999998</v>
      </c>
    </row>
    <row r="588" spans="1:11" ht="12.75">
      <c r="A588" s="429"/>
      <c r="B588" s="15" t="s">
        <v>32</v>
      </c>
      <c r="C588" s="10">
        <v>40.1</v>
      </c>
      <c r="D588" s="10">
        <v>61.6</v>
      </c>
      <c r="E588" s="10">
        <v>53.6</v>
      </c>
      <c r="F588" s="10">
        <v>91.1</v>
      </c>
      <c r="G588" s="10">
        <v>47.5</v>
      </c>
      <c r="H588" s="10">
        <v>99.8</v>
      </c>
      <c r="I588" s="10">
        <v>82.2</v>
      </c>
      <c r="J588" s="61">
        <f t="shared" si="75"/>
        <v>475.9</v>
      </c>
      <c r="K588" s="430"/>
    </row>
    <row r="589" spans="1:11" ht="12.75">
      <c r="A589" s="260">
        <v>46085</v>
      </c>
      <c r="B589" s="15" t="s">
        <v>25</v>
      </c>
      <c r="C589" s="10">
        <v>39.1</v>
      </c>
      <c r="D589" s="10">
        <v>72.099999999999994</v>
      </c>
      <c r="E589" s="10">
        <v>62.3</v>
      </c>
      <c r="F589" s="10">
        <v>118.5</v>
      </c>
      <c r="G589" s="10">
        <v>54.1</v>
      </c>
      <c r="H589" s="10">
        <v>92.8</v>
      </c>
      <c r="I589" s="10">
        <v>65</v>
      </c>
      <c r="J589" s="61">
        <f t="shared" si="75"/>
        <v>503.90000000000003</v>
      </c>
      <c r="K589" s="277">
        <f>SUM(J589:J590)</f>
        <v>950.5</v>
      </c>
    </row>
    <row r="590" spans="1:11" ht="12.75">
      <c r="A590" s="429"/>
      <c r="B590" s="15" t="s">
        <v>32</v>
      </c>
      <c r="C590" s="10">
        <v>32.799999999999997</v>
      </c>
      <c r="D590" s="10">
        <v>64.599999999999994</v>
      </c>
      <c r="E590" s="10">
        <v>51.3</v>
      </c>
      <c r="F590" s="10">
        <v>90.2</v>
      </c>
      <c r="G590" s="10">
        <v>43.5</v>
      </c>
      <c r="H590" s="10">
        <v>92.1</v>
      </c>
      <c r="I590" s="10">
        <v>72.099999999999994</v>
      </c>
      <c r="J590" s="61">
        <f t="shared" si="75"/>
        <v>446.6</v>
      </c>
      <c r="K590" s="430"/>
    </row>
    <row r="591" spans="1:11" ht="12.75">
      <c r="A591" s="260">
        <v>46086</v>
      </c>
      <c r="B591" s="15" t="s">
        <v>25</v>
      </c>
      <c r="C591" s="10">
        <v>44.1</v>
      </c>
      <c r="D591" s="10">
        <v>68.400000000000006</v>
      </c>
      <c r="E591" s="10">
        <v>66.400000000000006</v>
      </c>
      <c r="F591" s="10">
        <v>128.4</v>
      </c>
      <c r="G591" s="10">
        <v>51.8</v>
      </c>
      <c r="H591" s="10">
        <v>106.1</v>
      </c>
      <c r="I591" s="10">
        <v>75.3</v>
      </c>
      <c r="J591" s="61">
        <f t="shared" si="75"/>
        <v>540.5</v>
      </c>
      <c r="K591" s="277">
        <f>SUM(J591:J592)</f>
        <v>1023.4</v>
      </c>
    </row>
    <row r="592" spans="1:11" ht="12.75">
      <c r="A592" s="429"/>
      <c r="B592" s="15" t="s">
        <v>32</v>
      </c>
      <c r="C592" s="10">
        <v>36.299999999999997</v>
      </c>
      <c r="D592" s="10">
        <v>71.3</v>
      </c>
      <c r="E592" s="10">
        <v>57.3</v>
      </c>
      <c r="F592" s="10">
        <v>93.4</v>
      </c>
      <c r="G592" s="10">
        <v>53.4</v>
      </c>
      <c r="H592" s="10">
        <v>94.6</v>
      </c>
      <c r="I592" s="10">
        <v>76.599999999999994</v>
      </c>
      <c r="J592" s="61">
        <f t="shared" si="75"/>
        <v>482.9</v>
      </c>
      <c r="K592" s="430"/>
    </row>
    <row r="593" spans="1:11" ht="12.75">
      <c r="A593" s="260">
        <v>46087</v>
      </c>
      <c r="B593" s="15" t="s">
        <v>25</v>
      </c>
      <c r="C593" s="10">
        <v>36.9</v>
      </c>
      <c r="D593" s="10">
        <v>67.599999999999994</v>
      </c>
      <c r="E593" s="10">
        <v>58.3</v>
      </c>
      <c r="F593" s="10">
        <v>109.3</v>
      </c>
      <c r="G593" s="10">
        <v>48.7</v>
      </c>
      <c r="H593" s="10">
        <v>99.2</v>
      </c>
      <c r="I593" s="10">
        <v>68.400000000000006</v>
      </c>
      <c r="J593" s="61">
        <f t="shared" si="75"/>
        <v>488.4</v>
      </c>
      <c r="K593" s="277">
        <f>SUM(J593:J594)</f>
        <v>949.3</v>
      </c>
    </row>
    <row r="594" spans="1:11" ht="12.75">
      <c r="A594" s="429"/>
      <c r="B594" s="15" t="s">
        <v>32</v>
      </c>
      <c r="C594" s="10">
        <v>34.4</v>
      </c>
      <c r="D594" s="10">
        <v>66.8</v>
      </c>
      <c r="E594" s="10">
        <v>51.3</v>
      </c>
      <c r="F594" s="10">
        <v>97.2</v>
      </c>
      <c r="G594" s="10">
        <v>41.2</v>
      </c>
      <c r="H594" s="10">
        <v>95</v>
      </c>
      <c r="I594" s="10">
        <v>75</v>
      </c>
      <c r="J594" s="61">
        <f t="shared" si="75"/>
        <v>460.9</v>
      </c>
      <c r="K594" s="430"/>
    </row>
    <row r="595" spans="1:11" ht="12.75">
      <c r="A595" s="260">
        <v>46088</v>
      </c>
      <c r="B595" s="15" t="s">
        <v>25</v>
      </c>
      <c r="C595" s="10">
        <v>39.6</v>
      </c>
      <c r="D595" s="10">
        <v>76.7</v>
      </c>
      <c r="E595" s="10">
        <v>63</v>
      </c>
      <c r="F595" s="10">
        <v>114.7</v>
      </c>
      <c r="G595" s="10">
        <v>50.8</v>
      </c>
      <c r="H595" s="10">
        <v>103.2</v>
      </c>
      <c r="I595" s="10">
        <v>71.400000000000006</v>
      </c>
      <c r="J595" s="61">
        <f t="shared" si="75"/>
        <v>519.4</v>
      </c>
      <c r="K595" s="277">
        <f>SUM(J595:J596)</f>
        <v>1005.1999999999999</v>
      </c>
    </row>
    <row r="596" spans="1:11" ht="12.75">
      <c r="A596" s="429"/>
      <c r="B596" s="15" t="s">
        <v>32</v>
      </c>
      <c r="C596" s="10">
        <v>39.4</v>
      </c>
      <c r="D596" s="10">
        <v>70</v>
      </c>
      <c r="E596" s="10">
        <v>49.6</v>
      </c>
      <c r="F596" s="10">
        <v>82</v>
      </c>
      <c r="G596" s="10">
        <v>56.9</v>
      </c>
      <c r="H596" s="10">
        <v>99.5</v>
      </c>
      <c r="I596" s="10">
        <v>88.4</v>
      </c>
      <c r="J596" s="61">
        <f t="shared" si="75"/>
        <v>485.79999999999995</v>
      </c>
      <c r="K596" s="430"/>
    </row>
    <row r="597" spans="1:11" ht="12.75">
      <c r="A597" s="260">
        <v>46089</v>
      </c>
      <c r="B597" s="15" t="s">
        <v>25</v>
      </c>
      <c r="C597" s="10">
        <v>40</v>
      </c>
      <c r="D597" s="10">
        <v>80</v>
      </c>
      <c r="E597" s="10">
        <v>66.5</v>
      </c>
      <c r="F597" s="10">
        <v>111.1</v>
      </c>
      <c r="G597" s="10">
        <v>51.2</v>
      </c>
      <c r="H597" s="10">
        <v>95.2</v>
      </c>
      <c r="I597" s="10">
        <v>63.3</v>
      </c>
      <c r="J597" s="61">
        <f t="shared" si="75"/>
        <v>507.3</v>
      </c>
      <c r="K597" s="277">
        <f>SUM(J597:J598)</f>
        <v>988.8</v>
      </c>
    </row>
    <row r="598" spans="1:11" ht="12.75">
      <c r="A598" s="429"/>
      <c r="B598" s="15" t="s">
        <v>32</v>
      </c>
      <c r="C598" s="10">
        <v>34.4</v>
      </c>
      <c r="D598" s="10">
        <v>67.099999999999994</v>
      </c>
      <c r="E598" s="10">
        <v>52.2</v>
      </c>
      <c r="F598" s="10">
        <v>89.3</v>
      </c>
      <c r="G598" s="10">
        <v>53</v>
      </c>
      <c r="H598" s="10">
        <v>96</v>
      </c>
      <c r="I598" s="10">
        <v>89.5</v>
      </c>
      <c r="J598" s="61">
        <f t="shared" si="75"/>
        <v>481.5</v>
      </c>
      <c r="K598" s="430"/>
    </row>
    <row r="599" spans="1:11" ht="12.75">
      <c r="A599" s="260">
        <v>46090</v>
      </c>
      <c r="B599" s="15" t="s">
        <v>25</v>
      </c>
      <c r="C599" s="10">
        <v>37.299999999999997</v>
      </c>
      <c r="D599" s="10">
        <v>70</v>
      </c>
      <c r="E599" s="10">
        <v>68.3</v>
      </c>
      <c r="F599" s="10">
        <v>109.7</v>
      </c>
      <c r="G599" s="10">
        <v>58.8</v>
      </c>
      <c r="H599" s="10">
        <v>99</v>
      </c>
      <c r="I599" s="10">
        <v>69.5</v>
      </c>
      <c r="J599" s="61">
        <f t="shared" si="75"/>
        <v>512.6</v>
      </c>
      <c r="K599" s="277">
        <f>SUM(J599:J600)</f>
        <v>992.6</v>
      </c>
    </row>
    <row r="600" spans="1:11" ht="12.75">
      <c r="A600" s="429"/>
      <c r="B600" s="15" t="s">
        <v>32</v>
      </c>
      <c r="C600" s="10">
        <v>37.200000000000003</v>
      </c>
      <c r="D600" s="10">
        <v>67.7</v>
      </c>
      <c r="E600" s="10">
        <v>58</v>
      </c>
      <c r="F600" s="10">
        <v>87.7</v>
      </c>
      <c r="G600" s="10">
        <v>51</v>
      </c>
      <c r="H600" s="10">
        <v>92.7</v>
      </c>
      <c r="I600" s="10">
        <v>85.7</v>
      </c>
      <c r="J600" s="61">
        <f t="shared" si="75"/>
        <v>480</v>
      </c>
      <c r="K600" s="430"/>
    </row>
    <row r="601" spans="1:11" ht="12.75">
      <c r="A601" s="260">
        <v>46091</v>
      </c>
      <c r="B601" s="15" t="s">
        <v>25</v>
      </c>
      <c r="C601" s="10">
        <v>41.1</v>
      </c>
      <c r="D601" s="10">
        <v>77.7</v>
      </c>
      <c r="E601" s="10">
        <v>66.2</v>
      </c>
      <c r="F601" s="10">
        <v>105.4</v>
      </c>
      <c r="G601" s="10">
        <v>57.1</v>
      </c>
      <c r="H601" s="10">
        <v>88.3</v>
      </c>
      <c r="I601" s="10">
        <v>60</v>
      </c>
      <c r="J601" s="61">
        <f t="shared" si="75"/>
        <v>495.8</v>
      </c>
      <c r="K601" s="277">
        <f>SUM(J601:J602)</f>
        <v>973.2</v>
      </c>
    </row>
    <row r="602" spans="1:11" ht="12.75">
      <c r="A602" s="429"/>
      <c r="B602" s="15" t="s">
        <v>32</v>
      </c>
      <c r="C602" s="10">
        <v>36</v>
      </c>
      <c r="D602" s="10">
        <v>69.7</v>
      </c>
      <c r="E602" s="10">
        <v>54</v>
      </c>
      <c r="F602" s="10">
        <v>84.4</v>
      </c>
      <c r="G602" s="10">
        <v>51.8</v>
      </c>
      <c r="H602" s="10">
        <v>99</v>
      </c>
      <c r="I602" s="10">
        <v>82.5</v>
      </c>
      <c r="J602" s="61">
        <f t="shared" si="75"/>
        <v>477.4</v>
      </c>
      <c r="K602" s="430"/>
    </row>
    <row r="603" spans="1:11" ht="14.25">
      <c r="A603" s="9"/>
      <c r="B603" s="67"/>
      <c r="C603" s="10"/>
      <c r="D603" s="10"/>
      <c r="E603" s="10"/>
      <c r="F603" s="10"/>
      <c r="G603" s="10"/>
      <c r="H603" s="10"/>
      <c r="I603" s="10"/>
      <c r="J603" s="15"/>
      <c r="K603" s="15"/>
    </row>
    <row r="604" spans="1:11" ht="12.75">
      <c r="A604" s="255" t="s">
        <v>89</v>
      </c>
      <c r="B604" s="437"/>
      <c r="C604" s="17">
        <f t="shared" ref="C604:K604" si="76">SUM(C583:C602)</f>
        <v>779.19999999999993</v>
      </c>
      <c r="D604" s="17">
        <f t="shared" si="76"/>
        <v>1411.6000000000001</v>
      </c>
      <c r="E604" s="17">
        <f t="shared" si="76"/>
        <v>1185</v>
      </c>
      <c r="F604" s="17">
        <f t="shared" si="76"/>
        <v>2049.7000000000003</v>
      </c>
      <c r="G604" s="17">
        <f t="shared" si="76"/>
        <v>1005.6</v>
      </c>
      <c r="H604" s="17">
        <f t="shared" si="76"/>
        <v>1938.8</v>
      </c>
      <c r="I604" s="17">
        <f t="shared" si="76"/>
        <v>1493.7</v>
      </c>
      <c r="J604" s="17">
        <f t="shared" si="76"/>
        <v>9863.5999999999985</v>
      </c>
      <c r="K604" s="17">
        <f t="shared" si="76"/>
        <v>9863.6</v>
      </c>
    </row>
    <row r="605" spans="1:11" ht="13.5">
      <c r="A605" s="270" t="s">
        <v>90</v>
      </c>
      <c r="B605" s="437"/>
      <c r="C605" s="16">
        <f>40*C604</f>
        <v>31167.999999999996</v>
      </c>
      <c r="D605" s="16">
        <f>40*D604+950</f>
        <v>57414.000000000007</v>
      </c>
      <c r="E605" s="16">
        <f t="shared" ref="E605:K605" si="77">40*E604</f>
        <v>47400</v>
      </c>
      <c r="F605" s="16">
        <f t="shared" si="77"/>
        <v>81988.000000000015</v>
      </c>
      <c r="G605" s="16">
        <f t="shared" si="77"/>
        <v>40224</v>
      </c>
      <c r="H605" s="16">
        <f t="shared" si="77"/>
        <v>77552</v>
      </c>
      <c r="I605" s="16">
        <f t="shared" si="77"/>
        <v>59748</v>
      </c>
      <c r="J605" s="16">
        <f t="shared" si="77"/>
        <v>394543.99999999994</v>
      </c>
      <c r="K605" s="16">
        <f t="shared" si="77"/>
        <v>394544</v>
      </c>
    </row>
    <row r="606" spans="1:11" ht="14.25">
      <c r="A606" s="69"/>
      <c r="B606" s="67"/>
      <c r="C606" s="10"/>
      <c r="D606" s="10"/>
      <c r="E606" s="10"/>
      <c r="F606" s="10"/>
      <c r="G606" s="10"/>
      <c r="H606" s="10"/>
      <c r="I606" s="10"/>
      <c r="J606" s="15"/>
      <c r="K606" s="15"/>
    </row>
    <row r="607" spans="1:11" ht="12.75">
      <c r="A607" s="283" t="s">
        <v>91</v>
      </c>
      <c r="B607" s="437"/>
      <c r="C607" s="46"/>
      <c r="D607" s="46"/>
      <c r="E607" s="46"/>
      <c r="F607" s="46"/>
      <c r="G607" s="46"/>
      <c r="H607" s="46"/>
      <c r="I607" s="46"/>
      <c r="J607" s="70"/>
      <c r="K607" s="70"/>
    </row>
    <row r="608" spans="1:11" ht="12.75">
      <c r="A608" s="254" t="s">
        <v>92</v>
      </c>
      <c r="B608" s="437"/>
      <c r="C608" s="16"/>
      <c r="D608" s="16"/>
      <c r="E608" s="16"/>
      <c r="F608" s="16"/>
      <c r="G608" s="16"/>
      <c r="H608" s="16"/>
      <c r="I608" s="16"/>
      <c r="J608" s="20"/>
      <c r="K608" s="20"/>
    </row>
    <row r="609" spans="1:11" ht="14.25">
      <c r="A609" s="9"/>
      <c r="B609" s="67"/>
      <c r="C609" s="10"/>
      <c r="D609" s="10"/>
      <c r="E609" s="10"/>
      <c r="F609" s="10"/>
      <c r="G609" s="10"/>
      <c r="H609" s="10"/>
      <c r="I609" s="10"/>
      <c r="J609" s="15"/>
      <c r="K609" s="15"/>
    </row>
    <row r="610" spans="1:11" ht="12.75">
      <c r="A610" s="260">
        <v>46092</v>
      </c>
      <c r="B610" s="15" t="s">
        <v>25</v>
      </c>
      <c r="C610" s="10">
        <v>36.6</v>
      </c>
      <c r="D610" s="10">
        <v>74.599999999999994</v>
      </c>
      <c r="E610" s="10">
        <v>64.099999999999994</v>
      </c>
      <c r="F610" s="10">
        <v>115</v>
      </c>
      <c r="G610" s="10">
        <v>62.3</v>
      </c>
      <c r="H610" s="10">
        <v>98.2</v>
      </c>
      <c r="I610" s="10">
        <v>75.400000000000006</v>
      </c>
      <c r="J610" s="15">
        <f t="shared" ref="J610:J629" si="78">SUM(C610:I610)</f>
        <v>526.19999999999993</v>
      </c>
      <c r="K610" s="262">
        <f>SUM(J610:J611)</f>
        <v>1019.9</v>
      </c>
    </row>
    <row r="611" spans="1:11" ht="12.75">
      <c r="A611" s="429"/>
      <c r="B611" s="15" t="s">
        <v>32</v>
      </c>
      <c r="C611" s="10">
        <v>32.1</v>
      </c>
      <c r="D611" s="10">
        <v>77.2</v>
      </c>
      <c r="E611" s="10">
        <v>59.2</v>
      </c>
      <c r="F611" s="10">
        <v>90</v>
      </c>
      <c r="G611" s="10">
        <v>54.6</v>
      </c>
      <c r="H611" s="10">
        <v>97.7</v>
      </c>
      <c r="I611" s="10">
        <v>82.9</v>
      </c>
      <c r="J611" s="15">
        <f t="shared" si="78"/>
        <v>493.70000000000005</v>
      </c>
      <c r="K611" s="420"/>
    </row>
    <row r="612" spans="1:11" ht="12.75">
      <c r="A612" s="260">
        <v>46093</v>
      </c>
      <c r="B612" s="15" t="s">
        <v>25</v>
      </c>
      <c r="C612" s="10">
        <v>39.200000000000003</v>
      </c>
      <c r="D612" s="10">
        <v>77</v>
      </c>
      <c r="E612" s="10">
        <v>66.099999999999994</v>
      </c>
      <c r="F612" s="10">
        <v>115.4</v>
      </c>
      <c r="G612" s="10">
        <v>63.4</v>
      </c>
      <c r="H612" s="10">
        <v>98.4</v>
      </c>
      <c r="I612" s="10">
        <v>67.5</v>
      </c>
      <c r="J612" s="61">
        <f t="shared" si="78"/>
        <v>527</v>
      </c>
      <c r="K612" s="277">
        <f>SUM(J612:J613)</f>
        <v>1026.1999999999998</v>
      </c>
    </row>
    <row r="613" spans="1:11" ht="12.75">
      <c r="A613" s="429"/>
      <c r="B613" s="15" t="s">
        <v>32</v>
      </c>
      <c r="C613" s="10">
        <v>35.4</v>
      </c>
      <c r="D613" s="10">
        <v>71.2</v>
      </c>
      <c r="E613" s="10">
        <v>62.4</v>
      </c>
      <c r="F613" s="10">
        <v>89.4</v>
      </c>
      <c r="G613" s="10">
        <v>56.4</v>
      </c>
      <c r="H613" s="10">
        <v>104</v>
      </c>
      <c r="I613" s="10">
        <v>80.400000000000006</v>
      </c>
      <c r="J613" s="61">
        <f t="shared" si="78"/>
        <v>499.19999999999993</v>
      </c>
      <c r="K613" s="430"/>
    </row>
    <row r="614" spans="1:11" ht="12.75">
      <c r="A614" s="260">
        <v>46094</v>
      </c>
      <c r="B614" s="15" t="s">
        <v>25</v>
      </c>
      <c r="C614" s="10">
        <v>41.4</v>
      </c>
      <c r="D614" s="10">
        <v>73.099999999999994</v>
      </c>
      <c r="E614" s="10">
        <v>71.099999999999994</v>
      </c>
      <c r="F614" s="10">
        <v>117.5</v>
      </c>
      <c r="G614" s="10">
        <v>65.8</v>
      </c>
      <c r="H614" s="10">
        <v>97</v>
      </c>
      <c r="I614" s="10">
        <v>77</v>
      </c>
      <c r="J614" s="61">
        <f t="shared" si="78"/>
        <v>542.90000000000009</v>
      </c>
      <c r="K614" s="277">
        <f>SUM(J614:J615)</f>
        <v>1059.6000000000001</v>
      </c>
    </row>
    <row r="615" spans="1:11" ht="12.75">
      <c r="A615" s="429"/>
      <c r="B615" s="15" t="s">
        <v>32</v>
      </c>
      <c r="C615" s="10">
        <v>42.1</v>
      </c>
      <c r="D615" s="10">
        <v>74.599999999999994</v>
      </c>
      <c r="E615" s="10">
        <v>61.7</v>
      </c>
      <c r="F615" s="10">
        <v>92.6</v>
      </c>
      <c r="G615" s="10">
        <v>61.5</v>
      </c>
      <c r="H615" s="10">
        <v>100</v>
      </c>
      <c r="I615" s="10">
        <v>84.2</v>
      </c>
      <c r="J615" s="61">
        <f t="shared" si="78"/>
        <v>516.70000000000005</v>
      </c>
      <c r="K615" s="430"/>
    </row>
    <row r="616" spans="1:11" ht="12.75">
      <c r="A616" s="260">
        <v>46095</v>
      </c>
      <c r="B616" s="15" t="s">
        <v>25</v>
      </c>
      <c r="C616" s="10">
        <v>34.6</v>
      </c>
      <c r="D616" s="10">
        <v>82</v>
      </c>
      <c r="E616" s="10">
        <v>65</v>
      </c>
      <c r="F616" s="10">
        <v>119.4</v>
      </c>
      <c r="G616" s="10">
        <v>63.9</v>
      </c>
      <c r="H616" s="10">
        <v>93</v>
      </c>
      <c r="I616" s="10">
        <v>86.4</v>
      </c>
      <c r="J616" s="61">
        <f t="shared" si="78"/>
        <v>544.29999999999995</v>
      </c>
      <c r="K616" s="277">
        <f>SUM(J616:J617)</f>
        <v>1046.9000000000001</v>
      </c>
    </row>
    <row r="617" spans="1:11" ht="12.75">
      <c r="A617" s="429"/>
      <c r="B617" s="15" t="s">
        <v>32</v>
      </c>
      <c r="C617" s="10">
        <v>37.700000000000003</v>
      </c>
      <c r="D617" s="10">
        <v>75.400000000000006</v>
      </c>
      <c r="E617" s="10">
        <v>60.4</v>
      </c>
      <c r="F617" s="10">
        <v>97.8</v>
      </c>
      <c r="G617" s="10">
        <v>60.6</v>
      </c>
      <c r="H617" s="10">
        <v>91.4</v>
      </c>
      <c r="I617" s="10">
        <v>79.3</v>
      </c>
      <c r="J617" s="61">
        <f t="shared" si="78"/>
        <v>502.60000000000008</v>
      </c>
      <c r="K617" s="430"/>
    </row>
    <row r="618" spans="1:11" ht="12.75">
      <c r="A618" s="260">
        <v>46096</v>
      </c>
      <c r="B618" s="15" t="s">
        <v>25</v>
      </c>
      <c r="C618" s="10">
        <v>36.700000000000003</v>
      </c>
      <c r="D618" s="10">
        <v>61.1</v>
      </c>
      <c r="E618" s="10">
        <v>58</v>
      </c>
      <c r="F618" s="10">
        <v>109.4</v>
      </c>
      <c r="G618" s="10">
        <v>66.2</v>
      </c>
      <c r="H618" s="10">
        <v>83</v>
      </c>
      <c r="I618" s="10">
        <v>58.6</v>
      </c>
      <c r="J618" s="61">
        <f t="shared" si="78"/>
        <v>473.00000000000006</v>
      </c>
      <c r="K618" s="277">
        <f>SUM(J618:J619)</f>
        <v>977.7</v>
      </c>
    </row>
    <row r="619" spans="1:11" ht="12.75">
      <c r="A619" s="429"/>
      <c r="B619" s="15" t="s">
        <v>32</v>
      </c>
      <c r="C619" s="10">
        <v>37</v>
      </c>
      <c r="D619" s="10">
        <v>68.099999999999994</v>
      </c>
      <c r="E619" s="10">
        <v>62.5</v>
      </c>
      <c r="F619" s="10">
        <v>96</v>
      </c>
      <c r="G619" s="10">
        <v>68.7</v>
      </c>
      <c r="H619" s="10">
        <v>91</v>
      </c>
      <c r="I619" s="10">
        <v>81.400000000000006</v>
      </c>
      <c r="J619" s="61">
        <f t="shared" si="78"/>
        <v>504.70000000000005</v>
      </c>
      <c r="K619" s="430"/>
    </row>
    <row r="620" spans="1:11" ht="12.75">
      <c r="A620" s="260">
        <v>46097</v>
      </c>
      <c r="B620" s="15" t="s">
        <v>25</v>
      </c>
      <c r="C620" s="10">
        <v>44.3</v>
      </c>
      <c r="D620" s="10">
        <v>70.2</v>
      </c>
      <c r="E620" s="10">
        <v>65.5</v>
      </c>
      <c r="F620" s="10">
        <v>125.1</v>
      </c>
      <c r="G620" s="10">
        <v>67.599999999999994</v>
      </c>
      <c r="H620" s="10">
        <v>88.2</v>
      </c>
      <c r="I620" s="10">
        <v>96.5</v>
      </c>
      <c r="J620" s="61">
        <f t="shared" si="78"/>
        <v>557.40000000000009</v>
      </c>
      <c r="K620" s="277">
        <f>SUM(J620:J621)</f>
        <v>1049.2</v>
      </c>
    </row>
    <row r="621" spans="1:11" ht="12.75">
      <c r="A621" s="429"/>
      <c r="B621" s="15" t="s">
        <v>32</v>
      </c>
      <c r="C621" s="10">
        <v>40</v>
      </c>
      <c r="D621" s="10">
        <v>73.8</v>
      </c>
      <c r="E621" s="10">
        <v>63</v>
      </c>
      <c r="F621" s="10">
        <v>89.2</v>
      </c>
      <c r="G621" s="10">
        <v>58.7</v>
      </c>
      <c r="H621" s="10">
        <v>89.5</v>
      </c>
      <c r="I621" s="10">
        <v>77.599999999999994</v>
      </c>
      <c r="J621" s="61">
        <f t="shared" si="78"/>
        <v>491.79999999999995</v>
      </c>
      <c r="K621" s="430"/>
    </row>
    <row r="622" spans="1:11" ht="12.75">
      <c r="A622" s="260">
        <v>46098</v>
      </c>
      <c r="B622" s="15" t="s">
        <v>25</v>
      </c>
      <c r="C622" s="10">
        <v>45.8</v>
      </c>
      <c r="D622" s="10">
        <v>79.8</v>
      </c>
      <c r="E622" s="10">
        <v>67.099999999999994</v>
      </c>
      <c r="F622" s="10">
        <v>116.4</v>
      </c>
      <c r="G622" s="10">
        <v>69.5</v>
      </c>
      <c r="H622" s="10">
        <v>98.6</v>
      </c>
      <c r="I622" s="10">
        <v>73.599999999999994</v>
      </c>
      <c r="J622" s="61">
        <f t="shared" si="78"/>
        <v>550.80000000000007</v>
      </c>
      <c r="K622" s="277">
        <f>SUM(J622:J623)</f>
        <v>1045</v>
      </c>
    </row>
    <row r="623" spans="1:11" ht="12.75">
      <c r="A623" s="429"/>
      <c r="B623" s="15" t="s">
        <v>32</v>
      </c>
      <c r="C623" s="10">
        <v>40</v>
      </c>
      <c r="D623" s="10">
        <v>68.900000000000006</v>
      </c>
      <c r="E623" s="10">
        <v>60.1</v>
      </c>
      <c r="F623" s="10">
        <v>88.1</v>
      </c>
      <c r="G623" s="10">
        <v>59.3</v>
      </c>
      <c r="H623" s="10">
        <v>93.1</v>
      </c>
      <c r="I623" s="10">
        <v>84.7</v>
      </c>
      <c r="J623" s="61">
        <f t="shared" si="78"/>
        <v>494.2</v>
      </c>
      <c r="K623" s="430"/>
    </row>
    <row r="624" spans="1:11" ht="12.75">
      <c r="A624" s="260">
        <v>46099</v>
      </c>
      <c r="B624" s="15" t="s">
        <v>25</v>
      </c>
      <c r="C624" s="10">
        <v>44.2</v>
      </c>
      <c r="D624" s="10">
        <v>83.5</v>
      </c>
      <c r="E624" s="10">
        <v>70.099999999999994</v>
      </c>
      <c r="F624" s="10">
        <v>125.4</v>
      </c>
      <c r="G624" s="10">
        <v>68.099999999999994</v>
      </c>
      <c r="H624" s="10">
        <v>100.2</v>
      </c>
      <c r="I624" s="10">
        <v>75</v>
      </c>
      <c r="J624" s="61">
        <f t="shared" si="78"/>
        <v>566.5</v>
      </c>
      <c r="K624" s="277">
        <f>SUM(J624:J625)</f>
        <v>1090.9000000000001</v>
      </c>
    </row>
    <row r="625" spans="1:11" ht="12.75">
      <c r="A625" s="429"/>
      <c r="B625" s="15" t="s">
        <v>32</v>
      </c>
      <c r="C625" s="10">
        <v>32.4</v>
      </c>
      <c r="D625" s="10">
        <v>72.599999999999994</v>
      </c>
      <c r="E625" s="10">
        <v>64</v>
      </c>
      <c r="F625" s="10">
        <v>102</v>
      </c>
      <c r="G625" s="10">
        <v>64.400000000000006</v>
      </c>
      <c r="H625" s="10">
        <v>99</v>
      </c>
      <c r="I625" s="10">
        <v>90</v>
      </c>
      <c r="J625" s="61">
        <f t="shared" si="78"/>
        <v>524.4</v>
      </c>
      <c r="K625" s="430"/>
    </row>
    <row r="626" spans="1:11" ht="12.75">
      <c r="A626" s="260">
        <v>46100</v>
      </c>
      <c r="B626" s="15" t="s">
        <v>25</v>
      </c>
      <c r="C626" s="10">
        <v>42.6</v>
      </c>
      <c r="D626" s="10">
        <v>79</v>
      </c>
      <c r="E626" s="10">
        <v>72.2</v>
      </c>
      <c r="F626" s="10">
        <v>133.5</v>
      </c>
      <c r="G626" s="10">
        <v>68.2</v>
      </c>
      <c r="H626" s="10">
        <v>97.4</v>
      </c>
      <c r="I626" s="10">
        <v>73.400000000000006</v>
      </c>
      <c r="J626" s="61">
        <f t="shared" si="78"/>
        <v>566.29999999999995</v>
      </c>
      <c r="K626" s="277">
        <f>SUM(J626:J627)</f>
        <v>1102.6999999999998</v>
      </c>
    </row>
    <row r="627" spans="1:11" ht="12.75">
      <c r="A627" s="429"/>
      <c r="B627" s="15" t="s">
        <v>32</v>
      </c>
      <c r="C627" s="10">
        <v>40.200000000000003</v>
      </c>
      <c r="D627" s="10">
        <v>77.5</v>
      </c>
      <c r="E627" s="10">
        <v>63.6</v>
      </c>
      <c r="F627" s="10">
        <v>93</v>
      </c>
      <c r="G627" s="10">
        <v>64.099999999999994</v>
      </c>
      <c r="H627" s="10">
        <v>105</v>
      </c>
      <c r="I627" s="10">
        <v>93</v>
      </c>
      <c r="J627" s="61">
        <f t="shared" si="78"/>
        <v>536.4</v>
      </c>
      <c r="K627" s="430"/>
    </row>
    <row r="628" spans="1:11" ht="12.75">
      <c r="A628" s="260">
        <v>46101</v>
      </c>
      <c r="B628" s="15" t="s">
        <v>25</v>
      </c>
      <c r="C628" s="10">
        <v>42</v>
      </c>
      <c r="D628" s="10">
        <v>83.5</v>
      </c>
      <c r="E628" s="10">
        <v>71.8</v>
      </c>
      <c r="F628" s="10">
        <v>121.4</v>
      </c>
      <c r="G628" s="10">
        <v>71.400000000000006</v>
      </c>
      <c r="H628" s="10">
        <v>99.2</v>
      </c>
      <c r="I628" s="10">
        <v>73.5</v>
      </c>
      <c r="J628" s="61">
        <f t="shared" si="78"/>
        <v>562.79999999999995</v>
      </c>
      <c r="K628" s="277">
        <f>SUM(J628:J629)</f>
        <v>851</v>
      </c>
    </row>
    <row r="629" spans="1:11" ht="12.75">
      <c r="A629" s="429"/>
      <c r="B629" s="15" t="s">
        <v>32</v>
      </c>
      <c r="C629" s="10">
        <v>10.6</v>
      </c>
      <c r="D629" s="10">
        <v>64.099999999999994</v>
      </c>
      <c r="E629" s="10">
        <v>58.5</v>
      </c>
      <c r="F629" s="10">
        <v>0</v>
      </c>
      <c r="G629" s="10">
        <v>62.9</v>
      </c>
      <c r="H629" s="10">
        <v>92.1</v>
      </c>
      <c r="I629" s="10">
        <v>0</v>
      </c>
      <c r="J629" s="61">
        <f t="shared" si="78"/>
        <v>288.2</v>
      </c>
      <c r="K629" s="430"/>
    </row>
    <row r="630" spans="1:11" ht="14.25">
      <c r="A630" s="9"/>
      <c r="B630" s="67"/>
      <c r="C630" s="10"/>
      <c r="D630" s="10"/>
      <c r="E630" s="10"/>
      <c r="F630" s="10"/>
      <c r="G630" s="10"/>
      <c r="H630" s="10"/>
      <c r="I630" s="10"/>
      <c r="J630" s="15"/>
      <c r="K630" s="15"/>
    </row>
    <row r="631" spans="1:11" ht="12.75">
      <c r="A631" s="255" t="s">
        <v>89</v>
      </c>
      <c r="B631" s="437"/>
      <c r="C631" s="17">
        <f t="shared" ref="C631:K631" si="79">SUM(C610:C629)</f>
        <v>754.9000000000002</v>
      </c>
      <c r="D631" s="17">
        <f t="shared" si="79"/>
        <v>1487.1999999999998</v>
      </c>
      <c r="E631" s="17">
        <f t="shared" si="79"/>
        <v>1286.3999999999999</v>
      </c>
      <c r="F631" s="17">
        <f t="shared" si="79"/>
        <v>2036.6000000000001</v>
      </c>
      <c r="G631" s="17">
        <f t="shared" si="79"/>
        <v>1277.6000000000001</v>
      </c>
      <c r="H631" s="17">
        <f t="shared" si="79"/>
        <v>1915.9999999999998</v>
      </c>
      <c r="I631" s="17">
        <f t="shared" si="79"/>
        <v>1510.4</v>
      </c>
      <c r="J631" s="17">
        <f t="shared" si="79"/>
        <v>10269.1</v>
      </c>
      <c r="K631" s="17">
        <f t="shared" si="79"/>
        <v>10269.099999999999</v>
      </c>
    </row>
    <row r="632" spans="1:11" ht="13.5">
      <c r="A632" s="270" t="s">
        <v>90</v>
      </c>
      <c r="B632" s="437"/>
      <c r="C632" s="16">
        <f t="shared" ref="C632:K632" si="80">40*C631</f>
        <v>30196.000000000007</v>
      </c>
      <c r="D632" s="16">
        <f t="shared" si="80"/>
        <v>59487.999999999993</v>
      </c>
      <c r="E632" s="16">
        <f t="shared" si="80"/>
        <v>51455.999999999993</v>
      </c>
      <c r="F632" s="16">
        <f t="shared" si="80"/>
        <v>81464</v>
      </c>
      <c r="G632" s="16">
        <f t="shared" si="80"/>
        <v>51104.000000000007</v>
      </c>
      <c r="H632" s="16">
        <f t="shared" si="80"/>
        <v>76639.999999999985</v>
      </c>
      <c r="I632" s="16">
        <f t="shared" si="80"/>
        <v>60416</v>
      </c>
      <c r="J632" s="16">
        <f t="shared" si="80"/>
        <v>410764</v>
      </c>
      <c r="K632" s="16">
        <f t="shared" si="80"/>
        <v>410763.99999999994</v>
      </c>
    </row>
    <row r="633" spans="1:11" ht="14.25">
      <c r="A633" s="69"/>
      <c r="B633" s="67"/>
      <c r="C633" s="10"/>
      <c r="D633" s="10"/>
      <c r="E633" s="10"/>
      <c r="F633" s="10"/>
      <c r="G633" s="10"/>
      <c r="H633" s="10"/>
      <c r="I633" s="10"/>
      <c r="J633" s="15"/>
      <c r="K633" s="15"/>
    </row>
    <row r="634" spans="1:11" ht="12.75">
      <c r="A634" s="283" t="s">
        <v>91</v>
      </c>
      <c r="B634" s="437"/>
      <c r="C634" s="46"/>
      <c r="D634" s="46"/>
      <c r="E634" s="46"/>
      <c r="F634" s="46"/>
      <c r="G634" s="46"/>
      <c r="H634" s="46"/>
      <c r="I634" s="46"/>
      <c r="J634" s="70"/>
      <c r="K634" s="70"/>
    </row>
    <row r="635" spans="1:11" ht="12.75">
      <c r="A635" s="254" t="s">
        <v>92</v>
      </c>
      <c r="B635" s="437"/>
      <c r="C635" s="16"/>
      <c r="D635" s="16"/>
      <c r="E635" s="16"/>
      <c r="F635" s="16"/>
      <c r="G635" s="16"/>
      <c r="H635" s="16"/>
      <c r="I635" s="16"/>
      <c r="J635" s="20"/>
      <c r="K635" s="20"/>
    </row>
    <row r="636" spans="1:11" ht="14.25">
      <c r="A636" s="9"/>
      <c r="B636" s="67"/>
      <c r="C636" s="10"/>
      <c r="D636" s="10"/>
      <c r="E636" s="10"/>
      <c r="F636" s="10"/>
      <c r="G636" s="10"/>
      <c r="H636" s="10"/>
      <c r="I636" s="10"/>
      <c r="J636" s="15"/>
      <c r="K636" s="15"/>
    </row>
    <row r="637" spans="1:11" ht="12.75">
      <c r="A637" s="260">
        <v>46102</v>
      </c>
      <c r="B637" s="15" t="s">
        <v>25</v>
      </c>
      <c r="C637" s="10">
        <v>35.200000000000003</v>
      </c>
      <c r="D637" s="10">
        <v>82.2</v>
      </c>
      <c r="E637" s="10">
        <v>68.099999999999994</v>
      </c>
      <c r="F637" s="10">
        <v>128.5</v>
      </c>
      <c r="G637" s="10">
        <v>70</v>
      </c>
      <c r="H637" s="10">
        <v>112.2</v>
      </c>
      <c r="I637" s="10">
        <v>39.6</v>
      </c>
      <c r="J637" s="15">
        <f t="shared" ref="J637:J658" si="81">SUM(C637:I637)</f>
        <v>535.79999999999995</v>
      </c>
      <c r="K637" s="262">
        <f>SUM(J637:J638)</f>
        <v>977.19999999999993</v>
      </c>
    </row>
    <row r="638" spans="1:11" ht="12.75">
      <c r="A638" s="429"/>
      <c r="B638" s="15" t="s">
        <v>32</v>
      </c>
      <c r="C638" s="10">
        <v>39.299999999999997</v>
      </c>
      <c r="D638" s="10">
        <v>80</v>
      </c>
      <c r="E638" s="10">
        <v>63</v>
      </c>
      <c r="F638" s="10">
        <v>0</v>
      </c>
      <c r="G638" s="10">
        <v>65.099999999999994</v>
      </c>
      <c r="H638" s="10">
        <v>102</v>
      </c>
      <c r="I638" s="10">
        <v>92</v>
      </c>
      <c r="J638" s="15">
        <f t="shared" si="81"/>
        <v>441.4</v>
      </c>
      <c r="K638" s="420"/>
    </row>
    <row r="639" spans="1:11" ht="12.75">
      <c r="A639" s="260">
        <v>46103</v>
      </c>
      <c r="B639" s="15" t="s">
        <v>25</v>
      </c>
      <c r="C639" s="10">
        <v>42.3</v>
      </c>
      <c r="D639" s="10">
        <v>86.3</v>
      </c>
      <c r="E639" s="10">
        <v>70.400000000000006</v>
      </c>
      <c r="F639" s="10">
        <v>129.6</v>
      </c>
      <c r="G639" s="10">
        <v>71.7</v>
      </c>
      <c r="H639" s="10">
        <v>103.3</v>
      </c>
      <c r="I639" s="10">
        <v>84</v>
      </c>
      <c r="J639" s="61">
        <f t="shared" si="81"/>
        <v>587.6</v>
      </c>
      <c r="K639" s="277">
        <f>SUM(J639:J640)</f>
        <v>1125.5</v>
      </c>
    </row>
    <row r="640" spans="1:11" ht="12.75">
      <c r="A640" s="429"/>
      <c r="B640" s="15" t="s">
        <v>32</v>
      </c>
      <c r="C640" s="10">
        <v>41.2</v>
      </c>
      <c r="D640" s="10">
        <v>80.2</v>
      </c>
      <c r="E640" s="10">
        <v>63.7</v>
      </c>
      <c r="F640" s="10">
        <v>91</v>
      </c>
      <c r="G640" s="10">
        <v>67.2</v>
      </c>
      <c r="H640" s="10">
        <v>98.6</v>
      </c>
      <c r="I640" s="10">
        <v>96</v>
      </c>
      <c r="J640" s="61">
        <f t="shared" si="81"/>
        <v>537.9</v>
      </c>
      <c r="K640" s="430"/>
    </row>
    <row r="641" spans="1:11" ht="12.75">
      <c r="A641" s="260">
        <v>46104</v>
      </c>
      <c r="B641" s="15" t="s">
        <v>25</v>
      </c>
      <c r="C641" s="10">
        <v>47.5</v>
      </c>
      <c r="D641" s="10">
        <v>88.6</v>
      </c>
      <c r="E641" s="10">
        <v>73.8</v>
      </c>
      <c r="F641" s="10">
        <v>128.19999999999999</v>
      </c>
      <c r="G641" s="10">
        <v>72.400000000000006</v>
      </c>
      <c r="H641" s="10">
        <v>107.2</v>
      </c>
      <c r="I641" s="10">
        <v>77.7</v>
      </c>
      <c r="J641" s="61">
        <f t="shared" si="81"/>
        <v>595.40000000000009</v>
      </c>
      <c r="K641" s="277">
        <f>SUM(J641:J642)</f>
        <v>1105.1000000000001</v>
      </c>
    </row>
    <row r="642" spans="1:11" ht="12.75">
      <c r="A642" s="429"/>
      <c r="B642" s="15" t="s">
        <v>32</v>
      </c>
      <c r="C642" s="10">
        <v>39.5</v>
      </c>
      <c r="D642" s="10">
        <v>78.8</v>
      </c>
      <c r="E642" s="10">
        <v>63.3</v>
      </c>
      <c r="F642" s="10">
        <v>88.5</v>
      </c>
      <c r="G642" s="10">
        <v>66.099999999999994</v>
      </c>
      <c r="H642" s="10">
        <v>99.5</v>
      </c>
      <c r="I642" s="10">
        <v>74</v>
      </c>
      <c r="J642" s="61">
        <f t="shared" si="81"/>
        <v>509.70000000000005</v>
      </c>
      <c r="K642" s="430"/>
    </row>
    <row r="643" spans="1:11" ht="12.75">
      <c r="A643" s="260">
        <v>46105</v>
      </c>
      <c r="B643" s="15" t="s">
        <v>25</v>
      </c>
      <c r="C643" s="10">
        <v>41.2</v>
      </c>
      <c r="D643" s="10">
        <v>85.6</v>
      </c>
      <c r="E643" s="10">
        <v>72.5</v>
      </c>
      <c r="F643" s="10">
        <v>122.6</v>
      </c>
      <c r="G643" s="10">
        <v>73.099999999999994</v>
      </c>
      <c r="H643" s="10">
        <v>106.1</v>
      </c>
      <c r="I643" s="10">
        <v>80.2</v>
      </c>
      <c r="J643" s="61">
        <f t="shared" si="81"/>
        <v>581.30000000000007</v>
      </c>
      <c r="K643" s="277">
        <f>SUM(J643:J644)</f>
        <v>1125.8000000000002</v>
      </c>
    </row>
    <row r="644" spans="1:11" ht="12.75">
      <c r="A644" s="429"/>
      <c r="B644" s="15" t="s">
        <v>32</v>
      </c>
      <c r="C644" s="10">
        <v>41.2</v>
      </c>
      <c r="D644" s="10">
        <v>95.2</v>
      </c>
      <c r="E644" s="10">
        <v>62.6</v>
      </c>
      <c r="F644" s="10">
        <v>92.3</v>
      </c>
      <c r="G644" s="10">
        <v>66</v>
      </c>
      <c r="H644" s="10">
        <v>104.2</v>
      </c>
      <c r="I644" s="10">
        <v>83</v>
      </c>
      <c r="J644" s="61">
        <f t="shared" si="81"/>
        <v>544.5</v>
      </c>
      <c r="K644" s="430"/>
    </row>
    <row r="645" spans="1:11" ht="12.75">
      <c r="A645" s="260">
        <v>46106</v>
      </c>
      <c r="B645" s="15" t="s">
        <v>25</v>
      </c>
      <c r="C645" s="10">
        <v>42.2</v>
      </c>
      <c r="D645" s="10">
        <v>79.5</v>
      </c>
      <c r="E645" s="10">
        <v>70.400000000000006</v>
      </c>
      <c r="F645" s="10">
        <v>118.2</v>
      </c>
      <c r="G645" s="10">
        <v>70.2</v>
      </c>
      <c r="H645" s="10">
        <v>100.4</v>
      </c>
      <c r="I645" s="10">
        <v>63</v>
      </c>
      <c r="J645" s="61">
        <f t="shared" si="81"/>
        <v>543.9</v>
      </c>
      <c r="K645" s="277">
        <f>SUM(J645:J646)</f>
        <v>1066.5</v>
      </c>
    </row>
    <row r="646" spans="1:11" ht="12.75">
      <c r="A646" s="429"/>
      <c r="B646" s="15" t="s">
        <v>32</v>
      </c>
      <c r="C646" s="10">
        <v>37.299999999999997</v>
      </c>
      <c r="D646" s="10">
        <v>78.2</v>
      </c>
      <c r="E646" s="10">
        <v>62.3</v>
      </c>
      <c r="F646" s="10">
        <v>100.9</v>
      </c>
      <c r="G646" s="10">
        <v>66.099999999999994</v>
      </c>
      <c r="H646" s="10">
        <v>98.8</v>
      </c>
      <c r="I646" s="10">
        <v>79</v>
      </c>
      <c r="J646" s="61">
        <f t="shared" si="81"/>
        <v>522.60000000000014</v>
      </c>
      <c r="K646" s="430"/>
    </row>
    <row r="647" spans="1:11" ht="12.75">
      <c r="A647" s="260">
        <v>46107</v>
      </c>
      <c r="B647" s="15" t="s">
        <v>25</v>
      </c>
      <c r="C647" s="10">
        <v>40.6</v>
      </c>
      <c r="D647" s="10">
        <v>84.1</v>
      </c>
      <c r="E647" s="10">
        <v>71.099999999999994</v>
      </c>
      <c r="F647" s="10">
        <v>111.7</v>
      </c>
      <c r="G647" s="10">
        <v>71.8</v>
      </c>
      <c r="H647" s="10">
        <v>106</v>
      </c>
      <c r="I647" s="10">
        <v>74.3</v>
      </c>
      <c r="J647" s="61">
        <f t="shared" si="81"/>
        <v>559.6</v>
      </c>
      <c r="K647" s="277">
        <f>SUM(J647:J648)</f>
        <v>1056.8</v>
      </c>
    </row>
    <row r="648" spans="1:11" ht="12.75">
      <c r="A648" s="429"/>
      <c r="B648" s="15" t="s">
        <v>32</v>
      </c>
      <c r="C648" s="10">
        <v>34.799999999999997</v>
      </c>
      <c r="D648" s="10">
        <v>76</v>
      </c>
      <c r="E648" s="10">
        <v>57.4</v>
      </c>
      <c r="F648" s="10">
        <v>95.8</v>
      </c>
      <c r="G648" s="10">
        <v>65.2</v>
      </c>
      <c r="H648" s="10">
        <v>95</v>
      </c>
      <c r="I648" s="10">
        <v>73</v>
      </c>
      <c r="J648" s="61">
        <f t="shared" si="81"/>
        <v>497.2</v>
      </c>
      <c r="K648" s="430"/>
    </row>
    <row r="649" spans="1:11" ht="12.75">
      <c r="A649" s="260">
        <v>46108</v>
      </c>
      <c r="B649" s="15" t="s">
        <v>25</v>
      </c>
      <c r="C649" s="10">
        <v>38.299999999999997</v>
      </c>
      <c r="D649" s="10">
        <v>81.2</v>
      </c>
      <c r="E649" s="10">
        <v>68.599999999999994</v>
      </c>
      <c r="F649" s="10">
        <v>111.4</v>
      </c>
      <c r="G649" s="10">
        <v>75</v>
      </c>
      <c r="H649" s="10">
        <v>101</v>
      </c>
      <c r="I649" s="10">
        <v>68.599999999999994</v>
      </c>
      <c r="J649" s="61">
        <f t="shared" si="81"/>
        <v>544.1</v>
      </c>
      <c r="K649" s="277">
        <f>SUM(J649:J650)</f>
        <v>1064.3</v>
      </c>
    </row>
    <row r="650" spans="1:11" ht="12.75">
      <c r="A650" s="429"/>
      <c r="B650" s="15" t="s">
        <v>32</v>
      </c>
      <c r="C650" s="10">
        <v>37.5</v>
      </c>
      <c r="D650" s="10">
        <v>74.2</v>
      </c>
      <c r="E650" s="10">
        <v>63.3</v>
      </c>
      <c r="F650" s="10">
        <v>98.5</v>
      </c>
      <c r="G650" s="10">
        <v>71.8</v>
      </c>
      <c r="H650" s="10">
        <v>101.6</v>
      </c>
      <c r="I650" s="10">
        <v>73.3</v>
      </c>
      <c r="J650" s="61">
        <f t="shared" si="81"/>
        <v>520.19999999999993</v>
      </c>
      <c r="K650" s="430"/>
    </row>
    <row r="651" spans="1:11" ht="12.75">
      <c r="A651" s="260">
        <v>46109</v>
      </c>
      <c r="B651" s="15" t="s">
        <v>25</v>
      </c>
      <c r="C651" s="10">
        <v>40.200000000000003</v>
      </c>
      <c r="D651" s="10">
        <v>82</v>
      </c>
      <c r="E651" s="10">
        <v>73.2</v>
      </c>
      <c r="F651" s="10">
        <v>114.3</v>
      </c>
      <c r="G651" s="10">
        <v>75.2</v>
      </c>
      <c r="H651" s="10">
        <v>104.6</v>
      </c>
      <c r="I651" s="10">
        <v>64.3</v>
      </c>
      <c r="J651" s="61">
        <f t="shared" si="81"/>
        <v>553.79999999999995</v>
      </c>
      <c r="K651" s="277">
        <f>SUM(J651:J652)</f>
        <v>1073.1999999999998</v>
      </c>
    </row>
    <row r="652" spans="1:11" ht="12.75">
      <c r="A652" s="429"/>
      <c r="B652" s="15" t="s">
        <v>32</v>
      </c>
      <c r="C652" s="10">
        <v>39.299999999999997</v>
      </c>
      <c r="D652" s="10">
        <v>73.099999999999994</v>
      </c>
      <c r="E652" s="10">
        <v>63.3</v>
      </c>
      <c r="F652" s="10">
        <v>93.6</v>
      </c>
      <c r="G652" s="10">
        <v>70.400000000000006</v>
      </c>
      <c r="H652" s="10">
        <v>98.7</v>
      </c>
      <c r="I652" s="10">
        <v>81</v>
      </c>
      <c r="J652" s="61">
        <f t="shared" si="81"/>
        <v>519.39999999999986</v>
      </c>
      <c r="K652" s="430"/>
    </row>
    <row r="653" spans="1:11" ht="12.75">
      <c r="A653" s="260">
        <v>46110</v>
      </c>
      <c r="B653" s="15" t="s">
        <v>25</v>
      </c>
      <c r="C653" s="10">
        <v>39.6</v>
      </c>
      <c r="D653" s="10">
        <v>85.1</v>
      </c>
      <c r="E653" s="10">
        <v>74.099999999999994</v>
      </c>
      <c r="F653" s="10">
        <v>119</v>
      </c>
      <c r="G653" s="10">
        <v>78.099999999999994</v>
      </c>
      <c r="H653" s="10">
        <v>105.2</v>
      </c>
      <c r="I653" s="10">
        <v>75.599999999999994</v>
      </c>
      <c r="J653" s="61">
        <f t="shared" si="81"/>
        <v>576.69999999999993</v>
      </c>
      <c r="K653" s="277">
        <f>SUM(J653:J654)</f>
        <v>1114.5</v>
      </c>
    </row>
    <row r="654" spans="1:11" ht="12.75">
      <c r="A654" s="429"/>
      <c r="B654" s="15" t="s">
        <v>32</v>
      </c>
      <c r="C654" s="10">
        <v>38.5</v>
      </c>
      <c r="D654" s="10">
        <v>79.900000000000006</v>
      </c>
      <c r="E654" s="10">
        <v>66</v>
      </c>
      <c r="F654" s="10">
        <v>91.2</v>
      </c>
      <c r="G654" s="10">
        <v>70.3</v>
      </c>
      <c r="H654" s="10">
        <v>104.3</v>
      </c>
      <c r="I654" s="10">
        <v>87.6</v>
      </c>
      <c r="J654" s="61">
        <f t="shared" si="81"/>
        <v>537.80000000000007</v>
      </c>
      <c r="K654" s="430"/>
    </row>
    <row r="655" spans="1:11" ht="12.75">
      <c r="A655" s="260">
        <v>46111</v>
      </c>
      <c r="B655" s="15" t="s">
        <v>25</v>
      </c>
      <c r="C655" s="10">
        <v>40</v>
      </c>
      <c r="D655" s="10">
        <v>83.1</v>
      </c>
      <c r="E655" s="10">
        <v>75.900000000000006</v>
      </c>
      <c r="F655" s="10">
        <v>118.3</v>
      </c>
      <c r="G655" s="10">
        <v>74</v>
      </c>
      <c r="H655" s="10">
        <v>105.4</v>
      </c>
      <c r="I655" s="10">
        <v>63.6</v>
      </c>
      <c r="J655" s="61">
        <f t="shared" si="81"/>
        <v>560.30000000000007</v>
      </c>
      <c r="K655" s="277">
        <f>SUM(J655:J656)</f>
        <v>1099.4000000000001</v>
      </c>
    </row>
    <row r="656" spans="1:11" ht="12.75">
      <c r="A656" s="429"/>
      <c r="B656" s="15" t="s">
        <v>32</v>
      </c>
      <c r="C656" s="10">
        <v>36.6</v>
      </c>
      <c r="D656" s="10">
        <v>79.3</v>
      </c>
      <c r="E656" s="10">
        <v>66.5</v>
      </c>
      <c r="F656" s="10">
        <v>89.5</v>
      </c>
      <c r="G656" s="10">
        <v>78.7</v>
      </c>
      <c r="H656" s="10">
        <v>103.6</v>
      </c>
      <c r="I656" s="10">
        <v>84.9</v>
      </c>
      <c r="J656" s="61">
        <f t="shared" si="81"/>
        <v>539.09999999999991</v>
      </c>
      <c r="K656" s="430"/>
    </row>
    <row r="657" spans="1:11" ht="12.75">
      <c r="A657" s="260">
        <v>46112</v>
      </c>
      <c r="B657" s="15" t="s">
        <v>25</v>
      </c>
      <c r="C657" s="10">
        <v>39.5</v>
      </c>
      <c r="D657" s="10">
        <v>86.2</v>
      </c>
      <c r="E657" s="10">
        <v>76.3</v>
      </c>
      <c r="F657" s="10">
        <v>119.2</v>
      </c>
      <c r="G657" s="10">
        <v>77</v>
      </c>
      <c r="H657" s="10">
        <v>105</v>
      </c>
      <c r="I657" s="10">
        <v>75</v>
      </c>
      <c r="J657" s="61">
        <f t="shared" si="81"/>
        <v>578.20000000000005</v>
      </c>
      <c r="K657" s="277">
        <f>SUM(J657:J658)</f>
        <v>1083.8</v>
      </c>
    </row>
    <row r="658" spans="1:11" ht="12.75">
      <c r="A658" s="429"/>
      <c r="B658" s="15" t="s">
        <v>32</v>
      </c>
      <c r="C658" s="10">
        <v>37</v>
      </c>
      <c r="D658" s="10">
        <v>79.7</v>
      </c>
      <c r="E658" s="10">
        <v>64.7</v>
      </c>
      <c r="F658" s="10">
        <v>102</v>
      </c>
      <c r="G658" s="10">
        <v>40.6</v>
      </c>
      <c r="H658" s="10">
        <v>96.4</v>
      </c>
      <c r="I658" s="10">
        <v>85.2</v>
      </c>
      <c r="J658" s="61">
        <f t="shared" si="81"/>
        <v>505.59999999999997</v>
      </c>
      <c r="K658" s="430"/>
    </row>
    <row r="659" spans="1:11" ht="14.25">
      <c r="A659" s="9"/>
      <c r="B659" s="67"/>
      <c r="C659" s="10"/>
      <c r="D659" s="10"/>
      <c r="E659" s="10"/>
      <c r="F659" s="10"/>
      <c r="G659" s="10"/>
      <c r="H659" s="10"/>
      <c r="I659" s="10"/>
      <c r="J659" s="15"/>
      <c r="K659" s="15"/>
    </row>
    <row r="660" spans="1:11" ht="12.75">
      <c r="A660" s="255" t="s">
        <v>89</v>
      </c>
      <c r="B660" s="437"/>
      <c r="C660" s="17">
        <f t="shared" ref="C660:K660" si="82">SUM(C637:C658)</f>
        <v>868.80000000000007</v>
      </c>
      <c r="D660" s="17">
        <f t="shared" si="82"/>
        <v>1798.5</v>
      </c>
      <c r="E660" s="17">
        <f t="shared" si="82"/>
        <v>1490.5</v>
      </c>
      <c r="F660" s="17">
        <f t="shared" si="82"/>
        <v>2264.2999999999997</v>
      </c>
      <c r="G660" s="17">
        <f t="shared" si="82"/>
        <v>1536</v>
      </c>
      <c r="H660" s="17">
        <f t="shared" si="82"/>
        <v>2259.1000000000004</v>
      </c>
      <c r="I660" s="17">
        <f t="shared" si="82"/>
        <v>1674.8999999999999</v>
      </c>
      <c r="J660" s="17">
        <f t="shared" si="82"/>
        <v>11892.100000000002</v>
      </c>
      <c r="K660" s="17">
        <f t="shared" si="82"/>
        <v>11892.1</v>
      </c>
    </row>
    <row r="661" spans="1:11" ht="13.5">
      <c r="A661" s="270" t="s">
        <v>90</v>
      </c>
      <c r="B661" s="437"/>
      <c r="C661" s="16">
        <f t="shared" ref="C661:F661" si="83">40*C660</f>
        <v>34752</v>
      </c>
      <c r="D661" s="16">
        <f t="shared" si="83"/>
        <v>71940</v>
      </c>
      <c r="E661" s="16">
        <f t="shared" si="83"/>
        <v>59620</v>
      </c>
      <c r="F661" s="16">
        <f t="shared" si="83"/>
        <v>90571.999999999985</v>
      </c>
      <c r="G661" s="16">
        <f>40*G660+640</f>
        <v>62080</v>
      </c>
      <c r="H661" s="16">
        <f t="shared" ref="H661:K661" si="84">40*H660</f>
        <v>90364.000000000015</v>
      </c>
      <c r="I661" s="16">
        <f t="shared" si="84"/>
        <v>66996</v>
      </c>
      <c r="J661" s="16">
        <f t="shared" si="84"/>
        <v>475684.00000000012</v>
      </c>
      <c r="K661" s="16">
        <f t="shared" si="84"/>
        <v>475684</v>
      </c>
    </row>
    <row r="662" spans="1:11" ht="14.25">
      <c r="A662" s="69"/>
      <c r="B662" s="67"/>
      <c r="C662" s="10"/>
      <c r="D662" s="10"/>
      <c r="E662" s="10"/>
      <c r="F662" s="10"/>
      <c r="G662" s="10"/>
      <c r="H662" s="10"/>
      <c r="I662" s="10"/>
      <c r="J662" s="15"/>
      <c r="K662" s="15"/>
    </row>
    <row r="663" spans="1:11" ht="12.75">
      <c r="A663" s="283" t="s">
        <v>91</v>
      </c>
      <c r="B663" s="437"/>
      <c r="C663" s="46"/>
      <c r="D663" s="46"/>
      <c r="E663" s="46"/>
      <c r="F663" s="46"/>
      <c r="G663" s="46"/>
      <c r="H663" s="46"/>
      <c r="I663" s="46"/>
      <c r="J663" s="70"/>
      <c r="K663" s="70"/>
    </row>
    <row r="664" spans="1:11" ht="12.75">
      <c r="A664" s="254" t="s">
        <v>92</v>
      </c>
      <c r="B664" s="437"/>
      <c r="C664" s="16"/>
      <c r="D664" s="16"/>
      <c r="E664" s="16"/>
      <c r="F664" s="16"/>
      <c r="G664" s="16"/>
      <c r="H664" s="16"/>
      <c r="I664" s="16"/>
      <c r="J664" s="20"/>
      <c r="K664" s="20"/>
    </row>
    <row r="665" spans="1:11" ht="14.25">
      <c r="A665" s="9"/>
      <c r="B665" s="67"/>
      <c r="C665" s="10"/>
      <c r="D665" s="10"/>
      <c r="E665" s="10"/>
      <c r="F665" s="10"/>
      <c r="G665" s="10"/>
      <c r="H665" s="10"/>
      <c r="I665" s="10"/>
      <c r="J665" s="15"/>
      <c r="K665" s="15"/>
    </row>
    <row r="666" spans="1:11" ht="12.75">
      <c r="A666" s="260">
        <v>46054</v>
      </c>
      <c r="B666" s="15" t="s">
        <v>25</v>
      </c>
      <c r="C666" s="10">
        <v>43.9</v>
      </c>
      <c r="D666" s="10">
        <v>70.2</v>
      </c>
      <c r="E666" s="10">
        <v>98.4</v>
      </c>
      <c r="F666" s="10">
        <v>102.1</v>
      </c>
      <c r="G666" s="10">
        <v>41.2</v>
      </c>
      <c r="H666" s="10">
        <v>114.9</v>
      </c>
      <c r="I666" s="10">
        <v>81.7</v>
      </c>
      <c r="J666" s="15">
        <f t="shared" ref="J666:J685" si="85">SUM(C666:I666)</f>
        <v>552.40000000000009</v>
      </c>
      <c r="K666" s="262">
        <f>SUM(J666:J667)</f>
        <v>999.7</v>
      </c>
    </row>
    <row r="667" spans="1:11" ht="12.75">
      <c r="A667" s="424"/>
      <c r="B667" s="15" t="s">
        <v>32</v>
      </c>
      <c r="C667" s="13">
        <v>29.5</v>
      </c>
      <c r="D667" s="13">
        <v>60.4</v>
      </c>
      <c r="E667" s="13">
        <v>72.400000000000006</v>
      </c>
      <c r="F667" s="13">
        <v>86.6</v>
      </c>
      <c r="G667" s="13">
        <v>40.299999999999997</v>
      </c>
      <c r="H667" s="13">
        <v>96.9</v>
      </c>
      <c r="I667" s="13">
        <v>61.2</v>
      </c>
      <c r="J667" s="15">
        <f t="shared" si="85"/>
        <v>447.3</v>
      </c>
      <c r="K667" s="420"/>
    </row>
    <row r="668" spans="1:11" ht="12.75">
      <c r="A668" s="260">
        <v>46055</v>
      </c>
      <c r="B668" s="15" t="s">
        <v>25</v>
      </c>
      <c r="C668" s="10">
        <v>47.6</v>
      </c>
      <c r="D668" s="10">
        <v>60.3</v>
      </c>
      <c r="E668" s="10">
        <v>84.5</v>
      </c>
      <c r="F668" s="10">
        <v>89</v>
      </c>
      <c r="G668" s="10">
        <v>46</v>
      </c>
      <c r="H668" s="10">
        <v>119.6</v>
      </c>
      <c r="I668" s="10">
        <v>0</v>
      </c>
      <c r="J668" s="61">
        <f t="shared" si="85"/>
        <v>447</v>
      </c>
      <c r="K668" s="277">
        <f>SUM(J668:J669)</f>
        <v>889.7</v>
      </c>
    </row>
    <row r="669" spans="1:11" ht="12.75">
      <c r="A669" s="429"/>
      <c r="B669" s="15" t="s">
        <v>32</v>
      </c>
      <c r="C669" s="10">
        <v>32.299999999999997</v>
      </c>
      <c r="D669" s="10">
        <v>56.7</v>
      </c>
      <c r="E669" s="10">
        <v>66.5</v>
      </c>
      <c r="F669" s="10">
        <v>78.5</v>
      </c>
      <c r="G669" s="10">
        <v>42</v>
      </c>
      <c r="H669" s="10">
        <v>101.3</v>
      </c>
      <c r="I669" s="10">
        <v>65.400000000000006</v>
      </c>
      <c r="J669" s="61">
        <f t="shared" si="85"/>
        <v>442.70000000000005</v>
      </c>
      <c r="K669" s="430"/>
    </row>
    <row r="670" spans="1:11" ht="12.75">
      <c r="A670" s="260">
        <v>46056</v>
      </c>
      <c r="B670" s="15" t="s">
        <v>25</v>
      </c>
      <c r="C670" s="10">
        <v>38.6</v>
      </c>
      <c r="D670" s="10">
        <v>58.8</v>
      </c>
      <c r="E670" s="10">
        <v>74.3</v>
      </c>
      <c r="F670" s="10">
        <v>96.5</v>
      </c>
      <c r="G670" s="10">
        <v>44.4</v>
      </c>
      <c r="H670" s="10">
        <v>107.7</v>
      </c>
      <c r="I670" s="10">
        <v>77.8</v>
      </c>
      <c r="J670" s="61">
        <f t="shared" si="85"/>
        <v>498.09999999999997</v>
      </c>
      <c r="K670" s="277">
        <f>SUM(J670:J671)</f>
        <v>933.69999999999993</v>
      </c>
    </row>
    <row r="671" spans="1:11" ht="12.75">
      <c r="A671" s="429"/>
      <c r="B671" s="15" t="s">
        <v>32</v>
      </c>
      <c r="C671" s="10">
        <v>34.9</v>
      </c>
      <c r="D671" s="10">
        <v>61.3</v>
      </c>
      <c r="E671" s="10">
        <v>67.2</v>
      </c>
      <c r="F671" s="10">
        <v>70.900000000000006</v>
      </c>
      <c r="G671" s="10">
        <v>43.6</v>
      </c>
      <c r="H671" s="10">
        <v>97.7</v>
      </c>
      <c r="I671" s="10">
        <v>60</v>
      </c>
      <c r="J671" s="61">
        <f t="shared" si="85"/>
        <v>435.59999999999997</v>
      </c>
      <c r="K671" s="430"/>
    </row>
    <row r="672" spans="1:11" ht="12.75">
      <c r="A672" s="260">
        <v>46057</v>
      </c>
      <c r="B672" s="15" t="s">
        <v>25</v>
      </c>
      <c r="C672" s="10">
        <v>46.8</v>
      </c>
      <c r="D672" s="10">
        <v>69.8</v>
      </c>
      <c r="E672" s="10">
        <v>99</v>
      </c>
      <c r="F672" s="10">
        <v>118.8</v>
      </c>
      <c r="G672" s="10">
        <v>55.9</v>
      </c>
      <c r="H672" s="10">
        <v>112.6</v>
      </c>
      <c r="I672" s="10">
        <v>83.1</v>
      </c>
      <c r="J672" s="61">
        <f t="shared" si="85"/>
        <v>586</v>
      </c>
      <c r="K672" s="277">
        <f>SUM(J672:J673)</f>
        <v>1034.7</v>
      </c>
    </row>
    <row r="673" spans="1:11" ht="12.75">
      <c r="A673" s="429"/>
      <c r="B673" s="15" t="s">
        <v>32</v>
      </c>
      <c r="C673" s="10">
        <v>30</v>
      </c>
      <c r="D673" s="10">
        <v>58.1</v>
      </c>
      <c r="E673" s="10">
        <v>61.9</v>
      </c>
      <c r="F673" s="10">
        <v>86.6</v>
      </c>
      <c r="G673" s="10">
        <v>44.6</v>
      </c>
      <c r="H673" s="10">
        <v>103.8</v>
      </c>
      <c r="I673" s="10">
        <v>63.7</v>
      </c>
      <c r="J673" s="61">
        <f t="shared" si="85"/>
        <v>448.7</v>
      </c>
      <c r="K673" s="430"/>
    </row>
    <row r="674" spans="1:11" ht="12.75">
      <c r="A674" s="260">
        <v>46058</v>
      </c>
      <c r="B674" s="15" t="s">
        <v>25</v>
      </c>
      <c r="C674" s="10">
        <v>40.299999999999997</v>
      </c>
      <c r="D674" s="10">
        <v>68.599999999999994</v>
      </c>
      <c r="E674" s="10">
        <v>91.6</v>
      </c>
      <c r="F674" s="10">
        <v>103.8</v>
      </c>
      <c r="G674" s="10">
        <v>50.9</v>
      </c>
      <c r="H674" s="10">
        <v>119</v>
      </c>
      <c r="I674" s="10">
        <v>65.599999999999994</v>
      </c>
      <c r="J674" s="61">
        <f t="shared" si="85"/>
        <v>539.79999999999995</v>
      </c>
      <c r="K674" s="277">
        <f>SUM(J674:J675)</f>
        <v>982.19999999999993</v>
      </c>
    </row>
    <row r="675" spans="1:11" ht="12.75">
      <c r="A675" s="429"/>
      <c r="B675" s="15" t="s">
        <v>32</v>
      </c>
      <c r="C675" s="10">
        <v>30.5</v>
      </c>
      <c r="D675" s="10">
        <v>57.6</v>
      </c>
      <c r="E675" s="10">
        <v>43.7</v>
      </c>
      <c r="F675" s="10">
        <v>86.7</v>
      </c>
      <c r="G675" s="10">
        <v>46</v>
      </c>
      <c r="H675" s="10">
        <v>101.9</v>
      </c>
      <c r="I675" s="10">
        <v>76</v>
      </c>
      <c r="J675" s="61">
        <f t="shared" si="85"/>
        <v>442.4</v>
      </c>
      <c r="K675" s="430"/>
    </row>
    <row r="676" spans="1:11" ht="12.75">
      <c r="A676" s="260">
        <v>46059</v>
      </c>
      <c r="B676" s="15" t="s">
        <v>25</v>
      </c>
      <c r="C676" s="10">
        <v>34.5</v>
      </c>
      <c r="D676" s="10">
        <v>66.2</v>
      </c>
      <c r="E676" s="10">
        <v>77.5</v>
      </c>
      <c r="F676" s="10">
        <v>100.7</v>
      </c>
      <c r="G676" s="10">
        <v>54.4</v>
      </c>
      <c r="H676" s="10">
        <v>114.2</v>
      </c>
      <c r="I676" s="10">
        <v>66.7</v>
      </c>
      <c r="J676" s="61">
        <f t="shared" si="85"/>
        <v>514.19999999999993</v>
      </c>
      <c r="K676" s="277">
        <f>SUM(J676:J677)</f>
        <v>986.39999999999986</v>
      </c>
    </row>
    <row r="677" spans="1:11" ht="12.75">
      <c r="A677" s="429"/>
      <c r="B677" s="15" t="s">
        <v>32</v>
      </c>
      <c r="C677" s="10">
        <v>34.5</v>
      </c>
      <c r="D677" s="10">
        <v>60.9</v>
      </c>
      <c r="E677" s="10">
        <v>59.6</v>
      </c>
      <c r="F677" s="10">
        <v>94.7</v>
      </c>
      <c r="G677" s="10">
        <v>45.2</v>
      </c>
      <c r="H677" s="10">
        <v>96.6</v>
      </c>
      <c r="I677" s="10">
        <v>80.7</v>
      </c>
      <c r="J677" s="61">
        <f t="shared" si="85"/>
        <v>472.2</v>
      </c>
      <c r="K677" s="430"/>
    </row>
    <row r="678" spans="1:11" ht="12.75">
      <c r="A678" s="260">
        <v>46060</v>
      </c>
      <c r="B678" s="15" t="s">
        <v>25</v>
      </c>
      <c r="C678" s="10">
        <v>45.6</v>
      </c>
      <c r="D678" s="10">
        <v>66.099999999999994</v>
      </c>
      <c r="E678" s="10">
        <v>75.8</v>
      </c>
      <c r="F678" s="10">
        <v>100.2</v>
      </c>
      <c r="G678" s="10">
        <v>57.8</v>
      </c>
      <c r="H678" s="10">
        <v>124.5</v>
      </c>
      <c r="I678" s="10">
        <v>80.2</v>
      </c>
      <c r="J678" s="61">
        <f t="shared" si="85"/>
        <v>550.20000000000005</v>
      </c>
      <c r="K678" s="277">
        <f>SUM(J678:J679)</f>
        <v>1009.4000000000001</v>
      </c>
    </row>
    <row r="679" spans="1:11" ht="12.75">
      <c r="A679" s="429"/>
      <c r="B679" s="15" t="s">
        <v>32</v>
      </c>
      <c r="C679" s="10">
        <v>35.1</v>
      </c>
      <c r="D679" s="10">
        <v>63.1</v>
      </c>
      <c r="E679" s="10">
        <v>50</v>
      </c>
      <c r="F679" s="10">
        <v>103.1</v>
      </c>
      <c r="G679" s="10">
        <v>43.7</v>
      </c>
      <c r="H679" s="10">
        <v>98.1</v>
      </c>
      <c r="I679" s="10">
        <v>66.099999999999994</v>
      </c>
      <c r="J679" s="61">
        <f t="shared" si="85"/>
        <v>459.20000000000005</v>
      </c>
      <c r="K679" s="430"/>
    </row>
    <row r="680" spans="1:11" ht="12.75">
      <c r="A680" s="260">
        <v>46061</v>
      </c>
      <c r="B680" s="15" t="s">
        <v>25</v>
      </c>
      <c r="C680" s="10">
        <v>47.5</v>
      </c>
      <c r="D680" s="10">
        <v>70.7</v>
      </c>
      <c r="E680" s="10">
        <v>73.900000000000006</v>
      </c>
      <c r="F680" s="10">
        <v>105.7</v>
      </c>
      <c r="G680" s="10">
        <v>50.7</v>
      </c>
      <c r="H680" s="10">
        <v>106.7</v>
      </c>
      <c r="I680" s="10">
        <v>85</v>
      </c>
      <c r="J680" s="61">
        <f t="shared" si="85"/>
        <v>540.20000000000005</v>
      </c>
      <c r="K680" s="277">
        <f>SUM(J680:J681)</f>
        <v>983.2</v>
      </c>
    </row>
    <row r="681" spans="1:11" ht="12.75">
      <c r="A681" s="429"/>
      <c r="B681" s="15" t="s">
        <v>32</v>
      </c>
      <c r="C681" s="10">
        <v>39.700000000000003</v>
      </c>
      <c r="D681" s="10">
        <v>61.9</v>
      </c>
      <c r="E681" s="10">
        <v>53.8</v>
      </c>
      <c r="F681" s="10">
        <v>75.7</v>
      </c>
      <c r="G681" s="10">
        <v>45.5</v>
      </c>
      <c r="H681" s="10">
        <v>98.4</v>
      </c>
      <c r="I681" s="10">
        <v>68</v>
      </c>
      <c r="J681" s="61">
        <f t="shared" si="85"/>
        <v>443</v>
      </c>
      <c r="K681" s="430"/>
    </row>
    <row r="682" spans="1:11" ht="12.75">
      <c r="A682" s="260">
        <v>46062</v>
      </c>
      <c r="B682" s="15" t="s">
        <v>25</v>
      </c>
      <c r="C682" s="10">
        <v>40.299999999999997</v>
      </c>
      <c r="D682" s="10">
        <v>71.2</v>
      </c>
      <c r="E682" s="10">
        <v>68.5</v>
      </c>
      <c r="F682" s="10">
        <v>100.1</v>
      </c>
      <c r="G682" s="10">
        <v>43.2</v>
      </c>
      <c r="H682" s="10">
        <v>100.3</v>
      </c>
      <c r="I682" s="10">
        <v>81.7</v>
      </c>
      <c r="J682" s="61">
        <f t="shared" si="85"/>
        <v>505.3</v>
      </c>
      <c r="K682" s="277">
        <f>SUM(J682:J683)</f>
        <v>925.5</v>
      </c>
    </row>
    <row r="683" spans="1:11" ht="12.75">
      <c r="A683" s="429"/>
      <c r="B683" s="15" t="s">
        <v>32</v>
      </c>
      <c r="C683" s="10">
        <v>40.4</v>
      </c>
      <c r="D683" s="10">
        <v>64.8</v>
      </c>
      <c r="E683" s="10">
        <v>51.3</v>
      </c>
      <c r="F683" s="10">
        <v>76.3</v>
      </c>
      <c r="G683" s="10">
        <v>37.4</v>
      </c>
      <c r="H683" s="10">
        <v>91.5</v>
      </c>
      <c r="I683" s="10">
        <v>58.5</v>
      </c>
      <c r="J683" s="61">
        <f t="shared" si="85"/>
        <v>420.2</v>
      </c>
      <c r="K683" s="430"/>
    </row>
    <row r="684" spans="1:11" ht="12.75">
      <c r="A684" s="260">
        <v>46063</v>
      </c>
      <c r="B684" s="15" t="s">
        <v>25</v>
      </c>
      <c r="C684" s="10">
        <v>47</v>
      </c>
      <c r="D684" s="10">
        <v>73.099999999999994</v>
      </c>
      <c r="E684" s="10">
        <v>70.7</v>
      </c>
      <c r="F684" s="10">
        <v>121</v>
      </c>
      <c r="G684" s="10">
        <v>55.2</v>
      </c>
      <c r="H684" s="10">
        <v>116.4</v>
      </c>
      <c r="I684" s="10">
        <v>80.2</v>
      </c>
      <c r="J684" s="61">
        <f t="shared" si="85"/>
        <v>563.6</v>
      </c>
      <c r="K684" s="277">
        <f>SUM(J684:J685)</f>
        <v>1001.8000000000001</v>
      </c>
    </row>
    <row r="685" spans="1:11" ht="12.75">
      <c r="A685" s="429"/>
      <c r="B685" s="15" t="s">
        <v>32</v>
      </c>
      <c r="C685" s="10">
        <v>40.799999999999997</v>
      </c>
      <c r="D685" s="10">
        <v>61</v>
      </c>
      <c r="E685" s="10">
        <v>59.7</v>
      </c>
      <c r="F685" s="10">
        <v>85</v>
      </c>
      <c r="G685" s="10">
        <v>32.1</v>
      </c>
      <c r="H685" s="10">
        <v>100.1</v>
      </c>
      <c r="I685" s="10">
        <v>59.5</v>
      </c>
      <c r="J685" s="61">
        <f t="shared" si="85"/>
        <v>438.20000000000005</v>
      </c>
      <c r="K685" s="430"/>
    </row>
    <row r="686" spans="1:11" ht="14.25">
      <c r="A686" s="9"/>
      <c r="B686" s="67"/>
      <c r="C686" s="10"/>
      <c r="D686" s="10"/>
      <c r="E686" s="10"/>
      <c r="F686" s="10"/>
      <c r="G686" s="10"/>
      <c r="H686" s="10"/>
      <c r="I686" s="10"/>
      <c r="J686" s="15"/>
      <c r="K686" s="15"/>
    </row>
    <row r="687" spans="1:11" ht="12.75">
      <c r="A687" s="255" t="s">
        <v>89</v>
      </c>
      <c r="B687" s="437"/>
      <c r="C687" s="17">
        <f t="shared" ref="C687:K687" si="86">SUM(C666:C685)</f>
        <v>779.8</v>
      </c>
      <c r="D687" s="17">
        <f t="shared" si="86"/>
        <v>1280.8</v>
      </c>
      <c r="E687" s="17">
        <f t="shared" si="86"/>
        <v>1400.3</v>
      </c>
      <c r="F687" s="17">
        <f t="shared" si="86"/>
        <v>1882</v>
      </c>
      <c r="G687" s="17">
        <f t="shared" si="86"/>
        <v>920.10000000000014</v>
      </c>
      <c r="H687" s="17">
        <f t="shared" si="86"/>
        <v>2122.2000000000003</v>
      </c>
      <c r="I687" s="17">
        <f t="shared" si="86"/>
        <v>1361.1000000000004</v>
      </c>
      <c r="J687" s="17">
        <f t="shared" si="86"/>
        <v>9746.2999999999993</v>
      </c>
      <c r="K687" s="17">
        <f t="shared" si="86"/>
        <v>9746.2999999999993</v>
      </c>
    </row>
    <row r="688" spans="1:11" ht="13.5">
      <c r="A688" s="270" t="s">
        <v>90</v>
      </c>
      <c r="B688" s="437"/>
      <c r="C688" s="16">
        <f t="shared" ref="C688:K688" si="87">40*C687</f>
        <v>31192</v>
      </c>
      <c r="D688" s="16">
        <f t="shared" si="87"/>
        <v>51232</v>
      </c>
      <c r="E688" s="16">
        <f t="shared" si="87"/>
        <v>56012</v>
      </c>
      <c r="F688" s="16">
        <f t="shared" si="87"/>
        <v>75280</v>
      </c>
      <c r="G688" s="16">
        <f t="shared" si="87"/>
        <v>36804.000000000007</v>
      </c>
      <c r="H688" s="16">
        <f t="shared" si="87"/>
        <v>84888.000000000015</v>
      </c>
      <c r="I688" s="16">
        <f t="shared" si="87"/>
        <v>54444.000000000015</v>
      </c>
      <c r="J688" s="16">
        <f t="shared" si="87"/>
        <v>389852</v>
      </c>
      <c r="K688" s="16">
        <f t="shared" si="87"/>
        <v>389852</v>
      </c>
    </row>
    <row r="689" spans="1:11" ht="14.25">
      <c r="A689" s="69"/>
      <c r="B689" s="67"/>
      <c r="C689" s="10"/>
      <c r="D689" s="10"/>
      <c r="E689" s="10"/>
      <c r="F689" s="10"/>
      <c r="G689" s="10"/>
      <c r="H689" s="10"/>
      <c r="I689" s="10"/>
      <c r="J689" s="15"/>
      <c r="K689" s="15"/>
    </row>
    <row r="690" spans="1:11" ht="12.75">
      <c r="A690" s="283" t="s">
        <v>91</v>
      </c>
      <c r="B690" s="437"/>
      <c r="C690" s="46"/>
      <c r="D690" s="46"/>
      <c r="E690" s="46"/>
      <c r="F690" s="46"/>
      <c r="G690" s="46"/>
      <c r="H690" s="46"/>
      <c r="I690" s="46"/>
      <c r="J690" s="70"/>
      <c r="K690" s="70"/>
    </row>
    <row r="691" spans="1:11" ht="12.75">
      <c r="A691" s="254" t="s">
        <v>92</v>
      </c>
      <c r="B691" s="437"/>
      <c r="C691" s="16"/>
      <c r="D691" s="16"/>
      <c r="E691" s="16"/>
      <c r="F691" s="16"/>
      <c r="G691" s="16"/>
      <c r="H691" s="16"/>
      <c r="I691" s="16"/>
      <c r="J691" s="20"/>
      <c r="K691" s="20"/>
    </row>
    <row r="692" spans="1:11" ht="14.25">
      <c r="A692" s="9"/>
      <c r="B692" s="67"/>
      <c r="C692" s="10"/>
      <c r="D692" s="10"/>
      <c r="E692" s="10"/>
      <c r="F692" s="10"/>
      <c r="G692" s="10"/>
      <c r="H692" s="10"/>
      <c r="I692" s="10"/>
      <c r="J692" s="15"/>
      <c r="K692" s="15"/>
    </row>
    <row r="693" spans="1:11" ht="12.75">
      <c r="A693" s="260">
        <v>46064</v>
      </c>
      <c r="B693" s="15" t="s">
        <v>25</v>
      </c>
      <c r="C693" s="10">
        <v>46.9</v>
      </c>
      <c r="D693" s="10">
        <v>63.2</v>
      </c>
      <c r="E693" s="10">
        <v>69.2</v>
      </c>
      <c r="F693" s="10">
        <v>102.6</v>
      </c>
      <c r="G693" s="10">
        <v>41.4</v>
      </c>
      <c r="H693" s="10">
        <v>102.1</v>
      </c>
      <c r="I693" s="10">
        <v>63.3</v>
      </c>
      <c r="J693" s="15">
        <f t="shared" ref="J693:J712" si="88">SUM(C693:I693)</f>
        <v>488.7</v>
      </c>
      <c r="K693" s="262">
        <f>SUM(J693:J694)</f>
        <v>948.8</v>
      </c>
    </row>
    <row r="694" spans="1:11" ht="12.75">
      <c r="A694" s="424"/>
      <c r="B694" s="15" t="s">
        <v>32</v>
      </c>
      <c r="C694" s="13">
        <v>42.4</v>
      </c>
      <c r="D694" s="13">
        <v>64.5</v>
      </c>
      <c r="E694" s="13">
        <v>61</v>
      </c>
      <c r="F694" s="13">
        <v>80.2</v>
      </c>
      <c r="G694" s="13">
        <v>48.2</v>
      </c>
      <c r="H694" s="13">
        <v>99.2</v>
      </c>
      <c r="I694" s="13">
        <v>64.599999999999994</v>
      </c>
      <c r="J694" s="15">
        <f t="shared" si="88"/>
        <v>460.1</v>
      </c>
      <c r="K694" s="420"/>
    </row>
    <row r="695" spans="1:11" ht="12.75">
      <c r="A695" s="260">
        <v>46065</v>
      </c>
      <c r="B695" s="15" t="s">
        <v>25</v>
      </c>
      <c r="C695" s="10">
        <v>49.5</v>
      </c>
      <c r="D695" s="10">
        <v>68.3</v>
      </c>
      <c r="E695" s="10">
        <v>80.5</v>
      </c>
      <c r="F695" s="10">
        <v>119.3</v>
      </c>
      <c r="G695" s="10">
        <v>48</v>
      </c>
      <c r="H695" s="10">
        <v>112.9</v>
      </c>
      <c r="I695" s="10">
        <v>83.3</v>
      </c>
      <c r="J695" s="61">
        <f t="shared" si="88"/>
        <v>561.79999999999995</v>
      </c>
      <c r="K695" s="277">
        <f>SUM(J695:J696)</f>
        <v>975.8</v>
      </c>
    </row>
    <row r="696" spans="1:11" ht="12.75">
      <c r="A696" s="429"/>
      <c r="B696" s="15" t="s">
        <v>32</v>
      </c>
      <c r="C696" s="10">
        <v>39.6</v>
      </c>
      <c r="D696" s="10">
        <v>54</v>
      </c>
      <c r="E696" s="10">
        <v>53.4</v>
      </c>
      <c r="F696" s="10">
        <v>80.599999999999994</v>
      </c>
      <c r="G696" s="10">
        <v>41.2</v>
      </c>
      <c r="H696" s="10">
        <v>86.2</v>
      </c>
      <c r="I696" s="10">
        <v>59</v>
      </c>
      <c r="J696" s="61">
        <f t="shared" si="88"/>
        <v>414</v>
      </c>
      <c r="K696" s="430"/>
    </row>
    <row r="697" spans="1:11" ht="12.75">
      <c r="A697" s="260">
        <v>46066</v>
      </c>
      <c r="B697" s="15" t="s">
        <v>25</v>
      </c>
      <c r="C697" s="10">
        <v>46.3</v>
      </c>
      <c r="D697" s="10">
        <v>60</v>
      </c>
      <c r="E697" s="10">
        <v>71.099999999999994</v>
      </c>
      <c r="F697" s="10">
        <v>100.2</v>
      </c>
      <c r="G697" s="10">
        <v>34</v>
      </c>
      <c r="H697" s="10">
        <v>92.1</v>
      </c>
      <c r="I697" s="10">
        <v>61.4</v>
      </c>
      <c r="J697" s="61">
        <f t="shared" si="88"/>
        <v>465.09999999999991</v>
      </c>
      <c r="K697" s="277">
        <f>SUM(J697:J698)</f>
        <v>908.09999999999991</v>
      </c>
    </row>
    <row r="698" spans="1:11" ht="12.75">
      <c r="A698" s="429"/>
      <c r="B698" s="15" t="s">
        <v>32</v>
      </c>
      <c r="C698" s="10">
        <v>38.1</v>
      </c>
      <c r="D698" s="10">
        <v>60.6</v>
      </c>
      <c r="E698" s="10">
        <v>53.5</v>
      </c>
      <c r="F698" s="10">
        <v>89.6</v>
      </c>
      <c r="G698" s="10">
        <v>42.7</v>
      </c>
      <c r="H698" s="10">
        <v>94</v>
      </c>
      <c r="I698" s="10">
        <v>64.5</v>
      </c>
      <c r="J698" s="61">
        <f t="shared" si="88"/>
        <v>443</v>
      </c>
      <c r="K698" s="430"/>
    </row>
    <row r="699" spans="1:11" ht="12.75">
      <c r="A699" s="260">
        <v>46067</v>
      </c>
      <c r="B699" s="15" t="s">
        <v>25</v>
      </c>
      <c r="C699" s="10">
        <v>47.1</v>
      </c>
      <c r="D699" s="10">
        <v>67.8</v>
      </c>
      <c r="E699" s="10">
        <v>75.3</v>
      </c>
      <c r="F699" s="10">
        <v>99.4</v>
      </c>
      <c r="G699" s="10">
        <v>50.1</v>
      </c>
      <c r="H699" s="10">
        <v>100.6</v>
      </c>
      <c r="I699" s="10">
        <v>80.099999999999994</v>
      </c>
      <c r="J699" s="61">
        <f t="shared" si="88"/>
        <v>520.40000000000009</v>
      </c>
      <c r="K699" s="277">
        <f>SUM(J699:J700)</f>
        <v>903.30000000000018</v>
      </c>
    </row>
    <row r="700" spans="1:11" ht="12.75">
      <c r="A700" s="429"/>
      <c r="B700" s="15" t="s">
        <v>32</v>
      </c>
      <c r="C700" s="10">
        <v>33.4</v>
      </c>
      <c r="D700" s="10">
        <v>40.4</v>
      </c>
      <c r="E700" s="10">
        <v>45.1</v>
      </c>
      <c r="F700" s="10">
        <v>73.400000000000006</v>
      </c>
      <c r="G700" s="10">
        <v>43.1</v>
      </c>
      <c r="H700" s="10">
        <v>91.4</v>
      </c>
      <c r="I700" s="10">
        <v>56.1</v>
      </c>
      <c r="J700" s="61">
        <f t="shared" si="88"/>
        <v>382.90000000000003</v>
      </c>
      <c r="K700" s="430"/>
    </row>
    <row r="701" spans="1:11" ht="12.75">
      <c r="A701" s="260">
        <v>46068</v>
      </c>
      <c r="B701" s="15" t="s">
        <v>25</v>
      </c>
      <c r="C701" s="10">
        <v>43</v>
      </c>
      <c r="D701" s="10">
        <v>57.7</v>
      </c>
      <c r="E701" s="10">
        <v>64</v>
      </c>
      <c r="F701" s="10">
        <v>110.8</v>
      </c>
      <c r="G701" s="10">
        <v>49.1</v>
      </c>
      <c r="H701" s="10">
        <v>106.1</v>
      </c>
      <c r="I701" s="10">
        <v>64.7</v>
      </c>
      <c r="J701" s="61">
        <f t="shared" si="88"/>
        <v>495.40000000000003</v>
      </c>
      <c r="K701" s="277">
        <f>SUM(J701:J702)</f>
        <v>884.30000000000007</v>
      </c>
    </row>
    <row r="702" spans="1:11" ht="12.75">
      <c r="A702" s="429"/>
      <c r="B702" s="15" t="s">
        <v>32</v>
      </c>
      <c r="C702" s="10">
        <v>33.299999999999997</v>
      </c>
      <c r="D702" s="10">
        <v>51</v>
      </c>
      <c r="E702" s="10">
        <v>46.9</v>
      </c>
      <c r="F702" s="10">
        <v>80.400000000000006</v>
      </c>
      <c r="G702" s="10">
        <v>41.9</v>
      </c>
      <c r="H702" s="10">
        <v>90.1</v>
      </c>
      <c r="I702" s="10">
        <v>45.3</v>
      </c>
      <c r="J702" s="61">
        <f t="shared" si="88"/>
        <v>388.90000000000003</v>
      </c>
      <c r="K702" s="430"/>
    </row>
    <row r="703" spans="1:11" ht="12.75">
      <c r="A703" s="260">
        <v>46069</v>
      </c>
      <c r="B703" s="15" t="s">
        <v>25</v>
      </c>
      <c r="C703" s="10">
        <v>46.5</v>
      </c>
      <c r="D703" s="10">
        <v>63.3</v>
      </c>
      <c r="E703" s="10">
        <v>66</v>
      </c>
      <c r="F703" s="10">
        <v>100.5</v>
      </c>
      <c r="G703" s="10">
        <v>45.2</v>
      </c>
      <c r="H703" s="10">
        <v>100.2</v>
      </c>
      <c r="I703" s="10">
        <v>70</v>
      </c>
      <c r="J703" s="61">
        <f t="shared" si="88"/>
        <v>491.7</v>
      </c>
      <c r="K703" s="277">
        <f>SUM(J703:J704)</f>
        <v>738.4</v>
      </c>
    </row>
    <row r="704" spans="1:11" ht="12.75">
      <c r="A704" s="429"/>
      <c r="B704" s="15" t="s">
        <v>32</v>
      </c>
      <c r="C704" s="10">
        <v>34.700000000000003</v>
      </c>
      <c r="D704" s="10">
        <v>56.1</v>
      </c>
      <c r="E704" s="10">
        <v>50.3</v>
      </c>
      <c r="F704" s="10">
        <v>0</v>
      </c>
      <c r="G704" s="10">
        <v>0</v>
      </c>
      <c r="H704" s="10">
        <v>89.2</v>
      </c>
      <c r="I704" s="10">
        <v>16.399999999999999</v>
      </c>
      <c r="J704" s="61">
        <f t="shared" si="88"/>
        <v>246.70000000000002</v>
      </c>
      <c r="K704" s="430"/>
    </row>
    <row r="705" spans="1:11" ht="12.75">
      <c r="A705" s="260">
        <v>46070</v>
      </c>
      <c r="B705" s="15" t="s">
        <v>25</v>
      </c>
      <c r="C705" s="10">
        <v>46.8</v>
      </c>
      <c r="D705" s="10">
        <v>66.7</v>
      </c>
      <c r="E705" s="10">
        <v>69.8</v>
      </c>
      <c r="F705" s="10">
        <v>106</v>
      </c>
      <c r="G705" s="10">
        <v>40</v>
      </c>
      <c r="H705" s="10">
        <v>96.5</v>
      </c>
      <c r="I705" s="10">
        <v>56.9</v>
      </c>
      <c r="J705" s="61">
        <f t="shared" si="88"/>
        <v>482.7</v>
      </c>
      <c r="K705" s="277">
        <f>SUM(J705:J706)</f>
        <v>899.3</v>
      </c>
    </row>
    <row r="706" spans="1:11" ht="12.75">
      <c r="A706" s="429"/>
      <c r="B706" s="15" t="s">
        <v>32</v>
      </c>
      <c r="C706" s="10">
        <v>37.1</v>
      </c>
      <c r="D706" s="10">
        <v>57.3</v>
      </c>
      <c r="E706" s="10">
        <v>49.5</v>
      </c>
      <c r="F706" s="10">
        <v>90.6</v>
      </c>
      <c r="G706" s="10">
        <v>37.200000000000003</v>
      </c>
      <c r="H706" s="10">
        <v>88.1</v>
      </c>
      <c r="I706" s="10">
        <v>56.8</v>
      </c>
      <c r="J706" s="61">
        <f t="shared" si="88"/>
        <v>416.59999999999997</v>
      </c>
      <c r="K706" s="430"/>
    </row>
    <row r="707" spans="1:11" ht="12.75">
      <c r="A707" s="260">
        <v>46071</v>
      </c>
      <c r="B707" s="15" t="s">
        <v>25</v>
      </c>
      <c r="C707" s="10">
        <v>40.9</v>
      </c>
      <c r="D707" s="10">
        <v>67</v>
      </c>
      <c r="E707" s="10">
        <v>61.6</v>
      </c>
      <c r="F707" s="10">
        <v>104.6</v>
      </c>
      <c r="G707" s="10">
        <v>49.2</v>
      </c>
      <c r="H707" s="10">
        <v>98.4</v>
      </c>
      <c r="I707" s="10">
        <v>63.4</v>
      </c>
      <c r="J707" s="61">
        <f t="shared" si="88"/>
        <v>485.1</v>
      </c>
      <c r="K707" s="277">
        <f>SUM(J707:J708)</f>
        <v>916.2</v>
      </c>
    </row>
    <row r="708" spans="1:11" ht="12.75">
      <c r="A708" s="429"/>
      <c r="B708" s="15" t="s">
        <v>32</v>
      </c>
      <c r="C708" s="10">
        <v>37.6</v>
      </c>
      <c r="D708" s="10">
        <v>59.2</v>
      </c>
      <c r="E708" s="10">
        <v>55.9</v>
      </c>
      <c r="F708" s="10">
        <v>80.8</v>
      </c>
      <c r="G708" s="10">
        <v>47.3</v>
      </c>
      <c r="H708" s="10">
        <v>93.7</v>
      </c>
      <c r="I708" s="10">
        <v>56.6</v>
      </c>
      <c r="J708" s="61">
        <f t="shared" si="88"/>
        <v>431.1</v>
      </c>
      <c r="K708" s="430"/>
    </row>
    <row r="709" spans="1:11" ht="12.75">
      <c r="A709" s="260">
        <v>46072</v>
      </c>
      <c r="B709" s="15" t="s">
        <v>25</v>
      </c>
      <c r="C709" s="10">
        <v>44.5</v>
      </c>
      <c r="D709" s="10">
        <v>66.8</v>
      </c>
      <c r="E709" s="10">
        <v>74.2</v>
      </c>
      <c r="F709" s="10">
        <v>123.2</v>
      </c>
      <c r="G709" s="10">
        <v>52</v>
      </c>
      <c r="H709" s="10">
        <v>107</v>
      </c>
      <c r="I709" s="10">
        <v>67.2</v>
      </c>
      <c r="J709" s="61">
        <f t="shared" si="88"/>
        <v>534.9</v>
      </c>
      <c r="K709" s="277">
        <f>SUM(J709:J710)</f>
        <v>831.69999999999993</v>
      </c>
    </row>
    <row r="710" spans="1:11" ht="12.75">
      <c r="A710" s="429"/>
      <c r="B710" s="15" t="s">
        <v>32</v>
      </c>
      <c r="C710" s="10">
        <v>36.200000000000003</v>
      </c>
      <c r="D710" s="10">
        <v>62.9</v>
      </c>
      <c r="E710" s="10">
        <v>59.1</v>
      </c>
      <c r="F710" s="10">
        <v>0</v>
      </c>
      <c r="G710" s="10">
        <v>43</v>
      </c>
      <c r="H710" s="10">
        <v>95.6</v>
      </c>
      <c r="I710" s="10">
        <v>0</v>
      </c>
      <c r="J710" s="61">
        <f t="shared" si="88"/>
        <v>296.79999999999995</v>
      </c>
      <c r="K710" s="430"/>
    </row>
    <row r="711" spans="1:11" ht="12.75">
      <c r="A711" s="260">
        <v>46073</v>
      </c>
      <c r="B711" s="15" t="s">
        <v>25</v>
      </c>
      <c r="C711" s="10">
        <v>49.5</v>
      </c>
      <c r="D711" s="10">
        <v>67.7</v>
      </c>
      <c r="E711" s="10">
        <v>69.2</v>
      </c>
      <c r="F711" s="10">
        <v>108.5</v>
      </c>
      <c r="G711" s="10">
        <v>57</v>
      </c>
      <c r="H711" s="10">
        <v>105.7</v>
      </c>
      <c r="I711" s="10">
        <v>76.099999999999994</v>
      </c>
      <c r="J711" s="61">
        <f t="shared" si="88"/>
        <v>533.69999999999993</v>
      </c>
      <c r="K711" s="277">
        <f>SUM(J711:J712)</f>
        <v>982.09999999999991</v>
      </c>
    </row>
    <row r="712" spans="1:11" ht="12.75">
      <c r="A712" s="429"/>
      <c r="B712" s="15" t="s">
        <v>32</v>
      </c>
      <c r="C712" s="10">
        <v>36.1</v>
      </c>
      <c r="D712" s="10">
        <v>62</v>
      </c>
      <c r="E712" s="10">
        <v>63</v>
      </c>
      <c r="F712" s="10">
        <v>90.7</v>
      </c>
      <c r="G712" s="10">
        <v>40.799999999999997</v>
      </c>
      <c r="H712" s="10">
        <v>96.4</v>
      </c>
      <c r="I712" s="10">
        <v>59.4</v>
      </c>
      <c r="J712" s="61">
        <f t="shared" si="88"/>
        <v>448.4</v>
      </c>
      <c r="K712" s="430"/>
    </row>
    <row r="713" spans="1:11" ht="14.25">
      <c r="A713" s="9"/>
      <c r="B713" s="67"/>
      <c r="C713" s="10"/>
      <c r="D713" s="10"/>
      <c r="E713" s="10"/>
      <c r="F713" s="10"/>
      <c r="G713" s="10"/>
      <c r="H713" s="10"/>
      <c r="I713" s="10"/>
      <c r="J713" s="15"/>
      <c r="K713" s="15"/>
    </row>
    <row r="714" spans="1:11" ht="12.75">
      <c r="A714" s="255" t="s">
        <v>89</v>
      </c>
      <c r="B714" s="437"/>
      <c r="C714" s="17">
        <f t="shared" ref="C714:K714" si="89">SUM(C693:C712)</f>
        <v>829.50000000000011</v>
      </c>
      <c r="D714" s="17">
        <f t="shared" si="89"/>
        <v>1216.5</v>
      </c>
      <c r="E714" s="17">
        <f t="shared" si="89"/>
        <v>1238.5999999999997</v>
      </c>
      <c r="F714" s="17">
        <f t="shared" si="89"/>
        <v>1741.3999999999999</v>
      </c>
      <c r="G714" s="17">
        <f t="shared" si="89"/>
        <v>851.40000000000009</v>
      </c>
      <c r="H714" s="17">
        <f t="shared" si="89"/>
        <v>1945.5000000000002</v>
      </c>
      <c r="I714" s="17">
        <f t="shared" si="89"/>
        <v>1165.0999999999999</v>
      </c>
      <c r="J714" s="17">
        <f t="shared" si="89"/>
        <v>8988</v>
      </c>
      <c r="K714" s="17">
        <f t="shared" si="89"/>
        <v>8988</v>
      </c>
    </row>
    <row r="715" spans="1:11" ht="13.5">
      <c r="A715" s="270" t="s">
        <v>90</v>
      </c>
      <c r="B715" s="437"/>
      <c r="C715" s="16">
        <f t="shared" ref="C715:K715" si="90">40*C714</f>
        <v>33180.000000000007</v>
      </c>
      <c r="D715" s="16">
        <f t="shared" si="90"/>
        <v>48660</v>
      </c>
      <c r="E715" s="16">
        <f t="shared" si="90"/>
        <v>49543.999999999985</v>
      </c>
      <c r="F715" s="16">
        <f t="shared" si="90"/>
        <v>69656</v>
      </c>
      <c r="G715" s="16">
        <f t="shared" si="90"/>
        <v>34056</v>
      </c>
      <c r="H715" s="16">
        <f t="shared" si="90"/>
        <v>77820.000000000015</v>
      </c>
      <c r="I715" s="16">
        <f t="shared" si="90"/>
        <v>46604</v>
      </c>
      <c r="J715" s="16">
        <f t="shared" si="90"/>
        <v>359520</v>
      </c>
      <c r="K715" s="16">
        <f t="shared" si="90"/>
        <v>359520</v>
      </c>
    </row>
    <row r="716" spans="1:11" ht="14.25">
      <c r="A716" s="69"/>
      <c r="B716" s="67"/>
      <c r="C716" s="10"/>
      <c r="D716" s="10"/>
      <c r="E716" s="10"/>
      <c r="F716" s="10"/>
      <c r="G716" s="10"/>
      <c r="H716" s="10"/>
      <c r="I716" s="10"/>
      <c r="J716" s="15"/>
      <c r="K716" s="15"/>
    </row>
    <row r="717" spans="1:11" ht="12.75">
      <c r="A717" s="283" t="s">
        <v>91</v>
      </c>
      <c r="B717" s="437"/>
      <c r="C717" s="46"/>
      <c r="D717" s="46"/>
      <c r="E717" s="46"/>
      <c r="F717" s="46"/>
      <c r="G717" s="46"/>
      <c r="H717" s="46"/>
      <c r="I717" s="46"/>
      <c r="J717" s="70"/>
      <c r="K717" s="70"/>
    </row>
    <row r="718" spans="1:11" ht="12.75">
      <c r="A718" s="254" t="s">
        <v>92</v>
      </c>
      <c r="B718" s="437"/>
      <c r="C718" s="16"/>
      <c r="D718" s="16"/>
      <c r="E718" s="16"/>
      <c r="F718" s="16"/>
      <c r="G718" s="16"/>
      <c r="H718" s="16"/>
      <c r="I718" s="16"/>
      <c r="J718" s="20"/>
      <c r="K718" s="20"/>
    </row>
    <row r="719" spans="1:11" ht="14.25">
      <c r="A719" s="9"/>
      <c r="B719" s="67"/>
      <c r="C719" s="10"/>
      <c r="D719" s="10"/>
      <c r="E719" s="10"/>
      <c r="F719" s="10"/>
      <c r="G719" s="10"/>
      <c r="H719" s="10"/>
      <c r="I719" s="10"/>
      <c r="J719" s="15"/>
      <c r="K719" s="15"/>
    </row>
    <row r="720" spans="1:11" ht="12.75">
      <c r="A720" s="260">
        <v>46074</v>
      </c>
      <c r="B720" s="15" t="s">
        <v>25</v>
      </c>
      <c r="C720" s="10">
        <v>50.1</v>
      </c>
      <c r="D720" s="10">
        <v>73.2</v>
      </c>
      <c r="E720" s="10">
        <v>70.599999999999994</v>
      </c>
      <c r="F720" s="10">
        <v>111.7</v>
      </c>
      <c r="G720" s="10">
        <v>54.5</v>
      </c>
      <c r="H720" s="10">
        <v>105.4</v>
      </c>
      <c r="I720" s="10">
        <v>62.9</v>
      </c>
      <c r="J720" s="15">
        <f t="shared" ref="J720:J735" si="91">SUM(C720:I720)</f>
        <v>528.4</v>
      </c>
      <c r="K720" s="262">
        <f>SUM(J720:J721)</f>
        <v>973</v>
      </c>
    </row>
    <row r="721" spans="1:11" ht="12.75">
      <c r="A721" s="429"/>
      <c r="B721" s="15" t="s">
        <v>32</v>
      </c>
      <c r="C721" s="10">
        <v>40</v>
      </c>
      <c r="D721" s="10">
        <v>65.7</v>
      </c>
      <c r="E721" s="10">
        <v>56</v>
      </c>
      <c r="F721" s="10">
        <v>89.4</v>
      </c>
      <c r="G721" s="10">
        <v>43.1</v>
      </c>
      <c r="H721" s="10">
        <v>98.8</v>
      </c>
      <c r="I721" s="10">
        <v>51.6</v>
      </c>
      <c r="J721" s="15">
        <f t="shared" si="91"/>
        <v>444.6</v>
      </c>
      <c r="K721" s="420"/>
    </row>
    <row r="722" spans="1:11" ht="12.75">
      <c r="A722" s="260">
        <v>46075</v>
      </c>
      <c r="B722" s="15" t="s">
        <v>25</v>
      </c>
      <c r="C722" s="10">
        <v>49.2</v>
      </c>
      <c r="D722" s="10">
        <v>73</v>
      </c>
      <c r="E722" s="10">
        <v>67.2</v>
      </c>
      <c r="F722" s="10">
        <v>113.7</v>
      </c>
      <c r="G722" s="10">
        <v>57.5</v>
      </c>
      <c r="H722" s="10">
        <v>106.1</v>
      </c>
      <c r="I722" s="10">
        <v>73.900000000000006</v>
      </c>
      <c r="J722" s="61">
        <f t="shared" si="91"/>
        <v>540.6</v>
      </c>
      <c r="K722" s="277">
        <f>SUM(J722:J723)</f>
        <v>938.7</v>
      </c>
    </row>
    <row r="723" spans="1:11" ht="12.75">
      <c r="A723" s="429"/>
      <c r="B723" s="15" t="s">
        <v>32</v>
      </c>
      <c r="C723" s="10">
        <v>38.299999999999997</v>
      </c>
      <c r="D723" s="10">
        <v>30</v>
      </c>
      <c r="E723" s="10">
        <v>52.4</v>
      </c>
      <c r="F723" s="10">
        <v>81.400000000000006</v>
      </c>
      <c r="G723" s="10">
        <v>38</v>
      </c>
      <c r="H723" s="10">
        <v>97</v>
      </c>
      <c r="I723" s="10">
        <v>61</v>
      </c>
      <c r="J723" s="61">
        <f t="shared" si="91"/>
        <v>398.1</v>
      </c>
      <c r="K723" s="430"/>
    </row>
    <row r="724" spans="1:11" ht="12.75">
      <c r="A724" s="260">
        <v>46076</v>
      </c>
      <c r="B724" s="15" t="s">
        <v>25</v>
      </c>
      <c r="C724" s="10">
        <v>45.4</v>
      </c>
      <c r="D724" s="10">
        <v>76.599999999999994</v>
      </c>
      <c r="E724" s="10">
        <v>63.5</v>
      </c>
      <c r="F724" s="10">
        <v>112.1</v>
      </c>
      <c r="G724" s="10">
        <v>52.1</v>
      </c>
      <c r="H724" s="10">
        <v>103</v>
      </c>
      <c r="I724" s="10">
        <v>80.599999999999994</v>
      </c>
      <c r="J724" s="61">
        <f t="shared" si="91"/>
        <v>533.30000000000007</v>
      </c>
      <c r="K724" s="277">
        <f>SUM(J724:J725)</f>
        <v>971.2</v>
      </c>
    </row>
    <row r="725" spans="1:11" ht="12.75">
      <c r="A725" s="429"/>
      <c r="B725" s="15" t="s">
        <v>32</v>
      </c>
      <c r="C725" s="10">
        <v>37</v>
      </c>
      <c r="D725" s="10">
        <v>63.8</v>
      </c>
      <c r="E725" s="10">
        <v>62.2</v>
      </c>
      <c r="F725" s="10">
        <v>79.3</v>
      </c>
      <c r="G725" s="10">
        <v>42.5</v>
      </c>
      <c r="H725" s="10">
        <v>95.2</v>
      </c>
      <c r="I725" s="10">
        <v>57.9</v>
      </c>
      <c r="J725" s="61">
        <f t="shared" si="91"/>
        <v>437.9</v>
      </c>
      <c r="K725" s="430"/>
    </row>
    <row r="726" spans="1:11" ht="12.75">
      <c r="A726" s="260">
        <v>46077</v>
      </c>
      <c r="B726" s="15" t="s">
        <v>25</v>
      </c>
      <c r="C726" s="10">
        <v>48.8</v>
      </c>
      <c r="D726" s="10">
        <v>71</v>
      </c>
      <c r="E726" s="10">
        <v>66.7</v>
      </c>
      <c r="F726" s="10">
        <v>100.1</v>
      </c>
      <c r="G726" s="10">
        <v>55.3</v>
      </c>
      <c r="H726" s="10">
        <v>104.4</v>
      </c>
      <c r="I726" s="10">
        <v>63.4</v>
      </c>
      <c r="J726" s="61">
        <f t="shared" si="91"/>
        <v>509.70000000000005</v>
      </c>
      <c r="K726" s="277">
        <f>SUM(J726:J727)</f>
        <v>960</v>
      </c>
    </row>
    <row r="727" spans="1:11" ht="12.75">
      <c r="A727" s="429"/>
      <c r="B727" s="15" t="s">
        <v>32</v>
      </c>
      <c r="C727" s="10">
        <v>35.4</v>
      </c>
      <c r="D727" s="10">
        <v>63.4</v>
      </c>
      <c r="E727" s="10">
        <v>59.1</v>
      </c>
      <c r="F727" s="10">
        <v>81.5</v>
      </c>
      <c r="G727" s="10">
        <v>36.4</v>
      </c>
      <c r="H727" s="10">
        <v>94.1</v>
      </c>
      <c r="I727" s="10">
        <v>80.400000000000006</v>
      </c>
      <c r="J727" s="61">
        <f t="shared" si="91"/>
        <v>450.29999999999995</v>
      </c>
      <c r="K727" s="430"/>
    </row>
    <row r="728" spans="1:11" ht="12.75">
      <c r="A728" s="260">
        <v>46078</v>
      </c>
      <c r="B728" s="15" t="s">
        <v>25</v>
      </c>
      <c r="C728" s="10">
        <v>48.4</v>
      </c>
      <c r="D728" s="10">
        <v>58</v>
      </c>
      <c r="E728" s="10">
        <v>68.3</v>
      </c>
      <c r="F728" s="10">
        <v>100.2</v>
      </c>
      <c r="G728" s="10">
        <v>44.7</v>
      </c>
      <c r="H728" s="10">
        <v>100.5</v>
      </c>
      <c r="I728" s="10">
        <v>53.5</v>
      </c>
      <c r="J728" s="61">
        <f t="shared" si="91"/>
        <v>473.59999999999997</v>
      </c>
      <c r="K728" s="277">
        <f>SUM(J728:J729)</f>
        <v>923.19999999999993</v>
      </c>
    </row>
    <row r="729" spans="1:11" ht="12.75">
      <c r="A729" s="429"/>
      <c r="B729" s="15" t="s">
        <v>32</v>
      </c>
      <c r="C729" s="10">
        <v>37.1</v>
      </c>
      <c r="D729" s="10">
        <v>61</v>
      </c>
      <c r="E729" s="10">
        <v>50.3</v>
      </c>
      <c r="F729" s="10">
        <v>84.8</v>
      </c>
      <c r="G729" s="10">
        <v>50.3</v>
      </c>
      <c r="H729" s="10">
        <v>95.4</v>
      </c>
      <c r="I729" s="10">
        <v>70.7</v>
      </c>
      <c r="J729" s="61">
        <f t="shared" si="91"/>
        <v>449.59999999999997</v>
      </c>
      <c r="K729" s="430"/>
    </row>
    <row r="730" spans="1:11" ht="12.75">
      <c r="A730" s="260">
        <v>46079</v>
      </c>
      <c r="B730" s="15" t="s">
        <v>25</v>
      </c>
      <c r="C730" s="10">
        <v>45.9</v>
      </c>
      <c r="D730" s="10">
        <v>76</v>
      </c>
      <c r="E730" s="10">
        <v>77.400000000000006</v>
      </c>
      <c r="F730" s="10">
        <v>115.3</v>
      </c>
      <c r="G730" s="10">
        <v>42.1</v>
      </c>
      <c r="H730" s="10">
        <v>100.3</v>
      </c>
      <c r="I730" s="10">
        <v>90.3</v>
      </c>
      <c r="J730" s="61">
        <f t="shared" si="91"/>
        <v>547.30000000000007</v>
      </c>
      <c r="K730" s="277">
        <f>SUM(J730:J731)</f>
        <v>1008.8000000000001</v>
      </c>
    </row>
    <row r="731" spans="1:11" ht="12.75">
      <c r="A731" s="429"/>
      <c r="B731" s="15" t="s">
        <v>32</v>
      </c>
      <c r="C731" s="10">
        <v>38.5</v>
      </c>
      <c r="D731" s="10">
        <v>61.7</v>
      </c>
      <c r="E731" s="10">
        <v>50.5</v>
      </c>
      <c r="F731" s="10">
        <v>92</v>
      </c>
      <c r="G731" s="10">
        <v>43.3</v>
      </c>
      <c r="H731" s="10">
        <v>100.4</v>
      </c>
      <c r="I731" s="10">
        <v>75.099999999999994</v>
      </c>
      <c r="J731" s="61">
        <f t="shared" si="91"/>
        <v>461.5</v>
      </c>
      <c r="K731" s="430"/>
    </row>
    <row r="732" spans="1:11" ht="12.75">
      <c r="A732" s="260">
        <v>46080</v>
      </c>
      <c r="B732" s="15" t="s">
        <v>25</v>
      </c>
      <c r="C732" s="10">
        <v>45.6</v>
      </c>
      <c r="D732" s="10">
        <v>76.3</v>
      </c>
      <c r="E732" s="10">
        <v>56</v>
      </c>
      <c r="F732" s="10">
        <v>104.3</v>
      </c>
      <c r="G732" s="10">
        <v>50.1</v>
      </c>
      <c r="H732" s="10">
        <v>98.2</v>
      </c>
      <c r="I732" s="10">
        <v>63</v>
      </c>
      <c r="J732" s="61">
        <f t="shared" si="91"/>
        <v>493.5</v>
      </c>
      <c r="K732" s="277">
        <f>SUM(J732:J733)</f>
        <v>933</v>
      </c>
    </row>
    <row r="733" spans="1:11" ht="12.75">
      <c r="A733" s="429"/>
      <c r="B733" s="15" t="s">
        <v>32</v>
      </c>
      <c r="C733" s="10">
        <v>35.299999999999997</v>
      </c>
      <c r="D733" s="10">
        <v>69.599999999999994</v>
      </c>
      <c r="E733" s="10">
        <v>53.5</v>
      </c>
      <c r="F733" s="10">
        <v>81.2</v>
      </c>
      <c r="G733" s="10">
        <v>38.1</v>
      </c>
      <c r="H733" s="10">
        <v>89.2</v>
      </c>
      <c r="I733" s="10">
        <v>72.599999999999994</v>
      </c>
      <c r="J733" s="61">
        <f t="shared" si="91"/>
        <v>439.5</v>
      </c>
      <c r="K733" s="430"/>
    </row>
    <row r="734" spans="1:11" ht="12.75">
      <c r="A734" s="260">
        <v>46081</v>
      </c>
      <c r="B734" s="15" t="s">
        <v>25</v>
      </c>
      <c r="C734" s="10">
        <v>42.6</v>
      </c>
      <c r="D734" s="10">
        <v>67.900000000000006</v>
      </c>
      <c r="E734" s="10">
        <v>62.7</v>
      </c>
      <c r="F734" s="10">
        <v>106.9</v>
      </c>
      <c r="G734" s="10">
        <v>46.2</v>
      </c>
      <c r="H734" s="10">
        <v>100.6</v>
      </c>
      <c r="I734" s="10">
        <v>60.3</v>
      </c>
      <c r="J734" s="61">
        <f t="shared" si="91"/>
        <v>487.2</v>
      </c>
      <c r="K734" s="277">
        <f>SUM(J734:J735)</f>
        <v>960.4</v>
      </c>
    </row>
    <row r="735" spans="1:11" ht="12.75">
      <c r="A735" s="429"/>
      <c r="B735" s="15" t="s">
        <v>32</v>
      </c>
      <c r="C735" s="10">
        <v>37</v>
      </c>
      <c r="D735" s="10">
        <v>63</v>
      </c>
      <c r="E735" s="10">
        <v>56.7</v>
      </c>
      <c r="F735" s="10">
        <v>91.5</v>
      </c>
      <c r="G735" s="10">
        <v>46</v>
      </c>
      <c r="H735" s="10">
        <v>97.5</v>
      </c>
      <c r="I735" s="10">
        <v>81.5</v>
      </c>
      <c r="J735" s="61">
        <f t="shared" si="91"/>
        <v>473.2</v>
      </c>
      <c r="K735" s="430"/>
    </row>
    <row r="736" spans="1:11" ht="14.25">
      <c r="A736" s="9"/>
      <c r="B736" s="67"/>
      <c r="C736" s="10"/>
      <c r="D736" s="10"/>
      <c r="E736" s="10"/>
      <c r="F736" s="10"/>
      <c r="G736" s="10"/>
      <c r="H736" s="10"/>
      <c r="I736" s="10"/>
      <c r="J736" s="15"/>
      <c r="K736" s="15"/>
    </row>
    <row r="737" spans="1:11" ht="12.75">
      <c r="A737" s="255" t="s">
        <v>89</v>
      </c>
      <c r="B737" s="437"/>
      <c r="C737" s="17">
        <f>SUM(C720:C735)</f>
        <v>674.59999999999991</v>
      </c>
      <c r="D737" s="17">
        <f t="shared" ref="D737:K737" si="92">SUM(D716:D735)</f>
        <v>1050.2</v>
      </c>
      <c r="E737" s="17">
        <f t="shared" si="92"/>
        <v>973.1</v>
      </c>
      <c r="F737" s="17">
        <f t="shared" si="92"/>
        <v>1545.4</v>
      </c>
      <c r="G737" s="17">
        <f t="shared" si="92"/>
        <v>740.2</v>
      </c>
      <c r="H737" s="17">
        <f t="shared" si="92"/>
        <v>1586.1000000000001</v>
      </c>
      <c r="I737" s="17">
        <f t="shared" si="92"/>
        <v>1098.6999999999998</v>
      </c>
      <c r="J737" s="17">
        <f t="shared" si="92"/>
        <v>7668.3000000000011</v>
      </c>
      <c r="K737" s="17">
        <f t="shared" si="92"/>
        <v>7668.3</v>
      </c>
    </row>
    <row r="738" spans="1:11" ht="13.5">
      <c r="A738" s="270" t="s">
        <v>90</v>
      </c>
      <c r="B738" s="437"/>
      <c r="C738" s="16">
        <f>40*C737</f>
        <v>26983.999999999996</v>
      </c>
      <c r="D738" s="16">
        <f>40*D737+520</f>
        <v>42528</v>
      </c>
      <c r="E738" s="16">
        <f t="shared" ref="E738:K738" si="93">40*E737</f>
        <v>38924</v>
      </c>
      <c r="F738" s="16">
        <f t="shared" si="93"/>
        <v>61816</v>
      </c>
      <c r="G738" s="16">
        <f t="shared" si="93"/>
        <v>29608</v>
      </c>
      <c r="H738" s="16">
        <f t="shared" si="93"/>
        <v>63444.000000000007</v>
      </c>
      <c r="I738" s="16">
        <f t="shared" si="93"/>
        <v>43947.999999999993</v>
      </c>
      <c r="J738" s="16">
        <f t="shared" si="93"/>
        <v>306732.00000000006</v>
      </c>
      <c r="K738" s="16">
        <f t="shared" si="93"/>
        <v>306732</v>
      </c>
    </row>
    <row r="739" spans="1:11" ht="14.25">
      <c r="A739" s="69"/>
      <c r="B739" s="67"/>
      <c r="C739" s="10"/>
      <c r="D739" s="10"/>
      <c r="E739" s="10"/>
      <c r="F739" s="10"/>
      <c r="G739" s="10"/>
      <c r="H739" s="10"/>
      <c r="I739" s="10"/>
      <c r="J739" s="15"/>
      <c r="K739" s="15"/>
    </row>
    <row r="740" spans="1:11" ht="12.75">
      <c r="A740" s="283" t="s">
        <v>91</v>
      </c>
      <c r="B740" s="437"/>
      <c r="C740" s="46"/>
      <c r="D740" s="46"/>
      <c r="E740" s="46"/>
      <c r="F740" s="46"/>
      <c r="G740" s="46"/>
      <c r="H740" s="46"/>
      <c r="I740" s="46"/>
      <c r="J740" s="70"/>
      <c r="K740" s="70"/>
    </row>
    <row r="741" spans="1:11" ht="12.75">
      <c r="A741" s="254" t="s">
        <v>92</v>
      </c>
      <c r="B741" s="437"/>
      <c r="C741" s="16"/>
      <c r="D741" s="16"/>
      <c r="E741" s="16"/>
      <c r="F741" s="16"/>
      <c r="G741" s="16"/>
      <c r="H741" s="16"/>
      <c r="I741" s="16"/>
      <c r="J741" s="20"/>
      <c r="K741" s="20"/>
    </row>
    <row r="742" spans="1:11" ht="14.25">
      <c r="A742" s="9"/>
      <c r="B742" s="67"/>
      <c r="C742" s="10"/>
      <c r="D742" s="10"/>
      <c r="E742" s="10"/>
      <c r="F742" s="10"/>
      <c r="G742" s="10"/>
      <c r="H742" s="10"/>
      <c r="I742" s="10"/>
      <c r="J742" s="15"/>
      <c r="K742" s="15"/>
    </row>
    <row r="743" spans="1:11" ht="12.75">
      <c r="A743" s="260">
        <v>46023</v>
      </c>
      <c r="B743" s="15" t="s">
        <v>25</v>
      </c>
      <c r="C743" s="10">
        <v>39.700000000000003</v>
      </c>
      <c r="D743" s="10">
        <v>46.9</v>
      </c>
      <c r="E743" s="10">
        <v>69.599999999999994</v>
      </c>
      <c r="F743" s="10">
        <v>88.5</v>
      </c>
      <c r="G743" s="10">
        <v>26.7</v>
      </c>
      <c r="H743" s="10">
        <v>80.400000000000006</v>
      </c>
      <c r="I743" s="10">
        <v>72.400000000000006</v>
      </c>
      <c r="J743" s="15">
        <f t="shared" ref="J743:J762" si="94">SUM(C743:I743)</f>
        <v>424.19999999999993</v>
      </c>
      <c r="K743" s="262">
        <f>SUM(J743:J744)</f>
        <v>785.8</v>
      </c>
    </row>
    <row r="744" spans="1:11" ht="12.75">
      <c r="A744" s="424"/>
      <c r="B744" s="15" t="s">
        <v>32</v>
      </c>
      <c r="C744" s="10">
        <v>37.5</v>
      </c>
      <c r="D744" s="10">
        <v>45.2</v>
      </c>
      <c r="E744" s="10">
        <v>52.9</v>
      </c>
      <c r="F744" s="10">
        <v>71.3</v>
      </c>
      <c r="G744" s="10">
        <v>24</v>
      </c>
      <c r="H744" s="10">
        <v>67.3</v>
      </c>
      <c r="I744" s="10">
        <v>63.4</v>
      </c>
      <c r="J744" s="15">
        <f t="shared" si="94"/>
        <v>361.59999999999997</v>
      </c>
      <c r="K744" s="420"/>
    </row>
    <row r="745" spans="1:11" ht="12.75">
      <c r="A745" s="260">
        <v>46024</v>
      </c>
      <c r="B745" s="15" t="s">
        <v>25</v>
      </c>
      <c r="C745" s="10">
        <v>40</v>
      </c>
      <c r="D745" s="10">
        <v>55</v>
      </c>
      <c r="E745" s="10">
        <v>66.400000000000006</v>
      </c>
      <c r="F745" s="10">
        <v>90.2</v>
      </c>
      <c r="G745" s="10">
        <v>30.3</v>
      </c>
      <c r="H745" s="10">
        <v>78.900000000000006</v>
      </c>
      <c r="I745" s="10">
        <v>73.599999999999994</v>
      </c>
      <c r="J745" s="61">
        <f t="shared" si="94"/>
        <v>434.40000000000009</v>
      </c>
      <c r="K745" s="277">
        <f>SUM(J745:J746)</f>
        <v>777.2</v>
      </c>
    </row>
    <row r="746" spans="1:11" ht="12.75">
      <c r="A746" s="424"/>
      <c r="B746" s="15" t="s">
        <v>32</v>
      </c>
      <c r="C746" s="10">
        <v>32.200000000000003</v>
      </c>
      <c r="D746" s="10">
        <v>38.299999999999997</v>
      </c>
      <c r="E746" s="10">
        <v>52.1</v>
      </c>
      <c r="F746" s="10">
        <v>67.8</v>
      </c>
      <c r="G746" s="10">
        <v>26.9</v>
      </c>
      <c r="H746" s="10">
        <v>68.8</v>
      </c>
      <c r="I746" s="10">
        <v>56.7</v>
      </c>
      <c r="J746" s="61">
        <f t="shared" si="94"/>
        <v>342.79999999999995</v>
      </c>
      <c r="K746" s="430"/>
    </row>
    <row r="747" spans="1:11" ht="12.75">
      <c r="A747" s="260">
        <v>46025</v>
      </c>
      <c r="B747" s="15" t="s">
        <v>25</v>
      </c>
      <c r="C747" s="10">
        <v>37.5</v>
      </c>
      <c r="D747" s="10">
        <v>54.3</v>
      </c>
      <c r="E747" s="10">
        <v>63</v>
      </c>
      <c r="F747" s="10">
        <v>86.6</v>
      </c>
      <c r="G747" s="10">
        <v>28.3</v>
      </c>
      <c r="H747" s="10">
        <v>87.4</v>
      </c>
      <c r="I747" s="10">
        <v>77.3</v>
      </c>
      <c r="J747" s="61">
        <f t="shared" si="94"/>
        <v>434.40000000000003</v>
      </c>
      <c r="K747" s="277">
        <f>SUM(J747:J748)</f>
        <v>795.90000000000009</v>
      </c>
    </row>
    <row r="748" spans="1:11" ht="12.75">
      <c r="A748" s="424"/>
      <c r="B748" s="15" t="s">
        <v>32</v>
      </c>
      <c r="C748" s="10">
        <v>36</v>
      </c>
      <c r="D748" s="10">
        <v>40.200000000000003</v>
      </c>
      <c r="E748" s="10">
        <v>50.4</v>
      </c>
      <c r="F748" s="10">
        <v>73.5</v>
      </c>
      <c r="G748" s="10">
        <v>26.1</v>
      </c>
      <c r="H748" s="10">
        <v>76</v>
      </c>
      <c r="I748" s="10">
        <v>59.3</v>
      </c>
      <c r="J748" s="61">
        <f t="shared" si="94"/>
        <v>361.5</v>
      </c>
      <c r="K748" s="430"/>
    </row>
    <row r="749" spans="1:11" ht="12.75">
      <c r="A749" s="260">
        <v>46026</v>
      </c>
      <c r="B749" s="15" t="s">
        <v>25</v>
      </c>
      <c r="C749" s="10">
        <v>38</v>
      </c>
      <c r="D749" s="10">
        <v>58.3</v>
      </c>
      <c r="E749" s="10">
        <v>66.400000000000006</v>
      </c>
      <c r="F749" s="10">
        <v>85.1</v>
      </c>
      <c r="G749" s="10">
        <v>24.8</v>
      </c>
      <c r="H749" s="10">
        <v>86.7</v>
      </c>
      <c r="I749" s="10">
        <v>73.2</v>
      </c>
      <c r="J749" s="61">
        <f t="shared" si="94"/>
        <v>432.49999999999994</v>
      </c>
      <c r="K749" s="277">
        <f>SUM(J749:J750)</f>
        <v>781.5</v>
      </c>
    </row>
    <row r="750" spans="1:11" ht="12.75">
      <c r="A750" s="424"/>
      <c r="B750" s="15" t="s">
        <v>32</v>
      </c>
      <c r="C750" s="10">
        <v>34.6</v>
      </c>
      <c r="D750" s="10">
        <v>38.299999999999997</v>
      </c>
      <c r="E750" s="10">
        <v>50.2</v>
      </c>
      <c r="F750" s="10">
        <v>66.099999999999994</v>
      </c>
      <c r="G750" s="10">
        <v>25.8</v>
      </c>
      <c r="H750" s="10">
        <v>77</v>
      </c>
      <c r="I750" s="10">
        <v>57</v>
      </c>
      <c r="J750" s="61">
        <f t="shared" si="94"/>
        <v>349</v>
      </c>
      <c r="K750" s="430"/>
    </row>
    <row r="751" spans="1:11" ht="12.75">
      <c r="A751" s="260">
        <v>46027</v>
      </c>
      <c r="B751" s="15" t="s">
        <v>25</v>
      </c>
      <c r="C751" s="10">
        <v>39.1</v>
      </c>
      <c r="D751" s="10">
        <v>51.8</v>
      </c>
      <c r="E751" s="10">
        <v>74.3</v>
      </c>
      <c r="F751" s="10">
        <v>88.2</v>
      </c>
      <c r="G751" s="10">
        <v>26</v>
      </c>
      <c r="H751" s="10">
        <v>86.5</v>
      </c>
      <c r="I751" s="10">
        <v>75.400000000000006</v>
      </c>
      <c r="J751" s="61">
        <f t="shared" si="94"/>
        <v>441.29999999999995</v>
      </c>
      <c r="K751" s="277">
        <f>SUM(J751:J752)</f>
        <v>814.59999999999991</v>
      </c>
    </row>
    <row r="752" spans="1:11" ht="12.75">
      <c r="A752" s="424"/>
      <c r="B752" s="15" t="s">
        <v>32</v>
      </c>
      <c r="C752" s="10">
        <v>35.799999999999997</v>
      </c>
      <c r="D752" s="10">
        <v>39.299999999999997</v>
      </c>
      <c r="E752" s="10">
        <v>55.8</v>
      </c>
      <c r="F752" s="10">
        <v>78.7</v>
      </c>
      <c r="G752" s="10">
        <v>25.2</v>
      </c>
      <c r="H752" s="10">
        <v>79.5</v>
      </c>
      <c r="I752" s="10">
        <v>59</v>
      </c>
      <c r="J752" s="61">
        <f t="shared" si="94"/>
        <v>373.29999999999995</v>
      </c>
      <c r="K752" s="430"/>
    </row>
    <row r="753" spans="1:11" ht="12.75">
      <c r="A753" s="260">
        <v>46028</v>
      </c>
      <c r="B753" s="15" t="s">
        <v>25</v>
      </c>
      <c r="C753" s="10">
        <v>40</v>
      </c>
      <c r="D753" s="10">
        <v>58.5</v>
      </c>
      <c r="E753" s="10">
        <v>73.8</v>
      </c>
      <c r="F753" s="10">
        <v>96</v>
      </c>
      <c r="G753" s="10">
        <v>30.4</v>
      </c>
      <c r="H753" s="10">
        <v>92.5</v>
      </c>
      <c r="I753" s="10">
        <v>76.8</v>
      </c>
      <c r="J753" s="61">
        <f t="shared" si="94"/>
        <v>468</v>
      </c>
      <c r="K753" s="277">
        <f>SUM(J753:J754)</f>
        <v>827.2</v>
      </c>
    </row>
    <row r="754" spans="1:11" ht="12.75">
      <c r="A754" s="424"/>
      <c r="B754" s="15" t="s">
        <v>32</v>
      </c>
      <c r="C754" s="10">
        <v>34</v>
      </c>
      <c r="D754" s="10">
        <v>41.2</v>
      </c>
      <c r="E754" s="10">
        <v>58.2</v>
      </c>
      <c r="F754" s="10">
        <v>73.099999999999994</v>
      </c>
      <c r="G754" s="10">
        <v>24.6</v>
      </c>
      <c r="H754" s="10">
        <v>75.599999999999994</v>
      </c>
      <c r="I754" s="10">
        <v>52.5</v>
      </c>
      <c r="J754" s="61">
        <f t="shared" si="94"/>
        <v>359.2</v>
      </c>
      <c r="K754" s="430"/>
    </row>
    <row r="755" spans="1:11" ht="12.75">
      <c r="A755" s="260">
        <v>46029</v>
      </c>
      <c r="B755" s="15" t="s">
        <v>25</v>
      </c>
      <c r="C755" s="10">
        <v>41.4</v>
      </c>
      <c r="D755" s="10">
        <v>47.5</v>
      </c>
      <c r="E755" s="10">
        <v>81</v>
      </c>
      <c r="F755" s="10">
        <v>92.7</v>
      </c>
      <c r="G755" s="10">
        <v>31.5</v>
      </c>
      <c r="H755" s="10">
        <v>89.6</v>
      </c>
      <c r="I755" s="10">
        <v>76</v>
      </c>
      <c r="J755" s="61">
        <f t="shared" si="94"/>
        <v>459.70000000000005</v>
      </c>
      <c r="K755" s="277">
        <f>SUM(J755:J756)</f>
        <v>837</v>
      </c>
    </row>
    <row r="756" spans="1:11" ht="12.75">
      <c r="A756" s="424"/>
      <c r="B756" s="15" t="s">
        <v>32</v>
      </c>
      <c r="C756" s="10">
        <v>36.200000000000003</v>
      </c>
      <c r="D756" s="10">
        <v>39</v>
      </c>
      <c r="E756" s="10">
        <v>63.7</v>
      </c>
      <c r="F756" s="10">
        <v>74.599999999999994</v>
      </c>
      <c r="G756" s="10">
        <v>25.9</v>
      </c>
      <c r="H756" s="10">
        <v>81.900000000000006</v>
      </c>
      <c r="I756" s="10">
        <v>56</v>
      </c>
      <c r="J756" s="61">
        <f t="shared" si="94"/>
        <v>377.3</v>
      </c>
      <c r="K756" s="430"/>
    </row>
    <row r="757" spans="1:11" ht="12.75">
      <c r="A757" s="260">
        <v>46030</v>
      </c>
      <c r="B757" s="15" t="s">
        <v>25</v>
      </c>
      <c r="C757" s="10">
        <v>41.7</v>
      </c>
      <c r="D757" s="10">
        <v>55</v>
      </c>
      <c r="E757" s="10">
        <v>85.4</v>
      </c>
      <c r="F757" s="10">
        <v>95.7</v>
      </c>
      <c r="G757" s="10">
        <v>33.9</v>
      </c>
      <c r="H757" s="10">
        <v>93.8</v>
      </c>
      <c r="I757" s="10">
        <v>74.900000000000006</v>
      </c>
      <c r="J757" s="61">
        <f t="shared" si="94"/>
        <v>480.4</v>
      </c>
      <c r="K757" s="277">
        <f>SUM(J757:J758)</f>
        <v>871.39999999999986</v>
      </c>
    </row>
    <row r="758" spans="1:11" ht="12.75">
      <c r="A758" s="424"/>
      <c r="B758" s="15" t="s">
        <v>32</v>
      </c>
      <c r="C758" s="10">
        <v>34</v>
      </c>
      <c r="D758" s="10">
        <v>45.8</v>
      </c>
      <c r="E758" s="10">
        <v>66.3</v>
      </c>
      <c r="F758" s="10">
        <v>71.3</v>
      </c>
      <c r="G758" s="10">
        <v>33.200000000000003</v>
      </c>
      <c r="H758" s="10">
        <v>79.2</v>
      </c>
      <c r="I758" s="10">
        <v>61.2</v>
      </c>
      <c r="J758" s="61">
        <f t="shared" si="94"/>
        <v>390.99999999999994</v>
      </c>
      <c r="K758" s="430"/>
    </row>
    <row r="759" spans="1:11" ht="12.75">
      <c r="A759" s="260">
        <v>46031</v>
      </c>
      <c r="B759" s="15" t="s">
        <v>25</v>
      </c>
      <c r="C759" s="10">
        <v>38.5</v>
      </c>
      <c r="D759" s="10">
        <v>55.5</v>
      </c>
      <c r="E759" s="10">
        <v>82.3</v>
      </c>
      <c r="F759" s="10">
        <v>104.4</v>
      </c>
      <c r="G759" s="10">
        <v>39.200000000000003</v>
      </c>
      <c r="H759" s="10">
        <v>88.2</v>
      </c>
      <c r="I759" s="10">
        <v>78.7</v>
      </c>
      <c r="J759" s="61">
        <f t="shared" si="94"/>
        <v>486.8</v>
      </c>
      <c r="K759" s="277">
        <f>SUM(J759:J760)</f>
        <v>876.5</v>
      </c>
    </row>
    <row r="760" spans="1:11" ht="12.75">
      <c r="A760" s="424"/>
      <c r="B760" s="15" t="s">
        <v>32</v>
      </c>
      <c r="C760" s="10">
        <v>33.9</v>
      </c>
      <c r="D760" s="10">
        <v>39</v>
      </c>
      <c r="E760" s="10">
        <v>59.2</v>
      </c>
      <c r="F760" s="10">
        <v>85.8</v>
      </c>
      <c r="G760" s="10">
        <v>32</v>
      </c>
      <c r="H760" s="10">
        <v>83</v>
      </c>
      <c r="I760" s="10">
        <v>56.8</v>
      </c>
      <c r="J760" s="61">
        <f t="shared" si="94"/>
        <v>389.70000000000005</v>
      </c>
      <c r="K760" s="430"/>
    </row>
    <row r="761" spans="1:11" ht="12.75">
      <c r="A761" s="260">
        <v>46032</v>
      </c>
      <c r="B761" s="15" t="s">
        <v>25</v>
      </c>
      <c r="C761" s="10">
        <v>39.799999999999997</v>
      </c>
      <c r="D761" s="10">
        <v>51.5</v>
      </c>
      <c r="E761" s="10">
        <v>86.5</v>
      </c>
      <c r="F761" s="10">
        <v>101.7</v>
      </c>
      <c r="G761" s="10">
        <v>39.9</v>
      </c>
      <c r="H761" s="10">
        <v>89.7</v>
      </c>
      <c r="I761" s="10">
        <v>78.2</v>
      </c>
      <c r="J761" s="61">
        <f t="shared" si="94"/>
        <v>487.29999999999995</v>
      </c>
      <c r="K761" s="277">
        <f>SUM(J761:J762)</f>
        <v>881</v>
      </c>
    </row>
    <row r="762" spans="1:11" ht="12.75">
      <c r="A762" s="424"/>
      <c r="B762" s="15" t="s">
        <v>32</v>
      </c>
      <c r="C762" s="10">
        <v>30.5</v>
      </c>
      <c r="D762" s="10">
        <v>46</v>
      </c>
      <c r="E762" s="10">
        <v>65.2</v>
      </c>
      <c r="F762" s="10">
        <v>72</v>
      </c>
      <c r="G762" s="10">
        <v>33.4</v>
      </c>
      <c r="H762" s="10">
        <v>86.3</v>
      </c>
      <c r="I762" s="10">
        <v>60.3</v>
      </c>
      <c r="J762" s="61">
        <f t="shared" si="94"/>
        <v>393.7</v>
      </c>
      <c r="K762" s="430"/>
    </row>
    <row r="763" spans="1:11" ht="14.25">
      <c r="A763" s="69"/>
      <c r="B763" s="67"/>
      <c r="C763" s="10"/>
      <c r="D763" s="10"/>
      <c r="E763" s="10"/>
      <c r="F763" s="10"/>
      <c r="G763" s="10"/>
      <c r="H763" s="10"/>
      <c r="I763" s="10"/>
      <c r="J763" s="15"/>
      <c r="K763" s="15"/>
    </row>
    <row r="764" spans="1:11" ht="12.75">
      <c r="A764" s="255" t="s">
        <v>89</v>
      </c>
      <c r="B764" s="437"/>
      <c r="C764" s="17">
        <f t="shared" ref="C764:K764" si="95">SUM(C743:C762)</f>
        <v>740.4</v>
      </c>
      <c r="D764" s="17">
        <f t="shared" si="95"/>
        <v>946.6</v>
      </c>
      <c r="E764" s="17">
        <f t="shared" si="95"/>
        <v>1322.7</v>
      </c>
      <c r="F764" s="17">
        <f t="shared" si="95"/>
        <v>1663.3000000000002</v>
      </c>
      <c r="G764" s="17">
        <f t="shared" si="95"/>
        <v>588.09999999999991</v>
      </c>
      <c r="H764" s="17">
        <f t="shared" si="95"/>
        <v>1648.3000000000002</v>
      </c>
      <c r="I764" s="17">
        <f t="shared" si="95"/>
        <v>1338.7</v>
      </c>
      <c r="J764" s="17">
        <f t="shared" si="95"/>
        <v>8248.1</v>
      </c>
      <c r="K764" s="17">
        <f t="shared" si="95"/>
        <v>8248.0999999999985</v>
      </c>
    </row>
    <row r="765" spans="1:11" ht="13.5">
      <c r="A765" s="270" t="s">
        <v>90</v>
      </c>
      <c r="B765" s="437"/>
      <c r="C765" s="16">
        <f t="shared" ref="C765:K765" si="96">40*C764</f>
        <v>29616</v>
      </c>
      <c r="D765" s="16">
        <f t="shared" si="96"/>
        <v>37864</v>
      </c>
      <c r="E765" s="16">
        <f t="shared" si="96"/>
        <v>52908</v>
      </c>
      <c r="F765" s="16">
        <f t="shared" si="96"/>
        <v>66532</v>
      </c>
      <c r="G765" s="16">
        <f t="shared" si="96"/>
        <v>23523.999999999996</v>
      </c>
      <c r="H765" s="16">
        <f t="shared" si="96"/>
        <v>65932</v>
      </c>
      <c r="I765" s="16">
        <f t="shared" si="96"/>
        <v>53548</v>
      </c>
      <c r="J765" s="16">
        <f t="shared" si="96"/>
        <v>329924</v>
      </c>
      <c r="K765" s="16">
        <f t="shared" si="96"/>
        <v>329923.99999999994</v>
      </c>
    </row>
    <row r="766" spans="1:11" ht="14.25">
      <c r="A766" s="69"/>
      <c r="B766" s="67"/>
      <c r="C766" s="10"/>
      <c r="D766" s="10"/>
      <c r="E766" s="10"/>
      <c r="F766" s="10"/>
      <c r="G766" s="10"/>
      <c r="H766" s="10"/>
      <c r="I766" s="10"/>
      <c r="J766" s="15"/>
      <c r="K766" s="15"/>
    </row>
    <row r="767" spans="1:11" ht="12.75">
      <c r="A767" s="283" t="s">
        <v>91</v>
      </c>
      <c r="B767" s="437"/>
      <c r="C767" s="46"/>
      <c r="D767" s="46"/>
      <c r="E767" s="46"/>
      <c r="F767" s="46"/>
      <c r="G767" s="46"/>
      <c r="H767" s="46"/>
      <c r="I767" s="46"/>
      <c r="J767" s="70"/>
      <c r="K767" s="70"/>
    </row>
    <row r="768" spans="1:11" ht="12.75">
      <c r="A768" s="254" t="s">
        <v>92</v>
      </c>
      <c r="B768" s="437"/>
      <c r="C768" s="16"/>
      <c r="D768" s="16"/>
      <c r="E768" s="16"/>
      <c r="F768" s="16"/>
      <c r="G768" s="16"/>
      <c r="H768" s="16"/>
      <c r="I768" s="16"/>
      <c r="J768" s="20"/>
      <c r="K768" s="20"/>
    </row>
    <row r="769" spans="1:11" ht="14.25">
      <c r="A769" s="69"/>
      <c r="B769" s="67"/>
      <c r="C769" s="10"/>
      <c r="D769" s="10"/>
      <c r="E769" s="10"/>
      <c r="F769" s="10"/>
      <c r="G769" s="10"/>
      <c r="H769" s="10"/>
      <c r="I769" s="10"/>
      <c r="J769" s="15"/>
      <c r="K769" s="15"/>
    </row>
    <row r="770" spans="1:11" ht="12.75">
      <c r="A770" s="260">
        <v>46033</v>
      </c>
      <c r="B770" s="15" t="s">
        <v>25</v>
      </c>
      <c r="C770" s="15">
        <v>42.3</v>
      </c>
      <c r="D770" s="15">
        <v>49.3</v>
      </c>
      <c r="E770" s="15">
        <v>87.1</v>
      </c>
      <c r="F770" s="15">
        <v>96.6</v>
      </c>
      <c r="G770" s="15">
        <v>39.5</v>
      </c>
      <c r="H770" s="15">
        <v>92.1</v>
      </c>
      <c r="I770" s="15">
        <v>68.2</v>
      </c>
      <c r="J770" s="15">
        <f t="shared" ref="J770:J789" si="97">SUM(C770:I770)</f>
        <v>475.09999999999997</v>
      </c>
      <c r="K770" s="262">
        <f>SUM(J770:J771)</f>
        <v>873.8</v>
      </c>
    </row>
    <row r="771" spans="1:11" ht="12.75">
      <c r="A771" s="424"/>
      <c r="B771" s="15" t="s">
        <v>32</v>
      </c>
      <c r="C771" s="12">
        <v>34</v>
      </c>
      <c r="D771" s="12">
        <v>44.5</v>
      </c>
      <c r="E771" s="12">
        <v>61.2</v>
      </c>
      <c r="F771" s="12">
        <v>78.8</v>
      </c>
      <c r="G771" s="12">
        <v>32.1</v>
      </c>
      <c r="H771" s="12">
        <v>82.6</v>
      </c>
      <c r="I771" s="12">
        <v>65.5</v>
      </c>
      <c r="J771" s="15">
        <f t="shared" si="97"/>
        <v>398.7</v>
      </c>
      <c r="K771" s="420"/>
    </row>
    <row r="772" spans="1:11" ht="12.75">
      <c r="A772" s="260">
        <v>46034</v>
      </c>
      <c r="B772" s="15" t="s">
        <v>25</v>
      </c>
      <c r="C772" s="29">
        <v>39.700000000000003</v>
      </c>
      <c r="D772" s="29">
        <v>62.9</v>
      </c>
      <c r="E772" s="29">
        <v>90.3</v>
      </c>
      <c r="F772" s="29">
        <v>113</v>
      </c>
      <c r="G772" s="29">
        <v>40.299999999999997</v>
      </c>
      <c r="H772" s="29">
        <v>106.2</v>
      </c>
      <c r="I772" s="29">
        <v>82.2</v>
      </c>
      <c r="J772" s="61">
        <f t="shared" si="97"/>
        <v>534.6</v>
      </c>
      <c r="K772" s="277">
        <f>SUM(J772:J773)</f>
        <v>936.30000000000007</v>
      </c>
    </row>
    <row r="773" spans="1:11" ht="12.75">
      <c r="A773" s="429"/>
      <c r="B773" s="15" t="s">
        <v>32</v>
      </c>
      <c r="C773" s="29">
        <v>33.700000000000003</v>
      </c>
      <c r="D773" s="29">
        <v>48.8</v>
      </c>
      <c r="E773" s="29">
        <v>68.3</v>
      </c>
      <c r="F773" s="29">
        <v>81</v>
      </c>
      <c r="G773" s="29">
        <v>30.1</v>
      </c>
      <c r="H773" s="29">
        <v>86.4</v>
      </c>
      <c r="I773" s="29">
        <v>53.4</v>
      </c>
      <c r="J773" s="61">
        <f t="shared" si="97"/>
        <v>401.70000000000005</v>
      </c>
      <c r="K773" s="430"/>
    </row>
    <row r="774" spans="1:11" ht="12.75">
      <c r="A774" s="260">
        <v>46035</v>
      </c>
      <c r="B774" s="15" t="s">
        <v>25</v>
      </c>
      <c r="C774" s="29">
        <v>42.4</v>
      </c>
      <c r="D774" s="29">
        <v>56.3</v>
      </c>
      <c r="E774" s="29">
        <v>86.7</v>
      </c>
      <c r="F774" s="29">
        <v>101.4</v>
      </c>
      <c r="G774" s="29">
        <v>42.4</v>
      </c>
      <c r="H774" s="29">
        <v>110.5</v>
      </c>
      <c r="I774" s="29">
        <v>84.2</v>
      </c>
      <c r="J774" s="61">
        <f t="shared" si="97"/>
        <v>523.9</v>
      </c>
      <c r="K774" s="277">
        <f>SUM(J774:J775)</f>
        <v>966.4</v>
      </c>
    </row>
    <row r="775" spans="1:11" ht="12.75">
      <c r="A775" s="429"/>
      <c r="B775" s="15" t="s">
        <v>32</v>
      </c>
      <c r="C775" s="29">
        <v>34.200000000000003</v>
      </c>
      <c r="D775" s="29">
        <v>52.3</v>
      </c>
      <c r="E775" s="29">
        <v>75.099999999999994</v>
      </c>
      <c r="F775" s="29">
        <v>91.1</v>
      </c>
      <c r="G775" s="29">
        <v>32.9</v>
      </c>
      <c r="H775" s="29">
        <v>94.8</v>
      </c>
      <c r="I775" s="29">
        <v>62.1</v>
      </c>
      <c r="J775" s="61">
        <f t="shared" si="97"/>
        <v>442.5</v>
      </c>
      <c r="K775" s="430"/>
    </row>
    <row r="776" spans="1:11" ht="12.75">
      <c r="A776" s="260">
        <v>46036</v>
      </c>
      <c r="B776" s="15" t="s">
        <v>25</v>
      </c>
      <c r="C776" s="29">
        <v>44.3</v>
      </c>
      <c r="D776" s="29">
        <v>61.9</v>
      </c>
      <c r="E776" s="29">
        <v>98.7</v>
      </c>
      <c r="F776" s="29">
        <v>108.5</v>
      </c>
      <c r="G776" s="29">
        <v>40.9</v>
      </c>
      <c r="H776" s="29">
        <v>111.8</v>
      </c>
      <c r="I776" s="29">
        <v>87.2</v>
      </c>
      <c r="J776" s="61">
        <f t="shared" si="97"/>
        <v>553.29999999999995</v>
      </c>
      <c r="K776" s="277">
        <f>SUM(J776:J777)</f>
        <v>988.19999999999993</v>
      </c>
    </row>
    <row r="777" spans="1:11" ht="12.75">
      <c r="A777" s="429"/>
      <c r="B777" s="15" t="s">
        <v>32</v>
      </c>
      <c r="C777" s="29">
        <v>34</v>
      </c>
      <c r="D777" s="29">
        <v>52.3</v>
      </c>
      <c r="E777" s="29">
        <v>67.3</v>
      </c>
      <c r="F777" s="29">
        <v>84</v>
      </c>
      <c r="G777" s="29">
        <v>38.200000000000003</v>
      </c>
      <c r="H777" s="29">
        <v>99.6</v>
      </c>
      <c r="I777" s="29">
        <v>59.5</v>
      </c>
      <c r="J777" s="61">
        <f t="shared" si="97"/>
        <v>434.9</v>
      </c>
      <c r="K777" s="430"/>
    </row>
    <row r="778" spans="1:11" ht="12.75">
      <c r="A778" s="260">
        <v>46037</v>
      </c>
      <c r="B778" s="15" t="s">
        <v>25</v>
      </c>
      <c r="C778" s="29">
        <v>45.6</v>
      </c>
      <c r="D778" s="29">
        <v>58.9</v>
      </c>
      <c r="E778" s="29">
        <v>89.2</v>
      </c>
      <c r="F778" s="29">
        <v>112.9</v>
      </c>
      <c r="G778" s="29">
        <v>42.6</v>
      </c>
      <c r="H778" s="29">
        <v>114.8</v>
      </c>
      <c r="I778" s="29">
        <v>80.7</v>
      </c>
      <c r="J778" s="61">
        <f t="shared" si="97"/>
        <v>544.70000000000005</v>
      </c>
      <c r="K778" s="277">
        <f>SUM(J778:J779)</f>
        <v>995.2</v>
      </c>
    </row>
    <row r="779" spans="1:11" ht="12.75">
      <c r="A779" s="429"/>
      <c r="B779" s="15" t="s">
        <v>32</v>
      </c>
      <c r="C779" s="29">
        <v>36</v>
      </c>
      <c r="D779" s="29">
        <v>53</v>
      </c>
      <c r="E779" s="29">
        <v>69.900000000000006</v>
      </c>
      <c r="F779" s="29">
        <v>90.8</v>
      </c>
      <c r="G779" s="29">
        <v>35.200000000000003</v>
      </c>
      <c r="H779" s="29">
        <v>95</v>
      </c>
      <c r="I779" s="29">
        <v>70.599999999999994</v>
      </c>
      <c r="J779" s="61">
        <f t="shared" si="97"/>
        <v>450.5</v>
      </c>
      <c r="K779" s="430"/>
    </row>
    <row r="780" spans="1:11" ht="12.75">
      <c r="A780" s="260">
        <v>46038</v>
      </c>
      <c r="B780" s="15" t="s">
        <v>25</v>
      </c>
      <c r="C780" s="29">
        <v>44</v>
      </c>
      <c r="D780" s="29">
        <v>47.1</v>
      </c>
      <c r="E780" s="29">
        <v>83</v>
      </c>
      <c r="F780" s="29">
        <v>100</v>
      </c>
      <c r="G780" s="29">
        <v>38.700000000000003</v>
      </c>
      <c r="H780" s="29">
        <v>93</v>
      </c>
      <c r="I780" s="29">
        <v>85.4</v>
      </c>
      <c r="J780" s="61">
        <f t="shared" si="97"/>
        <v>491.20000000000005</v>
      </c>
      <c r="K780" s="277">
        <f>SUM(J780:J781)</f>
        <v>872</v>
      </c>
    </row>
    <row r="781" spans="1:11" ht="12.75">
      <c r="A781" s="429"/>
      <c r="B781" s="15" t="s">
        <v>32</v>
      </c>
      <c r="C781" s="29">
        <v>33</v>
      </c>
      <c r="D781" s="29">
        <v>45.8</v>
      </c>
      <c r="E781" s="29">
        <v>58.5</v>
      </c>
      <c r="F781" s="29">
        <v>76.2</v>
      </c>
      <c r="G781" s="29">
        <v>29.4</v>
      </c>
      <c r="H781" s="29">
        <v>85.3</v>
      </c>
      <c r="I781" s="29">
        <v>52.6</v>
      </c>
      <c r="J781" s="61">
        <f t="shared" si="97"/>
        <v>380.8</v>
      </c>
      <c r="K781" s="430"/>
    </row>
    <row r="782" spans="1:11" ht="12.75">
      <c r="A782" s="260">
        <v>46039</v>
      </c>
      <c r="B782" s="15" t="s">
        <v>25</v>
      </c>
      <c r="C782" s="29">
        <v>40.799999999999997</v>
      </c>
      <c r="D782" s="29">
        <v>63.2</v>
      </c>
      <c r="E782" s="29">
        <v>75.400000000000006</v>
      </c>
      <c r="F782" s="29">
        <v>100.9</v>
      </c>
      <c r="G782" s="29">
        <v>40.4</v>
      </c>
      <c r="H782" s="29">
        <v>109.8</v>
      </c>
      <c r="I782" s="29">
        <v>74.900000000000006</v>
      </c>
      <c r="J782" s="61">
        <f t="shared" si="97"/>
        <v>505.4</v>
      </c>
      <c r="K782" s="277">
        <f>SUM(J782:J783)</f>
        <v>947</v>
      </c>
    </row>
    <row r="783" spans="1:11" ht="12.75">
      <c r="A783" s="429"/>
      <c r="B783" s="15" t="s">
        <v>32</v>
      </c>
      <c r="C783" s="29">
        <v>35.1</v>
      </c>
      <c r="D783" s="29">
        <v>53.8</v>
      </c>
      <c r="E783" s="29">
        <v>70.8</v>
      </c>
      <c r="F783" s="29">
        <v>90.2</v>
      </c>
      <c r="G783" s="29">
        <v>35.299999999999997</v>
      </c>
      <c r="H783" s="29">
        <v>94.3</v>
      </c>
      <c r="I783" s="29">
        <v>62.1</v>
      </c>
      <c r="J783" s="61">
        <f t="shared" si="97"/>
        <v>441.6</v>
      </c>
      <c r="K783" s="430"/>
    </row>
    <row r="784" spans="1:11" ht="12.75">
      <c r="A784" s="260">
        <v>46040</v>
      </c>
      <c r="B784" s="15" t="s">
        <v>25</v>
      </c>
      <c r="C784" s="29">
        <v>40.799999999999997</v>
      </c>
      <c r="D784" s="29">
        <v>55.1</v>
      </c>
      <c r="E784" s="29">
        <v>80.2</v>
      </c>
      <c r="F784" s="29">
        <v>99.9</v>
      </c>
      <c r="G784" s="29">
        <v>44.8</v>
      </c>
      <c r="H784" s="29">
        <v>101.7</v>
      </c>
      <c r="I784" s="29">
        <v>77.7</v>
      </c>
      <c r="J784" s="61">
        <f t="shared" si="97"/>
        <v>500.2</v>
      </c>
      <c r="K784" s="277">
        <f>SUM(J784:J785)</f>
        <v>920.9</v>
      </c>
    </row>
    <row r="785" spans="1:11" ht="12.75">
      <c r="A785" s="429"/>
      <c r="B785" s="15" t="s">
        <v>32</v>
      </c>
      <c r="C785" s="29">
        <v>31.7</v>
      </c>
      <c r="D785" s="29">
        <v>54.4</v>
      </c>
      <c r="E785" s="29">
        <v>60.8</v>
      </c>
      <c r="F785" s="29">
        <v>90.1</v>
      </c>
      <c r="G785" s="29">
        <v>37.9</v>
      </c>
      <c r="H785" s="29">
        <v>90.2</v>
      </c>
      <c r="I785" s="29">
        <v>55.6</v>
      </c>
      <c r="J785" s="61">
        <f t="shared" si="97"/>
        <v>420.7</v>
      </c>
      <c r="K785" s="430"/>
    </row>
    <row r="786" spans="1:11" ht="12.75">
      <c r="A786" s="260">
        <v>46041</v>
      </c>
      <c r="B786" s="15" t="s">
        <v>25</v>
      </c>
      <c r="C786" s="29">
        <v>42.3</v>
      </c>
      <c r="D786" s="29">
        <v>61.8</v>
      </c>
      <c r="E786" s="29">
        <v>85.4</v>
      </c>
      <c r="F786" s="29">
        <v>100.9</v>
      </c>
      <c r="G786" s="29">
        <v>48.3</v>
      </c>
      <c r="H786" s="29">
        <v>102.3</v>
      </c>
      <c r="I786" s="29">
        <v>73.5</v>
      </c>
      <c r="J786" s="61">
        <f t="shared" si="97"/>
        <v>514.5</v>
      </c>
      <c r="K786" s="277">
        <f>SUM(J786:J787)</f>
        <v>945.3</v>
      </c>
    </row>
    <row r="787" spans="1:11" ht="12.75">
      <c r="A787" s="429"/>
      <c r="B787" s="15" t="s">
        <v>32</v>
      </c>
      <c r="C787" s="29">
        <v>31.3</v>
      </c>
      <c r="D787" s="29">
        <v>54</v>
      </c>
      <c r="E787" s="29">
        <v>60.4</v>
      </c>
      <c r="F787" s="29">
        <v>80.7</v>
      </c>
      <c r="G787" s="29">
        <v>39</v>
      </c>
      <c r="H787" s="29">
        <v>99.6</v>
      </c>
      <c r="I787" s="29">
        <v>65.8</v>
      </c>
      <c r="J787" s="61">
        <f t="shared" si="97"/>
        <v>430.8</v>
      </c>
      <c r="K787" s="430"/>
    </row>
    <row r="788" spans="1:11" ht="12.75">
      <c r="A788" s="260">
        <v>46042</v>
      </c>
      <c r="B788" s="15" t="s">
        <v>25</v>
      </c>
      <c r="C788" s="29">
        <v>43</v>
      </c>
      <c r="D788" s="29">
        <v>51.3</v>
      </c>
      <c r="E788" s="29">
        <v>93.6</v>
      </c>
      <c r="F788" s="29">
        <v>104.3</v>
      </c>
      <c r="G788" s="29">
        <v>46.8</v>
      </c>
      <c r="H788" s="29">
        <v>101.9</v>
      </c>
      <c r="I788" s="29">
        <v>68.8</v>
      </c>
      <c r="J788" s="61">
        <f t="shared" si="97"/>
        <v>509.7</v>
      </c>
      <c r="K788" s="277">
        <f>SUM(J788:J789)</f>
        <v>774.8</v>
      </c>
    </row>
    <row r="789" spans="1:11" ht="12.75">
      <c r="A789" s="429"/>
      <c r="B789" s="15" t="s">
        <v>32</v>
      </c>
      <c r="C789" s="29">
        <v>30.2</v>
      </c>
      <c r="D789" s="29">
        <v>48.5</v>
      </c>
      <c r="E789" s="29">
        <v>57.3</v>
      </c>
      <c r="F789" s="29">
        <v>0</v>
      </c>
      <c r="G789" s="29">
        <v>32.4</v>
      </c>
      <c r="H789" s="29">
        <v>96.7</v>
      </c>
      <c r="I789" s="29">
        <v>0</v>
      </c>
      <c r="J789" s="61">
        <f t="shared" si="97"/>
        <v>265.10000000000002</v>
      </c>
      <c r="K789" s="430"/>
    </row>
    <row r="791" spans="1:11" ht="12.75">
      <c r="A791" s="255" t="s">
        <v>89</v>
      </c>
      <c r="B791" s="437"/>
      <c r="C791" s="17">
        <f t="shared" ref="C791:K791" si="98">SUM(C770:C789)</f>
        <v>758.4</v>
      </c>
      <c r="D791" s="17">
        <f t="shared" si="98"/>
        <v>1075.2</v>
      </c>
      <c r="E791" s="17">
        <f t="shared" si="98"/>
        <v>1519.2</v>
      </c>
      <c r="F791" s="17">
        <f t="shared" si="98"/>
        <v>1801.3000000000002</v>
      </c>
      <c r="G791" s="17">
        <f t="shared" si="98"/>
        <v>767.1999999999997</v>
      </c>
      <c r="H791" s="17">
        <f t="shared" si="98"/>
        <v>1968.5999999999997</v>
      </c>
      <c r="I791" s="17">
        <f t="shared" si="98"/>
        <v>1329.9999999999998</v>
      </c>
      <c r="J791" s="17">
        <f t="shared" si="98"/>
        <v>9219.9000000000015</v>
      </c>
      <c r="K791" s="17">
        <f t="shared" si="98"/>
        <v>9219.8999999999978</v>
      </c>
    </row>
    <row r="792" spans="1:11" ht="13.5">
      <c r="A792" s="270" t="s">
        <v>90</v>
      </c>
      <c r="B792" s="437"/>
      <c r="C792" s="16">
        <f t="shared" ref="C792:K792" si="99">40*C791</f>
        <v>30336</v>
      </c>
      <c r="D792" s="16">
        <f t="shared" si="99"/>
        <v>43008</v>
      </c>
      <c r="E792" s="16">
        <f t="shared" si="99"/>
        <v>60768</v>
      </c>
      <c r="F792" s="16">
        <f t="shared" si="99"/>
        <v>72052</v>
      </c>
      <c r="G792" s="16">
        <f t="shared" si="99"/>
        <v>30687.999999999989</v>
      </c>
      <c r="H792" s="16">
        <f t="shared" si="99"/>
        <v>78743.999999999985</v>
      </c>
      <c r="I792" s="16">
        <f t="shared" si="99"/>
        <v>53199.999999999993</v>
      </c>
      <c r="J792" s="16">
        <f t="shared" si="99"/>
        <v>368796.00000000006</v>
      </c>
      <c r="K792" s="16">
        <f t="shared" si="99"/>
        <v>368795.99999999988</v>
      </c>
    </row>
    <row r="793" spans="1:11" ht="14.25">
      <c r="A793" s="69"/>
      <c r="B793" s="67"/>
      <c r="C793" s="10"/>
      <c r="D793" s="10"/>
      <c r="E793" s="10"/>
      <c r="F793" s="10"/>
      <c r="G793" s="10"/>
      <c r="H793" s="10"/>
      <c r="I793" s="10"/>
      <c r="J793" s="15"/>
      <c r="K793" s="15"/>
    </row>
    <row r="794" spans="1:11" ht="12.75">
      <c r="A794" s="283" t="s">
        <v>91</v>
      </c>
      <c r="B794" s="437"/>
      <c r="C794" s="46"/>
      <c r="D794" s="46"/>
      <c r="E794" s="46"/>
      <c r="F794" s="46"/>
      <c r="G794" s="46"/>
      <c r="H794" s="46"/>
      <c r="I794" s="46"/>
      <c r="J794" s="70"/>
      <c r="K794" s="70"/>
    </row>
    <row r="795" spans="1:11" ht="12.75">
      <c r="A795" s="254" t="s">
        <v>92</v>
      </c>
      <c r="B795" s="437"/>
      <c r="C795" s="16"/>
      <c r="D795" s="16"/>
      <c r="E795" s="16"/>
      <c r="F795" s="16"/>
      <c r="G795" s="16"/>
      <c r="H795" s="16"/>
      <c r="I795" s="16"/>
      <c r="J795" s="20"/>
      <c r="K795" s="20"/>
    </row>
    <row r="797" spans="1:11" ht="12.75">
      <c r="A797" s="260">
        <v>46043</v>
      </c>
      <c r="B797" s="15" t="s">
        <v>25</v>
      </c>
      <c r="C797" s="15">
        <v>38.9</v>
      </c>
      <c r="D797" s="15">
        <v>60.8</v>
      </c>
      <c r="E797" s="15">
        <v>90.3</v>
      </c>
      <c r="F797" s="15">
        <v>104.7</v>
      </c>
      <c r="G797" s="15">
        <v>50</v>
      </c>
      <c r="H797" s="15">
        <v>100.1</v>
      </c>
      <c r="I797" s="15">
        <v>100.5</v>
      </c>
      <c r="J797" s="15">
        <f t="shared" ref="J797:J818" si="100">SUM(C797:I797)</f>
        <v>545.29999999999995</v>
      </c>
      <c r="K797" s="262">
        <f>SUM(J797:J798)</f>
        <v>890.09999999999991</v>
      </c>
    </row>
    <row r="798" spans="1:11" ht="12.75">
      <c r="A798" s="424"/>
      <c r="B798" s="15" t="s">
        <v>32</v>
      </c>
      <c r="C798" s="12">
        <v>34</v>
      </c>
      <c r="D798" s="12">
        <v>54.2</v>
      </c>
      <c r="E798" s="12">
        <v>60.8</v>
      </c>
      <c r="F798" s="12">
        <v>90.5</v>
      </c>
      <c r="G798" s="12">
        <v>43.2</v>
      </c>
      <c r="H798" s="12">
        <v>0</v>
      </c>
      <c r="I798" s="12">
        <v>62.1</v>
      </c>
      <c r="J798" s="15">
        <f t="shared" si="100"/>
        <v>344.8</v>
      </c>
      <c r="K798" s="420"/>
    </row>
    <row r="799" spans="1:11" ht="12.75">
      <c r="A799" s="260">
        <v>46044</v>
      </c>
      <c r="B799" s="15" t="s">
        <v>25</v>
      </c>
      <c r="C799" s="29">
        <v>42.8</v>
      </c>
      <c r="D799" s="29">
        <v>58.4</v>
      </c>
      <c r="E799" s="29">
        <v>85.8</v>
      </c>
      <c r="F799" s="29">
        <v>106.8</v>
      </c>
      <c r="G799" s="29">
        <v>47.4</v>
      </c>
      <c r="H799" s="29">
        <v>0</v>
      </c>
      <c r="I799" s="29">
        <v>91.7</v>
      </c>
      <c r="J799" s="61">
        <f t="shared" si="100"/>
        <v>432.9</v>
      </c>
      <c r="K799" s="277">
        <f>SUM(J799:J800)</f>
        <v>891.90000000000009</v>
      </c>
    </row>
    <row r="800" spans="1:11" ht="12.75">
      <c r="A800" s="429"/>
      <c r="B800" s="15" t="s">
        <v>32</v>
      </c>
      <c r="C800" s="29">
        <v>35.6</v>
      </c>
      <c r="D800" s="29">
        <v>52.3</v>
      </c>
      <c r="E800" s="29">
        <v>64.599999999999994</v>
      </c>
      <c r="F800" s="29">
        <v>83.3</v>
      </c>
      <c r="G800" s="29">
        <v>47.8</v>
      </c>
      <c r="H800" s="29">
        <v>113.3</v>
      </c>
      <c r="I800" s="29">
        <v>62.1</v>
      </c>
      <c r="J800" s="61">
        <f t="shared" si="100"/>
        <v>459.00000000000006</v>
      </c>
      <c r="K800" s="430"/>
    </row>
    <row r="801" spans="1:11" ht="12.75">
      <c r="A801" s="260">
        <v>46045</v>
      </c>
      <c r="B801" s="15" t="s">
        <v>25</v>
      </c>
      <c r="C801" s="29">
        <v>43.9</v>
      </c>
      <c r="D801" s="29">
        <v>66.2</v>
      </c>
      <c r="E801" s="29">
        <v>91.1</v>
      </c>
      <c r="F801" s="29">
        <v>113.4</v>
      </c>
      <c r="G801" s="29">
        <v>50.8</v>
      </c>
      <c r="H801" s="29">
        <v>114.3</v>
      </c>
      <c r="I801" s="29">
        <v>92.4</v>
      </c>
      <c r="J801" s="61">
        <f t="shared" si="100"/>
        <v>572.1</v>
      </c>
      <c r="K801" s="277">
        <f>SUM(J801:J802)</f>
        <v>1005.8</v>
      </c>
    </row>
    <row r="802" spans="1:11" ht="12.75">
      <c r="A802" s="429"/>
      <c r="B802" s="15" t="s">
        <v>32</v>
      </c>
      <c r="C802" s="29">
        <v>35.200000000000003</v>
      </c>
      <c r="D802" s="29">
        <v>54.4</v>
      </c>
      <c r="E802" s="29">
        <v>66.099999999999994</v>
      </c>
      <c r="F802" s="29">
        <v>70</v>
      </c>
      <c r="G802" s="29">
        <v>42.3</v>
      </c>
      <c r="H802" s="29">
        <v>96.9</v>
      </c>
      <c r="I802" s="29">
        <v>68.8</v>
      </c>
      <c r="J802" s="61">
        <f t="shared" si="100"/>
        <v>433.7</v>
      </c>
      <c r="K802" s="430"/>
    </row>
    <row r="803" spans="1:11" ht="12.75">
      <c r="A803" s="260">
        <v>46046</v>
      </c>
      <c r="B803" s="15" t="s">
        <v>25</v>
      </c>
      <c r="C803" s="29">
        <v>38.200000000000003</v>
      </c>
      <c r="D803" s="29">
        <v>58.7</v>
      </c>
      <c r="E803" s="29">
        <v>90</v>
      </c>
      <c r="F803" s="29">
        <v>100.1</v>
      </c>
      <c r="G803" s="29">
        <v>48</v>
      </c>
      <c r="H803" s="29">
        <v>104.3</v>
      </c>
      <c r="I803" s="29">
        <v>76</v>
      </c>
      <c r="J803" s="61">
        <f t="shared" si="100"/>
        <v>515.29999999999995</v>
      </c>
      <c r="K803" s="277">
        <f>SUM(J803:J804)</f>
        <v>967.9</v>
      </c>
    </row>
    <row r="804" spans="1:11" ht="12.75">
      <c r="A804" s="429"/>
      <c r="B804" s="15" t="s">
        <v>32</v>
      </c>
      <c r="C804" s="29">
        <v>34</v>
      </c>
      <c r="D804" s="29">
        <v>53.6</v>
      </c>
      <c r="E804" s="29">
        <v>60.4</v>
      </c>
      <c r="F804" s="29">
        <v>88.7</v>
      </c>
      <c r="G804" s="29">
        <v>40.6</v>
      </c>
      <c r="H804" s="29">
        <v>99.2</v>
      </c>
      <c r="I804" s="29">
        <v>76.099999999999994</v>
      </c>
      <c r="J804" s="61">
        <f t="shared" si="100"/>
        <v>452.6</v>
      </c>
      <c r="K804" s="430"/>
    </row>
    <row r="805" spans="1:11" ht="12.75">
      <c r="A805" s="260">
        <v>46047</v>
      </c>
      <c r="B805" s="15" t="s">
        <v>25</v>
      </c>
      <c r="C805" s="29">
        <v>41.7</v>
      </c>
      <c r="D805" s="29">
        <v>62.5</v>
      </c>
      <c r="E805" s="29">
        <v>92.6</v>
      </c>
      <c r="F805" s="29">
        <v>109.1</v>
      </c>
      <c r="G805" s="29">
        <v>50</v>
      </c>
      <c r="H805" s="29">
        <v>126.6</v>
      </c>
      <c r="I805" s="29">
        <v>85</v>
      </c>
      <c r="J805" s="61">
        <f t="shared" si="100"/>
        <v>567.5</v>
      </c>
      <c r="K805" s="277">
        <f>SUM(J805:J806)</f>
        <v>1012.2</v>
      </c>
    </row>
    <row r="806" spans="1:11" ht="12.75">
      <c r="A806" s="429"/>
      <c r="B806" s="15" t="s">
        <v>32</v>
      </c>
      <c r="C806" s="29">
        <v>32</v>
      </c>
      <c r="D806" s="29">
        <v>57</v>
      </c>
      <c r="E806" s="29">
        <v>63.8</v>
      </c>
      <c r="F806" s="29">
        <v>85</v>
      </c>
      <c r="G806" s="29">
        <v>39</v>
      </c>
      <c r="H806" s="29">
        <v>89.2</v>
      </c>
      <c r="I806" s="29">
        <v>78.7</v>
      </c>
      <c r="J806" s="61">
        <f t="shared" si="100"/>
        <v>444.7</v>
      </c>
      <c r="K806" s="430"/>
    </row>
    <row r="807" spans="1:11" ht="12.75">
      <c r="A807" s="260">
        <v>46048</v>
      </c>
      <c r="B807" s="15" t="s">
        <v>25</v>
      </c>
      <c r="C807" s="29">
        <v>40.9</v>
      </c>
      <c r="D807" s="29">
        <v>56.2</v>
      </c>
      <c r="E807" s="29">
        <v>95.5</v>
      </c>
      <c r="F807" s="29">
        <v>110.3</v>
      </c>
      <c r="G807" s="29">
        <v>48.4</v>
      </c>
      <c r="H807" s="29">
        <v>101.5</v>
      </c>
      <c r="I807" s="29">
        <v>80.099999999999994</v>
      </c>
      <c r="J807" s="61">
        <f t="shared" si="100"/>
        <v>532.9</v>
      </c>
      <c r="K807" s="277">
        <f>SUM(J807:J808)</f>
        <v>951.5</v>
      </c>
    </row>
    <row r="808" spans="1:11" ht="12.75">
      <c r="A808" s="429"/>
      <c r="B808" s="15" t="s">
        <v>32</v>
      </c>
      <c r="C808" s="29">
        <v>31.5</v>
      </c>
      <c r="D808" s="29">
        <v>58.1</v>
      </c>
      <c r="E808" s="29">
        <v>55.5</v>
      </c>
      <c r="F808" s="29">
        <v>75.7</v>
      </c>
      <c r="G808" s="29">
        <v>41.5</v>
      </c>
      <c r="H808" s="29">
        <v>97.5</v>
      </c>
      <c r="I808" s="29">
        <v>58.8</v>
      </c>
      <c r="J808" s="61">
        <f t="shared" si="100"/>
        <v>418.6</v>
      </c>
      <c r="K808" s="430"/>
    </row>
    <row r="809" spans="1:11" ht="12.75">
      <c r="A809" s="260">
        <v>46049</v>
      </c>
      <c r="B809" s="15" t="s">
        <v>25</v>
      </c>
      <c r="C809" s="29">
        <v>43.9</v>
      </c>
      <c r="D809" s="29">
        <v>61.1</v>
      </c>
      <c r="E809" s="29">
        <v>87.3</v>
      </c>
      <c r="F809" s="29">
        <v>93.2</v>
      </c>
      <c r="G809" s="29">
        <v>47.9</v>
      </c>
      <c r="H809" s="29">
        <v>110.8</v>
      </c>
      <c r="I809" s="29">
        <v>0</v>
      </c>
      <c r="J809" s="61">
        <f t="shared" si="100"/>
        <v>444.2</v>
      </c>
      <c r="K809" s="277">
        <f>SUM(J809:J810)</f>
        <v>907.3</v>
      </c>
    </row>
    <row r="810" spans="1:11" ht="12.75">
      <c r="A810" s="429"/>
      <c r="B810" s="15" t="s">
        <v>32</v>
      </c>
      <c r="C810" s="29">
        <v>36.6</v>
      </c>
      <c r="D810" s="29">
        <v>43.7</v>
      </c>
      <c r="E810" s="29">
        <v>68.3</v>
      </c>
      <c r="F810" s="29">
        <v>104.7</v>
      </c>
      <c r="G810" s="29">
        <v>42.1</v>
      </c>
      <c r="H810" s="29">
        <v>98.1</v>
      </c>
      <c r="I810" s="29">
        <v>69.599999999999994</v>
      </c>
      <c r="J810" s="61">
        <f t="shared" si="100"/>
        <v>463.1</v>
      </c>
      <c r="K810" s="430"/>
    </row>
    <row r="811" spans="1:11" ht="12.75">
      <c r="A811" s="260">
        <v>46050</v>
      </c>
      <c r="B811" s="15" t="s">
        <v>25</v>
      </c>
      <c r="C811" s="29">
        <v>39.799999999999997</v>
      </c>
      <c r="D811" s="29">
        <v>65.5</v>
      </c>
      <c r="E811" s="29">
        <v>90.7</v>
      </c>
      <c r="F811" s="29">
        <v>85.3</v>
      </c>
      <c r="G811" s="29">
        <v>47.3</v>
      </c>
      <c r="H811" s="29">
        <v>103</v>
      </c>
      <c r="I811" s="29">
        <v>80.5</v>
      </c>
      <c r="J811" s="61">
        <f t="shared" si="100"/>
        <v>512.1</v>
      </c>
      <c r="K811" s="277">
        <f>SUM(J811:J812)</f>
        <v>959.5</v>
      </c>
    </row>
    <row r="812" spans="1:11" ht="12.75">
      <c r="A812" s="429"/>
      <c r="B812" s="15" t="s">
        <v>32</v>
      </c>
      <c r="C812" s="29">
        <v>24.8</v>
      </c>
      <c r="D812" s="29">
        <v>55.5</v>
      </c>
      <c r="E812" s="29">
        <v>66</v>
      </c>
      <c r="F812" s="29">
        <v>95.1</v>
      </c>
      <c r="G812" s="29">
        <v>36.5</v>
      </c>
      <c r="H812" s="29">
        <v>93.5</v>
      </c>
      <c r="I812" s="29">
        <v>76</v>
      </c>
      <c r="J812" s="61">
        <f t="shared" si="100"/>
        <v>447.4</v>
      </c>
      <c r="K812" s="430"/>
    </row>
    <row r="813" spans="1:11" ht="12.75">
      <c r="A813" s="260">
        <v>46051</v>
      </c>
      <c r="B813" s="15" t="s">
        <v>25</v>
      </c>
      <c r="C813" s="29">
        <v>44.3</v>
      </c>
      <c r="D813" s="29">
        <v>63.2</v>
      </c>
      <c r="E813" s="29">
        <v>90.3</v>
      </c>
      <c r="F813" s="29">
        <v>109.1</v>
      </c>
      <c r="G813" s="29">
        <v>52.1</v>
      </c>
      <c r="H813" s="29">
        <v>97</v>
      </c>
      <c r="I813" s="29">
        <v>81.2</v>
      </c>
      <c r="J813" s="61">
        <f t="shared" si="100"/>
        <v>537.20000000000005</v>
      </c>
      <c r="K813" s="277">
        <f>SUM(J813:J814)</f>
        <v>961.6</v>
      </c>
    </row>
    <row r="814" spans="1:11" ht="12.75">
      <c r="A814" s="429"/>
      <c r="B814" s="15" t="s">
        <v>32</v>
      </c>
      <c r="C814" s="29">
        <v>36.200000000000003</v>
      </c>
      <c r="D814" s="29">
        <v>53.2</v>
      </c>
      <c r="E814" s="29">
        <v>64.7</v>
      </c>
      <c r="F814" s="29">
        <v>69</v>
      </c>
      <c r="G814" s="29">
        <v>42.4</v>
      </c>
      <c r="H814" s="29">
        <v>95</v>
      </c>
      <c r="I814" s="29">
        <v>63.9</v>
      </c>
      <c r="J814" s="61">
        <f t="shared" si="100"/>
        <v>424.4</v>
      </c>
      <c r="K814" s="430"/>
    </row>
    <row r="815" spans="1:11" ht="12.75">
      <c r="A815" s="260">
        <v>46052</v>
      </c>
      <c r="B815" s="15" t="s">
        <v>25</v>
      </c>
      <c r="C815" s="29">
        <v>41.9</v>
      </c>
      <c r="D815" s="29">
        <v>64.7</v>
      </c>
      <c r="E815" s="29">
        <v>94.8</v>
      </c>
      <c r="F815" s="29">
        <v>107.4</v>
      </c>
      <c r="G815" s="29">
        <v>47.5</v>
      </c>
      <c r="H815" s="29">
        <v>112.3</v>
      </c>
      <c r="I815" s="29">
        <v>78.3</v>
      </c>
      <c r="J815" s="61">
        <f t="shared" si="100"/>
        <v>546.9</v>
      </c>
      <c r="K815" s="277">
        <f>SUM(J815:J816)</f>
        <v>971.2</v>
      </c>
    </row>
    <row r="816" spans="1:11" ht="12.75">
      <c r="A816" s="429"/>
      <c r="B816" s="15" t="s">
        <v>32</v>
      </c>
      <c r="C816" s="29">
        <v>32.200000000000003</v>
      </c>
      <c r="D816" s="29">
        <v>58.2</v>
      </c>
      <c r="E816" s="29">
        <v>54.7</v>
      </c>
      <c r="F816" s="29">
        <v>80.5</v>
      </c>
      <c r="G816" s="29">
        <v>45.1</v>
      </c>
      <c r="H816" s="29">
        <v>94.7</v>
      </c>
      <c r="I816" s="29">
        <v>58.9</v>
      </c>
      <c r="J816" s="61">
        <f t="shared" si="100"/>
        <v>424.3</v>
      </c>
      <c r="K816" s="430"/>
    </row>
    <row r="817" spans="1:11" ht="12.75">
      <c r="A817" s="260">
        <v>46053</v>
      </c>
      <c r="B817" s="15" t="s">
        <v>25</v>
      </c>
      <c r="C817" s="29">
        <v>49.5</v>
      </c>
      <c r="D817" s="29">
        <v>66.400000000000006</v>
      </c>
      <c r="E817" s="29">
        <v>95</v>
      </c>
      <c r="F817" s="29">
        <v>112.6</v>
      </c>
      <c r="G817" s="29">
        <v>49.7</v>
      </c>
      <c r="H817" s="29">
        <v>112.3</v>
      </c>
      <c r="I817" s="29">
        <v>94.4</v>
      </c>
      <c r="J817" s="61">
        <f t="shared" si="100"/>
        <v>579.9</v>
      </c>
      <c r="K817" s="277">
        <f>SUM(J817:J818)</f>
        <v>1054.0999999999999</v>
      </c>
    </row>
    <row r="818" spans="1:11" ht="12.75">
      <c r="A818" s="429"/>
      <c r="B818" s="15" t="s">
        <v>32</v>
      </c>
      <c r="C818" s="29">
        <v>33.9</v>
      </c>
      <c r="D818" s="29">
        <v>63</v>
      </c>
      <c r="E818" s="29">
        <v>71.2</v>
      </c>
      <c r="F818" s="29">
        <v>74.5</v>
      </c>
      <c r="G818" s="29">
        <v>41</v>
      </c>
      <c r="H818" s="29">
        <v>113.3</v>
      </c>
      <c r="I818" s="29">
        <v>77.3</v>
      </c>
      <c r="J818" s="61">
        <f t="shared" si="100"/>
        <v>474.20000000000005</v>
      </c>
      <c r="K818" s="430"/>
    </row>
    <row r="820" spans="1:11" ht="12.75">
      <c r="A820" s="255" t="s">
        <v>89</v>
      </c>
      <c r="B820" s="437"/>
      <c r="C820" s="17">
        <f t="shared" ref="C820:K820" si="101">SUM(C797:C818)</f>
        <v>831.79999999999984</v>
      </c>
      <c r="D820" s="17">
        <f t="shared" si="101"/>
        <v>1286.9000000000003</v>
      </c>
      <c r="E820" s="17">
        <f t="shared" si="101"/>
        <v>1699.5</v>
      </c>
      <c r="F820" s="17">
        <f t="shared" si="101"/>
        <v>2069</v>
      </c>
      <c r="G820" s="17">
        <f t="shared" si="101"/>
        <v>1000.6</v>
      </c>
      <c r="H820" s="17">
        <f t="shared" si="101"/>
        <v>2072.9</v>
      </c>
      <c r="I820" s="17">
        <f t="shared" si="101"/>
        <v>1612.4000000000003</v>
      </c>
      <c r="J820" s="17">
        <f t="shared" si="101"/>
        <v>10573.099999999999</v>
      </c>
      <c r="K820" s="17">
        <f t="shared" si="101"/>
        <v>10573.100000000002</v>
      </c>
    </row>
    <row r="821" spans="1:11" ht="13.5">
      <c r="A821" s="270" t="s">
        <v>90</v>
      </c>
      <c r="B821" s="437"/>
      <c r="C821" s="16">
        <f t="shared" ref="C821:K821" si="102">40*C820</f>
        <v>33271.999999999993</v>
      </c>
      <c r="D821" s="16">
        <f t="shared" si="102"/>
        <v>51476.000000000015</v>
      </c>
      <c r="E821" s="16">
        <f t="shared" si="102"/>
        <v>67980</v>
      </c>
      <c r="F821" s="16">
        <f t="shared" si="102"/>
        <v>82760</v>
      </c>
      <c r="G821" s="16">
        <f t="shared" si="102"/>
        <v>40024</v>
      </c>
      <c r="H821" s="16">
        <f t="shared" si="102"/>
        <v>82916</v>
      </c>
      <c r="I821" s="16">
        <f t="shared" si="102"/>
        <v>64496.000000000015</v>
      </c>
      <c r="J821" s="16">
        <f t="shared" si="102"/>
        <v>422923.99999999994</v>
      </c>
      <c r="K821" s="16">
        <f t="shared" si="102"/>
        <v>422924.00000000012</v>
      </c>
    </row>
    <row r="822" spans="1:11" ht="14.25">
      <c r="A822" s="69"/>
      <c r="B822" s="67"/>
      <c r="C822" s="10"/>
      <c r="D822" s="10"/>
      <c r="E822" s="10"/>
      <c r="F822" s="10"/>
      <c r="G822" s="10"/>
      <c r="H822" s="10"/>
      <c r="I822" s="10"/>
      <c r="J822" s="15"/>
      <c r="K822" s="15"/>
    </row>
    <row r="823" spans="1:11" ht="12.75">
      <c r="A823" s="283" t="s">
        <v>91</v>
      </c>
      <c r="B823" s="437"/>
      <c r="C823" s="46"/>
      <c r="D823" s="46"/>
      <c r="E823" s="46"/>
      <c r="F823" s="46"/>
      <c r="G823" s="46"/>
      <c r="H823" s="46"/>
      <c r="I823" s="46"/>
      <c r="J823" s="70"/>
      <c r="K823" s="70"/>
    </row>
    <row r="824" spans="1:11" ht="12.75">
      <c r="A824" s="254" t="s">
        <v>92</v>
      </c>
      <c r="B824" s="437"/>
      <c r="C824" s="16"/>
      <c r="D824" s="16"/>
      <c r="E824" s="16"/>
      <c r="F824" s="16"/>
      <c r="G824" s="16"/>
      <c r="H824" s="16"/>
      <c r="I824" s="16"/>
      <c r="J824" s="20"/>
      <c r="K824" s="20"/>
    </row>
  </sheetData>
  <mergeCells count="730">
    <mergeCell ref="A83:B83"/>
    <mergeCell ref="A85:B85"/>
    <mergeCell ref="A86:B86"/>
    <mergeCell ref="A25:A26"/>
    <mergeCell ref="K25:K26"/>
    <mergeCell ref="A73:A74"/>
    <mergeCell ref="K73:K74"/>
    <mergeCell ref="A75:A76"/>
    <mergeCell ref="K75:K76"/>
    <mergeCell ref="A77:A78"/>
    <mergeCell ref="K77:K78"/>
    <mergeCell ref="A79:A80"/>
    <mergeCell ref="K79:K80"/>
    <mergeCell ref="A82:B82"/>
    <mergeCell ref="A63:A64"/>
    <mergeCell ref="K63:K64"/>
    <mergeCell ref="A65:A66"/>
    <mergeCell ref="K65:K66"/>
    <mergeCell ref="A67:A68"/>
    <mergeCell ref="K67:K68"/>
    <mergeCell ref="A69:A70"/>
    <mergeCell ref="K69:K70"/>
    <mergeCell ref="A71:A72"/>
    <mergeCell ref="K71:K72"/>
    <mergeCell ref="A50:A51"/>
    <mergeCell ref="K50:K51"/>
    <mergeCell ref="A52:A53"/>
    <mergeCell ref="K52:K53"/>
    <mergeCell ref="A55:B55"/>
    <mergeCell ref="A56:B56"/>
    <mergeCell ref="A58:B58"/>
    <mergeCell ref="A59:B59"/>
    <mergeCell ref="A61:A62"/>
    <mergeCell ref="K61:K62"/>
    <mergeCell ref="A40:A41"/>
    <mergeCell ref="K40:K41"/>
    <mergeCell ref="A42:A43"/>
    <mergeCell ref="K42:K43"/>
    <mergeCell ref="A44:A45"/>
    <mergeCell ref="K44:K45"/>
    <mergeCell ref="A46:A47"/>
    <mergeCell ref="K46:K47"/>
    <mergeCell ref="A48:A49"/>
    <mergeCell ref="K48:K49"/>
    <mergeCell ref="A28:B28"/>
    <mergeCell ref="A29:B29"/>
    <mergeCell ref="A31:B31"/>
    <mergeCell ref="A32:B32"/>
    <mergeCell ref="A34:A35"/>
    <mergeCell ref="K34:K35"/>
    <mergeCell ref="A36:A37"/>
    <mergeCell ref="K36:K37"/>
    <mergeCell ref="A38:A39"/>
    <mergeCell ref="K38:K39"/>
    <mergeCell ref="A15:A16"/>
    <mergeCell ref="K15:K16"/>
    <mergeCell ref="A17:A18"/>
    <mergeCell ref="K17:K18"/>
    <mergeCell ref="A19:A20"/>
    <mergeCell ref="K19:K20"/>
    <mergeCell ref="A21:A22"/>
    <mergeCell ref="K21:K22"/>
    <mergeCell ref="A23:A24"/>
    <mergeCell ref="K23:K24"/>
    <mergeCell ref="A5:A6"/>
    <mergeCell ref="K5:K6"/>
    <mergeCell ref="A7:A8"/>
    <mergeCell ref="K7:K8"/>
    <mergeCell ref="A9:A10"/>
    <mergeCell ref="K9:K10"/>
    <mergeCell ref="A11:A12"/>
    <mergeCell ref="K11:K12"/>
    <mergeCell ref="A13:A14"/>
    <mergeCell ref="K13:K14"/>
    <mergeCell ref="A217:B217"/>
    <mergeCell ref="A218:B218"/>
    <mergeCell ref="A220:B220"/>
    <mergeCell ref="A221:B221"/>
    <mergeCell ref="A206:A207"/>
    <mergeCell ref="K206:K207"/>
    <mergeCell ref="A208:A209"/>
    <mergeCell ref="K208:K209"/>
    <mergeCell ref="A210:A211"/>
    <mergeCell ref="K210:K211"/>
    <mergeCell ref="A212:A213"/>
    <mergeCell ref="K212:K213"/>
    <mergeCell ref="A214:A215"/>
    <mergeCell ref="K214:K215"/>
    <mergeCell ref="A196:A197"/>
    <mergeCell ref="K196:K197"/>
    <mergeCell ref="A198:A199"/>
    <mergeCell ref="K198:K199"/>
    <mergeCell ref="A200:A201"/>
    <mergeCell ref="K200:K201"/>
    <mergeCell ref="A202:A203"/>
    <mergeCell ref="K202:K203"/>
    <mergeCell ref="A204:A205"/>
    <mergeCell ref="K204:K205"/>
    <mergeCell ref="K237:K238"/>
    <mergeCell ref="A239:A240"/>
    <mergeCell ref="K239:K240"/>
    <mergeCell ref="A241:A242"/>
    <mergeCell ref="K241:K242"/>
    <mergeCell ref="A244:B244"/>
    <mergeCell ref="A245:B245"/>
    <mergeCell ref="A247:B247"/>
    <mergeCell ref="A248:B248"/>
    <mergeCell ref="K682:K683"/>
    <mergeCell ref="K709:K710"/>
    <mergeCell ref="K711:K712"/>
    <mergeCell ref="K720:K721"/>
    <mergeCell ref="K722:K723"/>
    <mergeCell ref="K724:K725"/>
    <mergeCell ref="K726:K727"/>
    <mergeCell ref="K684:K685"/>
    <mergeCell ref="K693:K694"/>
    <mergeCell ref="K695:K696"/>
    <mergeCell ref="K697:K698"/>
    <mergeCell ref="K699:K700"/>
    <mergeCell ref="K701:K702"/>
    <mergeCell ref="K703:K704"/>
    <mergeCell ref="K705:K706"/>
    <mergeCell ref="K707:K708"/>
    <mergeCell ref="K657:K658"/>
    <mergeCell ref="K666:K667"/>
    <mergeCell ref="K668:K669"/>
    <mergeCell ref="K670:K671"/>
    <mergeCell ref="K672:K673"/>
    <mergeCell ref="K674:K675"/>
    <mergeCell ref="K676:K677"/>
    <mergeCell ref="K678:K679"/>
    <mergeCell ref="K680:K681"/>
    <mergeCell ref="K595:K596"/>
    <mergeCell ref="K597:K598"/>
    <mergeCell ref="K599:K600"/>
    <mergeCell ref="K601:K602"/>
    <mergeCell ref="K610:K611"/>
    <mergeCell ref="K612:K613"/>
    <mergeCell ref="K614:K615"/>
    <mergeCell ref="K616:K617"/>
    <mergeCell ref="K618:K619"/>
    <mergeCell ref="K780:K781"/>
    <mergeCell ref="K782:K783"/>
    <mergeCell ref="K805:K806"/>
    <mergeCell ref="K807:K808"/>
    <mergeCell ref="K809:K810"/>
    <mergeCell ref="K811:K812"/>
    <mergeCell ref="K813:K814"/>
    <mergeCell ref="K815:K816"/>
    <mergeCell ref="K817:K818"/>
    <mergeCell ref="K784:K785"/>
    <mergeCell ref="K786:K787"/>
    <mergeCell ref="K788:K789"/>
    <mergeCell ref="K797:K798"/>
    <mergeCell ref="K799:K800"/>
    <mergeCell ref="K801:K802"/>
    <mergeCell ref="K803:K804"/>
    <mergeCell ref="K755:K756"/>
    <mergeCell ref="K757:K758"/>
    <mergeCell ref="K759:K760"/>
    <mergeCell ref="K761:K762"/>
    <mergeCell ref="K770:K771"/>
    <mergeCell ref="K772:K773"/>
    <mergeCell ref="K774:K775"/>
    <mergeCell ref="K776:K777"/>
    <mergeCell ref="K778:K779"/>
    <mergeCell ref="K730:K731"/>
    <mergeCell ref="K732:K733"/>
    <mergeCell ref="K734:K735"/>
    <mergeCell ref="K743:K744"/>
    <mergeCell ref="K745:K746"/>
    <mergeCell ref="K747:K748"/>
    <mergeCell ref="K749:K750"/>
    <mergeCell ref="K751:K752"/>
    <mergeCell ref="K753:K754"/>
    <mergeCell ref="A597:A598"/>
    <mergeCell ref="A599:A600"/>
    <mergeCell ref="A601:A602"/>
    <mergeCell ref="A604:B604"/>
    <mergeCell ref="A605:B605"/>
    <mergeCell ref="A607:B607"/>
    <mergeCell ref="A608:B608"/>
    <mergeCell ref="A610:A611"/>
    <mergeCell ref="K728:K729"/>
    <mergeCell ref="K620:K621"/>
    <mergeCell ref="K622:K623"/>
    <mergeCell ref="K624:K625"/>
    <mergeCell ref="K626:K627"/>
    <mergeCell ref="K628:K629"/>
    <mergeCell ref="K637:K638"/>
    <mergeCell ref="K639:K640"/>
    <mergeCell ref="K641:K642"/>
    <mergeCell ref="K643:K644"/>
    <mergeCell ref="K645:K646"/>
    <mergeCell ref="K647:K648"/>
    <mergeCell ref="K649:K650"/>
    <mergeCell ref="K651:K652"/>
    <mergeCell ref="K653:K654"/>
    <mergeCell ref="K655:K656"/>
    <mergeCell ref="A580:B580"/>
    <mergeCell ref="A581:B581"/>
    <mergeCell ref="A583:A584"/>
    <mergeCell ref="A585:A586"/>
    <mergeCell ref="A587:A588"/>
    <mergeCell ref="A589:A590"/>
    <mergeCell ref="A591:A592"/>
    <mergeCell ref="A593:A594"/>
    <mergeCell ref="A595:A596"/>
    <mergeCell ref="A562:A563"/>
    <mergeCell ref="A564:A565"/>
    <mergeCell ref="A566:A567"/>
    <mergeCell ref="A568:A569"/>
    <mergeCell ref="A570:A571"/>
    <mergeCell ref="A572:A573"/>
    <mergeCell ref="A574:A575"/>
    <mergeCell ref="A577:B577"/>
    <mergeCell ref="A578:B578"/>
    <mergeCell ref="K593:K594"/>
    <mergeCell ref="A518:A519"/>
    <mergeCell ref="A520:A521"/>
    <mergeCell ref="A523:B523"/>
    <mergeCell ref="A524:B524"/>
    <mergeCell ref="A526:B526"/>
    <mergeCell ref="A527:B527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50:B550"/>
    <mergeCell ref="A551:B551"/>
    <mergeCell ref="A553:B553"/>
    <mergeCell ref="A554:B554"/>
    <mergeCell ref="A556:A557"/>
    <mergeCell ref="A558:A559"/>
    <mergeCell ref="A560:A561"/>
    <mergeCell ref="K568:K569"/>
    <mergeCell ref="K570:K571"/>
    <mergeCell ref="K572:K573"/>
    <mergeCell ref="K574:K575"/>
    <mergeCell ref="K583:K584"/>
    <mergeCell ref="K585:K586"/>
    <mergeCell ref="K587:K588"/>
    <mergeCell ref="K589:K590"/>
    <mergeCell ref="K591:K592"/>
    <mergeCell ref="K543:K544"/>
    <mergeCell ref="K545:K546"/>
    <mergeCell ref="K547:K548"/>
    <mergeCell ref="K556:K557"/>
    <mergeCell ref="K558:K559"/>
    <mergeCell ref="K560:K561"/>
    <mergeCell ref="K562:K563"/>
    <mergeCell ref="K564:K565"/>
    <mergeCell ref="K566:K567"/>
    <mergeCell ref="K518:K519"/>
    <mergeCell ref="K520:K521"/>
    <mergeCell ref="K529:K530"/>
    <mergeCell ref="K531:K532"/>
    <mergeCell ref="K533:K534"/>
    <mergeCell ref="K535:K536"/>
    <mergeCell ref="K537:K538"/>
    <mergeCell ref="K539:K540"/>
    <mergeCell ref="K541:K542"/>
    <mergeCell ref="A514:A515"/>
    <mergeCell ref="A516:A517"/>
    <mergeCell ref="K462:K463"/>
    <mergeCell ref="K464:K465"/>
    <mergeCell ref="K473:K474"/>
    <mergeCell ref="K475:K476"/>
    <mergeCell ref="K477:K478"/>
    <mergeCell ref="K479:K480"/>
    <mergeCell ref="K481:K482"/>
    <mergeCell ref="K483:K484"/>
    <mergeCell ref="K485:K486"/>
    <mergeCell ref="K487:K488"/>
    <mergeCell ref="K489:K490"/>
    <mergeCell ref="K491:K492"/>
    <mergeCell ref="K493:K494"/>
    <mergeCell ref="K502:K503"/>
    <mergeCell ref="K504:K505"/>
    <mergeCell ref="K506:K507"/>
    <mergeCell ref="K508:K509"/>
    <mergeCell ref="K510:K511"/>
    <mergeCell ref="K512:K513"/>
    <mergeCell ref="K514:K515"/>
    <mergeCell ref="K516:K517"/>
    <mergeCell ref="A497:B497"/>
    <mergeCell ref="A499:B499"/>
    <mergeCell ref="A500:B500"/>
    <mergeCell ref="A502:A503"/>
    <mergeCell ref="A504:A505"/>
    <mergeCell ref="A506:A507"/>
    <mergeCell ref="A508:A509"/>
    <mergeCell ref="A510:A511"/>
    <mergeCell ref="A512:A513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6:B496"/>
    <mergeCell ref="A462:A463"/>
    <mergeCell ref="A464:A465"/>
    <mergeCell ref="A467:B467"/>
    <mergeCell ref="A468:B468"/>
    <mergeCell ref="A470:B470"/>
    <mergeCell ref="A471:B471"/>
    <mergeCell ref="A473:A474"/>
    <mergeCell ref="A475:A476"/>
    <mergeCell ref="A477:A478"/>
    <mergeCell ref="K456:K457"/>
    <mergeCell ref="K458:K459"/>
    <mergeCell ref="K460:K461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40:B440"/>
    <mergeCell ref="A441:B441"/>
    <mergeCell ref="A443:B443"/>
    <mergeCell ref="A444:B444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K431:K432"/>
    <mergeCell ref="K433:K434"/>
    <mergeCell ref="K435:K436"/>
    <mergeCell ref="K437:K438"/>
    <mergeCell ref="K446:K447"/>
    <mergeCell ref="K448:K449"/>
    <mergeCell ref="K450:K451"/>
    <mergeCell ref="K452:K453"/>
    <mergeCell ref="K454:K455"/>
    <mergeCell ref="K403:K404"/>
    <mergeCell ref="K405:K406"/>
    <mergeCell ref="K407:K408"/>
    <mergeCell ref="K409:K410"/>
    <mergeCell ref="K421:K422"/>
    <mergeCell ref="K423:K424"/>
    <mergeCell ref="K425:K426"/>
    <mergeCell ref="K427:K428"/>
    <mergeCell ref="K429:K430"/>
    <mergeCell ref="K377:K378"/>
    <mergeCell ref="K379:K380"/>
    <mergeCell ref="K381:K382"/>
    <mergeCell ref="K391:K392"/>
    <mergeCell ref="K393:K394"/>
    <mergeCell ref="K395:K396"/>
    <mergeCell ref="K397:K398"/>
    <mergeCell ref="K399:K400"/>
    <mergeCell ref="K401:K402"/>
    <mergeCell ref="A412:B412"/>
    <mergeCell ref="A413:B413"/>
    <mergeCell ref="A415:B415"/>
    <mergeCell ref="A416:B416"/>
    <mergeCell ref="A421:A422"/>
    <mergeCell ref="K291:K292"/>
    <mergeCell ref="K293:K294"/>
    <mergeCell ref="K295:K296"/>
    <mergeCell ref="K297:K298"/>
    <mergeCell ref="K336:K337"/>
    <mergeCell ref="K338:K339"/>
    <mergeCell ref="K340:K341"/>
    <mergeCell ref="K342:K343"/>
    <mergeCell ref="K344:K345"/>
    <mergeCell ref="K346:K347"/>
    <mergeCell ref="K348:K349"/>
    <mergeCell ref="K350:K351"/>
    <mergeCell ref="K352:K353"/>
    <mergeCell ref="K354:K355"/>
    <mergeCell ref="K367:K368"/>
    <mergeCell ref="K369:K370"/>
    <mergeCell ref="K371:K372"/>
    <mergeCell ref="K373:K374"/>
    <mergeCell ref="K375:K376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291:A292"/>
    <mergeCell ref="A293:A294"/>
    <mergeCell ref="K363:K364"/>
    <mergeCell ref="K365:K366"/>
    <mergeCell ref="A295:A296"/>
    <mergeCell ref="A297:A298"/>
    <mergeCell ref="A300:B300"/>
    <mergeCell ref="A301:B301"/>
    <mergeCell ref="A303:B303"/>
    <mergeCell ref="A304:B304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7:B357"/>
    <mergeCell ref="A358:B358"/>
    <mergeCell ref="A360:B360"/>
    <mergeCell ref="A361:B361"/>
    <mergeCell ref="K281:K282"/>
    <mergeCell ref="K283:K284"/>
    <mergeCell ref="K285:K286"/>
    <mergeCell ref="K287:K288"/>
    <mergeCell ref="K289:K290"/>
    <mergeCell ref="A281:A282"/>
    <mergeCell ref="A283:A284"/>
    <mergeCell ref="A285:A286"/>
    <mergeCell ref="A287:A288"/>
    <mergeCell ref="A289:A290"/>
    <mergeCell ref="K267:K268"/>
    <mergeCell ref="A267:A268"/>
    <mergeCell ref="A269:A270"/>
    <mergeCell ref="A272:B272"/>
    <mergeCell ref="A273:B273"/>
    <mergeCell ref="A275:B275"/>
    <mergeCell ref="A276:B276"/>
    <mergeCell ref="A279:A280"/>
    <mergeCell ref="K269:K270"/>
    <mergeCell ref="K279:K280"/>
    <mergeCell ref="A257:A258"/>
    <mergeCell ref="A259:A260"/>
    <mergeCell ref="A261:A262"/>
    <mergeCell ref="A263:A264"/>
    <mergeCell ref="A265:A266"/>
    <mergeCell ref="K255:K256"/>
    <mergeCell ref="K257:K258"/>
    <mergeCell ref="K259:K260"/>
    <mergeCell ref="K261:K262"/>
    <mergeCell ref="K263:K264"/>
    <mergeCell ref="K265:K266"/>
    <mergeCell ref="A2:A4"/>
    <mergeCell ref="B2:B4"/>
    <mergeCell ref="J3:J4"/>
    <mergeCell ref="K3:K4"/>
    <mergeCell ref="A251:A252"/>
    <mergeCell ref="K251:K252"/>
    <mergeCell ref="K253:K254"/>
    <mergeCell ref="A253:A254"/>
    <mergeCell ref="A255:A256"/>
    <mergeCell ref="A223:A224"/>
    <mergeCell ref="K223:K224"/>
    <mergeCell ref="A225:A226"/>
    <mergeCell ref="K225:K226"/>
    <mergeCell ref="A227:A228"/>
    <mergeCell ref="K227:K228"/>
    <mergeCell ref="A229:A230"/>
    <mergeCell ref="K229:K230"/>
    <mergeCell ref="A231:A232"/>
    <mergeCell ref="K231:K232"/>
    <mergeCell ref="A233:A234"/>
    <mergeCell ref="K233:K234"/>
    <mergeCell ref="A235:A236"/>
    <mergeCell ref="K235:K236"/>
    <mergeCell ref="A237:A238"/>
    <mergeCell ref="A824:B824"/>
    <mergeCell ref="A801:A802"/>
    <mergeCell ref="A803:A804"/>
    <mergeCell ref="A805:A806"/>
    <mergeCell ref="A807:A808"/>
    <mergeCell ref="A809:A810"/>
    <mergeCell ref="A811:A812"/>
    <mergeCell ref="A813:A814"/>
    <mergeCell ref="A707:A708"/>
    <mergeCell ref="A709:A710"/>
    <mergeCell ref="A711:A712"/>
    <mergeCell ref="A714:B714"/>
    <mergeCell ref="A715:B715"/>
    <mergeCell ref="A717:B717"/>
    <mergeCell ref="A718:B718"/>
    <mergeCell ref="A720:A721"/>
    <mergeCell ref="A722:A723"/>
    <mergeCell ref="A724:A725"/>
    <mergeCell ref="A726:A727"/>
    <mergeCell ref="A728:A729"/>
    <mergeCell ref="A730:A731"/>
    <mergeCell ref="A732:A733"/>
    <mergeCell ref="A734:A735"/>
    <mergeCell ref="A737:B737"/>
    <mergeCell ref="A821:B821"/>
    <mergeCell ref="A823:B823"/>
    <mergeCell ref="A738:B738"/>
    <mergeCell ref="A740:B740"/>
    <mergeCell ref="A741:B741"/>
    <mergeCell ref="A743:A744"/>
    <mergeCell ref="A745:A746"/>
    <mergeCell ref="A747:A748"/>
    <mergeCell ref="A749:A750"/>
    <mergeCell ref="A751:A752"/>
    <mergeCell ref="A753:A754"/>
    <mergeCell ref="A755:A756"/>
    <mergeCell ref="A757:A758"/>
    <mergeCell ref="A759:A760"/>
    <mergeCell ref="A761:A762"/>
    <mergeCell ref="A764:B764"/>
    <mergeCell ref="A765:B765"/>
    <mergeCell ref="A767:B767"/>
    <mergeCell ref="A768:B768"/>
    <mergeCell ref="A770:A771"/>
    <mergeCell ref="A772:A773"/>
    <mergeCell ref="A774:A775"/>
    <mergeCell ref="A776:A777"/>
    <mergeCell ref="A778:A779"/>
    <mergeCell ref="A695:A696"/>
    <mergeCell ref="A697:A698"/>
    <mergeCell ref="A699:A700"/>
    <mergeCell ref="A701:A702"/>
    <mergeCell ref="A703:A704"/>
    <mergeCell ref="A705:A706"/>
    <mergeCell ref="A815:A816"/>
    <mergeCell ref="A817:A818"/>
    <mergeCell ref="A820:B820"/>
    <mergeCell ref="A780:A781"/>
    <mergeCell ref="A782:A783"/>
    <mergeCell ref="A784:A785"/>
    <mergeCell ref="A786:A787"/>
    <mergeCell ref="A788:A789"/>
    <mergeCell ref="A791:B791"/>
    <mergeCell ref="A792:B792"/>
    <mergeCell ref="A794:B794"/>
    <mergeCell ref="A795:B795"/>
    <mergeCell ref="A797:A798"/>
    <mergeCell ref="A799:A800"/>
    <mergeCell ref="A678:A679"/>
    <mergeCell ref="A680:A681"/>
    <mergeCell ref="A682:A683"/>
    <mergeCell ref="A684:A685"/>
    <mergeCell ref="A687:B687"/>
    <mergeCell ref="A688:B688"/>
    <mergeCell ref="A690:B690"/>
    <mergeCell ref="A691:B691"/>
    <mergeCell ref="A693:A694"/>
    <mergeCell ref="A661:B661"/>
    <mergeCell ref="A663:B663"/>
    <mergeCell ref="A664:B664"/>
    <mergeCell ref="A666:A667"/>
    <mergeCell ref="A668:A669"/>
    <mergeCell ref="A670:A671"/>
    <mergeCell ref="A672:A673"/>
    <mergeCell ref="A674:A675"/>
    <mergeCell ref="A676:A677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60:B660"/>
    <mergeCell ref="A626:A627"/>
    <mergeCell ref="A628:A629"/>
    <mergeCell ref="A631:B631"/>
    <mergeCell ref="A632:B632"/>
    <mergeCell ref="A634:B634"/>
    <mergeCell ref="A635:B635"/>
    <mergeCell ref="A637:A638"/>
    <mergeCell ref="A639:A640"/>
    <mergeCell ref="A641:A642"/>
    <mergeCell ref="A320:A321"/>
    <mergeCell ref="A322:A323"/>
    <mergeCell ref="A612:A613"/>
    <mergeCell ref="A614:A615"/>
    <mergeCell ref="A616:A617"/>
    <mergeCell ref="A618:A619"/>
    <mergeCell ref="A620:A621"/>
    <mergeCell ref="A622:A623"/>
    <mergeCell ref="A624:A625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4:B384"/>
    <mergeCell ref="A385:B385"/>
    <mergeCell ref="A387:B387"/>
    <mergeCell ref="A388:B388"/>
    <mergeCell ref="A391:A392"/>
    <mergeCell ref="A324:A325"/>
    <mergeCell ref="A326:A327"/>
    <mergeCell ref="A329:B329"/>
    <mergeCell ref="A330:B330"/>
    <mergeCell ref="A332:B332"/>
    <mergeCell ref="A333:B333"/>
    <mergeCell ref="K306:K307"/>
    <mergeCell ref="K308:K309"/>
    <mergeCell ref="K310:K311"/>
    <mergeCell ref="K312:K313"/>
    <mergeCell ref="K314:K315"/>
    <mergeCell ref="K316:K317"/>
    <mergeCell ref="K318:K319"/>
    <mergeCell ref="K320:K321"/>
    <mergeCell ref="K322:K323"/>
    <mergeCell ref="K324:K325"/>
    <mergeCell ref="K326:K327"/>
    <mergeCell ref="A306:A307"/>
    <mergeCell ref="A308:A309"/>
    <mergeCell ref="A310:A311"/>
    <mergeCell ref="A312:A313"/>
    <mergeCell ref="A314:A315"/>
    <mergeCell ref="A316:A317"/>
    <mergeCell ref="A318:A319"/>
    <mergeCell ref="A191:B191"/>
    <mergeCell ref="A193:B193"/>
    <mergeCell ref="A194:B194"/>
    <mergeCell ref="A178:A179"/>
    <mergeCell ref="K178:K179"/>
    <mergeCell ref="A180:A181"/>
    <mergeCell ref="K180:K181"/>
    <mergeCell ref="A182:A183"/>
    <mergeCell ref="K182:K183"/>
    <mergeCell ref="A184:A185"/>
    <mergeCell ref="K184:K185"/>
    <mergeCell ref="A186:A187"/>
    <mergeCell ref="K186:K187"/>
    <mergeCell ref="A87:A88"/>
    <mergeCell ref="K87:K88"/>
    <mergeCell ref="A89:A90"/>
    <mergeCell ref="K89:K90"/>
    <mergeCell ref="A91:A92"/>
    <mergeCell ref="K91:K92"/>
    <mergeCell ref="A93:A94"/>
    <mergeCell ref="K93:K94"/>
    <mergeCell ref="A95:A96"/>
    <mergeCell ref="K95:K96"/>
    <mergeCell ref="A97:A98"/>
    <mergeCell ref="K97:K98"/>
    <mergeCell ref="A99:A100"/>
    <mergeCell ref="K99:K100"/>
    <mergeCell ref="A101:A102"/>
    <mergeCell ref="K101:K102"/>
    <mergeCell ref="A103:A104"/>
    <mergeCell ref="K103:K104"/>
    <mergeCell ref="A105:A106"/>
    <mergeCell ref="K105:K106"/>
    <mergeCell ref="A108:B108"/>
    <mergeCell ref="A109:B109"/>
    <mergeCell ref="A111:B111"/>
    <mergeCell ref="A112:B112"/>
    <mergeCell ref="A114:A115"/>
    <mergeCell ref="K114:K115"/>
    <mergeCell ref="A116:A117"/>
    <mergeCell ref="K116:K117"/>
    <mergeCell ref="A118:A119"/>
    <mergeCell ref="K118:K119"/>
    <mergeCell ref="A120:A121"/>
    <mergeCell ref="K120:K121"/>
    <mergeCell ref="A122:A123"/>
    <mergeCell ref="K122:K123"/>
    <mergeCell ref="A124:A125"/>
    <mergeCell ref="K124:K125"/>
    <mergeCell ref="A126:A127"/>
    <mergeCell ref="K126:K127"/>
    <mergeCell ref="A128:A129"/>
    <mergeCell ref="K128:K129"/>
    <mergeCell ref="A130:A131"/>
    <mergeCell ref="K130:K131"/>
    <mergeCell ref="A132:A133"/>
    <mergeCell ref="K132:K133"/>
    <mergeCell ref="A135:B135"/>
    <mergeCell ref="A136:B136"/>
    <mergeCell ref="A138:B138"/>
    <mergeCell ref="A139:B139"/>
    <mergeCell ref="A141:A142"/>
    <mergeCell ref="K141:K142"/>
    <mergeCell ref="K176:K177"/>
    <mergeCell ref="A143:A144"/>
    <mergeCell ref="K143:K144"/>
    <mergeCell ref="A145:A146"/>
    <mergeCell ref="K145:K146"/>
    <mergeCell ref="A147:A148"/>
    <mergeCell ref="K147:K148"/>
    <mergeCell ref="A149:A150"/>
    <mergeCell ref="K149:K150"/>
    <mergeCell ref="A151:A152"/>
    <mergeCell ref="K151:K152"/>
    <mergeCell ref="L156:N156"/>
    <mergeCell ref="A163:B163"/>
    <mergeCell ref="A165:B165"/>
    <mergeCell ref="A166:B166"/>
    <mergeCell ref="A188:A189"/>
    <mergeCell ref="K188:K189"/>
    <mergeCell ref="A153:A154"/>
    <mergeCell ref="K153:K154"/>
    <mergeCell ref="A155:A156"/>
    <mergeCell ref="K155:K156"/>
    <mergeCell ref="A157:A158"/>
    <mergeCell ref="K157:K158"/>
    <mergeCell ref="A159:A160"/>
    <mergeCell ref="K159:K160"/>
    <mergeCell ref="A162:B162"/>
    <mergeCell ref="A168:A169"/>
    <mergeCell ref="K168:K169"/>
    <mergeCell ref="A170:A171"/>
    <mergeCell ref="K170:K171"/>
    <mergeCell ref="A172:A173"/>
    <mergeCell ref="K172:K173"/>
    <mergeCell ref="A174:A175"/>
    <mergeCell ref="K174:K175"/>
    <mergeCell ref="A176:A177"/>
  </mergeCells>
  <pageMargins left="0" right="0" top="0" bottom="0" header="0" footer="0"/>
  <legacyDrawing r:id="rId1"/>
  <tableParts count="2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852"/>
  <sheetViews>
    <sheetView workbookViewId="0">
      <pane xSplit="2" ySplit="4" topLeftCell="C64" activePane="bottomRight" state="frozen"/>
      <selection pane="bottomRight" activeCell="J77" sqref="J77"/>
      <selection pane="bottomLeft" activeCell="A5" sqref="A5"/>
      <selection pane="topRight" activeCell="C1" sqref="C1"/>
    </sheetView>
  </sheetViews>
  <sheetFormatPr defaultColWidth="12.5703125" defaultRowHeight="15.75" customHeight="1"/>
  <cols>
    <col min="1" max="1" width="16.42578125" customWidth="1"/>
    <col min="2" max="2" width="7.140625" customWidth="1"/>
    <col min="3" max="5" width="8.28515625" customWidth="1"/>
    <col min="6" max="6" width="8.28515625" hidden="1" customWidth="1"/>
    <col min="7" max="17" width="8.28515625" customWidth="1"/>
    <col min="18" max="19" width="8.28515625" hidden="1" customWidth="1"/>
    <col min="20" max="20" width="8.28515625" customWidth="1"/>
    <col min="21" max="22" width="8.28515625" hidden="1" customWidth="1"/>
    <col min="23" max="23" width="8.28515625" customWidth="1"/>
    <col min="24" max="24" width="9.42578125" customWidth="1"/>
    <col min="25" max="25" width="9.7109375" customWidth="1"/>
  </cols>
  <sheetData>
    <row r="1" spans="1:25" ht="15.75" customHeight="1">
      <c r="A1" s="24" t="s">
        <v>115</v>
      </c>
      <c r="C1" s="291" t="s">
        <v>116</v>
      </c>
      <c r="D1" s="357"/>
      <c r="E1" s="357"/>
      <c r="F1" s="357"/>
      <c r="G1" s="357"/>
      <c r="H1" s="357"/>
    </row>
    <row r="2" spans="1:25" ht="12.75">
      <c r="A2" s="292" t="s">
        <v>1</v>
      </c>
      <c r="B2" s="293" t="s">
        <v>79</v>
      </c>
      <c r="C2" s="71">
        <v>1</v>
      </c>
      <c r="D2" s="71">
        <v>2</v>
      </c>
      <c r="E2" s="72">
        <v>3</v>
      </c>
      <c r="F2" s="72">
        <v>4</v>
      </c>
      <c r="G2" s="72">
        <v>5</v>
      </c>
      <c r="H2" s="72">
        <v>6</v>
      </c>
      <c r="I2" s="71">
        <v>7</v>
      </c>
      <c r="J2" s="71">
        <v>8</v>
      </c>
      <c r="K2" s="72">
        <v>9</v>
      </c>
      <c r="L2" s="71">
        <v>10</v>
      </c>
      <c r="M2" s="71">
        <v>11</v>
      </c>
      <c r="N2" s="72">
        <v>12</v>
      </c>
      <c r="O2" s="71">
        <v>13</v>
      </c>
      <c r="P2" s="71">
        <v>14</v>
      </c>
      <c r="Q2" s="72">
        <v>15</v>
      </c>
      <c r="R2" s="72">
        <v>16</v>
      </c>
      <c r="S2" s="72">
        <v>17</v>
      </c>
      <c r="T2" s="72">
        <v>18</v>
      </c>
      <c r="U2" s="72">
        <v>19</v>
      </c>
      <c r="V2" s="72">
        <v>20</v>
      </c>
      <c r="W2" s="72">
        <v>21</v>
      </c>
      <c r="X2" s="51"/>
      <c r="Y2" s="73"/>
    </row>
    <row r="3" spans="1:25" ht="12.75">
      <c r="A3" s="435"/>
      <c r="B3" s="436"/>
      <c r="C3" s="74" t="s">
        <v>117</v>
      </c>
      <c r="D3" s="74" t="s">
        <v>118</v>
      </c>
      <c r="E3" s="74" t="s">
        <v>119</v>
      </c>
      <c r="F3" s="74" t="s">
        <v>120</v>
      </c>
      <c r="G3" s="74" t="s">
        <v>121</v>
      </c>
      <c r="H3" s="74" t="s">
        <v>122</v>
      </c>
      <c r="I3" s="39" t="s">
        <v>123</v>
      </c>
      <c r="J3" s="39" t="s">
        <v>124</v>
      </c>
      <c r="K3" s="39" t="s">
        <v>108</v>
      </c>
      <c r="L3" s="39" t="s">
        <v>125</v>
      </c>
      <c r="M3" s="39" t="s">
        <v>126</v>
      </c>
      <c r="N3" s="39" t="s">
        <v>127</v>
      </c>
      <c r="O3" s="39" t="s">
        <v>128</v>
      </c>
      <c r="P3" s="39" t="s">
        <v>121</v>
      </c>
      <c r="Q3" s="39" t="s">
        <v>129</v>
      </c>
      <c r="R3" s="39" t="s">
        <v>130</v>
      </c>
      <c r="S3" s="75" t="s">
        <v>131</v>
      </c>
      <c r="T3" s="74" t="s">
        <v>132</v>
      </c>
      <c r="U3" s="74" t="s">
        <v>133</v>
      </c>
      <c r="V3" s="74" t="s">
        <v>134</v>
      </c>
      <c r="W3" s="74" t="s">
        <v>135</v>
      </c>
      <c r="X3" s="294" t="s">
        <v>111</v>
      </c>
      <c r="Y3" s="295" t="s">
        <v>87</v>
      </c>
    </row>
    <row r="4" spans="1:25" ht="12.75">
      <c r="A4" s="430"/>
      <c r="B4" s="429"/>
      <c r="C4" s="74" t="s">
        <v>88</v>
      </c>
      <c r="D4" s="74" t="s">
        <v>88</v>
      </c>
      <c r="E4" s="74" t="s">
        <v>88</v>
      </c>
      <c r="F4" s="74" t="s">
        <v>88</v>
      </c>
      <c r="G4" s="74" t="s">
        <v>88</v>
      </c>
      <c r="H4" s="74" t="s">
        <v>88</v>
      </c>
      <c r="I4" s="74" t="s">
        <v>88</v>
      </c>
      <c r="J4" s="74" t="s">
        <v>88</v>
      </c>
      <c r="K4" s="74" t="s">
        <v>88</v>
      </c>
      <c r="L4" s="74" t="s">
        <v>88</v>
      </c>
      <c r="M4" s="74" t="s">
        <v>88</v>
      </c>
      <c r="N4" s="74" t="s">
        <v>88</v>
      </c>
      <c r="O4" s="74" t="s">
        <v>88</v>
      </c>
      <c r="P4" s="74" t="s">
        <v>88</v>
      </c>
      <c r="Q4" s="74" t="s">
        <v>88</v>
      </c>
      <c r="R4" s="74" t="s">
        <v>88</v>
      </c>
      <c r="S4" s="74" t="s">
        <v>88</v>
      </c>
      <c r="T4" s="74"/>
      <c r="U4" s="74" t="s">
        <v>103</v>
      </c>
      <c r="V4" s="74" t="s">
        <v>102</v>
      </c>
      <c r="W4" s="74"/>
      <c r="X4" s="430"/>
      <c r="Y4" s="430"/>
    </row>
    <row r="5" spans="1:25" ht="12.75">
      <c r="A5" s="268">
        <v>46316</v>
      </c>
      <c r="B5" s="12" t="s">
        <v>25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2">
        <f t="shared" ref="X5:X24" si="0">SUM(C5:W5)</f>
        <v>0</v>
      </c>
      <c r="Y5" s="252">
        <f>X5+X6</f>
        <v>0</v>
      </c>
    </row>
    <row r="6" spans="1:25" ht="12.75">
      <c r="A6" s="288"/>
      <c r="B6" s="15" t="s">
        <v>32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5">
        <f t="shared" si="0"/>
        <v>0</v>
      </c>
      <c r="Y6" s="289"/>
    </row>
    <row r="7" spans="1:25" ht="12.75" customHeight="1">
      <c r="A7" s="268">
        <v>46317</v>
      </c>
      <c r="B7" s="12" t="s">
        <v>25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2">
        <f t="shared" si="0"/>
        <v>0</v>
      </c>
      <c r="Y7" s="252">
        <f>X7+X8</f>
        <v>0</v>
      </c>
    </row>
    <row r="8" spans="1:25" ht="12.75" customHeight="1">
      <c r="A8" s="288"/>
      <c r="B8" s="15" t="s">
        <v>32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5">
        <f t="shared" si="0"/>
        <v>0</v>
      </c>
      <c r="Y8" s="420"/>
    </row>
    <row r="9" spans="1:25" ht="12.75" customHeight="1">
      <c r="A9" s="268">
        <v>46318</v>
      </c>
      <c r="B9" s="12" t="s">
        <v>25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2">
        <f t="shared" si="0"/>
        <v>0</v>
      </c>
      <c r="Y9" s="252">
        <f>X9+X10</f>
        <v>0</v>
      </c>
    </row>
    <row r="10" spans="1:25" ht="12.75" customHeight="1">
      <c r="A10" s="288"/>
      <c r="B10" s="15" t="s">
        <v>32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5">
        <f t="shared" si="0"/>
        <v>0</v>
      </c>
      <c r="Y10" s="420"/>
    </row>
    <row r="11" spans="1:25" ht="12.75" customHeight="1">
      <c r="A11" s="268">
        <v>46319</v>
      </c>
      <c r="B11" s="12" t="s">
        <v>25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2">
        <f t="shared" si="0"/>
        <v>0</v>
      </c>
      <c r="Y11" s="252">
        <f>X11+X12</f>
        <v>0</v>
      </c>
    </row>
    <row r="12" spans="1:25" ht="12.75" customHeight="1">
      <c r="A12" s="288"/>
      <c r="B12" s="15" t="s">
        <v>32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5">
        <f t="shared" si="0"/>
        <v>0</v>
      </c>
      <c r="Y12" s="420"/>
    </row>
    <row r="13" spans="1:25" ht="12.75" customHeight="1">
      <c r="A13" s="268">
        <v>46320</v>
      </c>
      <c r="B13" s="12" t="s">
        <v>25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2">
        <f t="shared" si="0"/>
        <v>0</v>
      </c>
      <c r="Y13" s="252">
        <f>X13+X14</f>
        <v>0</v>
      </c>
    </row>
    <row r="14" spans="1:25" ht="12.75" customHeight="1">
      <c r="A14" s="288"/>
      <c r="B14" s="15" t="s">
        <v>32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5">
        <f t="shared" si="0"/>
        <v>0</v>
      </c>
      <c r="Y14" s="420"/>
    </row>
    <row r="15" spans="1:25" ht="12.75" customHeight="1">
      <c r="A15" s="268">
        <v>46321</v>
      </c>
      <c r="B15" s="12" t="s">
        <v>25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2">
        <f t="shared" si="0"/>
        <v>0</v>
      </c>
      <c r="Y15" s="252">
        <f>X15+X16</f>
        <v>0</v>
      </c>
    </row>
    <row r="16" spans="1:25" ht="12.75" customHeight="1">
      <c r="A16" s="288"/>
      <c r="B16" s="15" t="s">
        <v>32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5">
        <f t="shared" si="0"/>
        <v>0</v>
      </c>
      <c r="Y16" s="420"/>
    </row>
    <row r="17" spans="1:25" ht="12.75" customHeight="1">
      <c r="A17" s="268">
        <v>46322</v>
      </c>
      <c r="B17" s="12" t="s">
        <v>25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2">
        <f t="shared" si="0"/>
        <v>0</v>
      </c>
      <c r="Y17" s="252">
        <f>X17+X18</f>
        <v>0</v>
      </c>
    </row>
    <row r="18" spans="1:25" ht="12.75" customHeight="1">
      <c r="A18" s="288"/>
      <c r="B18" s="15" t="s">
        <v>32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5">
        <f t="shared" si="0"/>
        <v>0</v>
      </c>
      <c r="Y18" s="420"/>
    </row>
    <row r="19" spans="1:25" ht="12.75" customHeight="1">
      <c r="A19" s="268">
        <v>46323</v>
      </c>
      <c r="B19" s="12" t="s">
        <v>25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2">
        <f t="shared" si="0"/>
        <v>0</v>
      </c>
      <c r="Y19" s="252">
        <f>X19+X20</f>
        <v>0</v>
      </c>
    </row>
    <row r="20" spans="1:25" ht="12.75" customHeight="1">
      <c r="A20" s="288"/>
      <c r="B20" s="15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5">
        <f t="shared" si="0"/>
        <v>0</v>
      </c>
      <c r="Y20" s="420"/>
    </row>
    <row r="21" spans="1:25" ht="12.75" customHeight="1">
      <c r="A21" s="268">
        <v>46324</v>
      </c>
      <c r="B21" s="12" t="s">
        <v>25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0"/>
      <c r="S21" s="10"/>
      <c r="T21" s="13"/>
      <c r="U21" s="13"/>
      <c r="V21" s="13"/>
      <c r="W21" s="13"/>
      <c r="X21" s="12">
        <f t="shared" si="0"/>
        <v>0</v>
      </c>
      <c r="Y21" s="252">
        <f>X21+X22</f>
        <v>0</v>
      </c>
    </row>
    <row r="22" spans="1:25" ht="12.75" customHeight="1">
      <c r="A22" s="288"/>
      <c r="B22" s="15" t="s">
        <v>32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3"/>
      <c r="S22" s="13"/>
      <c r="T22" s="10"/>
      <c r="U22" s="10"/>
      <c r="V22" s="10"/>
      <c r="W22" s="10"/>
      <c r="X22" s="15">
        <f t="shared" si="0"/>
        <v>0</v>
      </c>
      <c r="Y22" s="420"/>
    </row>
    <row r="23" spans="1:25" ht="12.75" customHeight="1">
      <c r="A23" s="268">
        <v>46325</v>
      </c>
      <c r="B23" s="12" t="s">
        <v>25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0"/>
      <c r="S23" s="10"/>
      <c r="T23" s="13"/>
      <c r="U23" s="13"/>
      <c r="V23" s="13"/>
      <c r="W23" s="13"/>
      <c r="X23" s="12">
        <f t="shared" si="0"/>
        <v>0</v>
      </c>
      <c r="Y23" s="252">
        <f>X23+X24</f>
        <v>0</v>
      </c>
    </row>
    <row r="24" spans="1:25" ht="12.75" customHeight="1">
      <c r="A24" s="288"/>
      <c r="B24" s="15" t="s">
        <v>32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5">
        <f t="shared" si="0"/>
        <v>0</v>
      </c>
      <c r="Y24" s="420"/>
    </row>
    <row r="25" spans="1:25" ht="12.75" customHeight="1">
      <c r="A25" s="268">
        <v>46326</v>
      </c>
      <c r="B25" s="12" t="s">
        <v>25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0"/>
      <c r="S25" s="10"/>
      <c r="T25" s="13"/>
      <c r="U25" s="13"/>
      <c r="V25" s="13"/>
      <c r="W25" s="13"/>
      <c r="X25" s="12">
        <f t="shared" ref="X25:X26" si="1">SUM(C25:W25)</f>
        <v>0</v>
      </c>
      <c r="Y25" s="252">
        <f>X25+X26</f>
        <v>0</v>
      </c>
    </row>
    <row r="26" spans="1:25" ht="12.75" customHeight="1">
      <c r="A26" s="288"/>
      <c r="B26" s="15" t="s">
        <v>32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5">
        <f t="shared" si="1"/>
        <v>0</v>
      </c>
      <c r="Y26" s="420"/>
    </row>
    <row r="27" spans="1:25" ht="14.25">
      <c r="A27" s="183"/>
      <c r="B27" s="41"/>
      <c r="C27" s="7"/>
      <c r="D27" s="7"/>
      <c r="E27" s="7"/>
      <c r="F27" s="13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3"/>
      <c r="T27" s="7"/>
      <c r="U27" s="7"/>
      <c r="V27" s="7"/>
      <c r="W27" s="7"/>
      <c r="X27" s="12"/>
      <c r="Y27" s="12"/>
    </row>
    <row r="28" spans="1:25" ht="12.75">
      <c r="A28" s="282" t="s">
        <v>89</v>
      </c>
      <c r="B28" s="422"/>
      <c r="C28" s="17">
        <f t="shared" ref="C28:Y28" si="2">SUM(C5:C24)</f>
        <v>0</v>
      </c>
      <c r="D28" s="17">
        <f t="shared" si="2"/>
        <v>0</v>
      </c>
      <c r="E28" s="17">
        <f t="shared" si="2"/>
        <v>0</v>
      </c>
      <c r="F28" s="17">
        <f t="shared" si="2"/>
        <v>0</v>
      </c>
      <c r="G28" s="17">
        <f t="shared" si="2"/>
        <v>0</v>
      </c>
      <c r="H28" s="17">
        <f t="shared" si="2"/>
        <v>0</v>
      </c>
      <c r="I28" s="17">
        <f t="shared" si="2"/>
        <v>0</v>
      </c>
      <c r="J28" s="17">
        <f t="shared" si="2"/>
        <v>0</v>
      </c>
      <c r="K28" s="17">
        <f t="shared" si="2"/>
        <v>0</v>
      </c>
      <c r="L28" s="17">
        <f t="shared" si="2"/>
        <v>0</v>
      </c>
      <c r="M28" s="17">
        <f t="shared" si="2"/>
        <v>0</v>
      </c>
      <c r="N28" s="17">
        <f t="shared" si="2"/>
        <v>0</v>
      </c>
      <c r="O28" s="17">
        <f t="shared" si="2"/>
        <v>0</v>
      </c>
      <c r="P28" s="17">
        <f t="shared" si="2"/>
        <v>0</v>
      </c>
      <c r="Q28" s="17">
        <f t="shared" si="2"/>
        <v>0</v>
      </c>
      <c r="R28" s="17">
        <f t="shared" si="2"/>
        <v>0</v>
      </c>
      <c r="S28" s="17">
        <f t="shared" si="2"/>
        <v>0</v>
      </c>
      <c r="T28" s="17">
        <f t="shared" si="2"/>
        <v>0</v>
      </c>
      <c r="U28" s="17">
        <f t="shared" si="2"/>
        <v>0</v>
      </c>
      <c r="V28" s="17">
        <f t="shared" si="2"/>
        <v>0</v>
      </c>
      <c r="W28" s="17">
        <f t="shared" si="2"/>
        <v>0</v>
      </c>
      <c r="X28" s="17">
        <f t="shared" si="2"/>
        <v>0</v>
      </c>
      <c r="Y28" s="17">
        <f t="shared" si="2"/>
        <v>0</v>
      </c>
    </row>
    <row r="29" spans="1:25" ht="13.5">
      <c r="A29" s="280" t="s">
        <v>90</v>
      </c>
      <c r="B29" s="421"/>
      <c r="C29" s="16">
        <f t="shared" ref="C29:Q29" si="3">40*C28</f>
        <v>0</v>
      </c>
      <c r="D29" s="16">
        <f t="shared" si="3"/>
        <v>0</v>
      </c>
      <c r="E29" s="16">
        <f t="shared" si="3"/>
        <v>0</v>
      </c>
      <c r="F29" s="16">
        <f t="shared" si="3"/>
        <v>0</v>
      </c>
      <c r="G29" s="16">
        <f t="shared" si="3"/>
        <v>0</v>
      </c>
      <c r="H29" s="16">
        <f t="shared" si="3"/>
        <v>0</v>
      </c>
      <c r="I29" s="16">
        <f t="shared" si="3"/>
        <v>0</v>
      </c>
      <c r="J29" s="16">
        <f t="shared" si="3"/>
        <v>0</v>
      </c>
      <c r="K29" s="16">
        <f t="shared" si="3"/>
        <v>0</v>
      </c>
      <c r="L29" s="16">
        <f t="shared" si="3"/>
        <v>0</v>
      </c>
      <c r="M29" s="16">
        <f t="shared" si="3"/>
        <v>0</v>
      </c>
      <c r="N29" s="16">
        <f t="shared" si="3"/>
        <v>0</v>
      </c>
      <c r="O29" s="16">
        <f t="shared" si="3"/>
        <v>0</v>
      </c>
      <c r="P29" s="16">
        <f t="shared" si="3"/>
        <v>0</v>
      </c>
      <c r="Q29" s="16">
        <f t="shared" si="3"/>
        <v>0</v>
      </c>
      <c r="R29" s="16"/>
      <c r="S29" s="16">
        <f t="shared" ref="S29:T29" si="4">40*S28</f>
        <v>0</v>
      </c>
      <c r="T29" s="16">
        <f t="shared" si="4"/>
        <v>0</v>
      </c>
      <c r="U29" s="16"/>
      <c r="V29" s="16"/>
      <c r="W29" s="16"/>
      <c r="X29" s="16">
        <f t="shared" ref="X29:Y29" si="5">40*X28</f>
        <v>0</v>
      </c>
      <c r="Y29" s="16">
        <f t="shared" si="5"/>
        <v>0</v>
      </c>
    </row>
    <row r="30" spans="1:25" ht="12.75">
      <c r="A30" s="50"/>
      <c r="B30" s="3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5"/>
      <c r="Y30" s="15"/>
    </row>
    <row r="31" spans="1:25" ht="12.75">
      <c r="A31" s="281" t="s">
        <v>91</v>
      </c>
      <c r="B31" s="421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76"/>
      <c r="U31" s="76"/>
      <c r="V31" s="76"/>
      <c r="W31" s="76"/>
      <c r="X31" s="22"/>
      <c r="Y31" s="22"/>
    </row>
    <row r="32" spans="1:25" ht="12.75">
      <c r="A32" s="282" t="s">
        <v>92</v>
      </c>
      <c r="B32" s="422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59"/>
      <c r="U32" s="59"/>
      <c r="V32" s="59"/>
      <c r="W32" s="59"/>
      <c r="X32" s="20"/>
      <c r="Y32" s="20"/>
    </row>
    <row r="33" spans="1:25" ht="12.75">
      <c r="A33" s="268">
        <v>46306</v>
      </c>
      <c r="B33" s="12" t="s">
        <v>25</v>
      </c>
      <c r="C33" s="13">
        <v>42.6</v>
      </c>
      <c r="D33" s="13">
        <v>35.700000000000003</v>
      </c>
      <c r="E33" s="13">
        <v>27.4</v>
      </c>
      <c r="F33" s="13"/>
      <c r="G33" s="13">
        <v>10.1</v>
      </c>
      <c r="H33" s="13">
        <v>0</v>
      </c>
      <c r="I33" s="13">
        <v>19.2</v>
      </c>
      <c r="J33" s="13">
        <v>21.4</v>
      </c>
      <c r="K33" s="13">
        <v>28</v>
      </c>
      <c r="L33" s="13">
        <v>16</v>
      </c>
      <c r="M33" s="13">
        <v>18.3</v>
      </c>
      <c r="N33" s="13">
        <v>6.4</v>
      </c>
      <c r="O33" s="13">
        <v>3.5</v>
      </c>
      <c r="P33" s="13">
        <v>18.5</v>
      </c>
      <c r="Q33" s="13">
        <v>29.5</v>
      </c>
      <c r="R33" s="13"/>
      <c r="S33" s="13"/>
      <c r="T33" s="13">
        <v>22.3</v>
      </c>
      <c r="U33" s="13"/>
      <c r="V33" s="13"/>
      <c r="W33" s="13">
        <v>13</v>
      </c>
      <c r="X33" s="12">
        <f t="shared" ref="X33:X52" si="6">SUM(C33:W33)</f>
        <v>311.90000000000003</v>
      </c>
      <c r="Y33" s="252">
        <f>X33+X34</f>
        <v>584.40000000000009</v>
      </c>
    </row>
    <row r="34" spans="1:25" ht="12.75">
      <c r="A34" s="288"/>
      <c r="B34" s="15" t="s">
        <v>32</v>
      </c>
      <c r="C34" s="10">
        <v>25.1</v>
      </c>
      <c r="D34" s="10">
        <v>36.6</v>
      </c>
      <c r="E34" s="10">
        <v>22</v>
      </c>
      <c r="F34" s="10"/>
      <c r="G34" s="10">
        <v>14</v>
      </c>
      <c r="H34" s="10">
        <v>0</v>
      </c>
      <c r="I34" s="10">
        <v>34.4</v>
      </c>
      <c r="J34" s="10">
        <v>14.5</v>
      </c>
      <c r="K34" s="10">
        <v>25.2</v>
      </c>
      <c r="L34" s="10">
        <v>17.7</v>
      </c>
      <c r="M34" s="10">
        <v>15.8</v>
      </c>
      <c r="N34" s="10">
        <v>0</v>
      </c>
      <c r="O34" s="10">
        <v>0</v>
      </c>
      <c r="P34" s="10">
        <v>19.5</v>
      </c>
      <c r="Q34" s="10">
        <v>23</v>
      </c>
      <c r="R34" s="10"/>
      <c r="S34" s="10"/>
      <c r="T34" s="10">
        <v>24.7</v>
      </c>
      <c r="U34" s="10"/>
      <c r="V34" s="10"/>
      <c r="W34" s="10">
        <v>0</v>
      </c>
      <c r="X34" s="15">
        <f t="shared" si="6"/>
        <v>272.5</v>
      </c>
      <c r="Y34" s="289"/>
    </row>
    <row r="35" spans="1:25" ht="12.75" customHeight="1">
      <c r="A35" s="268">
        <v>46307</v>
      </c>
      <c r="B35" s="12" t="s">
        <v>25</v>
      </c>
      <c r="C35" s="13">
        <v>33.700000000000003</v>
      </c>
      <c r="D35" s="13">
        <v>30</v>
      </c>
      <c r="E35" s="13">
        <v>30.2</v>
      </c>
      <c r="F35" s="13"/>
      <c r="G35" s="13">
        <v>11.1</v>
      </c>
      <c r="H35" s="13">
        <v>0</v>
      </c>
      <c r="I35" s="13">
        <v>20.8</v>
      </c>
      <c r="J35" s="13">
        <v>18.7</v>
      </c>
      <c r="K35" s="13">
        <v>24.2</v>
      </c>
      <c r="L35" s="13">
        <v>14.5</v>
      </c>
      <c r="M35" s="13">
        <v>19.100000000000001</v>
      </c>
      <c r="N35" s="13">
        <v>6</v>
      </c>
      <c r="O35" s="13">
        <v>1.8</v>
      </c>
      <c r="P35" s="13">
        <v>21.5</v>
      </c>
      <c r="Q35" s="13">
        <v>30.2</v>
      </c>
      <c r="R35" s="13"/>
      <c r="S35" s="13"/>
      <c r="T35" s="13">
        <v>32.799999999999997</v>
      </c>
      <c r="U35" s="13"/>
      <c r="V35" s="13"/>
      <c r="W35" s="13">
        <v>14</v>
      </c>
      <c r="X35" s="12">
        <f t="shared" si="6"/>
        <v>308.60000000000002</v>
      </c>
      <c r="Y35" s="252">
        <f>X35+X36</f>
        <v>438.6</v>
      </c>
    </row>
    <row r="36" spans="1:25" ht="12.75" customHeight="1">
      <c r="A36" s="288"/>
      <c r="B36" s="15" t="s">
        <v>32</v>
      </c>
      <c r="C36" s="10">
        <v>27.3</v>
      </c>
      <c r="D36" s="10">
        <v>36.200000000000003</v>
      </c>
      <c r="E36" s="10">
        <v>28.7</v>
      </c>
      <c r="F36" s="10"/>
      <c r="G36" s="10">
        <v>18</v>
      </c>
      <c r="H36" s="10">
        <v>19.8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/>
      <c r="S36" s="10"/>
      <c r="T36" s="10">
        <v>0</v>
      </c>
      <c r="U36" s="10"/>
      <c r="V36" s="10"/>
      <c r="W36" s="10">
        <v>0</v>
      </c>
      <c r="X36" s="15">
        <f t="shared" si="6"/>
        <v>130</v>
      </c>
      <c r="Y36" s="420"/>
    </row>
    <row r="37" spans="1:25" ht="12.75" customHeight="1">
      <c r="A37" s="268">
        <v>46308</v>
      </c>
      <c r="B37" s="12" t="s">
        <v>25</v>
      </c>
      <c r="C37" s="13">
        <v>38</v>
      </c>
      <c r="D37" s="13">
        <v>33.200000000000003</v>
      </c>
      <c r="E37" s="13">
        <v>27.7</v>
      </c>
      <c r="F37" s="13"/>
      <c r="G37" s="13">
        <v>10.9</v>
      </c>
      <c r="H37" s="13">
        <v>0</v>
      </c>
      <c r="I37" s="13">
        <v>20.8</v>
      </c>
      <c r="J37" s="13">
        <v>18.7</v>
      </c>
      <c r="K37" s="13">
        <v>25.8</v>
      </c>
      <c r="L37" s="13">
        <v>17.399999999999999</v>
      </c>
      <c r="M37" s="13">
        <v>20.7</v>
      </c>
      <c r="N37" s="13">
        <v>7</v>
      </c>
      <c r="O37" s="13">
        <v>7.1</v>
      </c>
      <c r="P37" s="13">
        <v>28.6</v>
      </c>
      <c r="Q37" s="13">
        <v>33.5</v>
      </c>
      <c r="R37" s="13"/>
      <c r="S37" s="13"/>
      <c r="T37" s="13">
        <v>31.9</v>
      </c>
      <c r="U37" s="13"/>
      <c r="V37" s="13"/>
      <c r="W37" s="13">
        <v>14.7</v>
      </c>
      <c r="X37" s="12">
        <f t="shared" si="6"/>
        <v>335.99999999999994</v>
      </c>
      <c r="Y37" s="252">
        <f>X37+X38</f>
        <v>621.69999999999993</v>
      </c>
    </row>
    <row r="38" spans="1:25" ht="12.75" customHeight="1">
      <c r="A38" s="288"/>
      <c r="B38" s="15" t="s">
        <v>32</v>
      </c>
      <c r="C38" s="10">
        <v>30.5</v>
      </c>
      <c r="D38" s="10">
        <v>36</v>
      </c>
      <c r="E38" s="10">
        <v>27</v>
      </c>
      <c r="F38" s="10"/>
      <c r="G38" s="10">
        <v>14.7</v>
      </c>
      <c r="H38" s="10">
        <v>23.2</v>
      </c>
      <c r="I38" s="10">
        <v>34.5</v>
      </c>
      <c r="J38" s="10">
        <v>14</v>
      </c>
      <c r="K38" s="10">
        <v>22.1</v>
      </c>
      <c r="L38" s="10">
        <v>15.3</v>
      </c>
      <c r="M38" s="10">
        <v>14.6</v>
      </c>
      <c r="N38" s="10">
        <v>0</v>
      </c>
      <c r="O38" s="10">
        <v>0</v>
      </c>
      <c r="P38" s="10">
        <v>18.100000000000001</v>
      </c>
      <c r="Q38" s="10">
        <v>19.5</v>
      </c>
      <c r="R38" s="10"/>
      <c r="S38" s="10"/>
      <c r="T38" s="10">
        <v>16.2</v>
      </c>
      <c r="U38" s="10"/>
      <c r="V38" s="10"/>
      <c r="W38" s="10">
        <v>0</v>
      </c>
      <c r="X38" s="15">
        <f t="shared" si="6"/>
        <v>285.7</v>
      </c>
      <c r="Y38" s="420"/>
    </row>
    <row r="39" spans="1:25" ht="12.75" customHeight="1">
      <c r="A39" s="268">
        <v>46309</v>
      </c>
      <c r="B39" s="12" t="s">
        <v>25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2">
        <f t="shared" si="6"/>
        <v>0</v>
      </c>
      <c r="Y39" s="252">
        <f>X39+X40</f>
        <v>0</v>
      </c>
    </row>
    <row r="40" spans="1:25" ht="12.75" customHeight="1">
      <c r="A40" s="288"/>
      <c r="B40" s="15" t="s">
        <v>32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5">
        <f t="shared" si="6"/>
        <v>0</v>
      </c>
      <c r="Y40" s="420"/>
    </row>
    <row r="41" spans="1:25" ht="12.75" customHeight="1">
      <c r="A41" s="268">
        <v>46310</v>
      </c>
      <c r="B41" s="12" t="s">
        <v>25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2">
        <f t="shared" si="6"/>
        <v>0</v>
      </c>
      <c r="Y41" s="252">
        <f>X41+X42</f>
        <v>0</v>
      </c>
    </row>
    <row r="42" spans="1:25" ht="12.75" customHeight="1">
      <c r="A42" s="288"/>
      <c r="B42" s="15" t="s">
        <v>32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5">
        <f t="shared" si="6"/>
        <v>0</v>
      </c>
      <c r="Y42" s="420"/>
    </row>
    <row r="43" spans="1:25" ht="12.75" customHeight="1">
      <c r="A43" s="268">
        <v>46311</v>
      </c>
      <c r="B43" s="12" t="s">
        <v>25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2">
        <f t="shared" si="6"/>
        <v>0</v>
      </c>
      <c r="Y43" s="252">
        <f>X43+X44</f>
        <v>0</v>
      </c>
    </row>
    <row r="44" spans="1:25" ht="12.75" customHeight="1">
      <c r="A44" s="288"/>
      <c r="B44" s="15" t="s">
        <v>32</v>
      </c>
      <c r="C44" s="10"/>
      <c r="D44" s="138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5">
        <f t="shared" si="6"/>
        <v>0</v>
      </c>
      <c r="Y44" s="420"/>
    </row>
    <row r="45" spans="1:25" ht="12.75" customHeight="1">
      <c r="A45" s="268">
        <v>46312</v>
      </c>
      <c r="B45" s="12" t="s">
        <v>25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2">
        <f t="shared" si="6"/>
        <v>0</v>
      </c>
      <c r="Y45" s="252">
        <f>X45+X46</f>
        <v>0</v>
      </c>
    </row>
    <row r="46" spans="1:25" ht="12.75" customHeight="1">
      <c r="A46" s="288"/>
      <c r="B46" s="15" t="s">
        <v>32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5">
        <f t="shared" si="6"/>
        <v>0</v>
      </c>
      <c r="Y46" s="420"/>
    </row>
    <row r="47" spans="1:25" ht="12.75" customHeight="1">
      <c r="A47" s="268">
        <v>46313</v>
      </c>
      <c r="B47" s="12" t="s">
        <v>25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2">
        <f t="shared" si="6"/>
        <v>0</v>
      </c>
      <c r="Y47" s="252">
        <f>X47+X48</f>
        <v>0</v>
      </c>
    </row>
    <row r="48" spans="1:25" ht="12.75" customHeight="1">
      <c r="A48" s="288"/>
      <c r="B48" s="15" t="s">
        <v>32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5">
        <f t="shared" si="6"/>
        <v>0</v>
      </c>
      <c r="Y48" s="420"/>
    </row>
    <row r="49" spans="1:25" ht="12.75" customHeight="1">
      <c r="A49" s="268">
        <v>46314</v>
      </c>
      <c r="B49" s="12" t="s">
        <v>25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0"/>
      <c r="S49" s="10"/>
      <c r="T49" s="13"/>
      <c r="U49" s="13"/>
      <c r="V49" s="13"/>
      <c r="W49" s="13"/>
      <c r="X49" s="12">
        <f t="shared" si="6"/>
        <v>0</v>
      </c>
      <c r="Y49" s="252">
        <f>X49+X50</f>
        <v>0</v>
      </c>
    </row>
    <row r="50" spans="1:25" ht="12.75" customHeight="1">
      <c r="A50" s="288"/>
      <c r="B50" s="15" t="s">
        <v>32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3"/>
      <c r="S50" s="13"/>
      <c r="T50" s="10"/>
      <c r="U50" s="10"/>
      <c r="V50" s="10"/>
      <c r="W50" s="10"/>
      <c r="X50" s="15">
        <f t="shared" si="6"/>
        <v>0</v>
      </c>
      <c r="Y50" s="420"/>
    </row>
    <row r="51" spans="1:25" ht="12.75" customHeight="1">
      <c r="A51" s="268">
        <v>46315</v>
      </c>
      <c r="B51" s="12" t="s">
        <v>25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0"/>
      <c r="S51" s="10"/>
      <c r="T51" s="13"/>
      <c r="U51" s="13"/>
      <c r="V51" s="13"/>
      <c r="W51" s="13"/>
      <c r="X51" s="12">
        <f t="shared" si="6"/>
        <v>0</v>
      </c>
      <c r="Y51" s="252">
        <f>X51+X52</f>
        <v>0</v>
      </c>
    </row>
    <row r="52" spans="1:25" ht="12.75" customHeight="1">
      <c r="A52" s="288"/>
      <c r="B52" s="15" t="s">
        <v>32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5">
        <f t="shared" si="6"/>
        <v>0</v>
      </c>
      <c r="Y52" s="420"/>
    </row>
    <row r="53" spans="1:25" ht="14.25">
      <c r="A53" s="183"/>
      <c r="B53" s="41"/>
      <c r="C53" s="7"/>
      <c r="D53" s="7"/>
      <c r="E53" s="7"/>
      <c r="F53" s="13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13"/>
      <c r="T53" s="7"/>
      <c r="U53" s="7"/>
      <c r="V53" s="7"/>
      <c r="W53" s="7"/>
      <c r="X53" s="12"/>
      <c r="Y53" s="12"/>
    </row>
    <row r="54" spans="1:25" ht="12.75" customHeight="1">
      <c r="A54" s="282" t="s">
        <v>89</v>
      </c>
      <c r="B54" s="296"/>
      <c r="C54" s="17">
        <f t="shared" ref="C54:Y54" si="7">SUM(C33:C52)</f>
        <v>197.20000000000002</v>
      </c>
      <c r="D54" s="17">
        <f t="shared" si="7"/>
        <v>207.7</v>
      </c>
      <c r="E54" s="17">
        <f t="shared" si="7"/>
        <v>163</v>
      </c>
      <c r="F54" s="17">
        <f t="shared" si="7"/>
        <v>0</v>
      </c>
      <c r="G54" s="17">
        <f t="shared" si="7"/>
        <v>78.800000000000011</v>
      </c>
      <c r="H54" s="17">
        <f t="shared" si="7"/>
        <v>43</v>
      </c>
      <c r="I54" s="17">
        <f t="shared" si="7"/>
        <v>129.69999999999999</v>
      </c>
      <c r="J54" s="17">
        <f t="shared" si="7"/>
        <v>87.3</v>
      </c>
      <c r="K54" s="17">
        <f t="shared" si="7"/>
        <v>125.30000000000001</v>
      </c>
      <c r="L54" s="17">
        <f t="shared" si="7"/>
        <v>80.899999999999991</v>
      </c>
      <c r="M54" s="17">
        <f t="shared" si="7"/>
        <v>88.5</v>
      </c>
      <c r="N54" s="17">
        <f t="shared" si="7"/>
        <v>19.399999999999999</v>
      </c>
      <c r="O54" s="17">
        <f t="shared" si="7"/>
        <v>12.399999999999999</v>
      </c>
      <c r="P54" s="17">
        <f t="shared" si="7"/>
        <v>106.19999999999999</v>
      </c>
      <c r="Q54" s="17">
        <f t="shared" si="7"/>
        <v>135.69999999999999</v>
      </c>
      <c r="R54" s="17">
        <f t="shared" si="7"/>
        <v>0</v>
      </c>
      <c r="S54" s="17">
        <f t="shared" si="7"/>
        <v>0</v>
      </c>
      <c r="T54" s="17">
        <f t="shared" si="7"/>
        <v>127.89999999999999</v>
      </c>
      <c r="U54" s="17">
        <f t="shared" si="7"/>
        <v>0</v>
      </c>
      <c r="V54" s="17">
        <f t="shared" si="7"/>
        <v>0</v>
      </c>
      <c r="W54" s="17">
        <f t="shared" si="7"/>
        <v>41.7</v>
      </c>
      <c r="X54" s="17">
        <f t="shared" si="7"/>
        <v>1644.7</v>
      </c>
      <c r="Y54" s="17">
        <f t="shared" si="7"/>
        <v>1644.7</v>
      </c>
    </row>
    <row r="55" spans="1:25" ht="13.5">
      <c r="A55" s="280" t="s">
        <v>90</v>
      </c>
      <c r="B55" s="421"/>
      <c r="C55" s="16">
        <f t="shared" ref="C55:Q55" si="8">40*C54</f>
        <v>7888.0000000000009</v>
      </c>
      <c r="D55" s="16">
        <f t="shared" si="8"/>
        <v>8308</v>
      </c>
      <c r="E55" s="16">
        <f t="shared" si="8"/>
        <v>6520</v>
      </c>
      <c r="F55" s="16">
        <f t="shared" si="8"/>
        <v>0</v>
      </c>
      <c r="G55" s="16">
        <f t="shared" si="8"/>
        <v>3152.0000000000005</v>
      </c>
      <c r="H55" s="16">
        <f t="shared" si="8"/>
        <v>1720</v>
      </c>
      <c r="I55" s="16">
        <f t="shared" si="8"/>
        <v>5188</v>
      </c>
      <c r="J55" s="16">
        <f t="shared" si="8"/>
        <v>3492</v>
      </c>
      <c r="K55" s="16">
        <f t="shared" si="8"/>
        <v>5012</v>
      </c>
      <c r="L55" s="16">
        <f t="shared" si="8"/>
        <v>3235.9999999999995</v>
      </c>
      <c r="M55" s="16">
        <f t="shared" si="8"/>
        <v>3540</v>
      </c>
      <c r="N55" s="16">
        <f t="shared" si="8"/>
        <v>776</v>
      </c>
      <c r="O55" s="16">
        <f t="shared" si="8"/>
        <v>495.99999999999994</v>
      </c>
      <c r="P55" s="16">
        <f t="shared" si="8"/>
        <v>4248</v>
      </c>
      <c r="Q55" s="16">
        <f t="shared" si="8"/>
        <v>5428</v>
      </c>
      <c r="R55" s="16"/>
      <c r="S55" s="16">
        <f t="shared" ref="S55:T55" si="9">40*S54</f>
        <v>0</v>
      </c>
      <c r="T55" s="16">
        <f t="shared" si="9"/>
        <v>5116</v>
      </c>
      <c r="U55" s="16"/>
      <c r="V55" s="16"/>
      <c r="W55" s="16"/>
      <c r="X55" s="16">
        <f t="shared" ref="X55:Y55" si="10">40*X54</f>
        <v>65788</v>
      </c>
      <c r="Y55" s="16">
        <f t="shared" si="10"/>
        <v>65788</v>
      </c>
    </row>
    <row r="56" spans="1:25" ht="12.75">
      <c r="A56" s="50"/>
      <c r="B56" s="35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5"/>
      <c r="Y56" s="15"/>
    </row>
    <row r="57" spans="1:25" ht="12.75">
      <c r="A57" s="281" t="s">
        <v>91</v>
      </c>
      <c r="B57" s="4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76"/>
      <c r="U57" s="76"/>
      <c r="V57" s="76"/>
      <c r="W57" s="76"/>
      <c r="X57" s="22"/>
      <c r="Y57" s="22"/>
    </row>
    <row r="58" spans="1:25" ht="12.75">
      <c r="A58" s="282" t="s">
        <v>92</v>
      </c>
      <c r="B58" s="422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59"/>
      <c r="U58" s="59"/>
      <c r="V58" s="59"/>
      <c r="W58" s="59"/>
      <c r="X58" s="20"/>
      <c r="Y58" s="20"/>
    </row>
    <row r="59" spans="1:25" ht="12.75">
      <c r="A59" s="169"/>
      <c r="B59" s="169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170"/>
      <c r="Y59" s="170"/>
    </row>
    <row r="60" spans="1:25" ht="12.75">
      <c r="A60" s="181"/>
      <c r="B60" s="181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0"/>
      <c r="Y60" s="180"/>
    </row>
    <row r="61" spans="1:25" ht="12.75">
      <c r="A61" s="265">
        <v>46296</v>
      </c>
      <c r="B61" s="12" t="s">
        <v>25</v>
      </c>
      <c r="C61" s="13">
        <v>24.5</v>
      </c>
      <c r="D61" s="13">
        <v>33.5</v>
      </c>
      <c r="E61" s="13">
        <v>35.299999999999997</v>
      </c>
      <c r="F61" s="13"/>
      <c r="G61" s="13">
        <v>7.9</v>
      </c>
      <c r="H61" s="13">
        <v>14.3</v>
      </c>
      <c r="I61" s="13">
        <v>26.5</v>
      </c>
      <c r="J61" s="13">
        <v>19.5</v>
      </c>
      <c r="K61" s="13">
        <v>28</v>
      </c>
      <c r="L61" s="13">
        <v>20.5</v>
      </c>
      <c r="M61" s="13">
        <v>21.6</v>
      </c>
      <c r="N61" s="13">
        <v>0</v>
      </c>
      <c r="O61" s="13">
        <v>0</v>
      </c>
      <c r="P61" s="13">
        <v>16.600000000000001</v>
      </c>
      <c r="Q61" s="13">
        <v>33.799999999999997</v>
      </c>
      <c r="R61" s="13"/>
      <c r="S61" s="13"/>
      <c r="T61" s="13">
        <v>28.6</v>
      </c>
      <c r="U61" s="13"/>
      <c r="V61" s="13"/>
      <c r="W61" s="13">
        <v>11.3</v>
      </c>
      <c r="X61" s="12">
        <f t="shared" ref="X61:X80" si="11">SUM(C61:W61)</f>
        <v>321.90000000000003</v>
      </c>
      <c r="Y61" s="252">
        <f>X61+X62</f>
        <v>623.20000000000005</v>
      </c>
    </row>
    <row r="62" spans="1:25" ht="12.75">
      <c r="A62" s="431"/>
      <c r="B62" s="15" t="s">
        <v>32</v>
      </c>
      <c r="C62" s="10">
        <v>24.8</v>
      </c>
      <c r="D62" s="10">
        <v>33</v>
      </c>
      <c r="E62" s="10">
        <v>35.5</v>
      </c>
      <c r="F62" s="10"/>
      <c r="G62" s="10">
        <v>7.5</v>
      </c>
      <c r="H62" s="10">
        <v>21.3</v>
      </c>
      <c r="I62" s="10">
        <v>34.799999999999997</v>
      </c>
      <c r="J62" s="10">
        <v>15.4</v>
      </c>
      <c r="K62" s="10">
        <v>24.7</v>
      </c>
      <c r="L62" s="10">
        <v>19.600000000000001</v>
      </c>
      <c r="M62" s="10">
        <v>17.3</v>
      </c>
      <c r="N62" s="10">
        <v>4</v>
      </c>
      <c r="O62" s="10">
        <v>0</v>
      </c>
      <c r="P62" s="10">
        <v>12.2</v>
      </c>
      <c r="Q62" s="10">
        <v>28.8</v>
      </c>
      <c r="R62" s="10"/>
      <c r="S62" s="10"/>
      <c r="T62" s="10">
        <v>17</v>
      </c>
      <c r="U62" s="10"/>
      <c r="V62" s="10"/>
      <c r="W62" s="10">
        <v>5.4</v>
      </c>
      <c r="X62" s="15">
        <f t="shared" si="11"/>
        <v>301.29999999999995</v>
      </c>
      <c r="Y62" s="420"/>
    </row>
    <row r="63" spans="1:25" ht="12.75" customHeight="1">
      <c r="A63" s="265">
        <v>46297</v>
      </c>
      <c r="B63" s="12" t="s">
        <v>25</v>
      </c>
      <c r="C63" s="13">
        <v>35.299999999999997</v>
      </c>
      <c r="D63" s="13">
        <v>32.799999999999997</v>
      </c>
      <c r="E63" s="13">
        <v>35.5</v>
      </c>
      <c r="F63" s="13"/>
      <c r="G63" s="13">
        <v>11.2</v>
      </c>
      <c r="H63" s="13">
        <v>0</v>
      </c>
      <c r="I63" s="13">
        <v>27.1</v>
      </c>
      <c r="J63" s="13">
        <v>17.100000000000001</v>
      </c>
      <c r="K63" s="13">
        <v>28.2</v>
      </c>
      <c r="L63" s="13">
        <v>20.2</v>
      </c>
      <c r="M63" s="13">
        <v>17.7</v>
      </c>
      <c r="N63" s="13">
        <v>0</v>
      </c>
      <c r="O63" s="13">
        <v>0</v>
      </c>
      <c r="P63" s="13">
        <v>12.2</v>
      </c>
      <c r="Q63" s="13">
        <v>31.2</v>
      </c>
      <c r="R63" s="13"/>
      <c r="S63" s="13"/>
      <c r="T63" s="13">
        <v>30.1</v>
      </c>
      <c r="U63" s="13"/>
      <c r="V63" s="13"/>
      <c r="W63" s="13">
        <v>10.3</v>
      </c>
      <c r="X63" s="12">
        <f t="shared" si="11"/>
        <v>308.89999999999998</v>
      </c>
      <c r="Y63" s="252">
        <f>X63+X64</f>
        <v>612.9</v>
      </c>
    </row>
    <row r="64" spans="1:25" ht="12.75">
      <c r="A64" s="431"/>
      <c r="B64" s="15" t="s">
        <v>32</v>
      </c>
      <c r="C64" s="10">
        <v>29.1</v>
      </c>
      <c r="D64" s="10">
        <v>33.9</v>
      </c>
      <c r="E64" s="10">
        <v>29.3</v>
      </c>
      <c r="F64" s="10"/>
      <c r="G64" s="10">
        <v>17.600000000000001</v>
      </c>
      <c r="H64" s="10">
        <v>18.2</v>
      </c>
      <c r="I64" s="10">
        <v>36.9</v>
      </c>
      <c r="J64" s="10">
        <v>14.6</v>
      </c>
      <c r="K64" s="10">
        <v>25</v>
      </c>
      <c r="L64" s="10">
        <v>20.9</v>
      </c>
      <c r="M64" s="10">
        <v>16.3</v>
      </c>
      <c r="N64" s="10">
        <v>2.8</v>
      </c>
      <c r="O64" s="10">
        <v>0</v>
      </c>
      <c r="P64" s="10">
        <v>11.2</v>
      </c>
      <c r="Q64" s="10">
        <v>23.8</v>
      </c>
      <c r="R64" s="10"/>
      <c r="S64" s="10"/>
      <c r="T64" s="10">
        <v>24.4</v>
      </c>
      <c r="U64" s="10"/>
      <c r="V64" s="10"/>
      <c r="W64" s="10">
        <v>0</v>
      </c>
      <c r="X64" s="15">
        <f t="shared" si="11"/>
        <v>304</v>
      </c>
      <c r="Y64" s="420"/>
    </row>
    <row r="65" spans="1:25" ht="12.75" customHeight="1">
      <c r="A65" s="265">
        <v>46298</v>
      </c>
      <c r="B65" s="12" t="s">
        <v>25</v>
      </c>
      <c r="C65" s="13">
        <v>38.1</v>
      </c>
      <c r="D65" s="13">
        <v>35.5</v>
      </c>
      <c r="E65" s="13">
        <v>35.299999999999997</v>
      </c>
      <c r="F65" s="13"/>
      <c r="G65" s="13">
        <v>14</v>
      </c>
      <c r="H65" s="13">
        <v>14</v>
      </c>
      <c r="I65" s="13">
        <v>24.9</v>
      </c>
      <c r="J65" s="13">
        <v>22.3</v>
      </c>
      <c r="K65" s="13">
        <v>29.1</v>
      </c>
      <c r="L65" s="13">
        <v>19</v>
      </c>
      <c r="M65" s="13">
        <v>18.5</v>
      </c>
      <c r="N65" s="13">
        <v>0</v>
      </c>
      <c r="O65" s="13">
        <v>0</v>
      </c>
      <c r="P65" s="13">
        <v>10.199999999999999</v>
      </c>
      <c r="Q65" s="13">
        <v>27.8</v>
      </c>
      <c r="R65" s="13"/>
      <c r="S65" s="13"/>
      <c r="T65" s="13">
        <v>29.6</v>
      </c>
      <c r="U65" s="13"/>
      <c r="V65" s="13"/>
      <c r="W65" s="13">
        <v>11.5</v>
      </c>
      <c r="X65" s="12">
        <f t="shared" si="11"/>
        <v>329.8</v>
      </c>
      <c r="Y65" s="252">
        <f>X65+X66</f>
        <v>606.79999999999995</v>
      </c>
    </row>
    <row r="66" spans="1:25" ht="12.75">
      <c r="A66" s="431"/>
      <c r="B66" s="15" t="s">
        <v>32</v>
      </c>
      <c r="C66" s="10">
        <v>31</v>
      </c>
      <c r="D66" s="10">
        <v>34.1</v>
      </c>
      <c r="E66" s="10">
        <v>33.799999999999997</v>
      </c>
      <c r="F66" s="10"/>
      <c r="G66" s="10">
        <v>12.5</v>
      </c>
      <c r="H66" s="10">
        <v>23.7</v>
      </c>
      <c r="I66" s="10">
        <v>35.1</v>
      </c>
      <c r="J66" s="10">
        <v>14.1</v>
      </c>
      <c r="K66" s="10">
        <v>28.4</v>
      </c>
      <c r="L66" s="10">
        <v>18.3</v>
      </c>
      <c r="M66" s="10">
        <v>16</v>
      </c>
      <c r="N66" s="10">
        <v>0</v>
      </c>
      <c r="O66" s="10">
        <v>0</v>
      </c>
      <c r="P66" s="10">
        <v>8.3000000000000007</v>
      </c>
      <c r="Q66" s="10">
        <v>21.7</v>
      </c>
      <c r="R66" s="10"/>
      <c r="S66" s="10"/>
      <c r="T66" s="10">
        <v>0</v>
      </c>
      <c r="U66" s="10"/>
      <c r="V66" s="10"/>
      <c r="W66" s="10">
        <v>0</v>
      </c>
      <c r="X66" s="15">
        <f t="shared" si="11"/>
        <v>277</v>
      </c>
      <c r="Y66" s="420"/>
    </row>
    <row r="67" spans="1:25" ht="12.75" customHeight="1">
      <c r="A67" s="265">
        <v>46299</v>
      </c>
      <c r="B67" s="12" t="s">
        <v>25</v>
      </c>
      <c r="C67" s="13">
        <v>34</v>
      </c>
      <c r="D67" s="13">
        <v>32.200000000000003</v>
      </c>
      <c r="E67" s="13">
        <v>34.200000000000003</v>
      </c>
      <c r="F67" s="13"/>
      <c r="G67" s="13">
        <v>16.7</v>
      </c>
      <c r="H67" s="13">
        <v>6.2</v>
      </c>
      <c r="I67" s="13">
        <v>20.399999999999999</v>
      </c>
      <c r="J67" s="13">
        <v>21</v>
      </c>
      <c r="K67" s="13">
        <v>28.8</v>
      </c>
      <c r="L67" s="13">
        <v>20.3</v>
      </c>
      <c r="M67" s="13">
        <v>22.2</v>
      </c>
      <c r="N67" s="13">
        <v>6.7</v>
      </c>
      <c r="O67" s="13">
        <v>0</v>
      </c>
      <c r="P67" s="13">
        <v>16.100000000000001</v>
      </c>
      <c r="Q67" s="13">
        <v>29</v>
      </c>
      <c r="R67" s="13"/>
      <c r="S67" s="13"/>
      <c r="T67" s="13">
        <v>30.6</v>
      </c>
      <c r="U67" s="13"/>
      <c r="V67" s="13"/>
      <c r="W67" s="13">
        <v>8.8000000000000007</v>
      </c>
      <c r="X67" s="12">
        <f t="shared" si="11"/>
        <v>327.20000000000005</v>
      </c>
      <c r="Y67" s="252">
        <f>X67+X68</f>
        <v>654</v>
      </c>
    </row>
    <row r="68" spans="1:25" ht="12.75">
      <c r="A68" s="431"/>
      <c r="B68" s="15" t="s">
        <v>32</v>
      </c>
      <c r="C68" s="10">
        <v>29.6</v>
      </c>
      <c r="D68" s="10">
        <v>34.9</v>
      </c>
      <c r="E68" s="10">
        <v>38.4</v>
      </c>
      <c r="F68" s="10"/>
      <c r="G68" s="10">
        <v>15.1</v>
      </c>
      <c r="H68" s="10">
        <v>23.9</v>
      </c>
      <c r="I68" s="10">
        <v>43.9</v>
      </c>
      <c r="J68" s="10">
        <v>16.3</v>
      </c>
      <c r="K68" s="10">
        <v>26.2</v>
      </c>
      <c r="L68" s="10">
        <v>20</v>
      </c>
      <c r="M68" s="10">
        <v>16.8</v>
      </c>
      <c r="N68" s="10">
        <v>0</v>
      </c>
      <c r="O68" s="10">
        <v>0</v>
      </c>
      <c r="P68" s="10">
        <v>14.2</v>
      </c>
      <c r="Q68" s="10">
        <v>24.5</v>
      </c>
      <c r="R68" s="10"/>
      <c r="S68" s="10"/>
      <c r="T68" s="10">
        <v>23</v>
      </c>
      <c r="U68" s="10"/>
      <c r="V68" s="10"/>
      <c r="W68" s="10">
        <v>0</v>
      </c>
      <c r="X68" s="15">
        <f t="shared" si="11"/>
        <v>326.8</v>
      </c>
      <c r="Y68" s="420"/>
    </row>
    <row r="69" spans="1:25" ht="12.75" customHeight="1">
      <c r="A69" s="265">
        <v>46300</v>
      </c>
      <c r="B69" s="12" t="s">
        <v>25</v>
      </c>
      <c r="C69" s="13">
        <v>36</v>
      </c>
      <c r="D69" s="13">
        <v>35.6</v>
      </c>
      <c r="E69" s="13">
        <v>35.299999999999997</v>
      </c>
      <c r="F69" s="13"/>
      <c r="G69" s="13">
        <v>17</v>
      </c>
      <c r="H69" s="13">
        <v>16.8</v>
      </c>
      <c r="I69" s="13">
        <v>13</v>
      </c>
      <c r="J69" s="13">
        <v>19.8</v>
      </c>
      <c r="K69" s="13">
        <v>27.7</v>
      </c>
      <c r="L69" s="13">
        <v>18.7</v>
      </c>
      <c r="M69" s="13">
        <v>20.6</v>
      </c>
      <c r="N69" s="13">
        <v>6.7</v>
      </c>
      <c r="O69" s="13">
        <v>0</v>
      </c>
      <c r="P69" s="13">
        <v>16</v>
      </c>
      <c r="Q69" s="13">
        <v>29.3</v>
      </c>
      <c r="R69" s="13"/>
      <c r="S69" s="13"/>
      <c r="T69" s="13">
        <v>29.4</v>
      </c>
      <c r="U69" s="13"/>
      <c r="V69" s="13"/>
      <c r="W69" s="13">
        <v>8.8000000000000007</v>
      </c>
      <c r="X69" s="12">
        <f t="shared" si="11"/>
        <v>330.69999999999993</v>
      </c>
      <c r="Y69" s="252">
        <f>X69+X70</f>
        <v>639.79999999999995</v>
      </c>
    </row>
    <row r="70" spans="1:25" ht="12.75">
      <c r="A70" s="431"/>
      <c r="B70" s="15" t="s">
        <v>32</v>
      </c>
      <c r="C70" s="10">
        <v>30.7</v>
      </c>
      <c r="D70" s="10">
        <v>33.9</v>
      </c>
      <c r="E70" s="10">
        <v>36.5</v>
      </c>
      <c r="F70" s="10"/>
      <c r="G70" s="10">
        <v>16.600000000000001</v>
      </c>
      <c r="H70" s="10">
        <v>23.4</v>
      </c>
      <c r="I70" s="10">
        <v>41.4</v>
      </c>
      <c r="J70" s="10">
        <v>16</v>
      </c>
      <c r="K70" s="10">
        <v>24.8</v>
      </c>
      <c r="L70" s="10">
        <v>23.3</v>
      </c>
      <c r="M70" s="10">
        <v>15</v>
      </c>
      <c r="N70" s="10">
        <v>0</v>
      </c>
      <c r="O70" s="10">
        <v>0</v>
      </c>
      <c r="P70" s="10">
        <v>13.6</v>
      </c>
      <c r="Q70" s="10">
        <v>17.899999999999999</v>
      </c>
      <c r="R70" s="10"/>
      <c r="S70" s="10"/>
      <c r="T70" s="10">
        <v>16</v>
      </c>
      <c r="U70" s="10"/>
      <c r="V70" s="10"/>
      <c r="W70" s="10">
        <v>0</v>
      </c>
      <c r="X70" s="15">
        <f t="shared" si="11"/>
        <v>309.10000000000002</v>
      </c>
      <c r="Y70" s="420"/>
    </row>
    <row r="71" spans="1:25" ht="12.75" customHeight="1">
      <c r="A71" s="265">
        <v>46301</v>
      </c>
      <c r="B71" s="12" t="s">
        <v>25</v>
      </c>
      <c r="C71" s="13">
        <v>34</v>
      </c>
      <c r="D71" s="13">
        <v>37.6</v>
      </c>
      <c r="E71" s="13">
        <v>37</v>
      </c>
      <c r="F71" s="13"/>
      <c r="G71" s="13">
        <v>14.4</v>
      </c>
      <c r="H71" s="13">
        <v>0</v>
      </c>
      <c r="I71" s="13">
        <v>23.2</v>
      </c>
      <c r="J71" s="13">
        <v>20.2</v>
      </c>
      <c r="K71" s="13">
        <v>27.7</v>
      </c>
      <c r="L71" s="13">
        <v>19</v>
      </c>
      <c r="M71" s="13">
        <v>22.8</v>
      </c>
      <c r="N71" s="13">
        <v>6.8</v>
      </c>
      <c r="O71" s="13">
        <v>0</v>
      </c>
      <c r="P71" s="13">
        <v>27.4</v>
      </c>
      <c r="Q71" s="13">
        <v>18.8</v>
      </c>
      <c r="R71" s="13"/>
      <c r="S71" s="13"/>
      <c r="T71" s="13">
        <v>33.700000000000003</v>
      </c>
      <c r="U71" s="13"/>
      <c r="V71" s="13"/>
      <c r="W71" s="13">
        <v>8.6999999999999993</v>
      </c>
      <c r="X71" s="12">
        <f t="shared" si="11"/>
        <v>331.29999999999995</v>
      </c>
      <c r="Y71" s="252">
        <f>X71+X72</f>
        <v>642.20000000000005</v>
      </c>
    </row>
    <row r="72" spans="1:25" ht="12.75">
      <c r="A72" s="431"/>
      <c r="B72" s="15" t="s">
        <v>32</v>
      </c>
      <c r="C72" s="10">
        <v>21.8</v>
      </c>
      <c r="D72" s="10">
        <v>33.4</v>
      </c>
      <c r="E72" s="10">
        <v>36.700000000000003</v>
      </c>
      <c r="F72" s="10"/>
      <c r="G72" s="10">
        <v>18</v>
      </c>
      <c r="H72" s="10">
        <v>24.6</v>
      </c>
      <c r="I72" s="10">
        <v>36.5</v>
      </c>
      <c r="J72" s="10">
        <v>16.5</v>
      </c>
      <c r="K72" s="10">
        <v>24.1</v>
      </c>
      <c r="L72" s="10">
        <v>19.8</v>
      </c>
      <c r="M72" s="10">
        <v>16.100000000000001</v>
      </c>
      <c r="N72" s="10">
        <v>0</v>
      </c>
      <c r="O72" s="10">
        <v>0</v>
      </c>
      <c r="P72" s="10">
        <v>15.8</v>
      </c>
      <c r="Q72" s="10">
        <v>22.8</v>
      </c>
      <c r="R72" s="10"/>
      <c r="S72" s="10"/>
      <c r="T72" s="10">
        <v>24.8</v>
      </c>
      <c r="U72" s="10"/>
      <c r="V72" s="10"/>
      <c r="W72" s="10">
        <v>0</v>
      </c>
      <c r="X72" s="15">
        <f t="shared" si="11"/>
        <v>310.90000000000003</v>
      </c>
      <c r="Y72" s="420"/>
    </row>
    <row r="73" spans="1:25" ht="12.75" customHeight="1">
      <c r="A73" s="265">
        <v>46302</v>
      </c>
      <c r="B73" s="12" t="s">
        <v>25</v>
      </c>
      <c r="C73" s="13">
        <v>29.4</v>
      </c>
      <c r="D73" s="13">
        <v>30.1</v>
      </c>
      <c r="E73" s="13">
        <v>33.200000000000003</v>
      </c>
      <c r="F73" s="13"/>
      <c r="G73" s="13">
        <v>17.5</v>
      </c>
      <c r="H73" s="13">
        <v>20</v>
      </c>
      <c r="I73" s="13">
        <v>18.5</v>
      </c>
      <c r="J73" s="13">
        <v>20.7</v>
      </c>
      <c r="K73" s="13">
        <v>27.6</v>
      </c>
      <c r="L73" s="13">
        <v>17.3</v>
      </c>
      <c r="M73" s="13">
        <v>22.5</v>
      </c>
      <c r="N73" s="13">
        <v>8.3000000000000007</v>
      </c>
      <c r="O73" s="13">
        <v>0</v>
      </c>
      <c r="P73" s="13">
        <v>21.6</v>
      </c>
      <c r="Q73" s="13">
        <v>32.200000000000003</v>
      </c>
      <c r="R73" s="13"/>
      <c r="S73" s="13"/>
      <c r="T73" s="13">
        <v>33.6</v>
      </c>
      <c r="U73" s="13"/>
      <c r="V73" s="13"/>
      <c r="W73" s="13">
        <v>13.7</v>
      </c>
      <c r="X73" s="12">
        <f t="shared" si="11"/>
        <v>346.2</v>
      </c>
      <c r="Y73" s="252">
        <f>X73+X74</f>
        <v>671.4</v>
      </c>
    </row>
    <row r="74" spans="1:25" ht="12.75">
      <c r="A74" s="431"/>
      <c r="B74" s="15" t="s">
        <v>32</v>
      </c>
      <c r="C74" s="10">
        <v>28.3</v>
      </c>
      <c r="D74" s="10">
        <v>37</v>
      </c>
      <c r="E74" s="10">
        <v>36.799999999999997</v>
      </c>
      <c r="F74" s="10"/>
      <c r="G74" s="10">
        <v>14.8</v>
      </c>
      <c r="H74" s="10">
        <v>35.5</v>
      </c>
      <c r="I74" s="10">
        <v>38.299999999999997</v>
      </c>
      <c r="J74" s="10">
        <v>14.6</v>
      </c>
      <c r="K74" s="10">
        <v>24.5</v>
      </c>
      <c r="L74" s="10">
        <v>18.2</v>
      </c>
      <c r="M74" s="10">
        <v>18</v>
      </c>
      <c r="N74" s="10">
        <v>0</v>
      </c>
      <c r="O74" s="10">
        <v>0</v>
      </c>
      <c r="P74" s="10">
        <v>17.5</v>
      </c>
      <c r="Q74" s="10">
        <v>24</v>
      </c>
      <c r="R74" s="10"/>
      <c r="S74" s="10"/>
      <c r="T74" s="10">
        <v>17.7</v>
      </c>
      <c r="U74" s="10"/>
      <c r="V74" s="10"/>
      <c r="W74" s="10">
        <v>0</v>
      </c>
      <c r="X74" s="15">
        <f t="shared" si="11"/>
        <v>325.2</v>
      </c>
      <c r="Y74" s="420"/>
    </row>
    <row r="75" spans="1:25" ht="12.75" customHeight="1">
      <c r="A75" s="265">
        <v>46303</v>
      </c>
      <c r="B75" s="12" t="s">
        <v>25</v>
      </c>
      <c r="C75" s="13">
        <v>37.799999999999997</v>
      </c>
      <c r="D75" s="13">
        <v>32</v>
      </c>
      <c r="E75" s="13">
        <v>37</v>
      </c>
      <c r="F75" s="13"/>
      <c r="G75" s="13">
        <v>22</v>
      </c>
      <c r="H75" s="13">
        <v>10.6</v>
      </c>
      <c r="I75" s="10">
        <v>23.7</v>
      </c>
      <c r="J75" s="10">
        <v>21.1</v>
      </c>
      <c r="K75" s="10">
        <v>30</v>
      </c>
      <c r="L75" s="10">
        <v>18.100000000000001</v>
      </c>
      <c r="M75" s="10">
        <v>22.3</v>
      </c>
      <c r="N75" s="10">
        <v>6.2</v>
      </c>
      <c r="O75" s="10">
        <v>0</v>
      </c>
      <c r="P75" s="10">
        <v>21.7</v>
      </c>
      <c r="Q75" s="10">
        <v>32</v>
      </c>
      <c r="R75" s="10"/>
      <c r="S75" s="10"/>
      <c r="T75" s="10">
        <v>32.9</v>
      </c>
      <c r="U75" s="10"/>
      <c r="V75" s="10"/>
      <c r="W75" s="10">
        <v>8.6</v>
      </c>
      <c r="X75" s="12">
        <f t="shared" si="11"/>
        <v>356</v>
      </c>
      <c r="Y75" s="252">
        <f>X75+X76</f>
        <v>679.8</v>
      </c>
    </row>
    <row r="76" spans="1:25" ht="12.75">
      <c r="A76" s="431"/>
      <c r="B76" s="15" t="s">
        <v>32</v>
      </c>
      <c r="C76" s="10">
        <v>25.5</v>
      </c>
      <c r="D76" s="10">
        <v>40.299999999999997</v>
      </c>
      <c r="E76" s="10">
        <v>36.5</v>
      </c>
      <c r="F76" s="10"/>
      <c r="G76" s="10">
        <v>16.5</v>
      </c>
      <c r="H76" s="10">
        <v>18</v>
      </c>
      <c r="I76" s="10">
        <v>37.200000000000003</v>
      </c>
      <c r="J76" s="10">
        <v>13.5</v>
      </c>
      <c r="K76" s="10">
        <v>26</v>
      </c>
      <c r="L76" s="10">
        <v>18.600000000000001</v>
      </c>
      <c r="M76" s="10">
        <v>18.600000000000001</v>
      </c>
      <c r="N76" s="10">
        <v>0</v>
      </c>
      <c r="O76" s="10">
        <v>0</v>
      </c>
      <c r="P76" s="10">
        <v>22.5</v>
      </c>
      <c r="Q76" s="10">
        <v>24.6</v>
      </c>
      <c r="R76" s="10"/>
      <c r="S76" s="10"/>
      <c r="T76" s="10">
        <v>26</v>
      </c>
      <c r="U76" s="10"/>
      <c r="V76" s="10"/>
      <c r="W76" s="10">
        <v>0</v>
      </c>
      <c r="X76" s="15">
        <f t="shared" si="11"/>
        <v>323.8</v>
      </c>
      <c r="Y76" s="420"/>
    </row>
    <row r="77" spans="1:25" ht="12.75" customHeight="1">
      <c r="A77" s="265">
        <v>46304</v>
      </c>
      <c r="B77" s="12" t="s">
        <v>25</v>
      </c>
      <c r="C77" s="13">
        <v>38.700000000000003</v>
      </c>
      <c r="D77" s="13">
        <v>36</v>
      </c>
      <c r="E77" s="13">
        <v>33.6</v>
      </c>
      <c r="F77" s="13"/>
      <c r="G77" s="13">
        <v>17.8</v>
      </c>
      <c r="H77" s="13">
        <v>17.8</v>
      </c>
      <c r="I77" s="13">
        <v>21.5</v>
      </c>
      <c r="J77" s="13">
        <v>18.3</v>
      </c>
      <c r="K77" s="13">
        <v>27.3</v>
      </c>
      <c r="L77" s="13">
        <v>16.7</v>
      </c>
      <c r="M77" s="13">
        <v>21.3</v>
      </c>
      <c r="N77" s="13">
        <v>8</v>
      </c>
      <c r="O77" s="13">
        <v>5.2</v>
      </c>
      <c r="P77" s="13">
        <v>22.2</v>
      </c>
      <c r="Q77" s="13">
        <v>32.299999999999997</v>
      </c>
      <c r="R77" s="10"/>
      <c r="S77" s="10"/>
      <c r="T77" s="13">
        <v>32</v>
      </c>
      <c r="U77" s="13"/>
      <c r="V77" s="13"/>
      <c r="W77" s="13">
        <v>11</v>
      </c>
      <c r="X77" s="12">
        <f t="shared" si="11"/>
        <v>359.7</v>
      </c>
      <c r="Y77" s="252">
        <f>X77+X78</f>
        <v>646.90000000000009</v>
      </c>
    </row>
    <row r="78" spans="1:25" ht="12.75">
      <c r="A78" s="431"/>
      <c r="B78" s="15" t="s">
        <v>32</v>
      </c>
      <c r="C78" s="10">
        <v>31</v>
      </c>
      <c r="D78" s="10">
        <v>39.200000000000003</v>
      </c>
      <c r="E78" s="10">
        <v>33.5</v>
      </c>
      <c r="F78" s="10"/>
      <c r="G78" s="10">
        <v>17.7</v>
      </c>
      <c r="H78" s="10">
        <v>22.2</v>
      </c>
      <c r="I78" s="10">
        <v>17.8</v>
      </c>
      <c r="J78" s="10">
        <v>15</v>
      </c>
      <c r="K78" s="10">
        <v>24.8</v>
      </c>
      <c r="L78" s="10">
        <v>20</v>
      </c>
      <c r="M78" s="10">
        <v>14.4</v>
      </c>
      <c r="N78" s="10">
        <v>0</v>
      </c>
      <c r="O78" s="10">
        <v>0</v>
      </c>
      <c r="P78" s="10">
        <v>17.7</v>
      </c>
      <c r="Q78" s="10">
        <v>23.8</v>
      </c>
      <c r="R78" s="13"/>
      <c r="S78" s="13"/>
      <c r="T78" s="10">
        <v>10.1</v>
      </c>
      <c r="U78" s="10"/>
      <c r="V78" s="10"/>
      <c r="W78" s="10">
        <v>0</v>
      </c>
      <c r="X78" s="15">
        <f t="shared" si="11"/>
        <v>287.20000000000005</v>
      </c>
      <c r="Y78" s="420"/>
    </row>
    <row r="79" spans="1:25" ht="12.75" customHeight="1">
      <c r="A79" s="265">
        <v>46305</v>
      </c>
      <c r="B79" s="12" t="s">
        <v>25</v>
      </c>
      <c r="C79" s="13">
        <v>43.2</v>
      </c>
      <c r="D79" s="13">
        <v>40.299999999999997</v>
      </c>
      <c r="E79" s="13">
        <v>35.200000000000003</v>
      </c>
      <c r="F79" s="13"/>
      <c r="G79" s="13">
        <v>14.5</v>
      </c>
      <c r="H79" s="13">
        <v>0</v>
      </c>
      <c r="I79" s="13">
        <v>21.5</v>
      </c>
      <c r="J79" s="13">
        <v>18.399999999999999</v>
      </c>
      <c r="K79" s="13">
        <v>28.3</v>
      </c>
      <c r="L79" s="13">
        <v>16</v>
      </c>
      <c r="M79" s="13">
        <v>22.2</v>
      </c>
      <c r="N79" s="13">
        <v>7</v>
      </c>
      <c r="O79" s="13">
        <v>4</v>
      </c>
      <c r="P79" s="13">
        <v>22.2</v>
      </c>
      <c r="Q79" s="13">
        <v>32.4</v>
      </c>
      <c r="R79" s="10"/>
      <c r="S79" s="10"/>
      <c r="T79" s="13">
        <v>32.9</v>
      </c>
      <c r="U79" s="13"/>
      <c r="V79" s="13"/>
      <c r="W79" s="13">
        <v>9.8000000000000007</v>
      </c>
      <c r="X79" s="12">
        <f t="shared" si="11"/>
        <v>347.9</v>
      </c>
      <c r="Y79" s="252">
        <f>X79+X80</f>
        <v>634.20000000000005</v>
      </c>
    </row>
    <row r="80" spans="1:25" ht="12.75">
      <c r="A80" s="431"/>
      <c r="B80" s="15" t="s">
        <v>32</v>
      </c>
      <c r="C80" s="10">
        <v>20.5</v>
      </c>
      <c r="D80" s="10">
        <v>34.9</v>
      </c>
      <c r="E80" s="10">
        <v>31.3</v>
      </c>
      <c r="F80" s="10"/>
      <c r="G80" s="10">
        <v>20.6</v>
      </c>
      <c r="H80" s="10">
        <v>17.8</v>
      </c>
      <c r="I80" s="10">
        <v>34</v>
      </c>
      <c r="J80" s="10">
        <v>13.8</v>
      </c>
      <c r="K80" s="10">
        <v>22.1</v>
      </c>
      <c r="L80" s="10">
        <v>18.2</v>
      </c>
      <c r="M80" s="10">
        <v>16.5</v>
      </c>
      <c r="N80" s="10">
        <v>0</v>
      </c>
      <c r="O80" s="10">
        <v>0</v>
      </c>
      <c r="P80" s="10">
        <v>17.100000000000001</v>
      </c>
      <c r="Q80" s="10">
        <v>23.9</v>
      </c>
      <c r="R80" s="10"/>
      <c r="S80" s="10"/>
      <c r="T80" s="10">
        <v>15.6</v>
      </c>
      <c r="U80" s="10"/>
      <c r="V80" s="10"/>
      <c r="W80" s="10">
        <v>0</v>
      </c>
      <c r="X80" s="15">
        <f t="shared" si="11"/>
        <v>286.3</v>
      </c>
      <c r="Y80" s="420"/>
    </row>
    <row r="81" spans="1:25" ht="12.75">
      <c r="A81" s="47"/>
      <c r="B81" s="41"/>
      <c r="C81" s="7"/>
      <c r="D81" s="7"/>
      <c r="E81" s="7"/>
      <c r="F81" s="13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13"/>
      <c r="T81" s="7"/>
      <c r="U81" s="7"/>
      <c r="V81" s="7"/>
      <c r="W81" s="7"/>
      <c r="X81" s="12"/>
      <c r="Y81" s="12"/>
    </row>
    <row r="82" spans="1:25" ht="12.75">
      <c r="A82" s="282" t="s">
        <v>89</v>
      </c>
      <c r="B82" s="422"/>
      <c r="C82" s="17">
        <f t="shared" ref="C82:Y82" si="12">SUM(C61:C80)</f>
        <v>623.30000000000007</v>
      </c>
      <c r="D82" s="17">
        <f t="shared" si="12"/>
        <v>700.19999999999993</v>
      </c>
      <c r="E82" s="17">
        <f t="shared" si="12"/>
        <v>699.9</v>
      </c>
      <c r="F82" s="17">
        <f t="shared" si="12"/>
        <v>0</v>
      </c>
      <c r="G82" s="17">
        <f t="shared" si="12"/>
        <v>309.90000000000003</v>
      </c>
      <c r="H82" s="17">
        <f t="shared" si="12"/>
        <v>328.3</v>
      </c>
      <c r="I82" s="17">
        <f t="shared" si="12"/>
        <v>576.19999999999993</v>
      </c>
      <c r="J82" s="17">
        <f t="shared" si="12"/>
        <v>348.2</v>
      </c>
      <c r="K82" s="17">
        <f t="shared" si="12"/>
        <v>533.30000000000007</v>
      </c>
      <c r="L82" s="17">
        <f t="shared" si="12"/>
        <v>382.7</v>
      </c>
      <c r="M82" s="17">
        <f t="shared" si="12"/>
        <v>376.7</v>
      </c>
      <c r="N82" s="17">
        <f t="shared" si="12"/>
        <v>56.5</v>
      </c>
      <c r="O82" s="17">
        <f t="shared" si="12"/>
        <v>9.1999999999999993</v>
      </c>
      <c r="P82" s="17">
        <f t="shared" si="12"/>
        <v>336.3</v>
      </c>
      <c r="Q82" s="17">
        <f t="shared" si="12"/>
        <v>534.6</v>
      </c>
      <c r="R82" s="17">
        <f t="shared" si="12"/>
        <v>0</v>
      </c>
      <c r="S82" s="17">
        <f t="shared" si="12"/>
        <v>0</v>
      </c>
      <c r="T82" s="17">
        <f t="shared" si="12"/>
        <v>488</v>
      </c>
      <c r="U82" s="17">
        <f t="shared" si="12"/>
        <v>0</v>
      </c>
      <c r="V82" s="17">
        <f t="shared" si="12"/>
        <v>0</v>
      </c>
      <c r="W82" s="17">
        <f t="shared" si="12"/>
        <v>107.89999999999999</v>
      </c>
      <c r="X82" s="17">
        <f t="shared" si="12"/>
        <v>6411.2</v>
      </c>
      <c r="Y82" s="17">
        <f t="shared" si="12"/>
        <v>6411.2</v>
      </c>
    </row>
    <row r="83" spans="1:25" ht="13.5">
      <c r="A83" s="280" t="s">
        <v>90</v>
      </c>
      <c r="B83" s="421"/>
      <c r="C83" s="16">
        <f t="shared" ref="C83:Q83" si="13">40*C82</f>
        <v>24932.000000000004</v>
      </c>
      <c r="D83" s="16">
        <f t="shared" si="13"/>
        <v>28007.999999999996</v>
      </c>
      <c r="E83" s="16">
        <f t="shared" si="13"/>
        <v>27996</v>
      </c>
      <c r="F83" s="16">
        <f t="shared" si="13"/>
        <v>0</v>
      </c>
      <c r="G83" s="16">
        <f t="shared" si="13"/>
        <v>12396.000000000002</v>
      </c>
      <c r="H83" s="16">
        <f t="shared" si="13"/>
        <v>13132</v>
      </c>
      <c r="I83" s="16">
        <f t="shared" si="13"/>
        <v>23047.999999999996</v>
      </c>
      <c r="J83" s="16">
        <f t="shared" si="13"/>
        <v>13928</v>
      </c>
      <c r="K83" s="16">
        <f t="shared" si="13"/>
        <v>21332.000000000004</v>
      </c>
      <c r="L83" s="16">
        <f t="shared" si="13"/>
        <v>15308</v>
      </c>
      <c r="M83" s="16">
        <f t="shared" si="13"/>
        <v>15068</v>
      </c>
      <c r="N83" s="16">
        <f t="shared" si="13"/>
        <v>2260</v>
      </c>
      <c r="O83" s="16">
        <f t="shared" si="13"/>
        <v>368</v>
      </c>
      <c r="P83" s="16">
        <f t="shared" si="13"/>
        <v>13452</v>
      </c>
      <c r="Q83" s="16">
        <f t="shared" si="13"/>
        <v>21384</v>
      </c>
      <c r="R83" s="16"/>
      <c r="S83" s="16">
        <f t="shared" ref="S83:T83" si="14">40*S82</f>
        <v>0</v>
      </c>
      <c r="T83" s="16">
        <f t="shared" si="14"/>
        <v>19520</v>
      </c>
      <c r="U83" s="16"/>
      <c r="V83" s="16"/>
      <c r="W83" s="16"/>
      <c r="X83" s="16">
        <f t="shared" ref="X83:Y83" si="15">40*X82</f>
        <v>256448</v>
      </c>
      <c r="Y83" s="16">
        <f t="shared" si="15"/>
        <v>256448</v>
      </c>
    </row>
    <row r="84" spans="1:25" ht="12.75">
      <c r="A84" s="50"/>
      <c r="B84" s="35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5"/>
      <c r="Y84" s="15"/>
    </row>
    <row r="85" spans="1:25" ht="12.75">
      <c r="A85" s="281" t="s">
        <v>91</v>
      </c>
      <c r="B85" s="421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76"/>
      <c r="U85" s="76"/>
      <c r="V85" s="76"/>
      <c r="W85" s="76"/>
      <c r="X85" s="22"/>
      <c r="Y85" s="22"/>
    </row>
    <row r="86" spans="1:25" ht="12.75">
      <c r="A86" s="282" t="s">
        <v>92</v>
      </c>
      <c r="B86" s="422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59"/>
      <c r="U86" s="59"/>
      <c r="V86" s="59"/>
      <c r="W86" s="59"/>
      <c r="X86" s="20"/>
      <c r="Y86" s="20"/>
    </row>
    <row r="87" spans="1:25" ht="12.75">
      <c r="A87" s="268">
        <v>46286</v>
      </c>
      <c r="B87" s="12" t="s">
        <v>25</v>
      </c>
      <c r="C87" s="13">
        <v>17.600000000000001</v>
      </c>
      <c r="D87" s="13">
        <v>32</v>
      </c>
      <c r="E87" s="13">
        <v>37.5</v>
      </c>
      <c r="F87" s="13">
        <v>0</v>
      </c>
      <c r="G87" s="13">
        <v>12.7</v>
      </c>
      <c r="H87" s="13">
        <v>0</v>
      </c>
      <c r="I87" s="13">
        <v>17.2</v>
      </c>
      <c r="J87" s="13">
        <v>21.5</v>
      </c>
      <c r="K87" s="13">
        <v>30.4</v>
      </c>
      <c r="L87" s="13">
        <v>20</v>
      </c>
      <c r="M87" s="13">
        <v>14</v>
      </c>
      <c r="N87" s="13">
        <v>0</v>
      </c>
      <c r="O87" s="13">
        <v>30</v>
      </c>
      <c r="P87" s="13">
        <v>15</v>
      </c>
      <c r="Q87" s="13">
        <v>32.799999999999997</v>
      </c>
      <c r="R87" s="13"/>
      <c r="S87" s="13"/>
      <c r="T87" s="13">
        <v>31</v>
      </c>
      <c r="U87" s="13"/>
      <c r="V87" s="13"/>
      <c r="W87" s="13">
        <v>12</v>
      </c>
      <c r="X87" s="12">
        <f t="shared" ref="X87:X106" si="16">SUM(C87:W87)</f>
        <v>323.7</v>
      </c>
      <c r="Y87" s="252">
        <f>X87+X88</f>
        <v>549.79999999999995</v>
      </c>
    </row>
    <row r="88" spans="1:25" ht="12.75">
      <c r="A88" s="288"/>
      <c r="B88" s="15" t="s">
        <v>32</v>
      </c>
      <c r="C88" s="10">
        <v>13.3</v>
      </c>
      <c r="D88" s="10">
        <v>31</v>
      </c>
      <c r="E88" s="10">
        <v>37</v>
      </c>
      <c r="F88" s="10">
        <v>0</v>
      </c>
      <c r="G88" s="10">
        <v>5.5</v>
      </c>
      <c r="H88" s="10">
        <v>0</v>
      </c>
      <c r="I88" s="10">
        <v>11.1</v>
      </c>
      <c r="J88" s="10">
        <v>16.600000000000001</v>
      </c>
      <c r="K88" s="10">
        <v>24</v>
      </c>
      <c r="L88" s="10">
        <v>18.899999999999999</v>
      </c>
      <c r="M88" s="10">
        <v>20</v>
      </c>
      <c r="N88" s="10">
        <v>2.8</v>
      </c>
      <c r="O88" s="10">
        <v>0</v>
      </c>
      <c r="P88" s="10">
        <v>14.4</v>
      </c>
      <c r="Q88" s="10">
        <v>14.1</v>
      </c>
      <c r="R88" s="10"/>
      <c r="S88" s="10"/>
      <c r="T88" s="10">
        <v>14.4</v>
      </c>
      <c r="U88" s="10"/>
      <c r="V88" s="10"/>
      <c r="W88" s="10">
        <v>3</v>
      </c>
      <c r="X88" s="15">
        <f t="shared" si="16"/>
        <v>226.10000000000002</v>
      </c>
      <c r="Y88" s="289"/>
    </row>
    <row r="89" spans="1:25" ht="12.75" customHeight="1">
      <c r="A89" s="268">
        <v>46287</v>
      </c>
      <c r="B89" s="12" t="s">
        <v>25</v>
      </c>
      <c r="C89" s="13">
        <v>14.5</v>
      </c>
      <c r="D89" s="13">
        <v>34</v>
      </c>
      <c r="E89" s="13">
        <v>40.5</v>
      </c>
      <c r="F89" s="13">
        <v>0</v>
      </c>
      <c r="G89" s="13">
        <v>10</v>
      </c>
      <c r="H89" s="13">
        <v>11.3</v>
      </c>
      <c r="I89" s="13">
        <v>21</v>
      </c>
      <c r="J89" s="13">
        <v>21.3</v>
      </c>
      <c r="K89" s="13">
        <v>30.8</v>
      </c>
      <c r="L89" s="13">
        <v>20.2</v>
      </c>
      <c r="M89" s="13">
        <v>22.2</v>
      </c>
      <c r="N89" s="13">
        <v>0</v>
      </c>
      <c r="O89" s="13">
        <v>29.6</v>
      </c>
      <c r="P89" s="13">
        <v>17.7</v>
      </c>
      <c r="Q89" s="13">
        <v>30.1</v>
      </c>
      <c r="R89" s="13"/>
      <c r="S89" s="13"/>
      <c r="T89" s="13">
        <v>34.200000000000003</v>
      </c>
      <c r="U89" s="13"/>
      <c r="V89" s="13"/>
      <c r="W89" s="13">
        <v>10.5</v>
      </c>
      <c r="X89" s="12">
        <f t="shared" si="16"/>
        <v>347.90000000000003</v>
      </c>
      <c r="Y89" s="252">
        <f>X89+X90</f>
        <v>607.20000000000005</v>
      </c>
    </row>
    <row r="90" spans="1:25" ht="12.75" customHeight="1">
      <c r="A90" s="288"/>
      <c r="B90" s="15" t="s">
        <v>32</v>
      </c>
      <c r="C90" s="10">
        <v>14.2</v>
      </c>
      <c r="D90" s="10">
        <v>33.299999999999997</v>
      </c>
      <c r="E90" s="10">
        <v>37.6</v>
      </c>
      <c r="F90" s="10">
        <v>0</v>
      </c>
      <c r="G90" s="10">
        <v>9.3000000000000007</v>
      </c>
      <c r="H90" s="10">
        <v>16.2</v>
      </c>
      <c r="I90" s="10">
        <v>21.7</v>
      </c>
      <c r="J90" s="10">
        <v>16.7</v>
      </c>
      <c r="K90" s="10">
        <v>23.7</v>
      </c>
      <c r="L90" s="10">
        <v>17.399999999999999</v>
      </c>
      <c r="M90" s="10">
        <v>14.7</v>
      </c>
      <c r="N90" s="10">
        <v>2.7</v>
      </c>
      <c r="O90" s="10">
        <v>0</v>
      </c>
      <c r="P90" s="10">
        <v>13</v>
      </c>
      <c r="Q90" s="10">
        <v>13.4</v>
      </c>
      <c r="R90" s="10"/>
      <c r="S90" s="10"/>
      <c r="T90" s="10">
        <v>23.2</v>
      </c>
      <c r="U90" s="10"/>
      <c r="V90" s="10"/>
      <c r="W90" s="10">
        <v>2.2000000000000002</v>
      </c>
      <c r="X90" s="15">
        <f t="shared" si="16"/>
        <v>259.29999999999995</v>
      </c>
      <c r="Y90" s="420"/>
    </row>
    <row r="91" spans="1:25" ht="12.75" customHeight="1">
      <c r="A91" s="268">
        <v>46288</v>
      </c>
      <c r="B91" s="12" t="s">
        <v>25</v>
      </c>
      <c r="C91" s="13">
        <v>14</v>
      </c>
      <c r="D91" s="13">
        <v>40.4</v>
      </c>
      <c r="E91" s="13">
        <v>36</v>
      </c>
      <c r="F91" s="13">
        <v>0</v>
      </c>
      <c r="G91" s="13">
        <v>7</v>
      </c>
      <c r="H91" s="13">
        <v>0</v>
      </c>
      <c r="I91" s="13">
        <v>26</v>
      </c>
      <c r="J91" s="13">
        <v>17.3</v>
      </c>
      <c r="K91" s="13">
        <v>28.3</v>
      </c>
      <c r="L91" s="13">
        <v>19.100000000000001</v>
      </c>
      <c r="M91" s="13">
        <v>18.100000000000001</v>
      </c>
      <c r="N91" s="13">
        <v>0</v>
      </c>
      <c r="O91" s="13">
        <v>30</v>
      </c>
      <c r="P91" s="13">
        <v>18.7</v>
      </c>
      <c r="Q91" s="13">
        <v>32</v>
      </c>
      <c r="R91" s="13"/>
      <c r="S91" s="13"/>
      <c r="T91" s="13">
        <v>32.9</v>
      </c>
      <c r="U91" s="13"/>
      <c r="V91" s="13"/>
      <c r="W91" s="13">
        <v>7.6</v>
      </c>
      <c r="X91" s="12">
        <f t="shared" si="16"/>
        <v>327.39999999999998</v>
      </c>
      <c r="Y91" s="252">
        <f>X91+X92</f>
        <v>564.5</v>
      </c>
    </row>
    <row r="92" spans="1:25" ht="12.75" customHeight="1">
      <c r="A92" s="288"/>
      <c r="B92" s="15" t="s">
        <v>32</v>
      </c>
      <c r="C92" s="10">
        <v>14</v>
      </c>
      <c r="D92" s="10">
        <v>28.7</v>
      </c>
      <c r="E92" s="10">
        <v>38.799999999999997</v>
      </c>
      <c r="F92" s="10">
        <v>0</v>
      </c>
      <c r="G92" s="10">
        <v>7.6</v>
      </c>
      <c r="H92" s="10">
        <v>10.8</v>
      </c>
      <c r="I92" s="10">
        <v>23.2</v>
      </c>
      <c r="J92" s="10">
        <v>15.5</v>
      </c>
      <c r="K92" s="10">
        <v>23.8</v>
      </c>
      <c r="L92" s="10">
        <v>16.7</v>
      </c>
      <c r="M92" s="10">
        <v>15.1</v>
      </c>
      <c r="N92" s="10">
        <v>2.4</v>
      </c>
      <c r="O92" s="10">
        <v>0</v>
      </c>
      <c r="P92" s="10">
        <v>11.8</v>
      </c>
      <c r="Q92" s="10">
        <v>13.7</v>
      </c>
      <c r="R92" s="10"/>
      <c r="S92" s="10"/>
      <c r="T92" s="10">
        <v>8.4</v>
      </c>
      <c r="U92" s="10"/>
      <c r="V92" s="10"/>
      <c r="W92" s="10">
        <v>6.6</v>
      </c>
      <c r="X92" s="15">
        <f t="shared" si="16"/>
        <v>237.1</v>
      </c>
      <c r="Y92" s="420"/>
    </row>
    <row r="93" spans="1:25" ht="12.75" customHeight="1">
      <c r="A93" s="268">
        <v>46289</v>
      </c>
      <c r="B93" s="12" t="s">
        <v>25</v>
      </c>
      <c r="C93" s="13">
        <v>15</v>
      </c>
      <c r="D93" s="13">
        <v>37.4</v>
      </c>
      <c r="E93" s="13">
        <v>35.799999999999997</v>
      </c>
      <c r="F93" s="13">
        <v>0</v>
      </c>
      <c r="G93" s="13">
        <v>13.8</v>
      </c>
      <c r="H93" s="13">
        <v>0</v>
      </c>
      <c r="I93" s="13">
        <v>21.1</v>
      </c>
      <c r="J93" s="13">
        <v>20</v>
      </c>
      <c r="K93" s="13">
        <v>30.5</v>
      </c>
      <c r="L93" s="13">
        <v>21.8</v>
      </c>
      <c r="M93" s="13">
        <v>21</v>
      </c>
      <c r="N93" s="13">
        <v>0</v>
      </c>
      <c r="O93" s="13">
        <v>35.5</v>
      </c>
      <c r="P93" s="13">
        <v>17.399999999999999</v>
      </c>
      <c r="Q93" s="13">
        <v>30</v>
      </c>
      <c r="R93" s="13"/>
      <c r="S93" s="13"/>
      <c r="T93" s="13">
        <v>32</v>
      </c>
      <c r="U93" s="13"/>
      <c r="V93" s="13"/>
      <c r="W93" s="13">
        <v>11.8</v>
      </c>
      <c r="X93" s="12">
        <f t="shared" si="16"/>
        <v>343.1</v>
      </c>
      <c r="Y93" s="252">
        <f>X93+X94</f>
        <v>629.90000000000009</v>
      </c>
    </row>
    <row r="94" spans="1:25" ht="12.75" customHeight="1">
      <c r="A94" s="288"/>
      <c r="B94" s="15" t="s">
        <v>32</v>
      </c>
      <c r="C94" s="10">
        <v>14.3</v>
      </c>
      <c r="D94" s="10">
        <v>35.700000000000003</v>
      </c>
      <c r="E94" s="10">
        <v>41.1</v>
      </c>
      <c r="F94" s="10">
        <v>0</v>
      </c>
      <c r="G94" s="10">
        <v>9.6999999999999993</v>
      </c>
      <c r="H94" s="10">
        <v>14.9</v>
      </c>
      <c r="I94" s="10">
        <v>39.299999999999997</v>
      </c>
      <c r="J94" s="10">
        <v>16</v>
      </c>
      <c r="K94" s="10">
        <v>27.3</v>
      </c>
      <c r="L94" s="10">
        <v>20.5</v>
      </c>
      <c r="M94" s="10">
        <v>15.8</v>
      </c>
      <c r="N94" s="10">
        <v>3.8</v>
      </c>
      <c r="O94" s="10">
        <v>0</v>
      </c>
      <c r="P94" s="10">
        <v>11.4</v>
      </c>
      <c r="Q94" s="10">
        <v>10.4</v>
      </c>
      <c r="R94" s="10"/>
      <c r="S94" s="10"/>
      <c r="T94" s="10">
        <v>26.6</v>
      </c>
      <c r="U94" s="10"/>
      <c r="V94" s="10"/>
      <c r="W94" s="10">
        <v>0</v>
      </c>
      <c r="X94" s="15">
        <f t="shared" si="16"/>
        <v>286.80000000000007</v>
      </c>
      <c r="Y94" s="420"/>
    </row>
    <row r="95" spans="1:25" ht="12.75" customHeight="1">
      <c r="A95" s="268">
        <v>46290</v>
      </c>
      <c r="B95" s="12" t="s">
        <v>25</v>
      </c>
      <c r="C95" s="13">
        <v>14.5</v>
      </c>
      <c r="D95" s="13">
        <v>32.5</v>
      </c>
      <c r="E95" s="13">
        <v>37.700000000000003</v>
      </c>
      <c r="F95" s="13">
        <v>0</v>
      </c>
      <c r="G95" s="13">
        <v>16</v>
      </c>
      <c r="H95" s="13">
        <v>11.9</v>
      </c>
      <c r="I95" s="13">
        <v>22.2</v>
      </c>
      <c r="J95" s="13">
        <v>22.2</v>
      </c>
      <c r="K95" s="13">
        <v>32</v>
      </c>
      <c r="L95" s="13">
        <v>20</v>
      </c>
      <c r="M95" s="13">
        <v>20.2</v>
      </c>
      <c r="N95" s="13">
        <v>0</v>
      </c>
      <c r="O95" s="13">
        <v>23.5</v>
      </c>
      <c r="P95" s="13">
        <v>14.5</v>
      </c>
      <c r="Q95" s="13">
        <v>31.9</v>
      </c>
      <c r="R95" s="13"/>
      <c r="S95" s="13"/>
      <c r="T95" s="13">
        <v>32.4</v>
      </c>
      <c r="U95" s="13"/>
      <c r="V95" s="13"/>
      <c r="W95" s="13">
        <v>0</v>
      </c>
      <c r="X95" s="12">
        <f t="shared" si="16"/>
        <v>331.49999999999994</v>
      </c>
      <c r="Y95" s="252">
        <f>X95+X96</f>
        <v>602.29999999999995</v>
      </c>
    </row>
    <row r="96" spans="1:25" ht="12.75" customHeight="1">
      <c r="A96" s="288"/>
      <c r="B96" s="15" t="s">
        <v>32</v>
      </c>
      <c r="C96" s="10">
        <v>13.8</v>
      </c>
      <c r="D96" s="10">
        <v>36.1</v>
      </c>
      <c r="E96" s="10">
        <v>39.4</v>
      </c>
      <c r="F96" s="10">
        <v>0</v>
      </c>
      <c r="G96" s="10">
        <v>8.4</v>
      </c>
      <c r="H96" s="10">
        <v>15.3</v>
      </c>
      <c r="I96" s="10">
        <v>32.6</v>
      </c>
      <c r="J96" s="10">
        <v>16.7</v>
      </c>
      <c r="K96" s="10">
        <v>27.5</v>
      </c>
      <c r="L96" s="10">
        <v>18.3</v>
      </c>
      <c r="M96" s="10">
        <v>16.399999999999999</v>
      </c>
      <c r="N96" s="10">
        <v>4.7</v>
      </c>
      <c r="O96" s="10">
        <v>0</v>
      </c>
      <c r="P96" s="10">
        <v>14.5</v>
      </c>
      <c r="Q96" s="10">
        <v>12.2</v>
      </c>
      <c r="R96" s="10"/>
      <c r="S96" s="10"/>
      <c r="T96" s="10">
        <v>6.5</v>
      </c>
      <c r="U96" s="10"/>
      <c r="V96" s="10"/>
      <c r="W96" s="10">
        <v>8.4</v>
      </c>
      <c r="X96" s="15">
        <f t="shared" si="16"/>
        <v>270.79999999999995</v>
      </c>
      <c r="Y96" s="420"/>
    </row>
    <row r="97" spans="1:25" ht="12.75" customHeight="1">
      <c r="A97" s="268">
        <v>46291</v>
      </c>
      <c r="B97" s="12" t="s">
        <v>25</v>
      </c>
      <c r="C97" s="13">
        <v>0</v>
      </c>
      <c r="D97" s="13">
        <v>40</v>
      </c>
      <c r="E97" s="13">
        <v>0</v>
      </c>
      <c r="F97" s="13">
        <v>0</v>
      </c>
      <c r="G97" s="13">
        <v>0</v>
      </c>
      <c r="H97" s="13">
        <v>0</v>
      </c>
      <c r="I97" s="13">
        <v>23.4</v>
      </c>
      <c r="J97" s="13">
        <v>23</v>
      </c>
      <c r="K97" s="13">
        <v>30.9</v>
      </c>
      <c r="L97" s="13">
        <v>18.600000000000001</v>
      </c>
      <c r="M97" s="13">
        <v>18.7</v>
      </c>
      <c r="N97" s="13">
        <v>0</v>
      </c>
      <c r="O97" s="13">
        <v>0</v>
      </c>
      <c r="P97" s="13">
        <v>15.5</v>
      </c>
      <c r="Q97" s="13">
        <v>31.5</v>
      </c>
      <c r="R97" s="13"/>
      <c r="S97" s="13"/>
      <c r="T97" s="13">
        <v>33.1</v>
      </c>
      <c r="U97" s="13"/>
      <c r="V97" s="13"/>
      <c r="W97" s="13">
        <v>14.3</v>
      </c>
      <c r="X97" s="12">
        <f t="shared" si="16"/>
        <v>249</v>
      </c>
      <c r="Y97" s="252">
        <f>X97+X98</f>
        <v>427.19999999999993</v>
      </c>
    </row>
    <row r="98" spans="1:25" ht="12.75" customHeight="1">
      <c r="A98" s="288"/>
      <c r="B98" s="15" t="s">
        <v>32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34.4</v>
      </c>
      <c r="J98" s="10">
        <v>16.7</v>
      </c>
      <c r="K98" s="10">
        <v>26.7</v>
      </c>
      <c r="L98" s="10">
        <v>21.4</v>
      </c>
      <c r="M98" s="10">
        <v>15.9</v>
      </c>
      <c r="N98" s="10">
        <v>4.5</v>
      </c>
      <c r="O98" s="10">
        <v>0</v>
      </c>
      <c r="P98" s="10">
        <v>13.1</v>
      </c>
      <c r="Q98" s="10">
        <v>11.7</v>
      </c>
      <c r="R98" s="10"/>
      <c r="S98" s="10"/>
      <c r="T98" s="10">
        <v>21.6</v>
      </c>
      <c r="U98" s="10"/>
      <c r="V98" s="10"/>
      <c r="W98" s="10">
        <v>12.2</v>
      </c>
      <c r="X98" s="15">
        <f t="shared" si="16"/>
        <v>178.19999999999996</v>
      </c>
      <c r="Y98" s="420"/>
    </row>
    <row r="99" spans="1:25" ht="12.75" customHeight="1">
      <c r="A99" s="268">
        <v>46292</v>
      </c>
      <c r="B99" s="12" t="s">
        <v>25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18.600000000000001</v>
      </c>
      <c r="J99" s="13">
        <v>20.8</v>
      </c>
      <c r="K99" s="13">
        <v>31.6</v>
      </c>
      <c r="L99" s="13">
        <v>21.5</v>
      </c>
      <c r="M99" s="13">
        <v>22.7</v>
      </c>
      <c r="N99" s="13">
        <v>0</v>
      </c>
      <c r="O99" s="13">
        <v>0</v>
      </c>
      <c r="P99" s="13">
        <v>16</v>
      </c>
      <c r="Q99" s="13">
        <v>35.6</v>
      </c>
      <c r="R99" s="13"/>
      <c r="S99" s="13"/>
      <c r="T99" s="13">
        <v>29</v>
      </c>
      <c r="U99" s="13"/>
      <c r="V99" s="13"/>
      <c r="W99" s="13">
        <v>12.3</v>
      </c>
      <c r="X99" s="12">
        <f t="shared" si="16"/>
        <v>208.1</v>
      </c>
      <c r="Y99" s="252">
        <f>X99+X100</f>
        <v>357.30000000000007</v>
      </c>
    </row>
    <row r="100" spans="1:25" ht="12.75" customHeight="1">
      <c r="A100" s="288"/>
      <c r="B100" s="15" t="s">
        <v>32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16.600000000000001</v>
      </c>
      <c r="J100" s="10">
        <v>16.3</v>
      </c>
      <c r="K100" s="10">
        <v>27.9</v>
      </c>
      <c r="L100" s="10">
        <v>21.4</v>
      </c>
      <c r="M100" s="10">
        <v>16.100000000000001</v>
      </c>
      <c r="N100" s="10">
        <v>4.4000000000000004</v>
      </c>
      <c r="O100" s="10">
        <v>0</v>
      </c>
      <c r="P100" s="10">
        <v>12.7</v>
      </c>
      <c r="Q100" s="10">
        <v>13.7</v>
      </c>
      <c r="R100" s="10"/>
      <c r="S100" s="10"/>
      <c r="T100" s="10">
        <v>15.3</v>
      </c>
      <c r="U100" s="10"/>
      <c r="V100" s="10"/>
      <c r="W100" s="10">
        <v>4.8</v>
      </c>
      <c r="X100" s="15">
        <f t="shared" si="16"/>
        <v>149.20000000000005</v>
      </c>
      <c r="Y100" s="420"/>
    </row>
    <row r="101" spans="1:25" ht="12.75" customHeight="1">
      <c r="A101" s="268">
        <v>46293</v>
      </c>
      <c r="B101" s="12" t="s">
        <v>25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18.399999999999999</v>
      </c>
      <c r="J101" s="13">
        <v>20</v>
      </c>
      <c r="K101" s="13">
        <v>31.7</v>
      </c>
      <c r="L101" s="13">
        <v>20.3</v>
      </c>
      <c r="M101" s="13">
        <v>20.2</v>
      </c>
      <c r="N101" s="13">
        <v>0</v>
      </c>
      <c r="O101" s="13">
        <v>0</v>
      </c>
      <c r="P101" s="13">
        <v>13</v>
      </c>
      <c r="Q101" s="13">
        <v>28.7</v>
      </c>
      <c r="R101" s="13"/>
      <c r="S101" s="13"/>
      <c r="T101" s="13">
        <v>29.8</v>
      </c>
      <c r="U101" s="13"/>
      <c r="V101" s="13"/>
      <c r="W101" s="13">
        <v>10.3</v>
      </c>
      <c r="X101" s="12">
        <f t="shared" si="16"/>
        <v>192.4</v>
      </c>
      <c r="Y101" s="252">
        <f>X101+X102</f>
        <v>356.2</v>
      </c>
    </row>
    <row r="102" spans="1:25" ht="12.75" customHeight="1">
      <c r="A102" s="288"/>
      <c r="B102" s="15" t="s">
        <v>32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17.8</v>
      </c>
      <c r="J102" s="10">
        <v>16.3</v>
      </c>
      <c r="K102" s="10">
        <v>27.2</v>
      </c>
      <c r="L102" s="10">
        <v>21.6</v>
      </c>
      <c r="M102" s="10">
        <v>16.3</v>
      </c>
      <c r="N102" s="10">
        <v>3.2</v>
      </c>
      <c r="O102" s="10">
        <v>0</v>
      </c>
      <c r="P102" s="10">
        <v>13</v>
      </c>
      <c r="Q102" s="10">
        <v>18.2</v>
      </c>
      <c r="R102" s="10"/>
      <c r="S102" s="10"/>
      <c r="T102" s="10">
        <v>27</v>
      </c>
      <c r="U102" s="10"/>
      <c r="V102" s="10"/>
      <c r="W102" s="10">
        <v>3.2</v>
      </c>
      <c r="X102" s="15">
        <f t="shared" si="16"/>
        <v>163.79999999999998</v>
      </c>
      <c r="Y102" s="420"/>
    </row>
    <row r="103" spans="1:25" ht="12.75" customHeight="1">
      <c r="A103" s="268">
        <v>46294</v>
      </c>
      <c r="B103" s="12" t="s">
        <v>25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19.600000000000001</v>
      </c>
      <c r="J103" s="13">
        <v>21</v>
      </c>
      <c r="K103" s="13">
        <v>31</v>
      </c>
      <c r="L103" s="13">
        <v>18.5</v>
      </c>
      <c r="M103" s="13">
        <v>20</v>
      </c>
      <c r="N103" s="13">
        <v>0</v>
      </c>
      <c r="O103" s="13">
        <v>0</v>
      </c>
      <c r="P103" s="13">
        <v>14</v>
      </c>
      <c r="Q103" s="13">
        <v>29.2</v>
      </c>
      <c r="R103" s="10"/>
      <c r="S103" s="10"/>
      <c r="T103" s="13">
        <v>28.4</v>
      </c>
      <c r="U103" s="13"/>
      <c r="V103" s="13"/>
      <c r="W103" s="13">
        <v>9.1999999999999993</v>
      </c>
      <c r="X103" s="12">
        <f t="shared" si="16"/>
        <v>190.89999999999998</v>
      </c>
      <c r="Y103" s="252">
        <f>X103+X104</f>
        <v>351.29999999999995</v>
      </c>
    </row>
    <row r="104" spans="1:25" ht="12.75" customHeight="1">
      <c r="A104" s="288"/>
      <c r="B104" s="15" t="s">
        <v>32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28.5</v>
      </c>
      <c r="J104" s="10">
        <v>16.8</v>
      </c>
      <c r="K104" s="10">
        <v>24.6</v>
      </c>
      <c r="L104" s="10">
        <v>20.5</v>
      </c>
      <c r="M104" s="10">
        <v>15.6</v>
      </c>
      <c r="N104" s="10">
        <v>5</v>
      </c>
      <c r="O104" s="10">
        <v>0</v>
      </c>
      <c r="P104" s="10">
        <v>12.1</v>
      </c>
      <c r="Q104" s="10">
        <v>15</v>
      </c>
      <c r="R104" s="13"/>
      <c r="S104" s="13"/>
      <c r="T104" s="10">
        <v>16.3</v>
      </c>
      <c r="U104" s="10"/>
      <c r="V104" s="10"/>
      <c r="W104" s="10">
        <v>6</v>
      </c>
      <c r="X104" s="15">
        <f t="shared" si="16"/>
        <v>160.4</v>
      </c>
      <c r="Y104" s="420"/>
    </row>
    <row r="105" spans="1:25" ht="12.75" customHeight="1">
      <c r="A105" s="268">
        <v>46295</v>
      </c>
      <c r="B105" s="12" t="s">
        <v>25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19.3</v>
      </c>
      <c r="J105" s="13">
        <v>22.1</v>
      </c>
      <c r="K105" s="13">
        <v>29.4</v>
      </c>
      <c r="L105" s="13">
        <v>17.8</v>
      </c>
      <c r="M105" s="13">
        <v>21.2</v>
      </c>
      <c r="N105" s="13">
        <v>0</v>
      </c>
      <c r="O105" s="13">
        <v>0</v>
      </c>
      <c r="P105" s="13">
        <v>13.5</v>
      </c>
      <c r="Q105" s="13">
        <v>33</v>
      </c>
      <c r="R105" s="10"/>
      <c r="S105" s="10"/>
      <c r="T105" s="13">
        <v>31</v>
      </c>
      <c r="U105" s="13"/>
      <c r="V105" s="13"/>
      <c r="W105" s="13">
        <v>8.4</v>
      </c>
      <c r="X105" s="12">
        <f t="shared" si="16"/>
        <v>195.70000000000002</v>
      </c>
      <c r="Y105" s="252">
        <f>X105+X106</f>
        <v>369.50000000000006</v>
      </c>
    </row>
    <row r="106" spans="1:25" ht="12.75" customHeight="1">
      <c r="A106" s="288"/>
      <c r="B106" s="15" t="s">
        <v>32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38.6</v>
      </c>
      <c r="J106" s="10">
        <v>16.3</v>
      </c>
      <c r="K106" s="10">
        <v>26.2</v>
      </c>
      <c r="L106" s="10">
        <v>19</v>
      </c>
      <c r="M106" s="10">
        <v>16.100000000000001</v>
      </c>
      <c r="N106" s="10">
        <v>0</v>
      </c>
      <c r="O106" s="10">
        <v>0</v>
      </c>
      <c r="P106" s="10">
        <v>14.8</v>
      </c>
      <c r="Q106" s="10">
        <v>16.3</v>
      </c>
      <c r="R106" s="10"/>
      <c r="S106" s="10"/>
      <c r="T106" s="10">
        <v>18</v>
      </c>
      <c r="U106" s="10"/>
      <c r="V106" s="10"/>
      <c r="W106" s="10">
        <v>8.5</v>
      </c>
      <c r="X106" s="15">
        <f t="shared" si="16"/>
        <v>173.80000000000004</v>
      </c>
      <c r="Y106" s="420"/>
    </row>
    <row r="107" spans="1:25" ht="14.25">
      <c r="A107" s="183"/>
      <c r="B107" s="41"/>
      <c r="C107" s="7"/>
      <c r="D107" s="7"/>
      <c r="E107" s="7"/>
      <c r="F107" s="13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13"/>
      <c r="T107" s="7"/>
      <c r="U107" s="7"/>
      <c r="V107" s="7"/>
      <c r="W107" s="7"/>
      <c r="X107" s="12"/>
      <c r="Y107" s="12"/>
    </row>
    <row r="108" spans="1:25" ht="12.75">
      <c r="A108" s="282" t="s">
        <v>89</v>
      </c>
      <c r="B108" s="422"/>
      <c r="C108" s="17">
        <f t="shared" ref="C108:Y108" si="17">SUM(C87:C106)</f>
        <v>145.20000000000002</v>
      </c>
      <c r="D108" s="17">
        <f t="shared" si="17"/>
        <v>381.1</v>
      </c>
      <c r="E108" s="17">
        <f t="shared" si="17"/>
        <v>381.4</v>
      </c>
      <c r="F108" s="17">
        <f t="shared" si="17"/>
        <v>0</v>
      </c>
      <c r="G108" s="17">
        <f t="shared" si="17"/>
        <v>100.00000000000001</v>
      </c>
      <c r="H108" s="17">
        <f t="shared" si="17"/>
        <v>80.399999999999991</v>
      </c>
      <c r="I108" s="17">
        <f t="shared" si="17"/>
        <v>470.60000000000008</v>
      </c>
      <c r="J108" s="17">
        <f t="shared" si="17"/>
        <v>373.1</v>
      </c>
      <c r="K108" s="17">
        <f t="shared" si="17"/>
        <v>565.50000000000011</v>
      </c>
      <c r="L108" s="17">
        <f t="shared" si="17"/>
        <v>393.50000000000006</v>
      </c>
      <c r="M108" s="17">
        <f t="shared" si="17"/>
        <v>360.3</v>
      </c>
      <c r="N108" s="17">
        <f t="shared" si="17"/>
        <v>33.5</v>
      </c>
      <c r="O108" s="17">
        <f t="shared" si="17"/>
        <v>148.6</v>
      </c>
      <c r="P108" s="17">
        <f t="shared" si="17"/>
        <v>286.10000000000002</v>
      </c>
      <c r="Q108" s="17">
        <f t="shared" si="17"/>
        <v>453.5</v>
      </c>
      <c r="R108" s="17">
        <f t="shared" si="17"/>
        <v>0</v>
      </c>
      <c r="S108" s="17">
        <f t="shared" si="17"/>
        <v>0</v>
      </c>
      <c r="T108" s="17">
        <f t="shared" si="17"/>
        <v>491.1</v>
      </c>
      <c r="U108" s="17">
        <f t="shared" si="17"/>
        <v>0</v>
      </c>
      <c r="V108" s="17">
        <f t="shared" si="17"/>
        <v>0</v>
      </c>
      <c r="W108" s="17">
        <f t="shared" si="17"/>
        <v>151.30000000000001</v>
      </c>
      <c r="X108" s="17">
        <f t="shared" si="17"/>
        <v>4815.2</v>
      </c>
      <c r="Y108" s="17">
        <f t="shared" si="17"/>
        <v>4815.2</v>
      </c>
    </row>
    <row r="109" spans="1:25" ht="13.5">
      <c r="A109" s="280" t="s">
        <v>90</v>
      </c>
      <c r="B109" s="421"/>
      <c r="C109" s="16">
        <f t="shared" ref="C109:Q109" si="18">40*C108</f>
        <v>5808.0000000000009</v>
      </c>
      <c r="D109" s="16">
        <f t="shared" si="18"/>
        <v>15244</v>
      </c>
      <c r="E109" s="16">
        <f t="shared" si="18"/>
        <v>15256</v>
      </c>
      <c r="F109" s="16">
        <f t="shared" si="18"/>
        <v>0</v>
      </c>
      <c r="G109" s="16">
        <f t="shared" si="18"/>
        <v>4000.0000000000005</v>
      </c>
      <c r="H109" s="16">
        <f t="shared" si="18"/>
        <v>3215.9999999999995</v>
      </c>
      <c r="I109" s="16">
        <f t="shared" si="18"/>
        <v>18824.000000000004</v>
      </c>
      <c r="J109" s="16">
        <f t="shared" si="18"/>
        <v>14924</v>
      </c>
      <c r="K109" s="16">
        <f t="shared" si="18"/>
        <v>22620.000000000004</v>
      </c>
      <c r="L109" s="16">
        <f t="shared" si="18"/>
        <v>15740.000000000002</v>
      </c>
      <c r="M109" s="16">
        <f t="shared" si="18"/>
        <v>14412</v>
      </c>
      <c r="N109" s="16">
        <f t="shared" si="18"/>
        <v>1340</v>
      </c>
      <c r="O109" s="16">
        <f t="shared" si="18"/>
        <v>5944</v>
      </c>
      <c r="P109" s="16">
        <f t="shared" si="18"/>
        <v>11444</v>
      </c>
      <c r="Q109" s="16">
        <f t="shared" si="18"/>
        <v>18140</v>
      </c>
      <c r="R109" s="16"/>
      <c r="S109" s="16">
        <f t="shared" ref="S109:T109" si="19">40*S108</f>
        <v>0</v>
      </c>
      <c r="T109" s="16">
        <f t="shared" si="19"/>
        <v>19644</v>
      </c>
      <c r="U109" s="16"/>
      <c r="V109" s="16"/>
      <c r="W109" s="16"/>
      <c r="X109" s="16">
        <f t="shared" ref="X109:Y109" si="20">40*X108</f>
        <v>192608</v>
      </c>
      <c r="Y109" s="16">
        <f t="shared" si="20"/>
        <v>192608</v>
      </c>
    </row>
    <row r="110" spans="1:25" ht="12.75">
      <c r="A110" s="50"/>
      <c r="B110" s="35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5"/>
      <c r="Y110" s="15"/>
    </row>
    <row r="111" spans="1:25" ht="12.75">
      <c r="A111" s="281" t="s">
        <v>91</v>
      </c>
      <c r="B111" s="421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76"/>
      <c r="U111" s="76"/>
      <c r="V111" s="76"/>
      <c r="W111" s="76"/>
      <c r="X111" s="22"/>
      <c r="Y111" s="22"/>
    </row>
    <row r="112" spans="1:25" ht="12.75">
      <c r="A112" s="282" t="s">
        <v>92</v>
      </c>
      <c r="B112" s="422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59"/>
      <c r="U112" s="59"/>
      <c r="V112" s="59"/>
      <c r="W112" s="59"/>
      <c r="X112" s="20"/>
      <c r="Y112" s="20"/>
    </row>
    <row r="113" spans="1:25" ht="12.75">
      <c r="A113" s="268">
        <v>46276</v>
      </c>
      <c r="B113" s="12" t="s">
        <v>25</v>
      </c>
      <c r="C113" s="13">
        <v>15.9</v>
      </c>
      <c r="D113" s="13">
        <v>44.1</v>
      </c>
      <c r="E113" s="13">
        <v>36.5</v>
      </c>
      <c r="F113" s="13">
        <v>0</v>
      </c>
      <c r="G113" s="13">
        <v>11</v>
      </c>
      <c r="H113" s="13">
        <v>11.6</v>
      </c>
      <c r="I113" s="13">
        <v>18.7</v>
      </c>
      <c r="J113" s="13">
        <v>23.3</v>
      </c>
      <c r="K113" s="13">
        <v>33.4</v>
      </c>
      <c r="L113" s="13">
        <v>26</v>
      </c>
      <c r="M113" s="13">
        <v>27.2</v>
      </c>
      <c r="N113" s="13">
        <v>14.2</v>
      </c>
      <c r="O113" s="13">
        <v>27</v>
      </c>
      <c r="P113" s="13">
        <v>13.1</v>
      </c>
      <c r="Q113" s="13">
        <v>33</v>
      </c>
      <c r="R113" s="13"/>
      <c r="S113" s="13"/>
      <c r="T113" s="13">
        <v>36.799999999999997</v>
      </c>
      <c r="U113" s="13"/>
      <c r="V113" s="13"/>
      <c r="W113" s="13">
        <v>11</v>
      </c>
      <c r="X113" s="12">
        <f t="shared" ref="X113:X132" si="21">SUM(C113:W113)</f>
        <v>382.8</v>
      </c>
      <c r="Y113" s="252">
        <f>X113+X114</f>
        <v>664.40000000000009</v>
      </c>
    </row>
    <row r="114" spans="1:25" ht="12.75">
      <c r="A114" s="288"/>
      <c r="B114" s="15" t="s">
        <v>32</v>
      </c>
      <c r="C114" s="10">
        <v>15</v>
      </c>
      <c r="D114" s="10">
        <v>35.200000000000003</v>
      </c>
      <c r="E114" s="10">
        <v>39.6</v>
      </c>
      <c r="F114" s="10">
        <v>0</v>
      </c>
      <c r="G114" s="10">
        <v>8.6</v>
      </c>
      <c r="H114" s="10">
        <v>14</v>
      </c>
      <c r="I114" s="10">
        <v>11</v>
      </c>
      <c r="J114" s="10">
        <v>22.3</v>
      </c>
      <c r="K114" s="10">
        <v>28.4</v>
      </c>
      <c r="L114" s="10">
        <v>26.2</v>
      </c>
      <c r="M114" s="10">
        <v>20.5</v>
      </c>
      <c r="N114" s="10">
        <v>0</v>
      </c>
      <c r="O114" s="10">
        <v>0</v>
      </c>
      <c r="P114" s="10">
        <v>10.1</v>
      </c>
      <c r="Q114" s="10">
        <v>17.600000000000001</v>
      </c>
      <c r="R114" s="10"/>
      <c r="S114" s="10"/>
      <c r="T114" s="10">
        <v>23.6</v>
      </c>
      <c r="U114" s="10"/>
      <c r="V114" s="10"/>
      <c r="W114" s="10">
        <v>9.5</v>
      </c>
      <c r="X114" s="15">
        <f t="shared" si="21"/>
        <v>281.60000000000002</v>
      </c>
      <c r="Y114" s="289"/>
    </row>
    <row r="115" spans="1:25" ht="12.75" customHeight="1">
      <c r="A115" s="268">
        <v>46277</v>
      </c>
      <c r="B115" s="12" t="s">
        <v>25</v>
      </c>
      <c r="C115" s="13">
        <v>15.8</v>
      </c>
      <c r="D115" s="13">
        <v>38.1</v>
      </c>
      <c r="E115" s="13">
        <v>36.200000000000003</v>
      </c>
      <c r="F115" s="13">
        <v>0</v>
      </c>
      <c r="G115" s="13">
        <v>7.8</v>
      </c>
      <c r="H115" s="13">
        <v>14.5</v>
      </c>
      <c r="I115" s="13">
        <v>18.7</v>
      </c>
      <c r="J115" s="13">
        <v>24</v>
      </c>
      <c r="K115" s="13">
        <v>29.7</v>
      </c>
      <c r="L115" s="13">
        <v>22.8</v>
      </c>
      <c r="M115" s="13">
        <v>27</v>
      </c>
      <c r="N115" s="13">
        <v>8</v>
      </c>
      <c r="O115" s="13">
        <v>30</v>
      </c>
      <c r="P115" s="13">
        <v>15.2</v>
      </c>
      <c r="Q115" s="13">
        <v>34</v>
      </c>
      <c r="R115" s="13"/>
      <c r="S115" s="13"/>
      <c r="T115" s="13">
        <v>38.5</v>
      </c>
      <c r="U115" s="13"/>
      <c r="V115" s="13"/>
      <c r="W115" s="13">
        <v>4.0999999999999996</v>
      </c>
      <c r="X115" s="12">
        <f t="shared" si="21"/>
        <v>364.40000000000003</v>
      </c>
      <c r="Y115" s="252">
        <f>X115+X116</f>
        <v>470.50000000000006</v>
      </c>
    </row>
    <row r="116" spans="1:25" ht="12.75">
      <c r="A116" s="288"/>
      <c r="B116" s="15" t="s">
        <v>32</v>
      </c>
      <c r="C116" s="10">
        <v>17.2</v>
      </c>
      <c r="D116" s="10">
        <v>35</v>
      </c>
      <c r="E116" s="10">
        <v>38.200000000000003</v>
      </c>
      <c r="F116" s="10">
        <v>0</v>
      </c>
      <c r="G116" s="10">
        <v>9.5</v>
      </c>
      <c r="H116" s="10">
        <v>6.2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/>
      <c r="S116" s="10"/>
      <c r="T116" s="10">
        <v>0</v>
      </c>
      <c r="U116" s="10"/>
      <c r="V116" s="10"/>
      <c r="W116" s="10">
        <v>0</v>
      </c>
      <c r="X116" s="15">
        <f t="shared" si="21"/>
        <v>106.10000000000001</v>
      </c>
      <c r="Y116" s="420"/>
    </row>
    <row r="117" spans="1:25" ht="12.75" customHeight="1">
      <c r="A117" s="268">
        <v>46278</v>
      </c>
      <c r="B117" s="12" t="s">
        <v>25</v>
      </c>
      <c r="C117" s="13">
        <v>16.7</v>
      </c>
      <c r="D117" s="13">
        <v>40</v>
      </c>
      <c r="E117" s="13">
        <v>38.200000000000003</v>
      </c>
      <c r="F117" s="13">
        <v>0</v>
      </c>
      <c r="G117" s="13">
        <v>11.6</v>
      </c>
      <c r="H117" s="13">
        <v>14.7</v>
      </c>
      <c r="I117" s="13">
        <v>18.899999999999999</v>
      </c>
      <c r="J117" s="13">
        <v>26.5</v>
      </c>
      <c r="K117" s="13">
        <v>33.299999999999997</v>
      </c>
      <c r="L117" s="13">
        <v>26.5</v>
      </c>
      <c r="M117" s="13">
        <v>25</v>
      </c>
      <c r="N117" s="13">
        <v>18.3</v>
      </c>
      <c r="O117" s="13">
        <v>16.600000000000001</v>
      </c>
      <c r="P117" s="13">
        <v>13.7</v>
      </c>
      <c r="Q117" s="13">
        <v>33.799999999999997</v>
      </c>
      <c r="R117" s="13"/>
      <c r="S117" s="13"/>
      <c r="T117" s="13">
        <v>35.1</v>
      </c>
      <c r="U117" s="13"/>
      <c r="V117" s="13"/>
      <c r="W117" s="13">
        <v>8.1</v>
      </c>
      <c r="X117" s="12">
        <f t="shared" si="21"/>
        <v>377.00000000000006</v>
      </c>
      <c r="Y117" s="252">
        <f>X117+X118</f>
        <v>546.30000000000007</v>
      </c>
    </row>
    <row r="118" spans="1:25" ht="12.75">
      <c r="A118" s="288"/>
      <c r="B118" s="15" t="s">
        <v>32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36</v>
      </c>
      <c r="J118" s="10">
        <v>17</v>
      </c>
      <c r="K118" s="10">
        <v>26.9</v>
      </c>
      <c r="L118" s="10">
        <v>22.9</v>
      </c>
      <c r="M118" s="10">
        <v>18.5</v>
      </c>
      <c r="N118" s="10">
        <v>0</v>
      </c>
      <c r="O118" s="10">
        <v>0</v>
      </c>
      <c r="P118" s="10">
        <v>8.4</v>
      </c>
      <c r="Q118" s="10">
        <v>12.9</v>
      </c>
      <c r="R118" s="10"/>
      <c r="S118" s="10"/>
      <c r="T118" s="10">
        <v>26.7</v>
      </c>
      <c r="U118" s="10"/>
      <c r="V118" s="10"/>
      <c r="W118" s="10">
        <v>0</v>
      </c>
      <c r="X118" s="15">
        <f t="shared" si="21"/>
        <v>169.3</v>
      </c>
      <c r="Y118" s="420"/>
    </row>
    <row r="119" spans="1:25" ht="12.75" customHeight="1">
      <c r="A119" s="268">
        <v>46279</v>
      </c>
      <c r="B119" s="12" t="s">
        <v>25</v>
      </c>
      <c r="C119" s="13">
        <v>15.8</v>
      </c>
      <c r="D119" s="13">
        <v>44.2</v>
      </c>
      <c r="E119" s="13">
        <v>46.7</v>
      </c>
      <c r="F119" s="13">
        <v>0</v>
      </c>
      <c r="G119" s="13">
        <v>6</v>
      </c>
      <c r="H119" s="13">
        <v>0</v>
      </c>
      <c r="I119" s="13">
        <v>17.3</v>
      </c>
      <c r="J119" s="13">
        <v>23.4</v>
      </c>
      <c r="K119" s="13">
        <v>32.700000000000003</v>
      </c>
      <c r="L119" s="13">
        <v>22.1</v>
      </c>
      <c r="M119" s="13">
        <v>25</v>
      </c>
      <c r="N119" s="13">
        <v>13.5</v>
      </c>
      <c r="O119" s="13">
        <v>23.7</v>
      </c>
      <c r="P119" s="13">
        <v>13.8</v>
      </c>
      <c r="Q119" s="13">
        <v>33.299999999999997</v>
      </c>
      <c r="R119" s="13"/>
      <c r="S119" s="13"/>
      <c r="T119" s="13">
        <v>33.700000000000003</v>
      </c>
      <c r="U119" s="13"/>
      <c r="V119" s="13"/>
      <c r="W119" s="13">
        <v>7</v>
      </c>
      <c r="X119" s="12">
        <f t="shared" si="21"/>
        <v>358.20000000000005</v>
      </c>
      <c r="Y119" s="252">
        <f>X119+X120</f>
        <v>616.1</v>
      </c>
    </row>
    <row r="120" spans="1:25" ht="12.75">
      <c r="A120" s="288"/>
      <c r="B120" s="15" t="s">
        <v>32</v>
      </c>
      <c r="C120" s="10">
        <v>13.8</v>
      </c>
      <c r="D120" s="10">
        <v>35.299999999999997</v>
      </c>
      <c r="E120" s="10">
        <v>27.6</v>
      </c>
      <c r="F120" s="10">
        <v>0</v>
      </c>
      <c r="G120" s="10">
        <v>7.7</v>
      </c>
      <c r="H120" s="10">
        <v>10.6</v>
      </c>
      <c r="I120" s="10">
        <v>26.3</v>
      </c>
      <c r="J120" s="10">
        <v>15.5</v>
      </c>
      <c r="K120" s="10">
        <v>28.4</v>
      </c>
      <c r="L120" s="10">
        <v>21.4</v>
      </c>
      <c r="M120" s="10">
        <v>18.7</v>
      </c>
      <c r="N120" s="10">
        <v>0</v>
      </c>
      <c r="O120" s="10">
        <v>0</v>
      </c>
      <c r="P120" s="10">
        <v>9.6</v>
      </c>
      <c r="Q120" s="10">
        <v>13.2</v>
      </c>
      <c r="R120" s="10"/>
      <c r="S120" s="10"/>
      <c r="T120" s="10">
        <v>29.8</v>
      </c>
      <c r="U120" s="10"/>
      <c r="V120" s="10"/>
      <c r="W120" s="10">
        <v>0</v>
      </c>
      <c r="X120" s="15">
        <f t="shared" si="21"/>
        <v>257.89999999999998</v>
      </c>
      <c r="Y120" s="420"/>
    </row>
    <row r="121" spans="1:25" ht="12.75" customHeight="1">
      <c r="A121" s="268">
        <v>46280</v>
      </c>
      <c r="B121" s="12" t="s">
        <v>25</v>
      </c>
      <c r="C121" s="13">
        <v>17.2</v>
      </c>
      <c r="D121" s="13">
        <v>33</v>
      </c>
      <c r="E121" s="13">
        <v>35</v>
      </c>
      <c r="F121" s="13">
        <v>0</v>
      </c>
      <c r="G121" s="13">
        <v>16.600000000000001</v>
      </c>
      <c r="H121" s="13">
        <v>10.5</v>
      </c>
      <c r="I121" s="13">
        <v>14.9</v>
      </c>
      <c r="J121" s="13">
        <v>24.1</v>
      </c>
      <c r="K121" s="13">
        <v>30</v>
      </c>
      <c r="L121" s="13">
        <v>21.8</v>
      </c>
      <c r="M121" s="13">
        <v>23.9</v>
      </c>
      <c r="N121" s="13">
        <v>13</v>
      </c>
      <c r="O121" s="13">
        <v>12.2</v>
      </c>
      <c r="P121" s="13">
        <v>11.5</v>
      </c>
      <c r="Q121" s="13">
        <v>31.1</v>
      </c>
      <c r="R121" s="13"/>
      <c r="S121" s="13"/>
      <c r="T121" s="13">
        <v>33.799999999999997</v>
      </c>
      <c r="U121" s="13"/>
      <c r="V121" s="13"/>
      <c r="W121" s="13">
        <v>10</v>
      </c>
      <c r="X121" s="12">
        <f t="shared" si="21"/>
        <v>338.60000000000008</v>
      </c>
      <c r="Y121" s="252">
        <f>X121+X122</f>
        <v>597.40000000000009</v>
      </c>
    </row>
    <row r="122" spans="1:25" ht="12.75">
      <c r="A122" s="288"/>
      <c r="B122" s="15" t="s">
        <v>32</v>
      </c>
      <c r="C122" s="10">
        <v>12.7</v>
      </c>
      <c r="D122" s="10">
        <v>31.7</v>
      </c>
      <c r="E122" s="10">
        <v>38</v>
      </c>
      <c r="F122" s="10">
        <v>0</v>
      </c>
      <c r="G122" s="10">
        <v>10.9</v>
      </c>
      <c r="H122" s="10">
        <v>11.3</v>
      </c>
      <c r="I122" s="10">
        <v>19.100000000000001</v>
      </c>
      <c r="J122" s="10">
        <v>18.2</v>
      </c>
      <c r="K122" s="10">
        <v>27.2</v>
      </c>
      <c r="L122" s="10">
        <v>21.7</v>
      </c>
      <c r="M122" s="10">
        <v>17.7</v>
      </c>
      <c r="N122" s="10">
        <v>0</v>
      </c>
      <c r="O122" s="10">
        <v>0</v>
      </c>
      <c r="P122" s="10">
        <v>7.2</v>
      </c>
      <c r="Q122" s="10">
        <v>17.3</v>
      </c>
      <c r="R122" s="10"/>
      <c r="S122" s="10"/>
      <c r="T122" s="10">
        <v>25.8</v>
      </c>
      <c r="U122" s="10"/>
      <c r="V122" s="10"/>
      <c r="W122" s="10">
        <v>0</v>
      </c>
      <c r="X122" s="15">
        <f t="shared" si="21"/>
        <v>258.79999999999995</v>
      </c>
      <c r="Y122" s="420"/>
    </row>
    <row r="123" spans="1:25" ht="12.75" customHeight="1">
      <c r="A123" s="268">
        <v>46281</v>
      </c>
      <c r="B123" s="12" t="s">
        <v>25</v>
      </c>
      <c r="C123" s="13">
        <v>16</v>
      </c>
      <c r="D123" s="13">
        <v>35</v>
      </c>
      <c r="E123" s="13">
        <v>37.700000000000003</v>
      </c>
      <c r="F123" s="13">
        <v>0</v>
      </c>
      <c r="G123" s="13">
        <v>4</v>
      </c>
      <c r="H123" s="13">
        <v>11</v>
      </c>
      <c r="I123" s="13">
        <v>12</v>
      </c>
      <c r="J123" s="13">
        <v>22</v>
      </c>
      <c r="K123" s="13">
        <v>29.5</v>
      </c>
      <c r="L123" s="13">
        <v>23</v>
      </c>
      <c r="M123" s="13">
        <v>22.4</v>
      </c>
      <c r="N123" s="13">
        <v>15.3</v>
      </c>
      <c r="O123" s="13">
        <v>16.2</v>
      </c>
      <c r="P123" s="13">
        <v>9.6</v>
      </c>
      <c r="Q123" s="13">
        <v>30</v>
      </c>
      <c r="R123" s="13"/>
      <c r="S123" s="13"/>
      <c r="T123" s="13">
        <v>27.3</v>
      </c>
      <c r="U123" s="13"/>
      <c r="V123" s="13"/>
      <c r="W123" s="13">
        <v>0</v>
      </c>
      <c r="X123" s="12">
        <f t="shared" si="21"/>
        <v>311</v>
      </c>
      <c r="Y123" s="252">
        <f>X123+X124</f>
        <v>552.5</v>
      </c>
    </row>
    <row r="124" spans="1:25" ht="12.75">
      <c r="A124" s="288"/>
      <c r="B124" s="15" t="s">
        <v>32</v>
      </c>
      <c r="C124" s="10">
        <v>13.4</v>
      </c>
      <c r="D124" s="138">
        <v>32</v>
      </c>
      <c r="E124" s="10">
        <v>37.799999999999997</v>
      </c>
      <c r="F124" s="10">
        <v>0</v>
      </c>
      <c r="G124" s="10">
        <v>7.8</v>
      </c>
      <c r="H124" s="10">
        <v>15</v>
      </c>
      <c r="I124" s="10">
        <v>11.3</v>
      </c>
      <c r="J124" s="10">
        <v>17.8</v>
      </c>
      <c r="K124" s="10">
        <v>25.8</v>
      </c>
      <c r="L124" s="10">
        <v>20.3</v>
      </c>
      <c r="M124" s="10">
        <v>19.100000000000001</v>
      </c>
      <c r="N124" s="10">
        <v>0</v>
      </c>
      <c r="O124" s="10">
        <v>0</v>
      </c>
      <c r="P124" s="10">
        <v>2.9</v>
      </c>
      <c r="Q124" s="10">
        <v>14.8</v>
      </c>
      <c r="R124" s="10"/>
      <c r="S124" s="10"/>
      <c r="T124" s="10">
        <v>23.5</v>
      </c>
      <c r="U124" s="10"/>
      <c r="V124" s="10"/>
      <c r="W124" s="10">
        <v>0</v>
      </c>
      <c r="X124" s="15">
        <f t="shared" si="21"/>
        <v>241.50000000000003</v>
      </c>
      <c r="Y124" s="420"/>
    </row>
    <row r="125" spans="1:25" ht="12.75" customHeight="1">
      <c r="A125" s="268">
        <v>46282</v>
      </c>
      <c r="B125" s="12" t="s">
        <v>25</v>
      </c>
      <c r="C125" s="13">
        <v>14.4</v>
      </c>
      <c r="D125" s="13">
        <v>28.2</v>
      </c>
      <c r="E125" s="13">
        <v>37.4</v>
      </c>
      <c r="F125" s="13">
        <v>0</v>
      </c>
      <c r="G125" s="13">
        <v>12.3</v>
      </c>
      <c r="H125" s="13">
        <v>10.1</v>
      </c>
      <c r="I125" s="13">
        <v>15.1</v>
      </c>
      <c r="J125" s="13">
        <v>23.2</v>
      </c>
      <c r="K125" s="13">
        <v>31</v>
      </c>
      <c r="L125" s="13">
        <v>22.1</v>
      </c>
      <c r="M125" s="13">
        <v>22.2</v>
      </c>
      <c r="N125" s="13">
        <v>13</v>
      </c>
      <c r="O125" s="13">
        <v>27.3</v>
      </c>
      <c r="P125" s="13">
        <v>13.5</v>
      </c>
      <c r="Q125" s="13">
        <v>30.3</v>
      </c>
      <c r="R125" s="13"/>
      <c r="S125" s="13"/>
      <c r="T125" s="13">
        <v>32.200000000000003</v>
      </c>
      <c r="U125" s="13"/>
      <c r="V125" s="13"/>
      <c r="W125" s="13">
        <v>7.5</v>
      </c>
      <c r="X125" s="12">
        <f t="shared" si="21"/>
        <v>339.79999999999995</v>
      </c>
      <c r="Y125" s="252">
        <f>X125+X126</f>
        <v>572.09999999999991</v>
      </c>
    </row>
    <row r="126" spans="1:25" ht="12.75">
      <c r="A126" s="288"/>
      <c r="B126" s="15" t="s">
        <v>32</v>
      </c>
      <c r="C126" s="10">
        <v>12.2</v>
      </c>
      <c r="D126" s="10">
        <v>28.4</v>
      </c>
      <c r="E126" s="10">
        <v>37.299999999999997</v>
      </c>
      <c r="F126" s="10">
        <v>0</v>
      </c>
      <c r="G126" s="10">
        <v>7.5</v>
      </c>
      <c r="H126" s="10">
        <v>10.9</v>
      </c>
      <c r="I126" s="10">
        <v>17.3</v>
      </c>
      <c r="J126" s="10">
        <v>17.8</v>
      </c>
      <c r="K126" s="10">
        <v>23.8</v>
      </c>
      <c r="L126" s="10">
        <v>22.8</v>
      </c>
      <c r="M126" s="10">
        <v>19.5</v>
      </c>
      <c r="N126" s="10">
        <v>0</v>
      </c>
      <c r="O126" s="10">
        <v>0</v>
      </c>
      <c r="P126" s="10">
        <v>12.4</v>
      </c>
      <c r="Q126" s="10">
        <v>9.6999999999999993</v>
      </c>
      <c r="R126" s="10"/>
      <c r="S126" s="10"/>
      <c r="T126" s="10">
        <v>12.7</v>
      </c>
      <c r="U126" s="10"/>
      <c r="V126" s="10"/>
      <c r="W126" s="10">
        <v>0</v>
      </c>
      <c r="X126" s="15">
        <f t="shared" si="21"/>
        <v>232.3</v>
      </c>
      <c r="Y126" s="420"/>
    </row>
    <row r="127" spans="1:25" ht="12.75" customHeight="1">
      <c r="A127" s="268">
        <v>46283</v>
      </c>
      <c r="B127" s="12" t="s">
        <v>25</v>
      </c>
      <c r="C127" s="13">
        <v>14.6</v>
      </c>
      <c r="D127" s="13">
        <v>32.700000000000003</v>
      </c>
      <c r="E127" s="13">
        <v>38</v>
      </c>
      <c r="F127" s="13">
        <v>0</v>
      </c>
      <c r="G127" s="13">
        <v>0</v>
      </c>
      <c r="H127" s="13">
        <v>8</v>
      </c>
      <c r="I127" s="13">
        <v>13.6</v>
      </c>
      <c r="J127" s="13">
        <v>20.100000000000001</v>
      </c>
      <c r="K127" s="13">
        <v>30.3</v>
      </c>
      <c r="L127" s="13">
        <v>19.3</v>
      </c>
      <c r="M127" s="13">
        <v>22.4</v>
      </c>
      <c r="N127" s="13">
        <v>18</v>
      </c>
      <c r="O127" s="13">
        <v>20.100000000000001</v>
      </c>
      <c r="P127" s="13">
        <v>14.5</v>
      </c>
      <c r="Q127" s="13">
        <v>29.7</v>
      </c>
      <c r="R127" s="13"/>
      <c r="S127" s="13"/>
      <c r="T127" s="13">
        <v>30.2</v>
      </c>
      <c r="U127" s="13"/>
      <c r="V127" s="13"/>
      <c r="W127" s="13">
        <v>10.5</v>
      </c>
      <c r="X127" s="12">
        <f t="shared" si="21"/>
        <v>322</v>
      </c>
      <c r="Y127" s="252">
        <f>X127+X128</f>
        <v>565.69999999999993</v>
      </c>
    </row>
    <row r="128" spans="1:25" ht="12.75">
      <c r="A128" s="288"/>
      <c r="B128" s="15" t="s">
        <v>32</v>
      </c>
      <c r="C128" s="10">
        <v>13.6</v>
      </c>
      <c r="D128" s="10">
        <v>29</v>
      </c>
      <c r="E128" s="10">
        <v>39.799999999999997</v>
      </c>
      <c r="F128" s="10">
        <v>0</v>
      </c>
      <c r="G128" s="10">
        <v>10.1</v>
      </c>
      <c r="H128" s="10">
        <v>12</v>
      </c>
      <c r="I128" s="10">
        <v>17.100000000000001</v>
      </c>
      <c r="J128" s="10">
        <v>16.600000000000001</v>
      </c>
      <c r="K128" s="10">
        <v>24.6</v>
      </c>
      <c r="L128" s="10">
        <v>18.100000000000001</v>
      </c>
      <c r="M128" s="10">
        <v>15.7</v>
      </c>
      <c r="N128" s="10">
        <v>0</v>
      </c>
      <c r="O128" s="10">
        <v>0</v>
      </c>
      <c r="P128" s="10">
        <v>11.5</v>
      </c>
      <c r="Q128" s="10">
        <v>10.6</v>
      </c>
      <c r="R128" s="10"/>
      <c r="S128" s="10"/>
      <c r="T128" s="10">
        <v>25</v>
      </c>
      <c r="U128" s="10"/>
      <c r="V128" s="10"/>
      <c r="W128" s="10">
        <v>0</v>
      </c>
      <c r="X128" s="15">
        <f t="shared" si="21"/>
        <v>243.69999999999996</v>
      </c>
      <c r="Y128" s="420"/>
    </row>
    <row r="129" spans="1:25" ht="12.75" customHeight="1">
      <c r="A129" s="268">
        <v>46284</v>
      </c>
      <c r="B129" s="12" t="s">
        <v>25</v>
      </c>
      <c r="C129" s="13">
        <v>15.7</v>
      </c>
      <c r="D129" s="13">
        <v>32.5</v>
      </c>
      <c r="E129" s="13">
        <v>37</v>
      </c>
      <c r="F129" s="13">
        <v>0</v>
      </c>
      <c r="G129" s="13">
        <v>12</v>
      </c>
      <c r="H129" s="13">
        <v>0</v>
      </c>
      <c r="I129" s="13">
        <v>13.3</v>
      </c>
      <c r="J129" s="13">
        <v>20.7</v>
      </c>
      <c r="K129" s="13">
        <v>28</v>
      </c>
      <c r="L129" s="13">
        <v>20.3</v>
      </c>
      <c r="M129" s="13">
        <v>21.2</v>
      </c>
      <c r="N129" s="13">
        <v>20.8</v>
      </c>
      <c r="O129" s="13">
        <v>27.3</v>
      </c>
      <c r="P129" s="13">
        <v>16.8</v>
      </c>
      <c r="Q129" s="13">
        <v>33.4</v>
      </c>
      <c r="R129" s="10"/>
      <c r="S129" s="10"/>
      <c r="T129" s="13">
        <v>29</v>
      </c>
      <c r="U129" s="13"/>
      <c r="V129" s="13"/>
      <c r="W129" s="13">
        <v>8.6</v>
      </c>
      <c r="X129" s="12">
        <f t="shared" si="21"/>
        <v>336.6</v>
      </c>
      <c r="Y129" s="252">
        <f>X129+X130</f>
        <v>590.30000000000007</v>
      </c>
    </row>
    <row r="130" spans="1:25" ht="12.75">
      <c r="A130" s="288"/>
      <c r="B130" s="15" t="s">
        <v>32</v>
      </c>
      <c r="C130" s="10">
        <v>15.3</v>
      </c>
      <c r="D130" s="10">
        <v>32</v>
      </c>
      <c r="E130" s="10">
        <v>40</v>
      </c>
      <c r="F130" s="10">
        <v>0</v>
      </c>
      <c r="G130" s="10">
        <v>6.9</v>
      </c>
      <c r="H130" s="10">
        <v>13.3</v>
      </c>
      <c r="I130" s="10">
        <v>18.2</v>
      </c>
      <c r="J130" s="10">
        <v>17.7</v>
      </c>
      <c r="K130" s="10">
        <v>25</v>
      </c>
      <c r="L130" s="10">
        <v>20</v>
      </c>
      <c r="M130" s="10">
        <v>16.899999999999999</v>
      </c>
      <c r="N130" s="10">
        <v>0</v>
      </c>
      <c r="O130" s="10">
        <v>0</v>
      </c>
      <c r="P130" s="10">
        <v>13.3</v>
      </c>
      <c r="Q130" s="10">
        <v>16.2</v>
      </c>
      <c r="R130" s="13"/>
      <c r="S130" s="13"/>
      <c r="T130" s="10">
        <v>13</v>
      </c>
      <c r="U130" s="10"/>
      <c r="V130" s="10"/>
      <c r="W130" s="10">
        <v>5.9</v>
      </c>
      <c r="X130" s="15">
        <f t="shared" si="21"/>
        <v>253.70000000000002</v>
      </c>
      <c r="Y130" s="420"/>
    </row>
    <row r="131" spans="1:25" ht="12.75" customHeight="1">
      <c r="A131" s="268">
        <v>46285</v>
      </c>
      <c r="B131" s="12" t="s">
        <v>25</v>
      </c>
      <c r="C131" s="13">
        <v>15.9</v>
      </c>
      <c r="D131" s="13">
        <v>30.4</v>
      </c>
      <c r="E131" s="13">
        <v>38.700000000000003</v>
      </c>
      <c r="F131" s="13">
        <v>0</v>
      </c>
      <c r="G131" s="13">
        <v>8.6</v>
      </c>
      <c r="H131" s="13">
        <v>7.7</v>
      </c>
      <c r="I131" s="13">
        <v>16.5</v>
      </c>
      <c r="J131" s="13">
        <v>25.4</v>
      </c>
      <c r="K131" s="13">
        <v>32.4</v>
      </c>
      <c r="L131" s="13">
        <v>22</v>
      </c>
      <c r="M131" s="13">
        <v>18.5</v>
      </c>
      <c r="N131" s="13">
        <v>17</v>
      </c>
      <c r="O131" s="13">
        <v>43</v>
      </c>
      <c r="P131" s="13">
        <v>14.4</v>
      </c>
      <c r="Q131" s="13">
        <v>31.4</v>
      </c>
      <c r="R131" s="10"/>
      <c r="S131" s="10"/>
      <c r="T131" s="13">
        <v>29.4</v>
      </c>
      <c r="U131" s="13"/>
      <c r="V131" s="13"/>
      <c r="W131" s="13">
        <v>14</v>
      </c>
      <c r="X131" s="12">
        <f t="shared" si="21"/>
        <v>365.29999999999995</v>
      </c>
      <c r="Y131" s="252">
        <f>X131+X132</f>
        <v>636.79999999999995</v>
      </c>
    </row>
    <row r="132" spans="1:25" ht="12.75">
      <c r="A132" s="288"/>
      <c r="B132" s="15" t="s">
        <v>32</v>
      </c>
      <c r="C132" s="10">
        <v>16.2</v>
      </c>
      <c r="D132" s="10">
        <v>33.5</v>
      </c>
      <c r="E132" s="10">
        <v>39</v>
      </c>
      <c r="F132" s="10">
        <v>0</v>
      </c>
      <c r="G132" s="10">
        <v>10.8</v>
      </c>
      <c r="H132" s="10">
        <v>7.4</v>
      </c>
      <c r="I132" s="10">
        <v>18.2</v>
      </c>
      <c r="J132" s="10">
        <v>19.2</v>
      </c>
      <c r="K132" s="10">
        <v>27.3</v>
      </c>
      <c r="L132" s="10">
        <v>20.8</v>
      </c>
      <c r="M132" s="10">
        <v>18.600000000000001</v>
      </c>
      <c r="N132" s="10">
        <v>0</v>
      </c>
      <c r="O132" s="10">
        <v>0</v>
      </c>
      <c r="P132" s="10">
        <v>12.4</v>
      </c>
      <c r="Q132" s="10">
        <v>14.2</v>
      </c>
      <c r="R132" s="10"/>
      <c r="S132" s="10"/>
      <c r="T132" s="10">
        <v>25</v>
      </c>
      <c r="U132" s="10"/>
      <c r="V132" s="10"/>
      <c r="W132" s="10">
        <v>8.9</v>
      </c>
      <c r="X132" s="15">
        <f t="shared" si="21"/>
        <v>271.5</v>
      </c>
      <c r="Y132" s="420"/>
    </row>
    <row r="133" spans="1:25" ht="14.25">
      <c r="A133" s="183"/>
      <c r="B133" s="41"/>
      <c r="C133" s="7"/>
      <c r="D133" s="7"/>
      <c r="E133" s="7"/>
      <c r="F133" s="13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13"/>
      <c r="T133" s="7"/>
      <c r="U133" s="7"/>
      <c r="V133" s="7"/>
      <c r="W133" s="7"/>
      <c r="X133" s="12"/>
      <c r="Y133" s="12"/>
    </row>
    <row r="134" spans="1:25" ht="12.75">
      <c r="A134" s="282" t="s">
        <v>89</v>
      </c>
      <c r="B134" s="422"/>
      <c r="C134" s="17">
        <f t="shared" ref="C134:Y134" si="22">SUM(C113:C132)</f>
        <v>287.39999999999998</v>
      </c>
      <c r="D134" s="17">
        <f t="shared" si="22"/>
        <v>650.29999999999995</v>
      </c>
      <c r="E134" s="17">
        <f t="shared" si="22"/>
        <v>718.7</v>
      </c>
      <c r="F134" s="17">
        <f t="shared" si="22"/>
        <v>0</v>
      </c>
      <c r="G134" s="17">
        <f t="shared" si="22"/>
        <v>169.70000000000002</v>
      </c>
      <c r="H134" s="17">
        <f t="shared" si="22"/>
        <v>188.8</v>
      </c>
      <c r="I134" s="17">
        <f t="shared" si="22"/>
        <v>333.5</v>
      </c>
      <c r="J134" s="17">
        <f t="shared" si="22"/>
        <v>394.8</v>
      </c>
      <c r="K134" s="17">
        <f t="shared" si="22"/>
        <v>547.70000000000005</v>
      </c>
      <c r="L134" s="17">
        <f t="shared" si="22"/>
        <v>420.10000000000008</v>
      </c>
      <c r="M134" s="17">
        <f t="shared" si="22"/>
        <v>399.99999999999994</v>
      </c>
      <c r="N134" s="17">
        <f t="shared" si="22"/>
        <v>151.1</v>
      </c>
      <c r="O134" s="17">
        <f t="shared" si="22"/>
        <v>243.4</v>
      </c>
      <c r="P134" s="17">
        <f t="shared" si="22"/>
        <v>223.90000000000003</v>
      </c>
      <c r="Q134" s="17">
        <f t="shared" si="22"/>
        <v>446.49999999999989</v>
      </c>
      <c r="R134" s="17">
        <f t="shared" si="22"/>
        <v>0</v>
      </c>
      <c r="S134" s="17">
        <f t="shared" si="22"/>
        <v>0</v>
      </c>
      <c r="T134" s="17">
        <f t="shared" si="22"/>
        <v>531.09999999999991</v>
      </c>
      <c r="U134" s="17">
        <f t="shared" si="22"/>
        <v>0</v>
      </c>
      <c r="V134" s="17">
        <f t="shared" si="22"/>
        <v>0</v>
      </c>
      <c r="W134" s="17">
        <f t="shared" si="22"/>
        <v>105.10000000000001</v>
      </c>
      <c r="X134" s="17">
        <f t="shared" si="22"/>
        <v>5812.1</v>
      </c>
      <c r="Y134" s="17">
        <f t="shared" si="22"/>
        <v>5812.1</v>
      </c>
    </row>
    <row r="135" spans="1:25" ht="13.5">
      <c r="A135" s="280" t="s">
        <v>90</v>
      </c>
      <c r="B135" s="421"/>
      <c r="C135" s="16">
        <f t="shared" ref="C135:Q135" si="23">40*C134</f>
        <v>11496</v>
      </c>
      <c r="D135" s="16">
        <f t="shared" si="23"/>
        <v>26012</v>
      </c>
      <c r="E135" s="16">
        <f t="shared" si="23"/>
        <v>28748</v>
      </c>
      <c r="F135" s="16">
        <f t="shared" si="23"/>
        <v>0</v>
      </c>
      <c r="G135" s="16">
        <f t="shared" si="23"/>
        <v>6788.0000000000009</v>
      </c>
      <c r="H135" s="16">
        <f t="shared" si="23"/>
        <v>7552</v>
      </c>
      <c r="I135" s="16">
        <f t="shared" si="23"/>
        <v>13340</v>
      </c>
      <c r="J135" s="16">
        <f t="shared" si="23"/>
        <v>15792</v>
      </c>
      <c r="K135" s="16">
        <f t="shared" si="23"/>
        <v>21908</v>
      </c>
      <c r="L135" s="16">
        <f t="shared" si="23"/>
        <v>16804.000000000004</v>
      </c>
      <c r="M135" s="16">
        <f t="shared" si="23"/>
        <v>15999.999999999998</v>
      </c>
      <c r="N135" s="16">
        <f t="shared" si="23"/>
        <v>6044</v>
      </c>
      <c r="O135" s="16">
        <f t="shared" si="23"/>
        <v>9736</v>
      </c>
      <c r="P135" s="16">
        <f t="shared" si="23"/>
        <v>8956.0000000000018</v>
      </c>
      <c r="Q135" s="16">
        <f t="shared" si="23"/>
        <v>17859.999999999996</v>
      </c>
      <c r="R135" s="16"/>
      <c r="S135" s="16">
        <f t="shared" ref="S135:T135" si="24">40*S134</f>
        <v>0</v>
      </c>
      <c r="T135" s="16">
        <f t="shared" si="24"/>
        <v>21243.999999999996</v>
      </c>
      <c r="U135" s="16"/>
      <c r="V135" s="16"/>
      <c r="W135" s="16"/>
      <c r="X135" s="16">
        <f t="shared" ref="X135:Y135" si="25">40*X134</f>
        <v>232484</v>
      </c>
      <c r="Y135" s="16">
        <f t="shared" si="25"/>
        <v>232484</v>
      </c>
    </row>
    <row r="136" spans="1:25" ht="12.75">
      <c r="A136" s="50"/>
      <c r="B136" s="35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5"/>
      <c r="Y136" s="15"/>
    </row>
    <row r="137" spans="1:25" ht="12.75">
      <c r="A137" s="281" t="s">
        <v>91</v>
      </c>
      <c r="B137" s="421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76"/>
      <c r="U137" s="76"/>
      <c r="V137" s="76"/>
      <c r="W137" s="76"/>
      <c r="X137" s="22"/>
      <c r="Y137" s="22"/>
    </row>
    <row r="138" spans="1:25" ht="12.75">
      <c r="A138" s="282" t="s">
        <v>92</v>
      </c>
      <c r="B138" s="422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59"/>
      <c r="U138" s="59"/>
      <c r="V138" s="59"/>
      <c r="W138" s="59"/>
      <c r="X138" s="20"/>
      <c r="Y138" s="20"/>
    </row>
    <row r="139" spans="1:25" ht="12.75">
      <c r="A139" s="169"/>
      <c r="B139" s="169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170"/>
      <c r="Y139" s="170"/>
    </row>
    <row r="140" spans="1:25" ht="12.75">
      <c r="A140" s="181"/>
      <c r="B140" s="181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0"/>
      <c r="Y140" s="180"/>
    </row>
    <row r="141" spans="1:25" ht="12.75">
      <c r="A141" s="265">
        <v>46266</v>
      </c>
      <c r="B141" s="12" t="s">
        <v>25</v>
      </c>
      <c r="C141" s="13">
        <v>14.4</v>
      </c>
      <c r="D141" s="13">
        <v>40</v>
      </c>
      <c r="E141" s="13">
        <v>40.200000000000003</v>
      </c>
      <c r="F141" s="13">
        <v>0</v>
      </c>
      <c r="G141" s="13">
        <v>8.1</v>
      </c>
      <c r="H141" s="13">
        <v>14.5</v>
      </c>
      <c r="I141" s="13">
        <v>15.1</v>
      </c>
      <c r="J141" s="13">
        <v>29.1</v>
      </c>
      <c r="K141" s="13">
        <v>39.6</v>
      </c>
      <c r="L141" s="13">
        <v>30.1</v>
      </c>
      <c r="M141" s="13">
        <v>29.5</v>
      </c>
      <c r="N141" s="13">
        <v>14.3</v>
      </c>
      <c r="O141" s="13">
        <v>17.2</v>
      </c>
      <c r="P141" s="13">
        <v>17.899999999999999</v>
      </c>
      <c r="Q141" s="13">
        <v>37.6</v>
      </c>
      <c r="R141" s="13"/>
      <c r="S141" s="13"/>
      <c r="T141" s="13">
        <v>44.7</v>
      </c>
      <c r="U141" s="13"/>
      <c r="V141" s="13"/>
      <c r="W141" s="13">
        <v>18.399999999999999</v>
      </c>
      <c r="X141" s="12">
        <f t="shared" ref="X141:X160" si="26">SUM(C141:W141)</f>
        <v>410.69999999999993</v>
      </c>
      <c r="Y141" s="252">
        <f>X141+X142</f>
        <v>700.19999999999993</v>
      </c>
    </row>
    <row r="142" spans="1:25" ht="12.75">
      <c r="A142" s="431"/>
      <c r="B142" s="15" t="s">
        <v>32</v>
      </c>
      <c r="C142" s="10">
        <v>14.1</v>
      </c>
      <c r="D142" s="10">
        <v>41.6</v>
      </c>
      <c r="E142" s="10">
        <v>41.2</v>
      </c>
      <c r="F142" s="10">
        <v>0</v>
      </c>
      <c r="G142" s="10">
        <v>10.5</v>
      </c>
      <c r="H142" s="10">
        <v>15.2</v>
      </c>
      <c r="I142" s="10">
        <v>5</v>
      </c>
      <c r="J142" s="10">
        <v>20.2</v>
      </c>
      <c r="K142" s="10">
        <v>33.700000000000003</v>
      </c>
      <c r="L142" s="10">
        <v>26.9</v>
      </c>
      <c r="M142" s="10">
        <v>24.8</v>
      </c>
      <c r="N142" s="10">
        <v>0</v>
      </c>
      <c r="O142" s="10">
        <v>0</v>
      </c>
      <c r="P142" s="10">
        <v>10.7</v>
      </c>
      <c r="Q142" s="10">
        <v>15.9</v>
      </c>
      <c r="R142" s="10"/>
      <c r="S142" s="10"/>
      <c r="T142" s="10">
        <v>29.7</v>
      </c>
      <c r="U142" s="10"/>
      <c r="V142" s="10"/>
      <c r="W142" s="10">
        <v>0</v>
      </c>
      <c r="X142" s="15">
        <f t="shared" si="26"/>
        <v>289.5</v>
      </c>
      <c r="Y142" s="420"/>
    </row>
    <row r="143" spans="1:25" ht="12.75" customHeight="1">
      <c r="A143" s="265">
        <v>46267</v>
      </c>
      <c r="B143" s="12" t="s">
        <v>25</v>
      </c>
      <c r="C143" s="13">
        <v>15.2</v>
      </c>
      <c r="D143" s="13">
        <v>41.1</v>
      </c>
      <c r="E143" s="13">
        <v>41.3</v>
      </c>
      <c r="F143" s="13">
        <v>0</v>
      </c>
      <c r="G143" s="13">
        <v>14.5</v>
      </c>
      <c r="H143" s="13">
        <v>11.6</v>
      </c>
      <c r="I143" s="13">
        <v>12.5</v>
      </c>
      <c r="J143" s="13">
        <v>26.5</v>
      </c>
      <c r="K143" s="13">
        <v>38.5</v>
      </c>
      <c r="L143" s="13">
        <v>27.7</v>
      </c>
      <c r="M143" s="13">
        <v>27.9</v>
      </c>
      <c r="N143" s="13">
        <v>15.5</v>
      </c>
      <c r="O143" s="13">
        <v>20.5</v>
      </c>
      <c r="P143" s="13">
        <v>22.1</v>
      </c>
      <c r="Q143" s="13">
        <v>36.1</v>
      </c>
      <c r="R143" s="13"/>
      <c r="S143" s="13"/>
      <c r="T143" s="13">
        <v>37.4</v>
      </c>
      <c r="U143" s="13"/>
      <c r="V143" s="13"/>
      <c r="W143" s="13">
        <v>15.2</v>
      </c>
      <c r="X143" s="12">
        <f t="shared" si="26"/>
        <v>403.59999999999997</v>
      </c>
      <c r="Y143" s="252">
        <f>X143+X144</f>
        <v>694.59999999999991</v>
      </c>
    </row>
    <row r="144" spans="1:25" ht="12.75">
      <c r="A144" s="431"/>
      <c r="B144" s="15" t="s">
        <v>32</v>
      </c>
      <c r="C144" s="10">
        <v>11.5</v>
      </c>
      <c r="D144" s="10">
        <v>37.1</v>
      </c>
      <c r="E144" s="10">
        <v>40.700000000000003</v>
      </c>
      <c r="F144" s="10">
        <v>0</v>
      </c>
      <c r="G144" s="10">
        <v>12.5</v>
      </c>
      <c r="H144" s="10">
        <v>1.8</v>
      </c>
      <c r="I144" s="10">
        <v>5.5</v>
      </c>
      <c r="J144" s="10">
        <v>21.7</v>
      </c>
      <c r="K144" s="10">
        <v>33</v>
      </c>
      <c r="L144" s="10">
        <v>28</v>
      </c>
      <c r="M144" s="10">
        <v>23.9</v>
      </c>
      <c r="N144" s="10">
        <v>0</v>
      </c>
      <c r="O144" s="10">
        <v>6</v>
      </c>
      <c r="P144" s="10">
        <v>12.6</v>
      </c>
      <c r="Q144" s="10">
        <v>17.5</v>
      </c>
      <c r="R144" s="10"/>
      <c r="S144" s="10"/>
      <c r="T144" s="10">
        <v>31.8</v>
      </c>
      <c r="U144" s="10"/>
      <c r="V144" s="10"/>
      <c r="W144" s="10">
        <v>7.4</v>
      </c>
      <c r="X144" s="15">
        <f t="shared" si="26"/>
        <v>291</v>
      </c>
      <c r="Y144" s="420"/>
    </row>
    <row r="145" spans="1:25" ht="12.75" customHeight="1">
      <c r="A145" s="265">
        <v>46268</v>
      </c>
      <c r="B145" s="12" t="s">
        <v>25</v>
      </c>
      <c r="C145" s="13">
        <v>14.1</v>
      </c>
      <c r="D145" s="13">
        <v>38</v>
      </c>
      <c r="E145" s="13">
        <v>34.799999999999997</v>
      </c>
      <c r="F145" s="13">
        <v>0</v>
      </c>
      <c r="G145" s="13">
        <v>9.1</v>
      </c>
      <c r="H145" s="13">
        <v>15.1</v>
      </c>
      <c r="I145" s="13">
        <v>13.2</v>
      </c>
      <c r="J145" s="13">
        <v>26.5</v>
      </c>
      <c r="K145" s="13">
        <v>42.6</v>
      </c>
      <c r="L145" s="13">
        <v>30.3</v>
      </c>
      <c r="M145" s="13">
        <v>30.9</v>
      </c>
      <c r="N145" s="13">
        <v>17.8</v>
      </c>
      <c r="O145" s="13">
        <v>21.5</v>
      </c>
      <c r="P145" s="13">
        <v>16</v>
      </c>
      <c r="Q145" s="13">
        <v>37.9</v>
      </c>
      <c r="R145" s="13"/>
      <c r="S145" s="13"/>
      <c r="T145" s="13">
        <v>43.7</v>
      </c>
      <c r="U145" s="13"/>
      <c r="V145" s="13"/>
      <c r="W145" s="13">
        <v>15.6</v>
      </c>
      <c r="X145" s="12">
        <f t="shared" si="26"/>
        <v>407.1</v>
      </c>
      <c r="Y145" s="252">
        <f>X145+X146</f>
        <v>681.80000000000007</v>
      </c>
    </row>
    <row r="146" spans="1:25" ht="12.75">
      <c r="A146" s="431"/>
      <c r="B146" s="15" t="s">
        <v>32</v>
      </c>
      <c r="C146" s="10">
        <v>12.5</v>
      </c>
      <c r="D146" s="10">
        <v>39.4</v>
      </c>
      <c r="E146" s="10">
        <v>37.6</v>
      </c>
      <c r="F146" s="10">
        <v>0</v>
      </c>
      <c r="G146" s="10">
        <v>10.8</v>
      </c>
      <c r="H146" s="10">
        <v>0</v>
      </c>
      <c r="I146" s="10">
        <v>11.5</v>
      </c>
      <c r="J146" s="10">
        <v>21.2</v>
      </c>
      <c r="K146" s="10">
        <v>29.8</v>
      </c>
      <c r="L146" s="10">
        <v>23.2</v>
      </c>
      <c r="M146" s="10">
        <v>23</v>
      </c>
      <c r="N146" s="10">
        <v>0</v>
      </c>
      <c r="O146" s="10">
        <v>9.8000000000000007</v>
      </c>
      <c r="P146" s="10">
        <v>9.1999999999999993</v>
      </c>
      <c r="Q146" s="10">
        <v>13.4</v>
      </c>
      <c r="R146" s="10"/>
      <c r="S146" s="10"/>
      <c r="T146" s="10">
        <v>23.2</v>
      </c>
      <c r="U146" s="10"/>
      <c r="V146" s="10"/>
      <c r="W146" s="10">
        <v>10.1</v>
      </c>
      <c r="X146" s="15">
        <f t="shared" si="26"/>
        <v>274.70000000000005</v>
      </c>
      <c r="Y146" s="420"/>
    </row>
    <row r="147" spans="1:25" ht="12.75" customHeight="1">
      <c r="A147" s="265">
        <v>46269</v>
      </c>
      <c r="B147" s="12" t="s">
        <v>25</v>
      </c>
      <c r="C147" s="13">
        <v>14.1</v>
      </c>
      <c r="D147" s="13">
        <v>41.9</v>
      </c>
      <c r="E147" s="13">
        <v>38.5</v>
      </c>
      <c r="F147" s="13">
        <v>0</v>
      </c>
      <c r="G147" s="13">
        <v>14.5</v>
      </c>
      <c r="H147" s="13">
        <v>10.7</v>
      </c>
      <c r="I147" s="13">
        <v>15.1</v>
      </c>
      <c r="J147" s="13">
        <v>23.7</v>
      </c>
      <c r="K147" s="13">
        <v>38.6</v>
      </c>
      <c r="L147" s="13">
        <v>28.2</v>
      </c>
      <c r="M147" s="13">
        <v>27.2</v>
      </c>
      <c r="N147" s="13">
        <v>17.7</v>
      </c>
      <c r="O147" s="13">
        <v>32.1</v>
      </c>
      <c r="P147" s="13">
        <v>15</v>
      </c>
      <c r="Q147" s="13">
        <v>34.200000000000003</v>
      </c>
      <c r="R147" s="13"/>
      <c r="S147" s="13"/>
      <c r="T147" s="13">
        <v>36.1</v>
      </c>
      <c r="U147" s="13"/>
      <c r="V147" s="13"/>
      <c r="W147" s="13">
        <v>11.5</v>
      </c>
      <c r="X147" s="12">
        <f t="shared" si="26"/>
        <v>399.1</v>
      </c>
      <c r="Y147" s="252">
        <f>X147+X148</f>
        <v>689.59999999999991</v>
      </c>
    </row>
    <row r="148" spans="1:25" ht="12.75">
      <c r="A148" s="431"/>
      <c r="B148" s="15" t="s">
        <v>32</v>
      </c>
      <c r="C148" s="10">
        <v>13.9</v>
      </c>
      <c r="D148" s="10">
        <v>40</v>
      </c>
      <c r="E148" s="10">
        <v>39.799999999999997</v>
      </c>
      <c r="F148" s="10">
        <v>0</v>
      </c>
      <c r="G148" s="10">
        <v>9.8000000000000007</v>
      </c>
      <c r="H148" s="10">
        <v>14.2</v>
      </c>
      <c r="I148" s="10">
        <v>12.5</v>
      </c>
      <c r="J148" s="10">
        <v>22.7</v>
      </c>
      <c r="K148" s="10">
        <v>30</v>
      </c>
      <c r="L148" s="10">
        <v>23</v>
      </c>
      <c r="M148" s="10">
        <v>21</v>
      </c>
      <c r="N148" s="10">
        <v>0</v>
      </c>
      <c r="O148" s="10">
        <v>10.1</v>
      </c>
      <c r="P148" s="10">
        <v>12.2</v>
      </c>
      <c r="Q148" s="10">
        <v>17.100000000000001</v>
      </c>
      <c r="R148" s="10"/>
      <c r="S148" s="10"/>
      <c r="T148" s="10">
        <v>24.2</v>
      </c>
      <c r="U148" s="10"/>
      <c r="V148" s="10"/>
      <c r="W148" s="10">
        <v>0</v>
      </c>
      <c r="X148" s="15">
        <f t="shared" si="26"/>
        <v>290.49999999999994</v>
      </c>
      <c r="Y148" s="420"/>
    </row>
    <row r="149" spans="1:25" ht="12.75" customHeight="1">
      <c r="A149" s="265">
        <v>46270</v>
      </c>
      <c r="B149" s="12" t="s">
        <v>25</v>
      </c>
      <c r="C149" s="13">
        <v>13.9</v>
      </c>
      <c r="D149" s="13">
        <v>45</v>
      </c>
      <c r="E149" s="13">
        <v>42.8</v>
      </c>
      <c r="F149" s="13">
        <v>0</v>
      </c>
      <c r="G149" s="13">
        <v>11.8</v>
      </c>
      <c r="H149" s="13">
        <v>15.3</v>
      </c>
      <c r="I149" s="13">
        <v>20.3</v>
      </c>
      <c r="J149" s="13">
        <v>25.3</v>
      </c>
      <c r="K149" s="13">
        <v>38.9</v>
      </c>
      <c r="L149" s="13">
        <v>29.2</v>
      </c>
      <c r="M149" s="13">
        <v>27.6</v>
      </c>
      <c r="N149" s="13">
        <v>14.9</v>
      </c>
      <c r="O149" s="13">
        <v>17.8</v>
      </c>
      <c r="P149" s="13">
        <v>15</v>
      </c>
      <c r="Q149" s="13">
        <v>35</v>
      </c>
      <c r="R149" s="13"/>
      <c r="S149" s="13"/>
      <c r="T149" s="13">
        <v>41.6</v>
      </c>
      <c r="U149" s="13"/>
      <c r="V149" s="13"/>
      <c r="W149" s="13">
        <v>9</v>
      </c>
      <c r="X149" s="12">
        <f t="shared" si="26"/>
        <v>403.40000000000003</v>
      </c>
      <c r="Y149" s="252">
        <f>X149+X150</f>
        <v>675.8</v>
      </c>
    </row>
    <row r="150" spans="1:25" ht="12.75">
      <c r="A150" s="431"/>
      <c r="B150" s="15" t="s">
        <v>32</v>
      </c>
      <c r="C150" s="10">
        <v>12.8</v>
      </c>
      <c r="D150" s="10">
        <v>37</v>
      </c>
      <c r="E150" s="10">
        <v>37.799999999999997</v>
      </c>
      <c r="F150" s="10">
        <v>0</v>
      </c>
      <c r="G150" s="10">
        <v>9.1999999999999993</v>
      </c>
      <c r="H150" s="10">
        <v>13.2</v>
      </c>
      <c r="I150" s="10">
        <v>3.4</v>
      </c>
      <c r="J150" s="10">
        <v>20.8</v>
      </c>
      <c r="K150" s="10">
        <v>28.9</v>
      </c>
      <c r="L150" s="10">
        <v>24.1</v>
      </c>
      <c r="M150" s="10">
        <v>24</v>
      </c>
      <c r="N150" s="10">
        <v>0</v>
      </c>
      <c r="O150" s="10">
        <v>10.5</v>
      </c>
      <c r="P150" s="10">
        <v>11.1</v>
      </c>
      <c r="Q150" s="10">
        <v>12.2</v>
      </c>
      <c r="R150" s="10"/>
      <c r="S150" s="10"/>
      <c r="T150" s="10">
        <v>27.4</v>
      </c>
      <c r="U150" s="10"/>
      <c r="V150" s="10"/>
      <c r="W150" s="10">
        <v>0</v>
      </c>
      <c r="X150" s="15">
        <f t="shared" si="26"/>
        <v>272.39999999999998</v>
      </c>
      <c r="Y150" s="420"/>
    </row>
    <row r="151" spans="1:25" ht="12.75" customHeight="1">
      <c r="A151" s="265">
        <v>46271</v>
      </c>
      <c r="B151" s="12" t="s">
        <v>25</v>
      </c>
      <c r="C151" s="13">
        <v>15.4</v>
      </c>
      <c r="D151" s="13">
        <v>43</v>
      </c>
      <c r="E151" s="13">
        <v>35.4</v>
      </c>
      <c r="F151" s="13">
        <v>0</v>
      </c>
      <c r="G151" s="13">
        <v>13.8</v>
      </c>
      <c r="H151" s="13">
        <v>14.1</v>
      </c>
      <c r="I151" s="13">
        <v>6.4</v>
      </c>
      <c r="J151" s="13">
        <v>26.5</v>
      </c>
      <c r="K151" s="13">
        <v>36.299999999999997</v>
      </c>
      <c r="L151" s="13">
        <v>27.8</v>
      </c>
      <c r="M151" s="13">
        <v>31.8</v>
      </c>
      <c r="N151" s="13">
        <v>18.3</v>
      </c>
      <c r="O151" s="13">
        <v>29.2</v>
      </c>
      <c r="P151" s="13">
        <v>17.3</v>
      </c>
      <c r="Q151" s="13">
        <v>37.5</v>
      </c>
      <c r="R151" s="13"/>
      <c r="S151" s="13"/>
      <c r="T151" s="13">
        <v>39.1</v>
      </c>
      <c r="U151" s="13"/>
      <c r="V151" s="13"/>
      <c r="W151" s="13">
        <v>8</v>
      </c>
      <c r="X151" s="12">
        <f t="shared" si="26"/>
        <v>399.90000000000003</v>
      </c>
      <c r="Y151" s="252">
        <f>X151+X152</f>
        <v>678.90000000000009</v>
      </c>
    </row>
    <row r="152" spans="1:25" ht="12.75">
      <c r="A152" s="431"/>
      <c r="B152" s="15" t="s">
        <v>32</v>
      </c>
      <c r="C152" s="10">
        <v>13.2</v>
      </c>
      <c r="D152" s="10">
        <v>40</v>
      </c>
      <c r="E152" s="10">
        <v>31.7</v>
      </c>
      <c r="F152" s="10">
        <v>0</v>
      </c>
      <c r="G152" s="10">
        <v>5.4</v>
      </c>
      <c r="H152" s="10">
        <v>13.8</v>
      </c>
      <c r="I152" s="10">
        <v>13.2</v>
      </c>
      <c r="J152" s="10">
        <v>20.2</v>
      </c>
      <c r="K152" s="10">
        <v>30.2</v>
      </c>
      <c r="L152" s="10">
        <v>24.8</v>
      </c>
      <c r="M152" s="10">
        <v>21.8</v>
      </c>
      <c r="N152" s="10">
        <v>0</v>
      </c>
      <c r="O152" s="10">
        <v>5.0999999999999996</v>
      </c>
      <c r="P152" s="10">
        <v>12.4</v>
      </c>
      <c r="Q152" s="10">
        <v>17.2</v>
      </c>
      <c r="R152" s="10"/>
      <c r="S152" s="10"/>
      <c r="T152" s="10">
        <v>28.7</v>
      </c>
      <c r="U152" s="10"/>
      <c r="V152" s="10"/>
      <c r="W152" s="10">
        <v>1.3</v>
      </c>
      <c r="X152" s="15">
        <f t="shared" si="26"/>
        <v>279</v>
      </c>
      <c r="Y152" s="420"/>
    </row>
    <row r="153" spans="1:25" ht="12.75" customHeight="1">
      <c r="A153" s="265">
        <v>46272</v>
      </c>
      <c r="B153" s="12" t="s">
        <v>25</v>
      </c>
      <c r="C153" s="13">
        <v>15.3</v>
      </c>
      <c r="D153" s="13">
        <v>40</v>
      </c>
      <c r="E153" s="13">
        <v>35.799999999999997</v>
      </c>
      <c r="F153" s="13">
        <v>0</v>
      </c>
      <c r="G153" s="13">
        <v>7</v>
      </c>
      <c r="H153" s="13">
        <v>13</v>
      </c>
      <c r="I153" s="13">
        <v>17.899999999999999</v>
      </c>
      <c r="J153" s="13">
        <v>25.6</v>
      </c>
      <c r="K153" s="13">
        <v>36.799999999999997</v>
      </c>
      <c r="L153" s="13">
        <v>26.6</v>
      </c>
      <c r="M153" s="13">
        <v>27.3</v>
      </c>
      <c r="N153" s="13">
        <v>17.7</v>
      </c>
      <c r="O153" s="13">
        <v>20.2</v>
      </c>
      <c r="P153" s="13">
        <v>16.8</v>
      </c>
      <c r="Q153" s="13">
        <v>36.299999999999997</v>
      </c>
      <c r="R153" s="13"/>
      <c r="S153" s="13"/>
      <c r="T153" s="13">
        <v>41.2</v>
      </c>
      <c r="U153" s="13"/>
      <c r="V153" s="13"/>
      <c r="W153" s="13">
        <v>6.2</v>
      </c>
      <c r="X153" s="12">
        <f t="shared" si="26"/>
        <v>383.7</v>
      </c>
      <c r="Y153" s="252">
        <f>X153+X154</f>
        <v>661.2</v>
      </c>
    </row>
    <row r="154" spans="1:25" ht="12.75">
      <c r="A154" s="431"/>
      <c r="B154" s="15" t="s">
        <v>32</v>
      </c>
      <c r="C154" s="10">
        <v>13.8</v>
      </c>
      <c r="D154" s="10">
        <v>35</v>
      </c>
      <c r="E154" s="10">
        <v>34.700000000000003</v>
      </c>
      <c r="F154" s="10">
        <v>0</v>
      </c>
      <c r="G154" s="10">
        <v>8.8000000000000007</v>
      </c>
      <c r="H154" s="10">
        <v>11.2</v>
      </c>
      <c r="I154" s="10">
        <v>17.100000000000001</v>
      </c>
      <c r="J154" s="10">
        <v>20.399999999999999</v>
      </c>
      <c r="K154" s="10">
        <v>28.5</v>
      </c>
      <c r="L154" s="10">
        <v>24</v>
      </c>
      <c r="M154" s="10">
        <v>21.5</v>
      </c>
      <c r="N154" s="10">
        <v>0</v>
      </c>
      <c r="O154" s="10">
        <v>11.8</v>
      </c>
      <c r="P154" s="10">
        <v>8.1</v>
      </c>
      <c r="Q154" s="10">
        <v>13.2</v>
      </c>
      <c r="R154" s="10"/>
      <c r="S154" s="10"/>
      <c r="T154" s="10">
        <v>25.8</v>
      </c>
      <c r="U154" s="10"/>
      <c r="V154" s="10"/>
      <c r="W154" s="10">
        <v>3.6</v>
      </c>
      <c r="X154" s="15">
        <f t="shared" si="26"/>
        <v>277.5</v>
      </c>
      <c r="Y154" s="420"/>
    </row>
    <row r="155" spans="1:25" ht="12.75" customHeight="1">
      <c r="A155" s="265">
        <v>46273</v>
      </c>
      <c r="B155" s="12" t="s">
        <v>25</v>
      </c>
      <c r="C155" s="13">
        <v>14.3</v>
      </c>
      <c r="D155" s="13">
        <v>41.5</v>
      </c>
      <c r="E155" s="13">
        <v>34</v>
      </c>
      <c r="F155" s="13">
        <v>0</v>
      </c>
      <c r="G155" s="13">
        <v>18.100000000000001</v>
      </c>
      <c r="H155" s="13">
        <v>12.4</v>
      </c>
      <c r="I155" s="13">
        <v>18.5</v>
      </c>
      <c r="J155" s="13">
        <v>23.2</v>
      </c>
      <c r="K155" s="13">
        <v>32.200000000000003</v>
      </c>
      <c r="L155" s="13">
        <v>26.2</v>
      </c>
      <c r="M155" s="13">
        <v>25.8</v>
      </c>
      <c r="N155" s="13">
        <v>16.5</v>
      </c>
      <c r="O155" s="13">
        <v>42.2</v>
      </c>
      <c r="P155" s="13">
        <v>11.2</v>
      </c>
      <c r="Q155" s="13">
        <v>30.1</v>
      </c>
      <c r="R155" s="13"/>
      <c r="S155" s="13"/>
      <c r="T155" s="13">
        <v>35.200000000000003</v>
      </c>
      <c r="U155" s="13"/>
      <c r="V155" s="13"/>
      <c r="W155" s="13">
        <v>8.1</v>
      </c>
      <c r="X155" s="12">
        <f t="shared" si="26"/>
        <v>389.5</v>
      </c>
      <c r="Y155" s="252">
        <f>X155+X156</f>
        <v>670.1</v>
      </c>
    </row>
    <row r="156" spans="1:25" ht="12.75">
      <c r="A156" s="431"/>
      <c r="B156" s="15" t="s">
        <v>32</v>
      </c>
      <c r="C156" s="10">
        <v>13.2</v>
      </c>
      <c r="D156" s="10">
        <v>31.1</v>
      </c>
      <c r="E156" s="10">
        <v>35.799999999999997</v>
      </c>
      <c r="F156" s="10">
        <v>0</v>
      </c>
      <c r="G156" s="10">
        <v>5</v>
      </c>
      <c r="H156" s="10">
        <v>12.8</v>
      </c>
      <c r="I156" s="10">
        <v>15</v>
      </c>
      <c r="J156" s="10">
        <v>20.6</v>
      </c>
      <c r="K156" s="10">
        <v>30.2</v>
      </c>
      <c r="L156" s="10">
        <v>25.1</v>
      </c>
      <c r="M156" s="10">
        <v>25.1</v>
      </c>
      <c r="N156" s="10">
        <v>0</v>
      </c>
      <c r="O156" s="10">
        <v>8.5</v>
      </c>
      <c r="P156" s="10">
        <v>9.8000000000000007</v>
      </c>
      <c r="Q156" s="10">
        <v>13.2</v>
      </c>
      <c r="R156" s="10"/>
      <c r="S156" s="10"/>
      <c r="T156" s="10">
        <v>33.1</v>
      </c>
      <c r="U156" s="10"/>
      <c r="V156" s="10"/>
      <c r="W156" s="10">
        <v>2.1</v>
      </c>
      <c r="X156" s="15">
        <f t="shared" si="26"/>
        <v>280.60000000000002</v>
      </c>
      <c r="Y156" s="420"/>
    </row>
    <row r="157" spans="1:25" ht="12.75" customHeight="1">
      <c r="A157" s="265">
        <v>46274</v>
      </c>
      <c r="B157" s="12" t="s">
        <v>25</v>
      </c>
      <c r="C157" s="13">
        <v>8.1</v>
      </c>
      <c r="D157" s="13">
        <v>46</v>
      </c>
      <c r="E157" s="13">
        <v>33.200000000000003</v>
      </c>
      <c r="F157" s="13">
        <v>0</v>
      </c>
      <c r="G157" s="13">
        <v>8.5</v>
      </c>
      <c r="H157" s="13">
        <v>12.8</v>
      </c>
      <c r="I157" s="13">
        <v>20.9</v>
      </c>
      <c r="J157" s="13">
        <v>26</v>
      </c>
      <c r="K157" s="13">
        <v>33.6</v>
      </c>
      <c r="L157" s="13">
        <v>22</v>
      </c>
      <c r="M157" s="13">
        <v>28.8</v>
      </c>
      <c r="N157" s="13">
        <v>15.6</v>
      </c>
      <c r="O157" s="13">
        <v>27.7</v>
      </c>
      <c r="P157" s="13">
        <v>11.4</v>
      </c>
      <c r="Q157" s="13">
        <v>31.2</v>
      </c>
      <c r="R157" s="10"/>
      <c r="S157" s="10"/>
      <c r="T157" s="13">
        <v>34.200000000000003</v>
      </c>
      <c r="U157" s="13"/>
      <c r="V157" s="13"/>
      <c r="W157" s="13">
        <v>12.6</v>
      </c>
      <c r="X157" s="12">
        <f t="shared" si="26"/>
        <v>372.59999999999997</v>
      </c>
      <c r="Y157" s="252">
        <f>X157+X158</f>
        <v>666.69999999999993</v>
      </c>
    </row>
    <row r="158" spans="1:25" ht="12.75">
      <c r="A158" s="431"/>
      <c r="B158" s="15" t="s">
        <v>32</v>
      </c>
      <c r="C158" s="10">
        <v>13.5</v>
      </c>
      <c r="D158" s="10">
        <v>35.1</v>
      </c>
      <c r="E158" s="10">
        <v>36</v>
      </c>
      <c r="F158" s="10">
        <v>0</v>
      </c>
      <c r="G158" s="10">
        <v>9.8000000000000007</v>
      </c>
      <c r="H158" s="10">
        <v>7</v>
      </c>
      <c r="I158" s="10">
        <v>12.2</v>
      </c>
      <c r="J158" s="10">
        <v>22</v>
      </c>
      <c r="K158" s="10">
        <v>28</v>
      </c>
      <c r="L158" s="10">
        <v>27.2</v>
      </c>
      <c r="M158" s="10">
        <v>24.4</v>
      </c>
      <c r="N158" s="10">
        <v>0</v>
      </c>
      <c r="O158" s="10">
        <v>20</v>
      </c>
      <c r="P158" s="10">
        <v>9.1</v>
      </c>
      <c r="Q158" s="10">
        <v>13.8</v>
      </c>
      <c r="R158" s="13"/>
      <c r="S158" s="13"/>
      <c r="T158" s="10">
        <v>31.2</v>
      </c>
      <c r="U158" s="10"/>
      <c r="V158" s="10"/>
      <c r="W158" s="10">
        <v>4.8</v>
      </c>
      <c r="X158" s="15">
        <f t="shared" si="26"/>
        <v>294.09999999999997</v>
      </c>
      <c r="Y158" s="420"/>
    </row>
    <row r="159" spans="1:25" ht="12.75" customHeight="1">
      <c r="A159" s="265">
        <v>46275</v>
      </c>
      <c r="B159" s="12" t="s">
        <v>25</v>
      </c>
      <c r="C159" s="13">
        <v>15.5</v>
      </c>
      <c r="D159" s="13">
        <v>37</v>
      </c>
      <c r="E159" s="13">
        <v>34</v>
      </c>
      <c r="F159" s="13">
        <v>0</v>
      </c>
      <c r="G159" s="13">
        <v>9.8000000000000007</v>
      </c>
      <c r="H159" s="13">
        <v>0</v>
      </c>
      <c r="I159" s="13">
        <v>11.9</v>
      </c>
      <c r="J159" s="13">
        <v>25.6</v>
      </c>
      <c r="K159" s="13">
        <v>30.6</v>
      </c>
      <c r="L159" s="13">
        <v>23.5</v>
      </c>
      <c r="M159" s="13">
        <v>27.4</v>
      </c>
      <c r="N159" s="13">
        <v>16.2</v>
      </c>
      <c r="O159" s="13">
        <v>31.5</v>
      </c>
      <c r="P159" s="13">
        <v>14.1</v>
      </c>
      <c r="Q159" s="13">
        <v>29.7</v>
      </c>
      <c r="R159" s="10"/>
      <c r="S159" s="10"/>
      <c r="T159" s="13">
        <v>38.5</v>
      </c>
      <c r="U159" s="13"/>
      <c r="V159" s="13"/>
      <c r="W159" s="13">
        <v>9.3000000000000007</v>
      </c>
      <c r="X159" s="12">
        <f t="shared" si="26"/>
        <v>354.6</v>
      </c>
      <c r="Y159" s="252">
        <f>X159+X160</f>
        <v>664.5</v>
      </c>
    </row>
    <row r="160" spans="1:25" ht="12.75">
      <c r="A160" s="431"/>
      <c r="B160" s="15" t="s">
        <v>32</v>
      </c>
      <c r="C160" s="10">
        <v>16.2</v>
      </c>
      <c r="D160" s="10">
        <v>37</v>
      </c>
      <c r="E160" s="10">
        <v>40</v>
      </c>
      <c r="F160" s="10">
        <v>0</v>
      </c>
      <c r="G160" s="10">
        <v>11</v>
      </c>
      <c r="H160" s="10">
        <v>10.7</v>
      </c>
      <c r="I160" s="10">
        <v>22.3</v>
      </c>
      <c r="J160" s="10">
        <v>20</v>
      </c>
      <c r="K160" s="10">
        <v>31</v>
      </c>
      <c r="L160" s="10">
        <v>27</v>
      </c>
      <c r="M160" s="10">
        <v>22.3</v>
      </c>
      <c r="N160" s="10">
        <v>0</v>
      </c>
      <c r="O160" s="10">
        <v>0</v>
      </c>
      <c r="P160" s="10">
        <v>11.7</v>
      </c>
      <c r="Q160" s="10">
        <v>20</v>
      </c>
      <c r="R160" s="10"/>
      <c r="S160" s="10"/>
      <c r="T160" s="10">
        <v>33.700000000000003</v>
      </c>
      <c r="U160" s="10"/>
      <c r="V160" s="10"/>
      <c r="W160" s="10">
        <v>7</v>
      </c>
      <c r="X160" s="15">
        <f t="shared" si="26"/>
        <v>309.90000000000003</v>
      </c>
      <c r="Y160" s="420"/>
    </row>
    <row r="161" spans="1:25" ht="12.75">
      <c r="A161" s="47"/>
      <c r="B161" s="41"/>
      <c r="C161" s="7"/>
      <c r="D161" s="7"/>
      <c r="E161" s="7"/>
      <c r="F161" s="13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13"/>
      <c r="T161" s="7"/>
      <c r="U161" s="7"/>
      <c r="V161" s="7"/>
      <c r="W161" s="7"/>
      <c r="X161" s="12"/>
      <c r="Y161" s="12"/>
    </row>
    <row r="162" spans="1:25" ht="12.75">
      <c r="A162" s="282" t="s">
        <v>89</v>
      </c>
      <c r="B162" s="422"/>
      <c r="C162" s="17">
        <f t="shared" ref="C162:Y162" si="27">SUM(C141:C160)</f>
        <v>275</v>
      </c>
      <c r="D162" s="17">
        <f t="shared" si="27"/>
        <v>786.8</v>
      </c>
      <c r="E162" s="17">
        <f t="shared" si="27"/>
        <v>745.3</v>
      </c>
      <c r="F162" s="17">
        <f t="shared" si="27"/>
        <v>0</v>
      </c>
      <c r="G162" s="17">
        <f t="shared" si="27"/>
        <v>208.00000000000003</v>
      </c>
      <c r="H162" s="17">
        <f t="shared" si="27"/>
        <v>219.4</v>
      </c>
      <c r="I162" s="17">
        <f t="shared" si="27"/>
        <v>269.5</v>
      </c>
      <c r="J162" s="17">
        <f t="shared" si="27"/>
        <v>467.8</v>
      </c>
      <c r="K162" s="17">
        <f t="shared" si="27"/>
        <v>671.00000000000011</v>
      </c>
      <c r="L162" s="17">
        <f t="shared" si="27"/>
        <v>524.90000000000009</v>
      </c>
      <c r="M162" s="17">
        <f t="shared" si="27"/>
        <v>516</v>
      </c>
      <c r="N162" s="17">
        <f t="shared" si="27"/>
        <v>164.49999999999997</v>
      </c>
      <c r="O162" s="17">
        <f t="shared" si="27"/>
        <v>341.7</v>
      </c>
      <c r="P162" s="17">
        <f t="shared" si="27"/>
        <v>263.70000000000005</v>
      </c>
      <c r="Q162" s="17">
        <f t="shared" si="27"/>
        <v>499.1</v>
      </c>
      <c r="R162" s="17">
        <f t="shared" si="27"/>
        <v>0</v>
      </c>
      <c r="S162" s="17">
        <f t="shared" si="27"/>
        <v>0</v>
      </c>
      <c r="T162" s="17">
        <f t="shared" si="27"/>
        <v>680.50000000000011</v>
      </c>
      <c r="U162" s="17">
        <f t="shared" si="27"/>
        <v>0</v>
      </c>
      <c r="V162" s="17">
        <f t="shared" si="27"/>
        <v>0</v>
      </c>
      <c r="W162" s="17">
        <f t="shared" si="27"/>
        <v>150.19999999999999</v>
      </c>
      <c r="X162" s="17">
        <f t="shared" si="27"/>
        <v>6783.4000000000015</v>
      </c>
      <c r="Y162" s="17">
        <f t="shared" si="27"/>
        <v>6783.4</v>
      </c>
    </row>
    <row r="163" spans="1:25" ht="13.5">
      <c r="A163" s="280" t="s">
        <v>90</v>
      </c>
      <c r="B163" s="421"/>
      <c r="C163" s="16">
        <f t="shared" ref="C163:Q163" si="28">40*C162</f>
        <v>11000</v>
      </c>
      <c r="D163" s="16">
        <f t="shared" si="28"/>
        <v>31472</v>
      </c>
      <c r="E163" s="16">
        <f t="shared" si="28"/>
        <v>29812</v>
      </c>
      <c r="F163" s="16">
        <f t="shared" si="28"/>
        <v>0</v>
      </c>
      <c r="G163" s="16">
        <f t="shared" si="28"/>
        <v>8320.0000000000018</v>
      </c>
      <c r="H163" s="16">
        <f t="shared" si="28"/>
        <v>8776</v>
      </c>
      <c r="I163" s="16">
        <f t="shared" si="28"/>
        <v>10780</v>
      </c>
      <c r="J163" s="16">
        <f t="shared" si="28"/>
        <v>18712</v>
      </c>
      <c r="K163" s="16">
        <f t="shared" si="28"/>
        <v>26840.000000000004</v>
      </c>
      <c r="L163" s="16">
        <f t="shared" si="28"/>
        <v>20996.000000000004</v>
      </c>
      <c r="M163" s="16">
        <f t="shared" si="28"/>
        <v>20640</v>
      </c>
      <c r="N163" s="16">
        <f t="shared" si="28"/>
        <v>6579.9999999999991</v>
      </c>
      <c r="O163" s="16">
        <f t="shared" si="28"/>
        <v>13668</v>
      </c>
      <c r="P163" s="16">
        <f t="shared" si="28"/>
        <v>10548.000000000002</v>
      </c>
      <c r="Q163" s="16">
        <f t="shared" si="28"/>
        <v>19964</v>
      </c>
      <c r="R163" s="16"/>
      <c r="S163" s="16">
        <f t="shared" ref="S163:T163" si="29">40*S162</f>
        <v>0</v>
      </c>
      <c r="T163" s="16">
        <f t="shared" si="29"/>
        <v>27220.000000000004</v>
      </c>
      <c r="U163" s="16"/>
      <c r="V163" s="16"/>
      <c r="W163" s="16"/>
      <c r="X163" s="16">
        <f t="shared" ref="X163:Y163" si="30">40*X162</f>
        <v>271336.00000000006</v>
      </c>
      <c r="Y163" s="16">
        <f t="shared" si="30"/>
        <v>271336</v>
      </c>
    </row>
    <row r="164" spans="1:25" ht="12.75">
      <c r="A164" s="50"/>
      <c r="B164" s="35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5"/>
      <c r="Y164" s="15"/>
    </row>
    <row r="165" spans="1:25" ht="12.75">
      <c r="A165" s="281" t="s">
        <v>91</v>
      </c>
      <c r="B165" s="421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76"/>
      <c r="U165" s="76"/>
      <c r="V165" s="76"/>
      <c r="W165" s="76"/>
      <c r="X165" s="22"/>
      <c r="Y165" s="22"/>
    </row>
    <row r="166" spans="1:25" ht="12.75">
      <c r="A166" s="282" t="s">
        <v>92</v>
      </c>
      <c r="B166" s="422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59"/>
      <c r="U166" s="59"/>
      <c r="V166" s="59"/>
      <c r="W166" s="59"/>
      <c r="X166" s="20"/>
      <c r="Y166" s="20"/>
    </row>
    <row r="167" spans="1:25" ht="12.75">
      <c r="A167" s="181"/>
      <c r="B167" s="181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0"/>
      <c r="Y167" s="180"/>
    </row>
    <row r="168" spans="1:25" ht="12.75">
      <c r="A168" s="169"/>
      <c r="B168" s="169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170"/>
      <c r="Y168" s="170"/>
    </row>
    <row r="169" spans="1:25" ht="12.75">
      <c r="A169" s="268">
        <v>46255</v>
      </c>
      <c r="B169" s="12" t="s">
        <v>25</v>
      </c>
      <c r="C169" s="13">
        <v>15.5</v>
      </c>
      <c r="D169" s="13">
        <v>34.200000000000003</v>
      </c>
      <c r="E169" s="13">
        <v>36.1</v>
      </c>
      <c r="F169" s="13">
        <v>0</v>
      </c>
      <c r="G169" s="13">
        <v>13.8</v>
      </c>
      <c r="H169" s="13">
        <v>0</v>
      </c>
      <c r="I169" s="13">
        <v>13</v>
      </c>
      <c r="J169" s="13">
        <v>30.4</v>
      </c>
      <c r="K169" s="13">
        <v>38.200000000000003</v>
      </c>
      <c r="L169" s="13">
        <v>30.8</v>
      </c>
      <c r="M169" s="13">
        <v>32</v>
      </c>
      <c r="N169" s="13">
        <v>19.2</v>
      </c>
      <c r="O169" s="13">
        <v>31.1</v>
      </c>
      <c r="P169" s="13">
        <v>19.399999999999999</v>
      </c>
      <c r="Q169" s="13">
        <v>41.2</v>
      </c>
      <c r="R169" s="13">
        <v>0</v>
      </c>
      <c r="S169" s="13"/>
      <c r="T169" s="13">
        <v>39.700000000000003</v>
      </c>
      <c r="U169" s="13">
        <v>0</v>
      </c>
      <c r="V169" s="13">
        <v>0</v>
      </c>
      <c r="W169" s="13">
        <v>12.9</v>
      </c>
      <c r="X169" s="12">
        <f t="shared" ref="X169:X190" si="31">SUM(C169:W169)</f>
        <v>407.49999999999994</v>
      </c>
      <c r="Y169" s="252">
        <f>X169+X170</f>
        <v>712.5</v>
      </c>
    </row>
    <row r="170" spans="1:25" ht="12.75">
      <c r="A170" s="288"/>
      <c r="B170" s="15" t="s">
        <v>32</v>
      </c>
      <c r="C170" s="10">
        <v>15.2</v>
      </c>
      <c r="D170" s="10">
        <v>38.799999999999997</v>
      </c>
      <c r="E170" s="10">
        <v>36.200000000000003</v>
      </c>
      <c r="F170" s="10">
        <v>0</v>
      </c>
      <c r="G170" s="10">
        <v>10.4</v>
      </c>
      <c r="H170" s="10">
        <v>14.5</v>
      </c>
      <c r="I170" s="10">
        <v>0</v>
      </c>
      <c r="J170" s="10">
        <v>15.2</v>
      </c>
      <c r="K170" s="10">
        <v>31.9</v>
      </c>
      <c r="L170" s="10">
        <v>27.3</v>
      </c>
      <c r="M170" s="10">
        <v>27.8</v>
      </c>
      <c r="N170" s="10">
        <v>0</v>
      </c>
      <c r="O170" s="10">
        <v>0</v>
      </c>
      <c r="P170" s="10">
        <v>16.8</v>
      </c>
      <c r="Q170" s="10">
        <v>27.2</v>
      </c>
      <c r="R170" s="10">
        <v>0</v>
      </c>
      <c r="S170" s="10"/>
      <c r="T170" s="10">
        <v>32.200000000000003</v>
      </c>
      <c r="U170" s="10">
        <v>0</v>
      </c>
      <c r="V170" s="10">
        <v>0</v>
      </c>
      <c r="W170" s="10">
        <v>11.5</v>
      </c>
      <c r="X170" s="15">
        <f t="shared" si="31"/>
        <v>305.00000000000006</v>
      </c>
      <c r="Y170" s="289"/>
    </row>
    <row r="171" spans="1:25" ht="12.75" customHeight="1">
      <c r="A171" s="268">
        <v>46256</v>
      </c>
      <c r="B171" s="12" t="s">
        <v>25</v>
      </c>
      <c r="C171" s="13">
        <v>16.399999999999999</v>
      </c>
      <c r="D171" s="13">
        <v>50</v>
      </c>
      <c r="E171" s="13">
        <v>36.5</v>
      </c>
      <c r="F171" s="13">
        <v>0</v>
      </c>
      <c r="G171" s="13">
        <v>19</v>
      </c>
      <c r="H171" s="13">
        <v>13.7</v>
      </c>
      <c r="I171" s="13">
        <v>13.4</v>
      </c>
      <c r="J171" s="13">
        <v>29.7</v>
      </c>
      <c r="K171" s="13">
        <v>38.4</v>
      </c>
      <c r="L171" s="13">
        <v>25.1</v>
      </c>
      <c r="M171" s="13">
        <v>32.799999999999997</v>
      </c>
      <c r="N171" s="13">
        <v>18.399999999999999</v>
      </c>
      <c r="O171" s="13">
        <v>23.5</v>
      </c>
      <c r="P171" s="13">
        <v>17.8</v>
      </c>
      <c r="Q171" s="13">
        <v>39</v>
      </c>
      <c r="R171" s="13">
        <v>0</v>
      </c>
      <c r="S171" s="13"/>
      <c r="T171" s="13">
        <v>43</v>
      </c>
      <c r="U171" s="13">
        <v>0</v>
      </c>
      <c r="V171" s="13">
        <v>0</v>
      </c>
      <c r="W171" s="13">
        <v>13.8</v>
      </c>
      <c r="X171" s="12">
        <f t="shared" si="31"/>
        <v>430.5</v>
      </c>
      <c r="Y171" s="252">
        <f>X171+X172</f>
        <v>730.7</v>
      </c>
    </row>
    <row r="172" spans="1:25" ht="12.75">
      <c r="A172" s="288"/>
      <c r="B172" s="15" t="s">
        <v>32</v>
      </c>
      <c r="C172" s="10">
        <v>15.8</v>
      </c>
      <c r="D172" s="10">
        <v>38.6</v>
      </c>
      <c r="E172" s="10">
        <v>36.799999999999997</v>
      </c>
      <c r="F172" s="10">
        <v>0</v>
      </c>
      <c r="G172" s="10">
        <v>5.2</v>
      </c>
      <c r="H172" s="10">
        <v>12.9</v>
      </c>
      <c r="I172" s="10">
        <v>9.3000000000000007</v>
      </c>
      <c r="J172" s="10">
        <v>24.1</v>
      </c>
      <c r="K172" s="10">
        <v>29.2</v>
      </c>
      <c r="L172" s="10">
        <v>27.6</v>
      </c>
      <c r="M172" s="10">
        <v>23.9</v>
      </c>
      <c r="N172" s="10">
        <v>0</v>
      </c>
      <c r="O172" s="10">
        <v>0</v>
      </c>
      <c r="P172" s="10">
        <v>16</v>
      </c>
      <c r="Q172" s="10">
        <v>17.899999999999999</v>
      </c>
      <c r="R172" s="10">
        <v>0</v>
      </c>
      <c r="S172" s="10"/>
      <c r="T172" s="10">
        <v>28.5</v>
      </c>
      <c r="U172" s="10">
        <v>0</v>
      </c>
      <c r="V172" s="10">
        <v>0</v>
      </c>
      <c r="W172" s="10">
        <v>14.4</v>
      </c>
      <c r="X172" s="15">
        <f t="shared" si="31"/>
        <v>300.2</v>
      </c>
      <c r="Y172" s="420"/>
    </row>
    <row r="173" spans="1:25" ht="12.75" customHeight="1">
      <c r="A173" s="268">
        <v>46257</v>
      </c>
      <c r="B173" s="12" t="s">
        <v>25</v>
      </c>
      <c r="C173" s="13">
        <v>14.3</v>
      </c>
      <c r="D173" s="13">
        <v>48</v>
      </c>
      <c r="E173" s="13">
        <v>40.1</v>
      </c>
      <c r="F173" s="13">
        <v>0</v>
      </c>
      <c r="G173" s="13">
        <v>17.5</v>
      </c>
      <c r="H173" s="13">
        <v>12.6</v>
      </c>
      <c r="I173" s="13">
        <v>14</v>
      </c>
      <c r="J173" s="13">
        <v>28.8</v>
      </c>
      <c r="K173" s="13">
        <v>40</v>
      </c>
      <c r="L173" s="13">
        <v>30.8</v>
      </c>
      <c r="M173" s="13">
        <v>33.299999999999997</v>
      </c>
      <c r="N173" s="13">
        <v>19.3</v>
      </c>
      <c r="O173" s="13">
        <v>23.3</v>
      </c>
      <c r="P173" s="13">
        <v>19.899999999999999</v>
      </c>
      <c r="Q173" s="13">
        <v>39.200000000000003</v>
      </c>
      <c r="R173" s="13">
        <v>0</v>
      </c>
      <c r="S173" s="13"/>
      <c r="T173" s="13">
        <v>46</v>
      </c>
      <c r="U173" s="13">
        <v>0</v>
      </c>
      <c r="V173" s="13">
        <v>0</v>
      </c>
      <c r="W173" s="13">
        <v>10.9</v>
      </c>
      <c r="X173" s="12">
        <f t="shared" si="31"/>
        <v>438</v>
      </c>
      <c r="Y173" s="252">
        <f>X173+X174</f>
        <v>772.19999999999993</v>
      </c>
    </row>
    <row r="174" spans="1:25" ht="12.75">
      <c r="A174" s="288"/>
      <c r="B174" s="15" t="s">
        <v>32</v>
      </c>
      <c r="C174" s="10">
        <v>17.100000000000001</v>
      </c>
      <c r="D174" s="10">
        <v>41.5</v>
      </c>
      <c r="E174" s="10">
        <v>33.5</v>
      </c>
      <c r="F174" s="10">
        <v>0</v>
      </c>
      <c r="G174" s="10">
        <v>11.3</v>
      </c>
      <c r="H174" s="10">
        <v>13.9</v>
      </c>
      <c r="I174" s="10">
        <v>7.1</v>
      </c>
      <c r="J174" s="10">
        <v>23.5</v>
      </c>
      <c r="K174" s="10">
        <v>35.200000000000003</v>
      </c>
      <c r="L174" s="10">
        <v>27.6</v>
      </c>
      <c r="M174" s="10">
        <v>25.1</v>
      </c>
      <c r="N174" s="10">
        <v>0</v>
      </c>
      <c r="O174" s="10">
        <v>17</v>
      </c>
      <c r="P174" s="10">
        <v>16.3</v>
      </c>
      <c r="Q174" s="10">
        <v>17.399999999999999</v>
      </c>
      <c r="R174" s="10"/>
      <c r="S174" s="10"/>
      <c r="T174" s="10">
        <v>39.299999999999997</v>
      </c>
      <c r="U174" s="10"/>
      <c r="V174" s="10"/>
      <c r="W174" s="10">
        <v>8.4</v>
      </c>
      <c r="X174" s="15">
        <f t="shared" si="31"/>
        <v>334.19999999999993</v>
      </c>
      <c r="Y174" s="420"/>
    </row>
    <row r="175" spans="1:25" ht="12.75" customHeight="1">
      <c r="A175" s="268">
        <v>46258</v>
      </c>
      <c r="B175" s="12" t="s">
        <v>25</v>
      </c>
      <c r="C175" s="13">
        <v>14</v>
      </c>
      <c r="D175" s="13">
        <v>40.6</v>
      </c>
      <c r="E175" s="13">
        <v>32.700000000000003</v>
      </c>
      <c r="F175" s="13">
        <v>0</v>
      </c>
      <c r="G175" s="13">
        <v>13</v>
      </c>
      <c r="H175" s="13">
        <v>8.8000000000000007</v>
      </c>
      <c r="I175" s="13">
        <v>15.6</v>
      </c>
      <c r="J175" s="13">
        <v>28</v>
      </c>
      <c r="K175" s="13">
        <v>39</v>
      </c>
      <c r="L175" s="13">
        <v>27.5</v>
      </c>
      <c r="M175" s="13">
        <v>30.6</v>
      </c>
      <c r="N175" s="13">
        <v>13.2</v>
      </c>
      <c r="O175" s="13">
        <v>21.3</v>
      </c>
      <c r="P175" s="13">
        <v>22.2</v>
      </c>
      <c r="Q175" s="13">
        <v>41.4</v>
      </c>
      <c r="R175" s="13"/>
      <c r="S175" s="13"/>
      <c r="T175" s="13">
        <v>42.7</v>
      </c>
      <c r="U175" s="13"/>
      <c r="V175" s="13"/>
      <c r="W175" s="13">
        <v>11.7</v>
      </c>
      <c r="X175" s="12">
        <f t="shared" si="31"/>
        <v>402.29999999999995</v>
      </c>
      <c r="Y175" s="252">
        <f>X175+X176</f>
        <v>724.3</v>
      </c>
    </row>
    <row r="176" spans="1:25" ht="12.75">
      <c r="A176" s="288"/>
      <c r="B176" s="15" t="s">
        <v>32</v>
      </c>
      <c r="C176" s="10">
        <v>15.5</v>
      </c>
      <c r="D176" s="10">
        <v>41.8</v>
      </c>
      <c r="E176" s="10">
        <v>39</v>
      </c>
      <c r="F176" s="10">
        <v>0</v>
      </c>
      <c r="G176" s="10">
        <v>11.2</v>
      </c>
      <c r="H176" s="10">
        <v>13</v>
      </c>
      <c r="I176" s="10">
        <v>6.4</v>
      </c>
      <c r="J176" s="10">
        <v>24.4</v>
      </c>
      <c r="K176" s="10">
        <v>36.9</v>
      </c>
      <c r="L176" s="10">
        <v>27.9</v>
      </c>
      <c r="M176" s="10">
        <v>24.3</v>
      </c>
      <c r="N176" s="10">
        <v>0</v>
      </c>
      <c r="O176" s="10">
        <v>0</v>
      </c>
      <c r="P176" s="10">
        <v>14.3</v>
      </c>
      <c r="Q176" s="10">
        <v>20.2</v>
      </c>
      <c r="R176" s="10"/>
      <c r="S176" s="10"/>
      <c r="T176" s="10">
        <v>35.299999999999997</v>
      </c>
      <c r="U176" s="10"/>
      <c r="V176" s="10"/>
      <c r="W176" s="10">
        <v>11.8</v>
      </c>
      <c r="X176" s="15">
        <f t="shared" si="31"/>
        <v>322.00000000000006</v>
      </c>
      <c r="Y176" s="420"/>
    </row>
    <row r="177" spans="1:25" ht="12.75" customHeight="1">
      <c r="A177" s="268">
        <v>46259</v>
      </c>
      <c r="B177" s="12" t="s">
        <v>25</v>
      </c>
      <c r="C177" s="13">
        <v>14</v>
      </c>
      <c r="D177" s="13">
        <v>43</v>
      </c>
      <c r="E177" s="13">
        <v>40</v>
      </c>
      <c r="F177" s="13">
        <v>0</v>
      </c>
      <c r="G177" s="13">
        <v>10.199999999999999</v>
      </c>
      <c r="H177" s="13">
        <v>12.3</v>
      </c>
      <c r="I177" s="13">
        <v>3.8</v>
      </c>
      <c r="J177" s="13">
        <v>27.4</v>
      </c>
      <c r="K177" s="13">
        <v>39.700000000000003</v>
      </c>
      <c r="L177" s="13">
        <v>30</v>
      </c>
      <c r="M177" s="13">
        <v>32.799999999999997</v>
      </c>
      <c r="N177" s="13">
        <v>15.1</v>
      </c>
      <c r="O177" s="13">
        <v>23.4</v>
      </c>
      <c r="P177" s="13">
        <v>21.9</v>
      </c>
      <c r="Q177" s="13">
        <v>33.700000000000003</v>
      </c>
      <c r="R177" s="13"/>
      <c r="S177" s="13"/>
      <c r="T177" s="13">
        <v>45.4</v>
      </c>
      <c r="U177" s="13"/>
      <c r="V177" s="13"/>
      <c r="W177" s="13">
        <v>9.5</v>
      </c>
      <c r="X177" s="12">
        <f t="shared" si="31"/>
        <v>402.19999999999993</v>
      </c>
      <c r="Y177" s="252">
        <f>X177+X178</f>
        <v>722</v>
      </c>
    </row>
    <row r="178" spans="1:25" ht="12.75">
      <c r="A178" s="288"/>
      <c r="B178" s="15" t="s">
        <v>32</v>
      </c>
      <c r="C178" s="10">
        <v>14.7</v>
      </c>
      <c r="D178" s="10">
        <v>40.799999999999997</v>
      </c>
      <c r="E178" s="10">
        <v>37</v>
      </c>
      <c r="F178" s="10">
        <v>0</v>
      </c>
      <c r="G178" s="10">
        <v>10.199999999999999</v>
      </c>
      <c r="H178" s="10">
        <v>13</v>
      </c>
      <c r="I178" s="10">
        <v>7.5</v>
      </c>
      <c r="J178" s="10">
        <v>26.8</v>
      </c>
      <c r="K178" s="10">
        <v>36.5</v>
      </c>
      <c r="L178" s="10">
        <v>30</v>
      </c>
      <c r="M178" s="10">
        <v>22</v>
      </c>
      <c r="N178" s="10">
        <v>0</v>
      </c>
      <c r="O178" s="10">
        <v>0</v>
      </c>
      <c r="P178" s="10">
        <v>17</v>
      </c>
      <c r="Q178" s="10">
        <v>21</v>
      </c>
      <c r="R178" s="10"/>
      <c r="S178" s="10"/>
      <c r="T178" s="10">
        <v>35.1</v>
      </c>
      <c r="U178" s="10"/>
      <c r="V178" s="10"/>
      <c r="W178" s="10">
        <v>8.1999999999999993</v>
      </c>
      <c r="X178" s="15">
        <f t="shared" si="31"/>
        <v>319.8</v>
      </c>
      <c r="Y178" s="420"/>
    </row>
    <row r="179" spans="1:25" ht="12.75" customHeight="1">
      <c r="A179" s="268">
        <v>46260</v>
      </c>
      <c r="B179" s="12" t="s">
        <v>25</v>
      </c>
      <c r="C179" s="13">
        <v>14.9</v>
      </c>
      <c r="D179" s="13">
        <v>44.3</v>
      </c>
      <c r="E179" s="13">
        <v>35.4</v>
      </c>
      <c r="F179" s="13">
        <v>0</v>
      </c>
      <c r="G179" s="13">
        <v>0</v>
      </c>
      <c r="H179" s="13">
        <v>14.5</v>
      </c>
      <c r="I179" s="13">
        <v>6.4</v>
      </c>
      <c r="J179" s="13">
        <v>28.5</v>
      </c>
      <c r="K179" s="13">
        <v>39.700000000000003</v>
      </c>
      <c r="L179" s="13">
        <v>32.5</v>
      </c>
      <c r="M179" s="13">
        <v>30.7</v>
      </c>
      <c r="N179" s="13">
        <v>11.2</v>
      </c>
      <c r="O179" s="13">
        <v>0</v>
      </c>
      <c r="P179" s="13">
        <v>15.1</v>
      </c>
      <c r="Q179" s="13">
        <v>41.9</v>
      </c>
      <c r="R179" s="13"/>
      <c r="S179" s="13"/>
      <c r="T179" s="13">
        <v>41.6</v>
      </c>
      <c r="U179" s="13"/>
      <c r="V179" s="13"/>
      <c r="W179" s="13">
        <v>4</v>
      </c>
      <c r="X179" s="12">
        <f t="shared" si="31"/>
        <v>360.7</v>
      </c>
      <c r="Y179" s="252">
        <f>X179+X180</f>
        <v>654</v>
      </c>
    </row>
    <row r="180" spans="1:25" ht="12.75">
      <c r="A180" s="288"/>
      <c r="B180" s="15" t="s">
        <v>32</v>
      </c>
      <c r="C180" s="10">
        <v>16</v>
      </c>
      <c r="D180" s="10">
        <v>40.799999999999997</v>
      </c>
      <c r="E180" s="10">
        <v>33.1</v>
      </c>
      <c r="F180" s="10">
        <v>0</v>
      </c>
      <c r="G180" s="10">
        <v>8.1999999999999993</v>
      </c>
      <c r="H180" s="10">
        <v>14.3</v>
      </c>
      <c r="I180" s="10">
        <v>3.9</v>
      </c>
      <c r="J180" s="10">
        <v>22.1</v>
      </c>
      <c r="K180" s="10">
        <v>34</v>
      </c>
      <c r="L180" s="10">
        <v>25.8</v>
      </c>
      <c r="M180" s="10">
        <v>22.9</v>
      </c>
      <c r="N180" s="10">
        <v>0</v>
      </c>
      <c r="O180" s="10">
        <v>0</v>
      </c>
      <c r="P180" s="10">
        <v>12.6</v>
      </c>
      <c r="Q180" s="10">
        <v>21.2</v>
      </c>
      <c r="R180" s="10"/>
      <c r="S180" s="10"/>
      <c r="T180" s="10">
        <v>34.4</v>
      </c>
      <c r="U180" s="10"/>
      <c r="V180" s="10"/>
      <c r="W180" s="10">
        <v>4</v>
      </c>
      <c r="X180" s="15">
        <f t="shared" si="31"/>
        <v>293.3</v>
      </c>
      <c r="Y180" s="420"/>
    </row>
    <row r="181" spans="1:25" ht="12.75" customHeight="1">
      <c r="A181" s="268">
        <v>46261</v>
      </c>
      <c r="B181" s="12" t="s">
        <v>25</v>
      </c>
      <c r="C181" s="13">
        <v>13.9</v>
      </c>
      <c r="D181" s="13">
        <v>44.8</v>
      </c>
      <c r="E181" s="13">
        <v>33</v>
      </c>
      <c r="F181" s="13">
        <v>0</v>
      </c>
      <c r="G181" s="13">
        <v>10.8</v>
      </c>
      <c r="H181" s="13">
        <v>0</v>
      </c>
      <c r="I181" s="13">
        <v>0</v>
      </c>
      <c r="J181" s="13">
        <v>26.9</v>
      </c>
      <c r="K181" s="13">
        <v>39.4</v>
      </c>
      <c r="L181" s="13">
        <v>32.4</v>
      </c>
      <c r="M181" s="13">
        <v>29.9</v>
      </c>
      <c r="N181" s="13">
        <v>17</v>
      </c>
      <c r="O181" s="13">
        <v>19.8</v>
      </c>
      <c r="P181" s="13">
        <v>17.100000000000001</v>
      </c>
      <c r="Q181" s="13">
        <v>41.8</v>
      </c>
      <c r="R181" s="13"/>
      <c r="S181" s="13"/>
      <c r="T181" s="13">
        <v>44.3</v>
      </c>
      <c r="U181" s="13"/>
      <c r="V181" s="13"/>
      <c r="W181" s="13">
        <v>8.1</v>
      </c>
      <c r="X181" s="12">
        <f t="shared" si="31"/>
        <v>379.20000000000005</v>
      </c>
      <c r="Y181" s="252">
        <f>X181+X182</f>
        <v>686.3</v>
      </c>
    </row>
    <row r="182" spans="1:25" ht="12.75">
      <c r="A182" s="288"/>
      <c r="B182" s="15" t="s">
        <v>32</v>
      </c>
      <c r="C182" s="10">
        <v>16.5</v>
      </c>
      <c r="D182" s="10">
        <v>39.1</v>
      </c>
      <c r="E182" s="10">
        <v>35</v>
      </c>
      <c r="F182" s="10">
        <v>0</v>
      </c>
      <c r="G182" s="10">
        <v>10.5</v>
      </c>
      <c r="H182" s="10">
        <v>14.7</v>
      </c>
      <c r="I182" s="10">
        <v>0</v>
      </c>
      <c r="J182" s="10">
        <v>23.7</v>
      </c>
      <c r="K182" s="10">
        <v>36</v>
      </c>
      <c r="L182" s="10">
        <v>30.1</v>
      </c>
      <c r="M182" s="10">
        <v>23.7</v>
      </c>
      <c r="N182" s="10">
        <v>0</v>
      </c>
      <c r="O182" s="10">
        <v>0</v>
      </c>
      <c r="P182" s="10">
        <v>14</v>
      </c>
      <c r="Q182" s="10">
        <v>22.8</v>
      </c>
      <c r="R182" s="10"/>
      <c r="S182" s="10"/>
      <c r="T182" s="10">
        <v>36.799999999999997</v>
      </c>
      <c r="U182" s="10"/>
      <c r="V182" s="10"/>
      <c r="W182" s="10">
        <v>4.2</v>
      </c>
      <c r="X182" s="15">
        <f t="shared" si="31"/>
        <v>307.09999999999997</v>
      </c>
      <c r="Y182" s="420"/>
    </row>
    <row r="183" spans="1:25" ht="12.75" customHeight="1">
      <c r="A183" s="268">
        <v>46262</v>
      </c>
      <c r="B183" s="12" t="s">
        <v>25</v>
      </c>
      <c r="C183" s="13">
        <v>14.3</v>
      </c>
      <c r="D183" s="13">
        <v>37.1</v>
      </c>
      <c r="E183" s="13">
        <v>38.1</v>
      </c>
      <c r="F183" s="13">
        <v>0</v>
      </c>
      <c r="G183" s="13">
        <v>14.2</v>
      </c>
      <c r="H183" s="13">
        <v>10</v>
      </c>
      <c r="I183" s="13">
        <v>0</v>
      </c>
      <c r="J183" s="13">
        <v>29.5</v>
      </c>
      <c r="K183" s="13">
        <v>40.4</v>
      </c>
      <c r="L183" s="13">
        <v>30.4</v>
      </c>
      <c r="M183" s="13">
        <v>30.7</v>
      </c>
      <c r="N183" s="13">
        <v>15.5</v>
      </c>
      <c r="O183" s="13">
        <v>18.399999999999999</v>
      </c>
      <c r="P183" s="13">
        <v>21.4</v>
      </c>
      <c r="Q183" s="13">
        <v>39.5</v>
      </c>
      <c r="R183" s="13"/>
      <c r="S183" s="13"/>
      <c r="T183" s="13">
        <v>50.6</v>
      </c>
      <c r="U183" s="13"/>
      <c r="V183" s="13"/>
      <c r="W183" s="13">
        <v>9.1</v>
      </c>
      <c r="X183" s="12">
        <f t="shared" si="31"/>
        <v>399.2</v>
      </c>
      <c r="Y183" s="252">
        <f>X183+X184</f>
        <v>735.9</v>
      </c>
    </row>
    <row r="184" spans="1:25" ht="12.75">
      <c r="A184" s="288"/>
      <c r="B184" s="15" t="s">
        <v>32</v>
      </c>
      <c r="C184" s="10">
        <v>16.5</v>
      </c>
      <c r="D184" s="10">
        <v>46.3</v>
      </c>
      <c r="E184" s="10">
        <v>41.2</v>
      </c>
      <c r="F184" s="10">
        <v>0</v>
      </c>
      <c r="G184" s="10">
        <v>12.2</v>
      </c>
      <c r="H184" s="10">
        <v>14.7</v>
      </c>
      <c r="I184" s="10">
        <v>12.8</v>
      </c>
      <c r="J184" s="10">
        <v>25.6</v>
      </c>
      <c r="K184" s="10">
        <v>36.700000000000003</v>
      </c>
      <c r="L184" s="10">
        <v>30</v>
      </c>
      <c r="M184" s="10">
        <v>25.6</v>
      </c>
      <c r="N184" s="10">
        <v>0</v>
      </c>
      <c r="O184" s="10">
        <v>3.7</v>
      </c>
      <c r="P184" s="10">
        <v>13.4</v>
      </c>
      <c r="Q184" s="10">
        <v>21</v>
      </c>
      <c r="R184" s="10"/>
      <c r="S184" s="10"/>
      <c r="T184" s="10">
        <v>33</v>
      </c>
      <c r="U184" s="10"/>
      <c r="V184" s="10"/>
      <c r="W184" s="10">
        <v>4</v>
      </c>
      <c r="X184" s="15">
        <f t="shared" si="31"/>
        <v>336.7</v>
      </c>
      <c r="Y184" s="420"/>
    </row>
    <row r="185" spans="1:25" ht="12.75" customHeight="1">
      <c r="A185" s="268">
        <v>46263</v>
      </c>
      <c r="B185" s="12" t="s">
        <v>25</v>
      </c>
      <c r="C185" s="13">
        <v>14.8</v>
      </c>
      <c r="D185" s="13">
        <v>50</v>
      </c>
      <c r="E185" s="13">
        <v>41</v>
      </c>
      <c r="F185" s="13">
        <v>0</v>
      </c>
      <c r="G185" s="13">
        <v>20.5</v>
      </c>
      <c r="H185" s="13">
        <v>14.2</v>
      </c>
      <c r="I185" s="13">
        <v>18.7</v>
      </c>
      <c r="J185" s="13">
        <v>29.5</v>
      </c>
      <c r="K185" s="13">
        <v>40.700000000000003</v>
      </c>
      <c r="L185" s="13">
        <v>29.3</v>
      </c>
      <c r="M185" s="13">
        <v>30.9</v>
      </c>
      <c r="N185" s="13">
        <v>19.2</v>
      </c>
      <c r="O185" s="13">
        <v>24.5</v>
      </c>
      <c r="P185" s="13">
        <v>19.8</v>
      </c>
      <c r="Q185" s="13">
        <v>39.5</v>
      </c>
      <c r="R185" s="10"/>
      <c r="S185" s="10"/>
      <c r="T185" s="13">
        <v>39.299999999999997</v>
      </c>
      <c r="U185" s="13"/>
      <c r="V185" s="13"/>
      <c r="W185" s="13">
        <v>14.9</v>
      </c>
      <c r="X185" s="12">
        <f t="shared" si="31"/>
        <v>446.79999999999995</v>
      </c>
      <c r="Y185" s="252">
        <f>X185+X186</f>
        <v>754.3</v>
      </c>
    </row>
    <row r="186" spans="1:25" ht="12.75">
      <c r="A186" s="288"/>
      <c r="B186" s="15" t="s">
        <v>32</v>
      </c>
      <c r="C186" s="10">
        <v>13.6</v>
      </c>
      <c r="D186" s="10">
        <v>44.6</v>
      </c>
      <c r="E186" s="10">
        <v>42.8</v>
      </c>
      <c r="F186" s="10">
        <v>0</v>
      </c>
      <c r="G186" s="10">
        <v>10.5</v>
      </c>
      <c r="H186" s="10">
        <v>14.5</v>
      </c>
      <c r="I186" s="10">
        <v>8.9</v>
      </c>
      <c r="J186" s="10">
        <v>23.8</v>
      </c>
      <c r="K186" s="10">
        <v>33</v>
      </c>
      <c r="L186" s="10">
        <v>24.8</v>
      </c>
      <c r="M186" s="10">
        <v>23.5</v>
      </c>
      <c r="N186" s="10">
        <v>0</v>
      </c>
      <c r="O186" s="10">
        <v>0</v>
      </c>
      <c r="P186" s="10">
        <v>11.7</v>
      </c>
      <c r="Q186" s="10">
        <v>17.3</v>
      </c>
      <c r="R186" s="13"/>
      <c r="S186" s="13"/>
      <c r="T186" s="10">
        <v>30.5</v>
      </c>
      <c r="U186" s="10"/>
      <c r="V186" s="10"/>
      <c r="W186" s="10">
        <v>8</v>
      </c>
      <c r="X186" s="15">
        <f t="shared" si="31"/>
        <v>307.5</v>
      </c>
      <c r="Y186" s="420"/>
    </row>
    <row r="187" spans="1:25" ht="12.75" customHeight="1">
      <c r="A187" s="290">
        <v>46264</v>
      </c>
      <c r="B187" s="12" t="s">
        <v>25</v>
      </c>
      <c r="C187" s="13">
        <v>6.6</v>
      </c>
      <c r="D187" s="13">
        <v>44.6</v>
      </c>
      <c r="E187" s="13">
        <v>39.6</v>
      </c>
      <c r="F187" s="13">
        <v>0</v>
      </c>
      <c r="G187" s="13">
        <v>15.1</v>
      </c>
      <c r="H187" s="13">
        <v>15.4</v>
      </c>
      <c r="I187" s="13">
        <v>16.899999999999999</v>
      </c>
      <c r="J187" s="13">
        <v>30.3</v>
      </c>
      <c r="K187" s="13">
        <v>39</v>
      </c>
      <c r="L187" s="13">
        <v>29.8</v>
      </c>
      <c r="M187" s="13">
        <v>29.2</v>
      </c>
      <c r="N187" s="13">
        <v>16.899999999999999</v>
      </c>
      <c r="O187" s="13">
        <v>24.2</v>
      </c>
      <c r="P187" s="13">
        <v>21.8</v>
      </c>
      <c r="Q187" s="13">
        <v>40.1</v>
      </c>
      <c r="R187" s="10"/>
      <c r="S187" s="10"/>
      <c r="T187" s="13">
        <v>43</v>
      </c>
      <c r="U187" s="13"/>
      <c r="V187" s="13"/>
      <c r="W187" s="13">
        <v>39.1</v>
      </c>
      <c r="X187" s="12">
        <f t="shared" si="31"/>
        <v>451.60000000000008</v>
      </c>
      <c r="Y187" s="252">
        <f>X187+X188</f>
        <v>752.80000000000007</v>
      </c>
    </row>
    <row r="188" spans="1:25" ht="12.75" customHeight="1">
      <c r="A188" s="288"/>
      <c r="B188" s="15" t="s">
        <v>32</v>
      </c>
      <c r="C188" s="10">
        <v>15</v>
      </c>
      <c r="D188" s="10">
        <v>42</v>
      </c>
      <c r="E188" s="10">
        <v>41.4</v>
      </c>
      <c r="F188" s="10">
        <v>0</v>
      </c>
      <c r="G188" s="10">
        <v>9.3000000000000007</v>
      </c>
      <c r="H188" s="10">
        <v>14.7</v>
      </c>
      <c r="I188" s="10">
        <v>12.5</v>
      </c>
      <c r="J188" s="10">
        <v>22.5</v>
      </c>
      <c r="K188" s="10">
        <v>32.1</v>
      </c>
      <c r="L188" s="10">
        <v>25</v>
      </c>
      <c r="M188" s="10">
        <v>22.1</v>
      </c>
      <c r="N188" s="10">
        <v>0</v>
      </c>
      <c r="O188" s="10">
        <v>0</v>
      </c>
      <c r="P188" s="10">
        <v>13</v>
      </c>
      <c r="Q188" s="10">
        <v>18.2</v>
      </c>
      <c r="R188" s="10"/>
      <c r="S188" s="10"/>
      <c r="T188" s="10">
        <v>29.9</v>
      </c>
      <c r="U188" s="10"/>
      <c r="V188" s="10"/>
      <c r="W188" s="10">
        <v>3.5</v>
      </c>
      <c r="X188" s="15">
        <f t="shared" si="31"/>
        <v>301.2</v>
      </c>
      <c r="Y188" s="420"/>
    </row>
    <row r="189" spans="1:25" ht="15.75" customHeight="1">
      <c r="A189" s="268">
        <v>46265</v>
      </c>
      <c r="B189" s="15" t="s">
        <v>25</v>
      </c>
      <c r="C189" s="10">
        <v>12.8</v>
      </c>
      <c r="D189" s="10">
        <v>45.1</v>
      </c>
      <c r="E189" s="10">
        <v>40.799999999999997</v>
      </c>
      <c r="F189" s="10">
        <v>0</v>
      </c>
      <c r="G189" s="10">
        <v>11.6</v>
      </c>
      <c r="H189" s="10">
        <v>13.7</v>
      </c>
      <c r="I189" s="10">
        <v>13.2</v>
      </c>
      <c r="J189" s="10">
        <v>28.8</v>
      </c>
      <c r="K189" s="10">
        <v>38</v>
      </c>
      <c r="L189" s="10">
        <v>30.4</v>
      </c>
      <c r="M189" s="10">
        <v>28.5</v>
      </c>
      <c r="N189" s="10">
        <v>18.7</v>
      </c>
      <c r="O189" s="10">
        <v>27.2</v>
      </c>
      <c r="P189" s="10">
        <v>16</v>
      </c>
      <c r="Q189" s="10">
        <v>42</v>
      </c>
      <c r="R189" s="10"/>
      <c r="S189" s="10"/>
      <c r="T189" s="10">
        <v>32.799999999999997</v>
      </c>
      <c r="U189" s="10"/>
      <c r="V189" s="10"/>
      <c r="W189" s="10">
        <v>15.3</v>
      </c>
      <c r="X189" s="15">
        <f t="shared" si="31"/>
        <v>414.9</v>
      </c>
      <c r="Y189" s="252">
        <f>X189+X190</f>
        <v>733.69999999999993</v>
      </c>
    </row>
    <row r="190" spans="1:25" ht="15.75" customHeight="1">
      <c r="A190" s="288"/>
      <c r="B190" s="15" t="s">
        <v>32</v>
      </c>
      <c r="C190" s="10">
        <v>15.6</v>
      </c>
      <c r="D190" s="10">
        <v>39.299999999999997</v>
      </c>
      <c r="E190" s="10">
        <v>41</v>
      </c>
      <c r="F190" s="10">
        <v>0</v>
      </c>
      <c r="G190" s="10">
        <v>12</v>
      </c>
      <c r="H190" s="10">
        <v>11.1</v>
      </c>
      <c r="I190" s="10">
        <v>15.2</v>
      </c>
      <c r="J190" s="10">
        <v>22.4</v>
      </c>
      <c r="K190" s="10">
        <v>36</v>
      </c>
      <c r="L190" s="10">
        <v>24.2</v>
      </c>
      <c r="M190" s="10">
        <v>25.2</v>
      </c>
      <c r="N190" s="10">
        <v>0</v>
      </c>
      <c r="O190" s="10">
        <v>0</v>
      </c>
      <c r="P190" s="10">
        <v>17.399999999999999</v>
      </c>
      <c r="Q190" s="10">
        <v>18.899999999999999</v>
      </c>
      <c r="R190" s="10"/>
      <c r="S190" s="10"/>
      <c r="T190" s="10">
        <v>38.4</v>
      </c>
      <c r="U190" s="10"/>
      <c r="V190" s="10"/>
      <c r="W190" s="10">
        <v>2.1</v>
      </c>
      <c r="X190" s="15">
        <f>SUM(C190:W190)</f>
        <v>318.79999999999995</v>
      </c>
      <c r="Y190" s="420"/>
    </row>
    <row r="191" spans="1:25" ht="14.25">
      <c r="A191" s="183"/>
      <c r="B191" s="41"/>
      <c r="C191" s="7"/>
      <c r="D191" s="7"/>
      <c r="E191" s="7"/>
      <c r="F191" s="13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13"/>
      <c r="T191" s="7"/>
      <c r="U191" s="7"/>
      <c r="V191" s="7"/>
      <c r="W191" s="7"/>
      <c r="X191" s="12"/>
      <c r="Y191" s="12"/>
    </row>
    <row r="192" spans="1:25" ht="12.75">
      <c r="A192" s="282" t="s">
        <v>89</v>
      </c>
      <c r="B192" s="422"/>
      <c r="C192" s="17">
        <f t="shared" ref="C192:Y192" si="32">SUM(C169:C188)</f>
        <v>294.60000000000002</v>
      </c>
      <c r="D192" s="17">
        <f t="shared" si="32"/>
        <v>850.90000000000009</v>
      </c>
      <c r="E192" s="17">
        <f t="shared" si="32"/>
        <v>748.5</v>
      </c>
      <c r="F192" s="17">
        <f t="shared" si="32"/>
        <v>0</v>
      </c>
      <c r="G192" s="17">
        <f t="shared" si="32"/>
        <v>233.1</v>
      </c>
      <c r="H192" s="17">
        <f t="shared" si="32"/>
        <v>241.69999999999996</v>
      </c>
      <c r="I192" s="17">
        <f t="shared" si="32"/>
        <v>170.20000000000002</v>
      </c>
      <c r="J192" s="17">
        <f t="shared" si="32"/>
        <v>520.70000000000005</v>
      </c>
      <c r="K192" s="17">
        <f t="shared" si="32"/>
        <v>736</v>
      </c>
      <c r="L192" s="17">
        <f t="shared" si="32"/>
        <v>574.69999999999993</v>
      </c>
      <c r="M192" s="17">
        <f t="shared" si="32"/>
        <v>553.79999999999995</v>
      </c>
      <c r="N192" s="17">
        <f t="shared" si="32"/>
        <v>164.99999999999997</v>
      </c>
      <c r="O192" s="17">
        <f t="shared" si="32"/>
        <v>230.2</v>
      </c>
      <c r="P192" s="17">
        <f t="shared" si="32"/>
        <v>341.5</v>
      </c>
      <c r="Q192" s="17">
        <f t="shared" si="32"/>
        <v>601.5</v>
      </c>
      <c r="R192" s="17">
        <f t="shared" si="32"/>
        <v>0</v>
      </c>
      <c r="S192" s="17">
        <f t="shared" si="32"/>
        <v>0</v>
      </c>
      <c r="T192" s="17">
        <f t="shared" si="32"/>
        <v>770.59999999999991</v>
      </c>
      <c r="U192" s="17">
        <f t="shared" si="32"/>
        <v>0</v>
      </c>
      <c r="V192" s="17">
        <f t="shared" si="32"/>
        <v>0</v>
      </c>
      <c r="W192" s="17">
        <f t="shared" si="32"/>
        <v>212</v>
      </c>
      <c r="X192" s="17">
        <f>SUM(X169:X191)</f>
        <v>7978.7</v>
      </c>
      <c r="Y192" s="17">
        <f>SUM(Y169:Y191)</f>
        <v>7978.7</v>
      </c>
    </row>
    <row r="193" spans="1:25" ht="13.5">
      <c r="A193" s="280" t="s">
        <v>90</v>
      </c>
      <c r="B193" s="421"/>
      <c r="C193" s="16">
        <f t="shared" ref="C193:Q193" si="33">40*C192</f>
        <v>11784</v>
      </c>
      <c r="D193" s="16">
        <f t="shared" si="33"/>
        <v>34036</v>
      </c>
      <c r="E193" s="16">
        <f t="shared" si="33"/>
        <v>29940</v>
      </c>
      <c r="F193" s="16">
        <f t="shared" si="33"/>
        <v>0</v>
      </c>
      <c r="G193" s="16">
        <f t="shared" si="33"/>
        <v>9324</v>
      </c>
      <c r="H193" s="16">
        <f t="shared" si="33"/>
        <v>9667.9999999999982</v>
      </c>
      <c r="I193" s="16">
        <f t="shared" si="33"/>
        <v>6808.0000000000009</v>
      </c>
      <c r="J193" s="16">
        <f t="shared" si="33"/>
        <v>20828</v>
      </c>
      <c r="K193" s="16">
        <f t="shared" si="33"/>
        <v>29440</v>
      </c>
      <c r="L193" s="16">
        <f t="shared" si="33"/>
        <v>22987.999999999996</v>
      </c>
      <c r="M193" s="16">
        <f t="shared" si="33"/>
        <v>22152</v>
      </c>
      <c r="N193" s="16">
        <f t="shared" si="33"/>
        <v>6599.9999999999991</v>
      </c>
      <c r="O193" s="16">
        <f t="shared" si="33"/>
        <v>9208</v>
      </c>
      <c r="P193" s="16">
        <f t="shared" si="33"/>
        <v>13660</v>
      </c>
      <c r="Q193" s="16">
        <f t="shared" si="33"/>
        <v>24060</v>
      </c>
      <c r="R193" s="16"/>
      <c r="S193" s="16">
        <f t="shared" ref="S193:T193" si="34">40*S192</f>
        <v>0</v>
      </c>
      <c r="T193" s="16">
        <f t="shared" si="34"/>
        <v>30823.999999999996</v>
      </c>
      <c r="U193" s="16"/>
      <c r="V193" s="16"/>
      <c r="W193" s="16"/>
      <c r="X193" s="16">
        <f t="shared" ref="X193:Y193" si="35">40*X192</f>
        <v>319148</v>
      </c>
      <c r="Y193" s="16">
        <f t="shared" si="35"/>
        <v>319148</v>
      </c>
    </row>
    <row r="194" spans="1:25" ht="12.75">
      <c r="A194" s="50"/>
      <c r="B194" s="35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5"/>
      <c r="Y194" s="15"/>
    </row>
    <row r="195" spans="1:25" ht="12.75">
      <c r="A195" s="281" t="s">
        <v>91</v>
      </c>
      <c r="B195" s="421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76"/>
      <c r="U195" s="76"/>
      <c r="V195" s="76"/>
      <c r="W195" s="76"/>
      <c r="X195" s="22"/>
      <c r="Y195" s="22"/>
    </row>
    <row r="196" spans="1:25" ht="12.75">
      <c r="A196" s="282" t="s">
        <v>92</v>
      </c>
      <c r="B196" s="422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59"/>
      <c r="U196" s="59"/>
      <c r="V196" s="59"/>
      <c r="W196" s="59"/>
      <c r="X196" s="20"/>
      <c r="Y196" s="20"/>
    </row>
    <row r="197" spans="1:25" ht="12.75">
      <c r="A197" s="268">
        <v>46245</v>
      </c>
      <c r="B197" s="12" t="s">
        <v>25</v>
      </c>
      <c r="C197" s="13">
        <v>16.2</v>
      </c>
      <c r="D197" s="13">
        <v>54</v>
      </c>
      <c r="E197" s="13">
        <v>41.8</v>
      </c>
      <c r="F197" s="13">
        <v>0</v>
      </c>
      <c r="G197" s="13">
        <v>14</v>
      </c>
      <c r="H197" s="13">
        <v>15.9</v>
      </c>
      <c r="I197" s="13">
        <v>19.399999999999999</v>
      </c>
      <c r="J197" s="13">
        <v>29.5</v>
      </c>
      <c r="K197" s="13">
        <v>37.799999999999997</v>
      </c>
      <c r="L197" s="13">
        <v>34.799999999999997</v>
      </c>
      <c r="M197" s="13">
        <v>31.5</v>
      </c>
      <c r="N197" s="13">
        <v>16.7</v>
      </c>
      <c r="O197" s="13">
        <v>29.4</v>
      </c>
      <c r="P197" s="13">
        <v>22.7</v>
      </c>
      <c r="Q197" s="13">
        <v>43.7</v>
      </c>
      <c r="R197" s="13">
        <v>0</v>
      </c>
      <c r="S197" s="13">
        <v>0</v>
      </c>
      <c r="T197" s="13">
        <v>48.3</v>
      </c>
      <c r="U197" s="13">
        <v>0</v>
      </c>
      <c r="V197" s="13">
        <v>0</v>
      </c>
      <c r="W197" s="13">
        <v>24.2</v>
      </c>
      <c r="X197" s="12">
        <f t="shared" ref="X197:X216" si="36">SUM(C197:W197)</f>
        <v>479.9</v>
      </c>
      <c r="Y197" s="252">
        <f>X197+X198</f>
        <v>849.59999999999991</v>
      </c>
    </row>
    <row r="198" spans="1:25" ht="12.75" customHeight="1">
      <c r="A198" s="288"/>
      <c r="B198" s="15" t="s">
        <v>32</v>
      </c>
      <c r="C198" s="10">
        <v>14.2</v>
      </c>
      <c r="D198" s="10">
        <v>45</v>
      </c>
      <c r="E198" s="10">
        <v>46</v>
      </c>
      <c r="F198" s="10">
        <v>0</v>
      </c>
      <c r="G198" s="10">
        <v>8.6999999999999993</v>
      </c>
      <c r="H198" s="10">
        <v>14.6</v>
      </c>
      <c r="I198" s="10">
        <v>11.7</v>
      </c>
      <c r="J198" s="10">
        <v>26</v>
      </c>
      <c r="K198" s="10">
        <v>38.5</v>
      </c>
      <c r="L198" s="10">
        <v>35</v>
      </c>
      <c r="M198" s="10">
        <v>29.2</v>
      </c>
      <c r="N198" s="10">
        <v>0</v>
      </c>
      <c r="O198" s="10">
        <v>10</v>
      </c>
      <c r="P198" s="10">
        <v>18</v>
      </c>
      <c r="Q198" s="10">
        <v>22</v>
      </c>
      <c r="R198" s="10">
        <v>0</v>
      </c>
      <c r="S198" s="10">
        <v>0</v>
      </c>
      <c r="T198" s="10">
        <v>35.299999999999997</v>
      </c>
      <c r="U198" s="10">
        <v>0</v>
      </c>
      <c r="V198" s="10">
        <v>0</v>
      </c>
      <c r="W198" s="10">
        <v>15.5</v>
      </c>
      <c r="X198" s="15">
        <f t="shared" si="36"/>
        <v>369.7</v>
      </c>
      <c r="Y198" s="289"/>
    </row>
    <row r="199" spans="1:25" ht="12.75" customHeight="1">
      <c r="A199" s="268">
        <v>46246</v>
      </c>
      <c r="B199" s="12" t="s">
        <v>25</v>
      </c>
      <c r="C199" s="13">
        <v>16</v>
      </c>
      <c r="D199" s="13">
        <v>42.7</v>
      </c>
      <c r="E199" s="13">
        <v>40.9</v>
      </c>
      <c r="F199" s="13">
        <v>0</v>
      </c>
      <c r="G199" s="13">
        <v>14.2</v>
      </c>
      <c r="H199" s="13">
        <v>18.7</v>
      </c>
      <c r="I199" s="13">
        <v>15.3</v>
      </c>
      <c r="J199" s="13">
        <v>29.4</v>
      </c>
      <c r="K199" s="13">
        <v>39.5</v>
      </c>
      <c r="L199" s="13">
        <v>33.6</v>
      </c>
      <c r="M199" s="13">
        <v>30</v>
      </c>
      <c r="N199" s="13">
        <v>20.8</v>
      </c>
      <c r="O199" s="13">
        <v>35</v>
      </c>
      <c r="P199" s="13">
        <v>21.8</v>
      </c>
      <c r="Q199" s="13">
        <v>44.1</v>
      </c>
      <c r="R199" s="13">
        <v>0</v>
      </c>
      <c r="S199" s="13">
        <v>0</v>
      </c>
      <c r="T199" s="13">
        <v>46.6</v>
      </c>
      <c r="U199" s="13">
        <v>0</v>
      </c>
      <c r="V199" s="13">
        <v>0</v>
      </c>
      <c r="W199" s="13">
        <v>17.399999999999999</v>
      </c>
      <c r="X199" s="12">
        <f t="shared" si="36"/>
        <v>466.00000000000006</v>
      </c>
      <c r="Y199" s="252">
        <f>X199+X200</f>
        <v>795.80000000000007</v>
      </c>
    </row>
    <row r="200" spans="1:25" ht="12.75" customHeight="1">
      <c r="A200" s="269"/>
      <c r="B200" s="15" t="s">
        <v>32</v>
      </c>
      <c r="C200" s="10">
        <v>17</v>
      </c>
      <c r="D200" s="10">
        <v>42.3</v>
      </c>
      <c r="E200" s="10">
        <v>43.5</v>
      </c>
      <c r="F200" s="10">
        <v>0</v>
      </c>
      <c r="G200" s="10">
        <v>4</v>
      </c>
      <c r="H200" s="10">
        <v>13</v>
      </c>
      <c r="I200" s="10">
        <v>4.3</v>
      </c>
      <c r="J200" s="10">
        <v>26.5</v>
      </c>
      <c r="K200" s="10">
        <v>33.1</v>
      </c>
      <c r="L200" s="10">
        <v>31.3</v>
      </c>
      <c r="M200" s="10">
        <v>27</v>
      </c>
      <c r="N200" s="10">
        <v>0</v>
      </c>
      <c r="O200" s="10">
        <v>2</v>
      </c>
      <c r="P200" s="10">
        <v>14.5</v>
      </c>
      <c r="Q200" s="10">
        <v>24.2</v>
      </c>
      <c r="R200" s="10">
        <v>0</v>
      </c>
      <c r="S200" s="10">
        <v>0</v>
      </c>
      <c r="T200" s="10">
        <v>35.799999999999997</v>
      </c>
      <c r="U200" s="10">
        <v>0</v>
      </c>
      <c r="V200" s="10">
        <v>0</v>
      </c>
      <c r="W200" s="10">
        <v>11.3</v>
      </c>
      <c r="X200" s="15">
        <f t="shared" si="36"/>
        <v>329.8</v>
      </c>
      <c r="Y200" s="420"/>
    </row>
    <row r="201" spans="1:25" ht="12.75" customHeight="1">
      <c r="A201" s="268">
        <v>46247</v>
      </c>
      <c r="B201" s="12" t="s">
        <v>25</v>
      </c>
      <c r="C201" s="13">
        <v>15.4</v>
      </c>
      <c r="D201" s="13">
        <v>53</v>
      </c>
      <c r="E201" s="13">
        <v>39.299999999999997</v>
      </c>
      <c r="F201" s="13">
        <v>0</v>
      </c>
      <c r="G201" s="13">
        <v>12.6</v>
      </c>
      <c r="H201" s="13">
        <v>14</v>
      </c>
      <c r="I201" s="13">
        <v>19.7</v>
      </c>
      <c r="J201" s="13">
        <v>29.2</v>
      </c>
      <c r="K201" s="13">
        <v>38.1</v>
      </c>
      <c r="L201" s="13">
        <v>30.5</v>
      </c>
      <c r="M201" s="13">
        <v>31.9</v>
      </c>
      <c r="N201" s="13">
        <v>19.100000000000001</v>
      </c>
      <c r="O201" s="13">
        <v>27.3</v>
      </c>
      <c r="P201" s="13">
        <v>20.3</v>
      </c>
      <c r="Q201" s="13">
        <v>44</v>
      </c>
      <c r="R201" s="13">
        <v>0</v>
      </c>
      <c r="S201" s="13">
        <v>0</v>
      </c>
      <c r="T201" s="13">
        <v>45.8</v>
      </c>
      <c r="U201" s="13">
        <v>0</v>
      </c>
      <c r="V201" s="13">
        <v>0</v>
      </c>
      <c r="W201" s="13">
        <v>10.8</v>
      </c>
      <c r="X201" s="12">
        <f t="shared" si="36"/>
        <v>451.00000000000006</v>
      </c>
      <c r="Y201" s="252">
        <f>X201+X202</f>
        <v>792.6</v>
      </c>
    </row>
    <row r="202" spans="1:25" ht="12.75" customHeight="1">
      <c r="A202" s="269"/>
      <c r="B202" s="15" t="s">
        <v>32</v>
      </c>
      <c r="C202" s="10">
        <v>16.5</v>
      </c>
      <c r="D202" s="10">
        <v>46</v>
      </c>
      <c r="E202" s="10">
        <v>42</v>
      </c>
      <c r="F202" s="10">
        <v>0</v>
      </c>
      <c r="G202" s="10">
        <v>11.2</v>
      </c>
      <c r="H202" s="10">
        <v>10.5</v>
      </c>
      <c r="I202" s="10">
        <v>9.5</v>
      </c>
      <c r="J202" s="10">
        <v>25</v>
      </c>
      <c r="K202" s="10">
        <v>37.200000000000003</v>
      </c>
      <c r="L202" s="10">
        <v>33.5</v>
      </c>
      <c r="M202" s="10">
        <v>26.8</v>
      </c>
      <c r="N202" s="10">
        <v>0</v>
      </c>
      <c r="O202" s="10">
        <v>0</v>
      </c>
      <c r="P202" s="10">
        <v>17.5</v>
      </c>
      <c r="Q202" s="10">
        <v>24</v>
      </c>
      <c r="R202" s="10">
        <v>0</v>
      </c>
      <c r="S202" s="10">
        <v>0</v>
      </c>
      <c r="T202" s="10">
        <v>37.200000000000003</v>
      </c>
      <c r="U202" s="10">
        <v>0</v>
      </c>
      <c r="V202" s="10">
        <v>0</v>
      </c>
      <c r="W202" s="10">
        <v>4.7</v>
      </c>
      <c r="X202" s="15">
        <f t="shared" si="36"/>
        <v>341.59999999999997</v>
      </c>
      <c r="Y202" s="420"/>
    </row>
    <row r="203" spans="1:25" ht="12.75" customHeight="1">
      <c r="A203" s="268">
        <v>46248</v>
      </c>
      <c r="B203" s="12" t="s">
        <v>25</v>
      </c>
      <c r="C203" s="13">
        <v>14.4</v>
      </c>
      <c r="D203" s="13">
        <v>48</v>
      </c>
      <c r="E203" s="13">
        <v>39</v>
      </c>
      <c r="F203" s="13">
        <v>0</v>
      </c>
      <c r="G203" s="13">
        <v>16.7</v>
      </c>
      <c r="H203" s="13">
        <v>4.4000000000000004</v>
      </c>
      <c r="I203" s="13">
        <v>10</v>
      </c>
      <c r="J203" s="13">
        <v>28</v>
      </c>
      <c r="K203" s="13">
        <v>38.5</v>
      </c>
      <c r="L203" s="13">
        <v>31.6</v>
      </c>
      <c r="M203" s="13">
        <v>32.5</v>
      </c>
      <c r="N203" s="13">
        <v>12.9</v>
      </c>
      <c r="O203" s="13">
        <v>29</v>
      </c>
      <c r="P203" s="13">
        <v>23.4</v>
      </c>
      <c r="Q203" s="13">
        <v>42.9</v>
      </c>
      <c r="R203" s="13">
        <v>0</v>
      </c>
      <c r="S203" s="13">
        <v>0</v>
      </c>
      <c r="T203" s="13">
        <v>38.5</v>
      </c>
      <c r="U203" s="13">
        <v>0</v>
      </c>
      <c r="V203" s="13">
        <v>0</v>
      </c>
      <c r="W203" s="13">
        <v>14</v>
      </c>
      <c r="X203" s="12">
        <f t="shared" si="36"/>
        <v>423.79999999999995</v>
      </c>
      <c r="Y203" s="252">
        <f>X203+X204</f>
        <v>423.79999999999995</v>
      </c>
    </row>
    <row r="204" spans="1:25" ht="12.75" customHeight="1">
      <c r="A204" s="269"/>
      <c r="B204" s="15" t="s">
        <v>32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5">
        <f t="shared" si="36"/>
        <v>0</v>
      </c>
      <c r="Y204" s="420"/>
    </row>
    <row r="205" spans="1:25" ht="12.75" customHeight="1">
      <c r="A205" s="268">
        <v>46249</v>
      </c>
      <c r="B205" s="12" t="s">
        <v>25</v>
      </c>
      <c r="C205" s="13">
        <v>18.600000000000001</v>
      </c>
      <c r="D205" s="13">
        <v>53.3</v>
      </c>
      <c r="E205" s="13">
        <v>48.6</v>
      </c>
      <c r="F205" s="13">
        <v>0</v>
      </c>
      <c r="G205" s="13">
        <v>11.9</v>
      </c>
      <c r="H205" s="13">
        <v>14.5</v>
      </c>
      <c r="I205" s="13">
        <v>8.6999999999999993</v>
      </c>
      <c r="J205" s="13">
        <v>21</v>
      </c>
      <c r="K205" s="13">
        <v>41.5</v>
      </c>
      <c r="L205" s="13">
        <v>25.5</v>
      </c>
      <c r="M205" s="13">
        <v>25.5</v>
      </c>
      <c r="N205" s="13">
        <v>18.600000000000001</v>
      </c>
      <c r="O205" s="13">
        <v>16.100000000000001</v>
      </c>
      <c r="P205" s="13">
        <v>21.3</v>
      </c>
      <c r="Q205" s="13">
        <v>39.6</v>
      </c>
      <c r="R205" s="13">
        <v>0</v>
      </c>
      <c r="S205" s="13">
        <v>0</v>
      </c>
      <c r="T205" s="13">
        <v>48.7</v>
      </c>
      <c r="U205" s="13">
        <v>0</v>
      </c>
      <c r="V205" s="13">
        <v>0</v>
      </c>
      <c r="W205" s="13">
        <v>11.3</v>
      </c>
      <c r="X205" s="12">
        <f t="shared" si="36"/>
        <v>424.7000000000001</v>
      </c>
      <c r="Y205" s="252">
        <f>X205+X206</f>
        <v>723.2</v>
      </c>
    </row>
    <row r="206" spans="1:25" ht="12.75" customHeight="1">
      <c r="A206" s="269"/>
      <c r="B206" s="15" t="s">
        <v>32</v>
      </c>
      <c r="C206" s="10">
        <v>15.6</v>
      </c>
      <c r="D206" s="10">
        <v>35.6</v>
      </c>
      <c r="E206" s="10">
        <v>38.1</v>
      </c>
      <c r="F206" s="10">
        <v>0</v>
      </c>
      <c r="G206" s="10">
        <v>10.9</v>
      </c>
      <c r="H206" s="10">
        <v>15.7</v>
      </c>
      <c r="I206" s="10">
        <v>7</v>
      </c>
      <c r="J206" s="10">
        <v>18.5</v>
      </c>
      <c r="K206" s="10">
        <v>31.3</v>
      </c>
      <c r="L206" s="10">
        <v>30.6</v>
      </c>
      <c r="M206" s="10">
        <v>26.6</v>
      </c>
      <c r="N206" s="10">
        <v>0</v>
      </c>
      <c r="O206" s="10">
        <v>0</v>
      </c>
      <c r="P206" s="10">
        <v>13.6</v>
      </c>
      <c r="Q206" s="10">
        <v>18.5</v>
      </c>
      <c r="R206" s="10">
        <v>0</v>
      </c>
      <c r="S206" s="10">
        <v>0</v>
      </c>
      <c r="T206" s="10">
        <v>36.5</v>
      </c>
      <c r="U206" s="10">
        <v>0</v>
      </c>
      <c r="V206" s="10">
        <v>0</v>
      </c>
      <c r="W206" s="10">
        <v>0</v>
      </c>
      <c r="X206" s="15">
        <f t="shared" si="36"/>
        <v>298.5</v>
      </c>
      <c r="Y206" s="420"/>
    </row>
    <row r="207" spans="1:25" ht="12.75" customHeight="1">
      <c r="A207" s="268">
        <v>46250</v>
      </c>
      <c r="B207" s="12" t="s">
        <v>25</v>
      </c>
      <c r="C207" s="13">
        <v>16.5</v>
      </c>
      <c r="D207" s="13">
        <v>47</v>
      </c>
      <c r="E207" s="13">
        <v>34.4</v>
      </c>
      <c r="F207" s="13">
        <v>0</v>
      </c>
      <c r="G207" s="13">
        <v>22.6</v>
      </c>
      <c r="H207" s="13">
        <v>15.1</v>
      </c>
      <c r="I207" s="13">
        <v>6.5</v>
      </c>
      <c r="J207" s="13">
        <v>29.9</v>
      </c>
      <c r="K207" s="13">
        <v>36.799999999999997</v>
      </c>
      <c r="L207" s="13">
        <v>27.4</v>
      </c>
      <c r="M207" s="13">
        <v>28.9</v>
      </c>
      <c r="N207" s="13">
        <v>14.5</v>
      </c>
      <c r="O207" s="13">
        <v>24.5</v>
      </c>
      <c r="P207" s="13">
        <v>18.5</v>
      </c>
      <c r="Q207" s="13">
        <v>38.6</v>
      </c>
      <c r="R207" s="13">
        <v>0</v>
      </c>
      <c r="S207" s="13">
        <v>0</v>
      </c>
      <c r="T207" s="13">
        <v>40.200000000000003</v>
      </c>
      <c r="U207" s="13">
        <v>0</v>
      </c>
      <c r="V207" s="13">
        <v>0</v>
      </c>
      <c r="W207" s="13">
        <v>10.8</v>
      </c>
      <c r="X207" s="12">
        <f t="shared" si="36"/>
        <v>412.20000000000005</v>
      </c>
      <c r="Y207" s="252">
        <f>X207+X208</f>
        <v>719</v>
      </c>
    </row>
    <row r="208" spans="1:25" ht="12.75" customHeight="1">
      <c r="A208" s="269"/>
      <c r="B208" s="15" t="s">
        <v>32</v>
      </c>
      <c r="C208" s="10">
        <v>13.5</v>
      </c>
      <c r="D208" s="10">
        <v>39.200000000000003</v>
      </c>
      <c r="E208" s="10">
        <v>38</v>
      </c>
      <c r="F208" s="10">
        <v>0</v>
      </c>
      <c r="G208" s="10">
        <v>9.4</v>
      </c>
      <c r="H208" s="10">
        <v>14.5</v>
      </c>
      <c r="I208" s="10">
        <v>9.5</v>
      </c>
      <c r="J208" s="10">
        <v>23</v>
      </c>
      <c r="K208" s="10">
        <v>31.7</v>
      </c>
      <c r="L208" s="10">
        <v>29.3</v>
      </c>
      <c r="M208" s="10">
        <v>25.1</v>
      </c>
      <c r="N208" s="10">
        <v>0</v>
      </c>
      <c r="O208" s="10">
        <v>0</v>
      </c>
      <c r="P208" s="10">
        <v>14.8</v>
      </c>
      <c r="Q208" s="10">
        <v>17.8</v>
      </c>
      <c r="R208" s="10">
        <v>0</v>
      </c>
      <c r="S208" s="10">
        <v>0</v>
      </c>
      <c r="T208" s="10">
        <v>35</v>
      </c>
      <c r="U208" s="10">
        <v>0</v>
      </c>
      <c r="V208" s="10">
        <v>0</v>
      </c>
      <c r="W208" s="10">
        <v>6</v>
      </c>
      <c r="X208" s="15">
        <f t="shared" si="36"/>
        <v>306.8</v>
      </c>
      <c r="Y208" s="420"/>
    </row>
    <row r="209" spans="1:25" ht="12.75" customHeight="1">
      <c r="A209" s="268">
        <v>46251</v>
      </c>
      <c r="B209" s="12" t="s">
        <v>25</v>
      </c>
      <c r="C209" s="13">
        <v>17</v>
      </c>
      <c r="D209" s="13">
        <v>38.1</v>
      </c>
      <c r="E209" s="13">
        <v>40.299999999999997</v>
      </c>
      <c r="F209" s="13">
        <v>0</v>
      </c>
      <c r="G209" s="13">
        <v>12.1</v>
      </c>
      <c r="H209" s="13">
        <v>5</v>
      </c>
      <c r="I209" s="13">
        <v>18.3</v>
      </c>
      <c r="J209" s="13">
        <v>27.6</v>
      </c>
      <c r="K209" s="13">
        <v>37.799999999999997</v>
      </c>
      <c r="L209" s="13">
        <v>30.2</v>
      </c>
      <c r="M209" s="13">
        <v>28.8</v>
      </c>
      <c r="N209" s="13">
        <v>11.1</v>
      </c>
      <c r="O209" s="13">
        <v>26.2</v>
      </c>
      <c r="P209" s="13">
        <v>21.8</v>
      </c>
      <c r="Q209" s="13">
        <v>47.6</v>
      </c>
      <c r="R209" s="13">
        <v>0</v>
      </c>
      <c r="S209" s="13">
        <v>0</v>
      </c>
      <c r="T209" s="13">
        <v>43.5</v>
      </c>
      <c r="U209" s="13">
        <v>0</v>
      </c>
      <c r="V209" s="13">
        <v>0</v>
      </c>
      <c r="W209" s="13">
        <v>9.3000000000000007</v>
      </c>
      <c r="X209" s="12">
        <f t="shared" si="36"/>
        <v>414.70000000000005</v>
      </c>
      <c r="Y209" s="252">
        <f>X209+X210</f>
        <v>744.90000000000009</v>
      </c>
    </row>
    <row r="210" spans="1:25" ht="12.75" customHeight="1">
      <c r="A210" s="269"/>
      <c r="B210" s="15" t="s">
        <v>32</v>
      </c>
      <c r="C210" s="10">
        <v>16.5</v>
      </c>
      <c r="D210" s="10">
        <v>38.700000000000003</v>
      </c>
      <c r="E210" s="10">
        <v>39</v>
      </c>
      <c r="F210" s="10">
        <v>0</v>
      </c>
      <c r="G210" s="10">
        <v>13.3</v>
      </c>
      <c r="H210" s="10">
        <v>14.3</v>
      </c>
      <c r="I210" s="10">
        <v>12.8</v>
      </c>
      <c r="J210" s="10">
        <v>21.6</v>
      </c>
      <c r="K210" s="10">
        <v>32.799999999999997</v>
      </c>
      <c r="L210" s="10">
        <v>29.7</v>
      </c>
      <c r="M210" s="10">
        <v>26.7</v>
      </c>
      <c r="N210" s="10">
        <v>0</v>
      </c>
      <c r="O210" s="10">
        <v>0</v>
      </c>
      <c r="P210" s="10">
        <v>16.5</v>
      </c>
      <c r="Q210" s="10">
        <v>21</v>
      </c>
      <c r="R210" s="10">
        <v>0</v>
      </c>
      <c r="S210" s="10">
        <v>0</v>
      </c>
      <c r="T210" s="10">
        <v>38.799999999999997</v>
      </c>
      <c r="U210" s="10">
        <v>0</v>
      </c>
      <c r="V210" s="10">
        <v>0</v>
      </c>
      <c r="W210" s="10">
        <v>8.5</v>
      </c>
      <c r="X210" s="15">
        <f t="shared" si="36"/>
        <v>330.2</v>
      </c>
      <c r="Y210" s="420"/>
    </row>
    <row r="211" spans="1:25" ht="12.75" customHeight="1">
      <c r="A211" s="268">
        <v>46252</v>
      </c>
      <c r="B211" s="12" t="s">
        <v>25</v>
      </c>
      <c r="C211" s="13">
        <v>15</v>
      </c>
      <c r="D211" s="13">
        <v>48</v>
      </c>
      <c r="E211" s="13">
        <v>38.799999999999997</v>
      </c>
      <c r="F211" s="13">
        <v>0</v>
      </c>
      <c r="G211" s="13">
        <v>12.4</v>
      </c>
      <c r="H211" s="13">
        <v>14.3</v>
      </c>
      <c r="I211" s="13">
        <v>15.4</v>
      </c>
      <c r="J211" s="13">
        <v>30.3</v>
      </c>
      <c r="K211" s="13">
        <v>39.799999999999997</v>
      </c>
      <c r="L211" s="13">
        <v>32</v>
      </c>
      <c r="M211" s="13">
        <v>32.9</v>
      </c>
      <c r="N211" s="13">
        <v>21.6</v>
      </c>
      <c r="O211" s="13">
        <v>28.7</v>
      </c>
      <c r="P211" s="13">
        <v>20.5</v>
      </c>
      <c r="Q211" s="13">
        <v>39.1</v>
      </c>
      <c r="R211" s="13">
        <v>0</v>
      </c>
      <c r="S211" s="13">
        <v>0</v>
      </c>
      <c r="T211" s="13">
        <v>43.3</v>
      </c>
      <c r="U211" s="13">
        <v>0</v>
      </c>
      <c r="V211" s="13">
        <v>0</v>
      </c>
      <c r="W211" s="13">
        <v>9.1999999999999993</v>
      </c>
      <c r="X211" s="12">
        <f t="shared" si="36"/>
        <v>441.3</v>
      </c>
      <c r="Y211" s="252">
        <f>X211+X212</f>
        <v>762.9</v>
      </c>
    </row>
    <row r="212" spans="1:25" ht="12.75" customHeight="1">
      <c r="A212" s="269"/>
      <c r="B212" s="15" t="s">
        <v>32</v>
      </c>
      <c r="C212" s="10">
        <v>14</v>
      </c>
      <c r="D212" s="10">
        <v>40.9</v>
      </c>
      <c r="E212" s="10">
        <v>41.7</v>
      </c>
      <c r="F212" s="10">
        <v>0</v>
      </c>
      <c r="G212" s="10">
        <v>10.3</v>
      </c>
      <c r="H212" s="10">
        <v>13.6</v>
      </c>
      <c r="I212" s="10">
        <v>2.5</v>
      </c>
      <c r="J212" s="10">
        <v>22.3</v>
      </c>
      <c r="K212" s="10">
        <v>33</v>
      </c>
      <c r="L212" s="10">
        <v>30.9</v>
      </c>
      <c r="M212" s="10">
        <v>25.1</v>
      </c>
      <c r="N212" s="10">
        <v>0</v>
      </c>
      <c r="O212" s="10">
        <v>0</v>
      </c>
      <c r="P212" s="10">
        <v>18.100000000000001</v>
      </c>
      <c r="Q212" s="10">
        <v>23.2</v>
      </c>
      <c r="R212" s="10">
        <v>0</v>
      </c>
      <c r="S212" s="10">
        <v>0</v>
      </c>
      <c r="T212" s="10">
        <v>30.4</v>
      </c>
      <c r="U212" s="10">
        <v>0</v>
      </c>
      <c r="V212" s="10">
        <v>0</v>
      </c>
      <c r="W212" s="10">
        <v>15.6</v>
      </c>
      <c r="X212" s="15">
        <f t="shared" si="36"/>
        <v>321.59999999999997</v>
      </c>
      <c r="Y212" s="420"/>
    </row>
    <row r="213" spans="1:25" ht="12.75" customHeight="1">
      <c r="A213" s="268">
        <v>46253</v>
      </c>
      <c r="B213" s="12" t="s">
        <v>25</v>
      </c>
      <c r="C213" s="13">
        <v>15.1</v>
      </c>
      <c r="D213" s="13">
        <v>41.9</v>
      </c>
      <c r="E213" s="13">
        <v>36.5</v>
      </c>
      <c r="F213" s="13">
        <v>0</v>
      </c>
      <c r="G213" s="13">
        <v>15.3</v>
      </c>
      <c r="H213" s="13">
        <v>13</v>
      </c>
      <c r="I213" s="13">
        <v>17.100000000000001</v>
      </c>
      <c r="J213" s="13">
        <v>28.7</v>
      </c>
      <c r="K213" s="13">
        <v>37.299999999999997</v>
      </c>
      <c r="L213" s="13">
        <v>31.4</v>
      </c>
      <c r="M213" s="13">
        <v>31.5</v>
      </c>
      <c r="N213" s="13">
        <v>21</v>
      </c>
      <c r="O213" s="13">
        <v>26.5</v>
      </c>
      <c r="P213" s="13">
        <v>21.1</v>
      </c>
      <c r="Q213" s="13">
        <v>44.3</v>
      </c>
      <c r="R213" s="10">
        <v>0</v>
      </c>
      <c r="S213" s="10">
        <v>0</v>
      </c>
      <c r="T213" s="13">
        <v>46.4</v>
      </c>
      <c r="U213" s="13">
        <v>0</v>
      </c>
      <c r="V213" s="13">
        <v>0</v>
      </c>
      <c r="W213" s="13">
        <v>11.1</v>
      </c>
      <c r="X213" s="12">
        <f t="shared" si="36"/>
        <v>438.2</v>
      </c>
      <c r="Y213" s="252">
        <f>X213+X214</f>
        <v>763.7</v>
      </c>
    </row>
    <row r="214" spans="1:25" ht="12.75" customHeight="1">
      <c r="A214" s="269"/>
      <c r="B214" s="15" t="s">
        <v>32</v>
      </c>
      <c r="C214" s="10">
        <v>15</v>
      </c>
      <c r="D214" s="10">
        <v>38.5</v>
      </c>
      <c r="E214" s="10">
        <v>39.6</v>
      </c>
      <c r="F214" s="10">
        <v>0</v>
      </c>
      <c r="G214" s="10">
        <v>13.3</v>
      </c>
      <c r="H214" s="10">
        <v>11.4</v>
      </c>
      <c r="I214" s="10">
        <v>7.3</v>
      </c>
      <c r="J214" s="10">
        <v>23.7</v>
      </c>
      <c r="K214" s="10">
        <v>31.9</v>
      </c>
      <c r="L214" s="10">
        <v>31.3</v>
      </c>
      <c r="M214" s="10">
        <v>25.5</v>
      </c>
      <c r="N214" s="10">
        <v>0</v>
      </c>
      <c r="O214" s="10">
        <v>0</v>
      </c>
      <c r="P214" s="10">
        <v>14.5</v>
      </c>
      <c r="Q214" s="10">
        <v>22.3</v>
      </c>
      <c r="R214" s="13">
        <v>0</v>
      </c>
      <c r="S214" s="13"/>
      <c r="T214" s="10">
        <v>39</v>
      </c>
      <c r="U214" s="10">
        <v>0</v>
      </c>
      <c r="V214" s="10">
        <v>0</v>
      </c>
      <c r="W214" s="10">
        <v>12.2</v>
      </c>
      <c r="X214" s="15">
        <f t="shared" si="36"/>
        <v>325.5</v>
      </c>
      <c r="Y214" s="420"/>
    </row>
    <row r="215" spans="1:25" ht="12.75" customHeight="1">
      <c r="A215" s="268">
        <v>46254</v>
      </c>
      <c r="B215" s="12" t="s">
        <v>25</v>
      </c>
      <c r="C215" s="13">
        <v>15.3</v>
      </c>
      <c r="D215" s="13">
        <v>45.2</v>
      </c>
      <c r="E215" s="13">
        <v>37</v>
      </c>
      <c r="F215" s="13">
        <v>0</v>
      </c>
      <c r="G215" s="13">
        <v>11.8</v>
      </c>
      <c r="H215" s="13">
        <v>15.1</v>
      </c>
      <c r="I215" s="13">
        <v>16.2</v>
      </c>
      <c r="J215" s="13">
        <v>28</v>
      </c>
      <c r="K215" s="13">
        <v>36.5</v>
      </c>
      <c r="L215" s="13">
        <v>30.6</v>
      </c>
      <c r="M215" s="13">
        <v>32.1</v>
      </c>
      <c r="N215" s="13">
        <v>19.600000000000001</v>
      </c>
      <c r="O215" s="13">
        <v>32.6</v>
      </c>
      <c r="P215" s="13">
        <v>16.7</v>
      </c>
      <c r="Q215" s="13">
        <v>41.6</v>
      </c>
      <c r="R215" s="10">
        <v>0</v>
      </c>
      <c r="S215" s="10"/>
      <c r="T215" s="13">
        <v>42.9</v>
      </c>
      <c r="U215" s="13">
        <v>0</v>
      </c>
      <c r="V215" s="13">
        <v>0</v>
      </c>
      <c r="W215" s="13">
        <v>0</v>
      </c>
      <c r="X215" s="12">
        <f t="shared" si="36"/>
        <v>421.20000000000005</v>
      </c>
      <c r="Y215" s="252">
        <f>X215+X216</f>
        <v>719.2</v>
      </c>
    </row>
    <row r="216" spans="1:25" ht="12.75" customHeight="1">
      <c r="A216" s="269"/>
      <c r="B216" s="15" t="s">
        <v>32</v>
      </c>
      <c r="C216" s="10">
        <v>15.5</v>
      </c>
      <c r="D216" s="10">
        <v>34.200000000000003</v>
      </c>
      <c r="E216" s="10">
        <v>36.1</v>
      </c>
      <c r="F216" s="10">
        <v>0</v>
      </c>
      <c r="G216" s="10">
        <v>13.8</v>
      </c>
      <c r="H216" s="10">
        <v>0</v>
      </c>
      <c r="I216" s="10">
        <v>4</v>
      </c>
      <c r="J216" s="10">
        <v>23.7</v>
      </c>
      <c r="K216" s="10">
        <v>32.200000000000003</v>
      </c>
      <c r="L216" s="10">
        <v>26.9</v>
      </c>
      <c r="M216" s="10">
        <v>25.6</v>
      </c>
      <c r="N216" s="10">
        <v>0</v>
      </c>
      <c r="O216" s="10">
        <v>0</v>
      </c>
      <c r="P216" s="10">
        <v>14.8</v>
      </c>
      <c r="Q216" s="10">
        <v>25</v>
      </c>
      <c r="R216" s="10">
        <v>0</v>
      </c>
      <c r="S216" s="10"/>
      <c r="T216" s="10">
        <v>33.1</v>
      </c>
      <c r="U216" s="10">
        <v>0</v>
      </c>
      <c r="V216" s="10">
        <v>0</v>
      </c>
      <c r="W216" s="10">
        <v>13.1</v>
      </c>
      <c r="X216" s="15">
        <f t="shared" si="36"/>
        <v>298.00000000000006</v>
      </c>
      <c r="Y216" s="420"/>
    </row>
    <row r="217" spans="1:25" ht="12.75" customHeight="1">
      <c r="A217" s="183"/>
      <c r="B217" s="41"/>
      <c r="C217" s="7"/>
      <c r="D217" s="7"/>
      <c r="E217" s="7"/>
      <c r="F217" s="13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13"/>
      <c r="T217" s="7"/>
      <c r="U217" s="7"/>
      <c r="V217" s="7"/>
      <c r="W217" s="7"/>
      <c r="X217" s="12"/>
      <c r="Y217" s="12"/>
    </row>
    <row r="218" spans="1:25" ht="12.75">
      <c r="A218" s="282" t="s">
        <v>89</v>
      </c>
      <c r="B218" s="422"/>
      <c r="C218" s="17">
        <f t="shared" ref="C218:Y218" si="37">SUM(C197:C216)</f>
        <v>297.3</v>
      </c>
      <c r="D218" s="17">
        <f t="shared" si="37"/>
        <v>831.60000000000014</v>
      </c>
      <c r="E218" s="17">
        <f t="shared" si="37"/>
        <v>760.60000000000014</v>
      </c>
      <c r="F218" s="17">
        <f t="shared" si="37"/>
        <v>0</v>
      </c>
      <c r="G218" s="17">
        <f t="shared" si="37"/>
        <v>238.50000000000009</v>
      </c>
      <c r="H218" s="17">
        <f t="shared" si="37"/>
        <v>237.60000000000002</v>
      </c>
      <c r="I218" s="17">
        <f t="shared" si="37"/>
        <v>215.20000000000002</v>
      </c>
      <c r="J218" s="17">
        <f t="shared" si="37"/>
        <v>491.90000000000003</v>
      </c>
      <c r="K218" s="17">
        <f t="shared" si="37"/>
        <v>685.3</v>
      </c>
      <c r="L218" s="17">
        <f t="shared" si="37"/>
        <v>586.09999999999991</v>
      </c>
      <c r="M218" s="17">
        <f t="shared" si="37"/>
        <v>543.20000000000005</v>
      </c>
      <c r="N218" s="17">
        <f t="shared" si="37"/>
        <v>175.89999999999998</v>
      </c>
      <c r="O218" s="17">
        <f t="shared" si="37"/>
        <v>287.29999999999995</v>
      </c>
      <c r="P218" s="17">
        <f t="shared" si="37"/>
        <v>350.40000000000009</v>
      </c>
      <c r="Q218" s="17">
        <f t="shared" si="37"/>
        <v>623.5</v>
      </c>
      <c r="R218" s="17">
        <f t="shared" si="37"/>
        <v>0</v>
      </c>
      <c r="S218" s="17">
        <f t="shared" si="37"/>
        <v>0</v>
      </c>
      <c r="T218" s="17">
        <f t="shared" si="37"/>
        <v>765.29999999999984</v>
      </c>
      <c r="U218" s="17">
        <f t="shared" si="37"/>
        <v>0</v>
      </c>
      <c r="V218" s="17">
        <f t="shared" si="37"/>
        <v>0</v>
      </c>
      <c r="W218" s="17">
        <f t="shared" si="37"/>
        <v>204.99999999999997</v>
      </c>
      <c r="X218" s="17">
        <f t="shared" si="37"/>
        <v>7294.7000000000007</v>
      </c>
      <c r="Y218" s="17">
        <f t="shared" si="37"/>
        <v>7294.6999999999989</v>
      </c>
    </row>
    <row r="219" spans="1:25" ht="13.5">
      <c r="A219" s="280" t="s">
        <v>90</v>
      </c>
      <c r="B219" s="421"/>
      <c r="C219" s="16">
        <f t="shared" ref="C219:Q219" si="38">40*C218</f>
        <v>11892</v>
      </c>
      <c r="D219" s="16">
        <f t="shared" si="38"/>
        <v>33264.000000000007</v>
      </c>
      <c r="E219" s="16">
        <f t="shared" si="38"/>
        <v>30424.000000000007</v>
      </c>
      <c r="F219" s="16">
        <f t="shared" si="38"/>
        <v>0</v>
      </c>
      <c r="G219" s="16">
        <f t="shared" si="38"/>
        <v>9540.0000000000036</v>
      </c>
      <c r="H219" s="16">
        <f t="shared" si="38"/>
        <v>9504</v>
      </c>
      <c r="I219" s="16">
        <f t="shared" si="38"/>
        <v>8608</v>
      </c>
      <c r="J219" s="16">
        <f t="shared" si="38"/>
        <v>19676</v>
      </c>
      <c r="K219" s="16">
        <f t="shared" si="38"/>
        <v>27412</v>
      </c>
      <c r="L219" s="16">
        <f t="shared" si="38"/>
        <v>23443.999999999996</v>
      </c>
      <c r="M219" s="16">
        <f t="shared" si="38"/>
        <v>21728</v>
      </c>
      <c r="N219" s="16">
        <f t="shared" si="38"/>
        <v>7035.9999999999991</v>
      </c>
      <c r="O219" s="16">
        <f t="shared" si="38"/>
        <v>11491.999999999998</v>
      </c>
      <c r="P219" s="16">
        <f t="shared" si="38"/>
        <v>14016.000000000004</v>
      </c>
      <c r="Q219" s="16">
        <f t="shared" si="38"/>
        <v>24940</v>
      </c>
      <c r="R219" s="16"/>
      <c r="S219" s="16">
        <f t="shared" ref="S219:T219" si="39">40*S218</f>
        <v>0</v>
      </c>
      <c r="T219" s="16">
        <f t="shared" si="39"/>
        <v>30611.999999999993</v>
      </c>
      <c r="U219" s="16"/>
      <c r="V219" s="16"/>
      <c r="W219" s="16"/>
      <c r="X219" s="16">
        <f t="shared" ref="X219:Y219" si="40">40*X218</f>
        <v>291788</v>
      </c>
      <c r="Y219" s="16">
        <f t="shared" si="40"/>
        <v>291787.99999999994</v>
      </c>
    </row>
    <row r="220" spans="1:25" ht="12.75">
      <c r="A220" s="50"/>
      <c r="B220" s="35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5"/>
      <c r="Y220" s="15"/>
    </row>
    <row r="221" spans="1:25" ht="12.75">
      <c r="A221" s="281" t="s">
        <v>91</v>
      </c>
      <c r="B221" s="421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76"/>
      <c r="U221" s="76"/>
      <c r="V221" s="76"/>
      <c r="W221" s="76"/>
      <c r="X221" s="22"/>
      <c r="Y221" s="22"/>
    </row>
    <row r="222" spans="1:25" ht="12.75">
      <c r="A222" s="282" t="s">
        <v>92</v>
      </c>
      <c r="B222" s="422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59"/>
      <c r="U222" s="59"/>
      <c r="V222" s="59"/>
      <c r="W222" s="59"/>
      <c r="X222" s="20"/>
      <c r="Y222" s="20"/>
    </row>
    <row r="223" spans="1:25" ht="12.75">
      <c r="A223" s="169"/>
      <c r="B223" s="169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170"/>
      <c r="Y223" s="170"/>
    </row>
    <row r="224" spans="1:25" s="152" customFormat="1" ht="12.75">
      <c r="A224" s="181"/>
      <c r="B224" s="181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0"/>
      <c r="Y224" s="180"/>
    </row>
    <row r="225" spans="1:25" ht="12.75" customHeight="1">
      <c r="A225" s="265">
        <v>46235</v>
      </c>
      <c r="B225" s="12" t="s">
        <v>25</v>
      </c>
      <c r="C225" s="13">
        <v>16</v>
      </c>
      <c r="D225" s="13">
        <v>49</v>
      </c>
      <c r="E225" s="13">
        <v>35</v>
      </c>
      <c r="F225" s="13">
        <v>0</v>
      </c>
      <c r="G225" s="13">
        <v>13.1</v>
      </c>
      <c r="H225" s="13">
        <v>14</v>
      </c>
      <c r="I225" s="13">
        <v>16.5</v>
      </c>
      <c r="J225" s="13">
        <v>29.4</v>
      </c>
      <c r="K225" s="13">
        <v>39</v>
      </c>
      <c r="L225" s="13">
        <v>33.9</v>
      </c>
      <c r="M225" s="13">
        <v>29.2</v>
      </c>
      <c r="N225" s="13">
        <v>10.9</v>
      </c>
      <c r="O225" s="13">
        <v>21.8</v>
      </c>
      <c r="P225" s="13">
        <v>22.2</v>
      </c>
      <c r="Q225" s="13">
        <v>33</v>
      </c>
      <c r="R225" s="13">
        <v>0</v>
      </c>
      <c r="S225" s="13">
        <v>0</v>
      </c>
      <c r="T225" s="13">
        <v>44.1</v>
      </c>
      <c r="U225" s="13">
        <v>0</v>
      </c>
      <c r="V225" s="13">
        <v>0</v>
      </c>
      <c r="W225" s="13">
        <v>13.6</v>
      </c>
      <c r="X225" s="12">
        <f t="shared" ref="X225:X244" si="41">SUM(C225:W225)</f>
        <v>420.70000000000005</v>
      </c>
      <c r="Y225" s="252">
        <f>X225+X226</f>
        <v>741.80000000000007</v>
      </c>
    </row>
    <row r="226" spans="1:25" ht="12.75">
      <c r="A226" s="431"/>
      <c r="B226" s="15" t="s">
        <v>32</v>
      </c>
      <c r="C226" s="10">
        <v>15.8</v>
      </c>
      <c r="D226" s="10">
        <v>45.4</v>
      </c>
      <c r="E226" s="10">
        <v>40</v>
      </c>
      <c r="F226" s="10">
        <v>0</v>
      </c>
      <c r="G226" s="10">
        <v>11.1</v>
      </c>
      <c r="H226" s="10">
        <v>14.8</v>
      </c>
      <c r="I226" s="10">
        <v>3.8</v>
      </c>
      <c r="J226" s="10">
        <v>24.5</v>
      </c>
      <c r="K226" s="10">
        <v>39.799999999999997</v>
      </c>
      <c r="L226" s="10">
        <v>28.3</v>
      </c>
      <c r="M226" s="10">
        <v>22.5</v>
      </c>
      <c r="N226" s="10">
        <v>0</v>
      </c>
      <c r="O226" s="10">
        <v>0</v>
      </c>
      <c r="P226" s="10">
        <v>15.3</v>
      </c>
      <c r="Q226" s="10">
        <v>21.6</v>
      </c>
      <c r="R226" s="10">
        <v>0</v>
      </c>
      <c r="S226" s="10">
        <v>0</v>
      </c>
      <c r="T226" s="10">
        <v>26.4</v>
      </c>
      <c r="U226" s="10">
        <v>0</v>
      </c>
      <c r="V226" s="10">
        <v>0</v>
      </c>
      <c r="W226" s="10">
        <v>11.8</v>
      </c>
      <c r="X226" s="15">
        <f t="shared" si="41"/>
        <v>321.10000000000002</v>
      </c>
      <c r="Y226" s="420"/>
    </row>
    <row r="227" spans="1:25" ht="12.75" customHeight="1">
      <c r="A227" s="265">
        <v>46236</v>
      </c>
      <c r="B227" s="12" t="s">
        <v>25</v>
      </c>
      <c r="C227" s="13">
        <v>16</v>
      </c>
      <c r="D227" s="13">
        <v>47</v>
      </c>
      <c r="E227" s="13">
        <v>35</v>
      </c>
      <c r="F227" s="13">
        <v>0</v>
      </c>
      <c r="G227" s="13">
        <v>9.9</v>
      </c>
      <c r="H227" s="13">
        <v>12.9</v>
      </c>
      <c r="I227" s="13">
        <v>20.6</v>
      </c>
      <c r="J227" s="13">
        <v>30.8</v>
      </c>
      <c r="K227" s="13">
        <v>36.299999999999997</v>
      </c>
      <c r="L227" s="13">
        <v>32.4</v>
      </c>
      <c r="M227" s="13">
        <v>28</v>
      </c>
      <c r="N227" s="13">
        <v>14.1</v>
      </c>
      <c r="O227" s="13">
        <v>28.2</v>
      </c>
      <c r="P227" s="13">
        <v>21</v>
      </c>
      <c r="Q227" s="13">
        <v>38.5</v>
      </c>
      <c r="R227" s="13">
        <v>0</v>
      </c>
      <c r="S227" s="13">
        <v>0</v>
      </c>
      <c r="T227" s="13">
        <v>45</v>
      </c>
      <c r="U227" s="13">
        <v>0</v>
      </c>
      <c r="V227" s="13">
        <v>0</v>
      </c>
      <c r="W227" s="13">
        <v>17.2</v>
      </c>
      <c r="X227" s="12">
        <f t="shared" si="41"/>
        <v>432.9</v>
      </c>
      <c r="Y227" s="252">
        <f>X227+X228</f>
        <v>770.4</v>
      </c>
    </row>
    <row r="228" spans="1:25" ht="12.75">
      <c r="A228" s="431"/>
      <c r="B228" s="15" t="s">
        <v>32</v>
      </c>
      <c r="C228" s="10">
        <v>13.6</v>
      </c>
      <c r="D228" s="10">
        <v>45</v>
      </c>
      <c r="E228" s="10">
        <v>40.799999999999997</v>
      </c>
      <c r="F228" s="10">
        <v>0</v>
      </c>
      <c r="G228" s="10">
        <v>10.8</v>
      </c>
      <c r="H228" s="10">
        <v>14.8</v>
      </c>
      <c r="I228" s="10">
        <v>12.4</v>
      </c>
      <c r="J228" s="10">
        <v>25.7</v>
      </c>
      <c r="K228" s="10">
        <v>30.2</v>
      </c>
      <c r="L228" s="10">
        <v>30.6</v>
      </c>
      <c r="M228" s="10">
        <v>24.4</v>
      </c>
      <c r="N228" s="10">
        <v>0</v>
      </c>
      <c r="O228" s="10">
        <v>0</v>
      </c>
      <c r="P228" s="10">
        <v>18.399999999999999</v>
      </c>
      <c r="Q228" s="10">
        <v>18.8</v>
      </c>
      <c r="R228" s="10">
        <v>0</v>
      </c>
      <c r="S228" s="10">
        <v>0</v>
      </c>
      <c r="T228" s="10">
        <v>35.5</v>
      </c>
      <c r="U228" s="10">
        <v>0</v>
      </c>
      <c r="V228" s="10">
        <v>0</v>
      </c>
      <c r="W228" s="10">
        <v>16.5</v>
      </c>
      <c r="X228" s="15">
        <f t="shared" si="41"/>
        <v>337.5</v>
      </c>
      <c r="Y228" s="420"/>
    </row>
    <row r="229" spans="1:25" ht="12.75" customHeight="1">
      <c r="A229" s="265">
        <v>46237</v>
      </c>
      <c r="B229" s="12" t="s">
        <v>25</v>
      </c>
      <c r="C229" s="13">
        <v>16.399999999999999</v>
      </c>
      <c r="D229" s="13">
        <v>43</v>
      </c>
      <c r="E229" s="13">
        <v>37.5</v>
      </c>
      <c r="F229" s="13">
        <v>0</v>
      </c>
      <c r="G229" s="13">
        <v>12.6</v>
      </c>
      <c r="H229" s="13">
        <v>16</v>
      </c>
      <c r="I229" s="13">
        <v>19.899999999999999</v>
      </c>
      <c r="J229" s="13">
        <v>32.799999999999997</v>
      </c>
      <c r="K229" s="13">
        <v>38</v>
      </c>
      <c r="L229" s="13">
        <v>33.5</v>
      </c>
      <c r="M229" s="13">
        <v>31.8</v>
      </c>
      <c r="N229" s="13">
        <v>12.2</v>
      </c>
      <c r="O229" s="13">
        <v>22</v>
      </c>
      <c r="P229" s="13">
        <v>23.6</v>
      </c>
      <c r="Q229" s="13">
        <v>38</v>
      </c>
      <c r="R229" s="13">
        <v>0</v>
      </c>
      <c r="S229" s="13">
        <v>0</v>
      </c>
      <c r="T229" s="13">
        <v>44.9</v>
      </c>
      <c r="U229" s="13">
        <v>0</v>
      </c>
      <c r="V229" s="13">
        <v>0</v>
      </c>
      <c r="W229" s="13">
        <v>13.9</v>
      </c>
      <c r="X229" s="12">
        <f t="shared" si="41"/>
        <v>436.09999999999997</v>
      </c>
      <c r="Y229" s="252">
        <f>X229+X230</f>
        <v>776.09999999999991</v>
      </c>
    </row>
    <row r="230" spans="1:25" ht="12.75">
      <c r="A230" s="431"/>
      <c r="B230" s="15" t="s">
        <v>32</v>
      </c>
      <c r="C230" s="10">
        <v>14.6</v>
      </c>
      <c r="D230" s="10">
        <v>48</v>
      </c>
      <c r="E230" s="10">
        <v>42.3</v>
      </c>
      <c r="F230" s="10">
        <v>0</v>
      </c>
      <c r="G230" s="10">
        <v>12</v>
      </c>
      <c r="H230" s="10">
        <v>15</v>
      </c>
      <c r="I230" s="10">
        <v>14.2</v>
      </c>
      <c r="J230" s="10">
        <v>28</v>
      </c>
      <c r="K230" s="10">
        <v>31.9</v>
      </c>
      <c r="L230" s="10">
        <v>28.8</v>
      </c>
      <c r="M230" s="10">
        <v>20.2</v>
      </c>
      <c r="N230" s="10">
        <v>0</v>
      </c>
      <c r="O230" s="10">
        <v>0</v>
      </c>
      <c r="P230" s="10">
        <v>15.9</v>
      </c>
      <c r="Q230" s="10">
        <v>21</v>
      </c>
      <c r="R230" s="10">
        <v>0</v>
      </c>
      <c r="S230" s="10">
        <v>0</v>
      </c>
      <c r="T230" s="10">
        <v>39.4</v>
      </c>
      <c r="U230" s="10">
        <v>0</v>
      </c>
      <c r="V230" s="10">
        <v>0</v>
      </c>
      <c r="W230" s="10">
        <v>8.6999999999999993</v>
      </c>
      <c r="X230" s="15">
        <f t="shared" si="41"/>
        <v>339.99999999999994</v>
      </c>
      <c r="Y230" s="420"/>
    </row>
    <row r="231" spans="1:25" ht="12.75" customHeight="1">
      <c r="A231" s="265">
        <v>46238</v>
      </c>
      <c r="B231" s="12" t="s">
        <v>25</v>
      </c>
      <c r="C231" s="13">
        <v>12.6</v>
      </c>
      <c r="D231" s="13">
        <v>38.5</v>
      </c>
      <c r="E231" s="13">
        <v>37.5</v>
      </c>
      <c r="F231" s="13">
        <v>0</v>
      </c>
      <c r="G231" s="13">
        <v>6.2</v>
      </c>
      <c r="H231" s="13">
        <v>14.5</v>
      </c>
      <c r="I231" s="13">
        <v>19.8</v>
      </c>
      <c r="J231" s="13">
        <v>33</v>
      </c>
      <c r="K231" s="13">
        <v>37.6</v>
      </c>
      <c r="L231" s="13">
        <v>35.200000000000003</v>
      </c>
      <c r="M231" s="13">
        <v>32.4</v>
      </c>
      <c r="N231" s="13">
        <v>12.5</v>
      </c>
      <c r="O231" s="13">
        <v>28.6</v>
      </c>
      <c r="P231" s="13">
        <v>20.7</v>
      </c>
      <c r="Q231" s="13">
        <v>36.6</v>
      </c>
      <c r="R231" s="13">
        <v>0</v>
      </c>
      <c r="S231" s="13">
        <v>0</v>
      </c>
      <c r="T231" s="13">
        <v>42</v>
      </c>
      <c r="U231" s="13">
        <v>0</v>
      </c>
      <c r="V231" s="13">
        <v>0</v>
      </c>
      <c r="W231" s="13">
        <v>9.6999999999999993</v>
      </c>
      <c r="X231" s="12">
        <f t="shared" si="41"/>
        <v>417.4</v>
      </c>
      <c r="Y231" s="252">
        <f>X231+X232</f>
        <v>719</v>
      </c>
    </row>
    <row r="232" spans="1:25" ht="12.75">
      <c r="A232" s="431"/>
      <c r="B232" s="15" t="s">
        <v>32</v>
      </c>
      <c r="C232" s="10">
        <v>13.2</v>
      </c>
      <c r="D232" s="10">
        <v>42.5</v>
      </c>
      <c r="E232" s="10">
        <v>38.6</v>
      </c>
      <c r="F232" s="10">
        <v>0</v>
      </c>
      <c r="G232" s="10">
        <v>8.5</v>
      </c>
      <c r="H232" s="10">
        <v>13.5</v>
      </c>
      <c r="I232" s="10">
        <v>7.4</v>
      </c>
      <c r="J232" s="10">
        <v>14.1</v>
      </c>
      <c r="K232" s="10">
        <v>32.4</v>
      </c>
      <c r="L232" s="10">
        <v>28.5</v>
      </c>
      <c r="M232" s="10">
        <v>23.2</v>
      </c>
      <c r="N232" s="10">
        <v>0</v>
      </c>
      <c r="O232" s="10">
        <v>0</v>
      </c>
      <c r="P232" s="10">
        <v>11.9</v>
      </c>
      <c r="Q232" s="10">
        <v>20.399999999999999</v>
      </c>
      <c r="R232" s="10">
        <v>0</v>
      </c>
      <c r="S232" s="10">
        <v>0</v>
      </c>
      <c r="T232" s="10">
        <v>38.799999999999997</v>
      </c>
      <c r="U232" s="10">
        <v>0</v>
      </c>
      <c r="V232" s="10">
        <v>0</v>
      </c>
      <c r="W232" s="10">
        <v>8.6</v>
      </c>
      <c r="X232" s="15">
        <f t="shared" si="41"/>
        <v>301.60000000000002</v>
      </c>
      <c r="Y232" s="420"/>
    </row>
    <row r="233" spans="1:25" ht="12.75" customHeight="1">
      <c r="A233" s="265">
        <v>46239</v>
      </c>
      <c r="B233" s="12" t="s">
        <v>25</v>
      </c>
      <c r="C233" s="13">
        <v>16.899999999999999</v>
      </c>
      <c r="D233" s="13">
        <v>40.5</v>
      </c>
      <c r="E233" s="13">
        <v>35.5</v>
      </c>
      <c r="F233" s="13">
        <v>0</v>
      </c>
      <c r="G233" s="13">
        <v>6.5</v>
      </c>
      <c r="H233" s="13">
        <v>14.9</v>
      </c>
      <c r="I233" s="13">
        <v>17.100000000000001</v>
      </c>
      <c r="J233" s="13">
        <v>30</v>
      </c>
      <c r="K233" s="13">
        <v>33.4</v>
      </c>
      <c r="L233" s="13">
        <v>33.6</v>
      </c>
      <c r="M233" s="13">
        <v>33.5</v>
      </c>
      <c r="N233" s="13">
        <v>11.9</v>
      </c>
      <c r="O233" s="13">
        <v>29.2</v>
      </c>
      <c r="P233" s="13">
        <v>23</v>
      </c>
      <c r="Q233" s="13">
        <v>37</v>
      </c>
      <c r="R233" s="13">
        <v>0</v>
      </c>
      <c r="S233" s="13">
        <v>0</v>
      </c>
      <c r="T233" s="13">
        <v>47.9</v>
      </c>
      <c r="U233" s="13">
        <v>0</v>
      </c>
      <c r="V233" s="13">
        <v>0</v>
      </c>
      <c r="W233" s="13">
        <v>14.1</v>
      </c>
      <c r="X233" s="12">
        <f t="shared" si="41"/>
        <v>424.99999999999994</v>
      </c>
      <c r="Y233" s="252">
        <f>X233+X234</f>
        <v>728.59999999999991</v>
      </c>
    </row>
    <row r="234" spans="1:25" ht="12.75">
      <c r="A234" s="431"/>
      <c r="B234" s="15" t="s">
        <v>32</v>
      </c>
      <c r="C234" s="10">
        <v>15.7</v>
      </c>
      <c r="D234" s="10">
        <v>45.4</v>
      </c>
      <c r="E234" s="10">
        <v>38</v>
      </c>
      <c r="F234" s="10">
        <v>0</v>
      </c>
      <c r="G234" s="10">
        <v>11</v>
      </c>
      <c r="H234" s="10">
        <v>12.8</v>
      </c>
      <c r="I234" s="10">
        <v>9.5</v>
      </c>
      <c r="J234" s="10">
        <v>23</v>
      </c>
      <c r="K234" s="10">
        <v>31.3</v>
      </c>
      <c r="L234" s="10">
        <v>27</v>
      </c>
      <c r="M234" s="10">
        <v>22.8</v>
      </c>
      <c r="N234" s="10">
        <v>0</v>
      </c>
      <c r="O234" s="10">
        <v>0</v>
      </c>
      <c r="P234" s="10">
        <v>15.9</v>
      </c>
      <c r="Q234" s="10">
        <v>23</v>
      </c>
      <c r="R234" s="10">
        <v>0</v>
      </c>
      <c r="S234" s="10">
        <v>0</v>
      </c>
      <c r="T234" s="10">
        <v>28.2</v>
      </c>
      <c r="U234" s="10">
        <v>0</v>
      </c>
      <c r="V234" s="10">
        <v>0</v>
      </c>
      <c r="W234" s="10">
        <v>0</v>
      </c>
      <c r="X234" s="15">
        <f t="shared" si="41"/>
        <v>303.59999999999997</v>
      </c>
      <c r="Y234" s="420"/>
    </row>
    <row r="235" spans="1:25" ht="12.75" customHeight="1">
      <c r="A235" s="265">
        <v>46240</v>
      </c>
      <c r="B235" s="12" t="s">
        <v>25</v>
      </c>
      <c r="C235" s="13">
        <v>13.3</v>
      </c>
      <c r="D235" s="13">
        <v>48.2</v>
      </c>
      <c r="E235" s="13">
        <v>39.4</v>
      </c>
      <c r="F235" s="13">
        <v>0</v>
      </c>
      <c r="G235" s="13">
        <v>9.4</v>
      </c>
      <c r="H235" s="13">
        <v>9.4</v>
      </c>
      <c r="I235" s="13">
        <v>20.6</v>
      </c>
      <c r="J235" s="13">
        <v>30</v>
      </c>
      <c r="K235" s="13">
        <v>38.299999999999997</v>
      </c>
      <c r="L235" s="13">
        <v>32.9</v>
      </c>
      <c r="M235" s="13">
        <v>30.7</v>
      </c>
      <c r="N235" s="13">
        <v>11.6</v>
      </c>
      <c r="O235" s="13">
        <v>28.7</v>
      </c>
      <c r="P235" s="13">
        <v>21.8</v>
      </c>
      <c r="Q235" s="13">
        <v>40.700000000000003</v>
      </c>
      <c r="R235" s="13">
        <v>0</v>
      </c>
      <c r="S235" s="13">
        <v>0</v>
      </c>
      <c r="T235" s="13">
        <v>43</v>
      </c>
      <c r="U235" s="13">
        <v>0</v>
      </c>
      <c r="V235" s="13">
        <v>0</v>
      </c>
      <c r="W235" s="13">
        <v>14</v>
      </c>
      <c r="X235" s="12">
        <f t="shared" si="41"/>
        <v>432.00000000000006</v>
      </c>
      <c r="Y235" s="252">
        <f>X235+X236</f>
        <v>555.70000000000005</v>
      </c>
    </row>
    <row r="236" spans="1:25" ht="12.75">
      <c r="A236" s="431"/>
      <c r="B236" s="15" t="s">
        <v>32</v>
      </c>
      <c r="C236" s="10">
        <v>15.6</v>
      </c>
      <c r="D236" s="10">
        <v>43.8</v>
      </c>
      <c r="E236" s="10">
        <v>39.799999999999997</v>
      </c>
      <c r="F236" s="10">
        <v>0</v>
      </c>
      <c r="G236" s="10">
        <v>10.3</v>
      </c>
      <c r="H236" s="10">
        <v>14.2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5">
        <f t="shared" si="41"/>
        <v>123.69999999999999</v>
      </c>
      <c r="Y236" s="420"/>
    </row>
    <row r="237" spans="1:25" ht="12.75" customHeight="1">
      <c r="A237" s="265">
        <v>46241</v>
      </c>
      <c r="B237" s="12" t="s">
        <v>25</v>
      </c>
      <c r="C237" s="13">
        <v>15.9</v>
      </c>
      <c r="D237" s="13">
        <v>49.9</v>
      </c>
      <c r="E237" s="13">
        <v>37.9</v>
      </c>
      <c r="F237" s="13">
        <v>0</v>
      </c>
      <c r="G237" s="13">
        <v>9.1</v>
      </c>
      <c r="H237" s="13">
        <v>15.7</v>
      </c>
      <c r="I237" s="13">
        <v>20.6</v>
      </c>
      <c r="J237" s="13">
        <v>28.4</v>
      </c>
      <c r="K237" s="13">
        <v>40.1</v>
      </c>
      <c r="L237" s="13">
        <v>37</v>
      </c>
      <c r="M237" s="13">
        <v>31.1</v>
      </c>
      <c r="N237" s="13">
        <v>13.2</v>
      </c>
      <c r="O237" s="13">
        <v>28.4</v>
      </c>
      <c r="P237" s="13">
        <v>22.3</v>
      </c>
      <c r="Q237" s="13">
        <v>44.1</v>
      </c>
      <c r="R237" s="13">
        <v>0</v>
      </c>
      <c r="S237" s="13">
        <v>0</v>
      </c>
      <c r="T237" s="13">
        <v>41.1</v>
      </c>
      <c r="U237" s="13">
        <v>0</v>
      </c>
      <c r="V237" s="13">
        <v>0</v>
      </c>
      <c r="W237" s="13">
        <v>10.5</v>
      </c>
      <c r="X237" s="12">
        <f t="shared" si="41"/>
        <v>445.3</v>
      </c>
      <c r="Y237" s="252">
        <f>X237+X238</f>
        <v>573.4</v>
      </c>
    </row>
    <row r="238" spans="1:25" ht="12.75">
      <c r="A238" s="431"/>
      <c r="B238" s="15" t="s">
        <v>32</v>
      </c>
      <c r="C238" s="10">
        <v>15.8</v>
      </c>
      <c r="D238" s="10">
        <v>48.3</v>
      </c>
      <c r="E238" s="10">
        <v>43</v>
      </c>
      <c r="F238" s="10">
        <v>0</v>
      </c>
      <c r="G238" s="10">
        <v>6.4</v>
      </c>
      <c r="H238" s="10">
        <v>14.6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5">
        <f t="shared" si="41"/>
        <v>128.1</v>
      </c>
      <c r="Y238" s="420"/>
    </row>
    <row r="239" spans="1:25" ht="12.75" customHeight="1">
      <c r="A239" s="265">
        <v>46242</v>
      </c>
      <c r="B239" s="12" t="s">
        <v>25</v>
      </c>
      <c r="C239" s="13">
        <v>14</v>
      </c>
      <c r="D239" s="13">
        <v>48.4</v>
      </c>
      <c r="E239" s="13">
        <v>37.6</v>
      </c>
      <c r="F239" s="13">
        <v>0</v>
      </c>
      <c r="G239" s="13">
        <v>9.6</v>
      </c>
      <c r="H239" s="13">
        <v>14.2</v>
      </c>
      <c r="I239" s="13">
        <v>20.100000000000001</v>
      </c>
      <c r="J239" s="13">
        <v>29</v>
      </c>
      <c r="K239" s="13">
        <v>39.700000000000003</v>
      </c>
      <c r="L239" s="13">
        <v>32.799999999999997</v>
      </c>
      <c r="M239" s="13">
        <v>32.9</v>
      </c>
      <c r="N239" s="13">
        <v>9.3000000000000007</v>
      </c>
      <c r="O239" s="13">
        <v>25.5</v>
      </c>
      <c r="P239" s="13">
        <v>26</v>
      </c>
      <c r="Q239" s="13">
        <v>44.5</v>
      </c>
      <c r="R239" s="13">
        <v>0</v>
      </c>
      <c r="S239" s="13">
        <v>0</v>
      </c>
      <c r="T239" s="13">
        <v>43.4</v>
      </c>
      <c r="U239" s="13">
        <v>0</v>
      </c>
      <c r="V239" s="13">
        <v>0</v>
      </c>
      <c r="W239" s="13">
        <v>17.399999999999999</v>
      </c>
      <c r="X239" s="12">
        <f t="shared" si="41"/>
        <v>444.4</v>
      </c>
      <c r="Y239" s="252">
        <f>X239+X240</f>
        <v>750</v>
      </c>
    </row>
    <row r="240" spans="1:25" ht="12.75">
      <c r="A240" s="431"/>
      <c r="B240" s="15" t="s">
        <v>32</v>
      </c>
      <c r="C240" s="10">
        <v>17.7</v>
      </c>
      <c r="D240" s="10">
        <v>45.5</v>
      </c>
      <c r="E240" s="10">
        <v>43</v>
      </c>
      <c r="F240" s="10">
        <v>0</v>
      </c>
      <c r="G240" s="10">
        <v>9.3000000000000007</v>
      </c>
      <c r="H240" s="10">
        <v>15.1</v>
      </c>
      <c r="I240" s="10">
        <v>0</v>
      </c>
      <c r="J240" s="10">
        <v>16.5</v>
      </c>
      <c r="K240" s="10">
        <v>32.6</v>
      </c>
      <c r="L240" s="10">
        <v>30.7</v>
      </c>
      <c r="M240" s="10">
        <v>21.2</v>
      </c>
      <c r="N240" s="10">
        <v>0</v>
      </c>
      <c r="O240" s="10">
        <v>0</v>
      </c>
      <c r="P240" s="10">
        <v>18</v>
      </c>
      <c r="Q240" s="10">
        <v>22</v>
      </c>
      <c r="R240" s="10">
        <v>0</v>
      </c>
      <c r="S240" s="10">
        <v>0</v>
      </c>
      <c r="T240" s="10">
        <v>34</v>
      </c>
      <c r="U240" s="10">
        <v>0</v>
      </c>
      <c r="V240" s="10">
        <v>0</v>
      </c>
      <c r="W240" s="10">
        <v>0</v>
      </c>
      <c r="X240" s="15">
        <f t="shared" si="41"/>
        <v>305.59999999999997</v>
      </c>
      <c r="Y240" s="420"/>
    </row>
    <row r="241" spans="1:31" ht="12.75" customHeight="1">
      <c r="A241" s="265">
        <v>46243</v>
      </c>
      <c r="B241" s="12" t="s">
        <v>25</v>
      </c>
      <c r="C241" s="13">
        <v>10.8</v>
      </c>
      <c r="D241" s="13">
        <v>50.7</v>
      </c>
      <c r="E241" s="13">
        <v>40</v>
      </c>
      <c r="F241" s="13">
        <v>0</v>
      </c>
      <c r="G241" s="13">
        <v>19.100000000000001</v>
      </c>
      <c r="H241" s="13">
        <v>8.3000000000000007</v>
      </c>
      <c r="I241" s="13">
        <v>17.5</v>
      </c>
      <c r="J241" s="13">
        <v>28.3</v>
      </c>
      <c r="K241" s="13">
        <v>38.1</v>
      </c>
      <c r="L241" s="13">
        <v>31.8</v>
      </c>
      <c r="M241" s="13">
        <v>29.4</v>
      </c>
      <c r="N241" s="13">
        <v>15.5</v>
      </c>
      <c r="O241" s="13">
        <v>32.200000000000003</v>
      </c>
      <c r="P241" s="13">
        <v>23.4</v>
      </c>
      <c r="Q241" s="13">
        <v>39.700000000000003</v>
      </c>
      <c r="R241" s="10">
        <v>0</v>
      </c>
      <c r="S241" s="10">
        <v>0</v>
      </c>
      <c r="T241" s="13">
        <v>46</v>
      </c>
      <c r="U241" s="13">
        <v>0</v>
      </c>
      <c r="V241" s="13">
        <v>0</v>
      </c>
      <c r="W241" s="13">
        <v>11.3</v>
      </c>
      <c r="X241" s="12">
        <f t="shared" si="41"/>
        <v>442.09999999999997</v>
      </c>
      <c r="Y241" s="252">
        <f>X241+X242</f>
        <v>843.7</v>
      </c>
    </row>
    <row r="242" spans="1:31" ht="12.75">
      <c r="A242" s="431"/>
      <c r="B242" s="15" t="s">
        <v>32</v>
      </c>
      <c r="C242" s="10">
        <v>17.600000000000001</v>
      </c>
      <c r="D242" s="10">
        <v>41</v>
      </c>
      <c r="E242" s="10">
        <v>46</v>
      </c>
      <c r="F242" s="10">
        <v>0</v>
      </c>
      <c r="G242" s="10">
        <v>9.6999999999999993</v>
      </c>
      <c r="H242" s="10">
        <v>15.3</v>
      </c>
      <c r="I242" s="10">
        <v>48</v>
      </c>
      <c r="J242" s="10">
        <v>26</v>
      </c>
      <c r="K242" s="10">
        <v>36.299999999999997</v>
      </c>
      <c r="L242" s="10">
        <v>32.6</v>
      </c>
      <c r="M242" s="10">
        <v>23.8</v>
      </c>
      <c r="N242" s="10">
        <v>0</v>
      </c>
      <c r="O242" s="10">
        <v>10</v>
      </c>
      <c r="P242" s="10">
        <v>18</v>
      </c>
      <c r="Q242" s="10">
        <v>26</v>
      </c>
      <c r="R242" s="13">
        <v>0</v>
      </c>
      <c r="S242" s="13">
        <v>0</v>
      </c>
      <c r="T242" s="10">
        <v>38.299999999999997</v>
      </c>
      <c r="U242" s="10">
        <v>0</v>
      </c>
      <c r="V242" s="10">
        <v>0</v>
      </c>
      <c r="W242" s="10">
        <v>13</v>
      </c>
      <c r="X242" s="15">
        <f t="shared" si="41"/>
        <v>401.6</v>
      </c>
      <c r="Y242" s="420"/>
    </row>
    <row r="243" spans="1:31" ht="12.75" customHeight="1">
      <c r="A243" s="265">
        <v>46244</v>
      </c>
      <c r="B243" s="12" t="s">
        <v>25</v>
      </c>
      <c r="C243" s="13">
        <v>16</v>
      </c>
      <c r="D243" s="13">
        <v>45.7</v>
      </c>
      <c r="E243" s="13">
        <v>40.299999999999997</v>
      </c>
      <c r="F243" s="13">
        <v>0</v>
      </c>
      <c r="G243" s="13">
        <v>8.4</v>
      </c>
      <c r="H243" s="13">
        <v>13.7</v>
      </c>
      <c r="I243" s="13">
        <v>20.3</v>
      </c>
      <c r="J243" s="13">
        <v>25.3</v>
      </c>
      <c r="K243" s="13">
        <v>39.200000000000003</v>
      </c>
      <c r="L243" s="13">
        <v>33.200000000000003</v>
      </c>
      <c r="M243" s="13">
        <v>29.9</v>
      </c>
      <c r="N243" s="13">
        <v>14.2</v>
      </c>
      <c r="O243" s="13">
        <v>33.700000000000003</v>
      </c>
      <c r="P243" s="13">
        <v>22.2</v>
      </c>
      <c r="Q243" s="13">
        <v>47.6</v>
      </c>
      <c r="R243" s="10">
        <v>0</v>
      </c>
      <c r="S243" s="10">
        <v>0</v>
      </c>
      <c r="T243" s="13">
        <v>45.3</v>
      </c>
      <c r="U243" s="13">
        <v>0</v>
      </c>
      <c r="V243" s="13">
        <v>0</v>
      </c>
      <c r="W243" s="13">
        <v>18.5</v>
      </c>
      <c r="X243" s="12">
        <f t="shared" si="41"/>
        <v>453.5</v>
      </c>
      <c r="Y243" s="252">
        <f>X243+X244</f>
        <v>862.59999999999991</v>
      </c>
    </row>
    <row r="244" spans="1:31" ht="12.75">
      <c r="A244" s="431"/>
      <c r="B244" s="15" t="s">
        <v>32</v>
      </c>
      <c r="C244" s="10">
        <v>16.899999999999999</v>
      </c>
      <c r="D244" s="10">
        <v>46</v>
      </c>
      <c r="E244" s="10">
        <v>45.5</v>
      </c>
      <c r="F244" s="10">
        <v>0</v>
      </c>
      <c r="G244" s="10">
        <v>9.6</v>
      </c>
      <c r="H244" s="10">
        <v>14.6</v>
      </c>
      <c r="I244" s="10">
        <v>8</v>
      </c>
      <c r="J244" s="10">
        <v>29.4</v>
      </c>
      <c r="K244" s="10">
        <v>39.200000000000003</v>
      </c>
      <c r="L244" s="10">
        <v>34.6</v>
      </c>
      <c r="M244" s="10">
        <v>24.3</v>
      </c>
      <c r="N244" s="10">
        <v>0</v>
      </c>
      <c r="O244" s="10">
        <v>0</v>
      </c>
      <c r="P244" s="10">
        <v>17.7</v>
      </c>
      <c r="Q244" s="10">
        <v>47.4</v>
      </c>
      <c r="R244" s="10">
        <v>0</v>
      </c>
      <c r="S244" s="10">
        <v>0</v>
      </c>
      <c r="T244" s="10">
        <v>35.799999999999997</v>
      </c>
      <c r="U244" s="10">
        <v>0</v>
      </c>
      <c r="V244" s="10">
        <v>0</v>
      </c>
      <c r="W244" s="10">
        <v>40.1</v>
      </c>
      <c r="X244" s="15">
        <f t="shared" si="41"/>
        <v>409.09999999999997</v>
      </c>
      <c r="Y244" s="420"/>
    </row>
    <row r="245" spans="1:31" ht="12.75">
      <c r="A245" s="47"/>
      <c r="B245" s="41"/>
      <c r="C245" s="7"/>
      <c r="D245" s="7"/>
      <c r="E245" s="7"/>
      <c r="F245" s="13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13"/>
      <c r="T245" s="7"/>
      <c r="U245" s="7"/>
      <c r="V245" s="7"/>
      <c r="W245" s="7"/>
      <c r="X245" s="12"/>
      <c r="Y245" s="12"/>
    </row>
    <row r="246" spans="1:31" ht="12.75">
      <c r="A246" s="282" t="s">
        <v>89</v>
      </c>
      <c r="B246" s="422"/>
      <c r="C246" s="17">
        <f t="shared" ref="C246:Y246" si="42">SUM(C225:C244)</f>
        <v>304.39999999999998</v>
      </c>
      <c r="D246" s="17">
        <f t="shared" si="42"/>
        <v>911.8</v>
      </c>
      <c r="E246" s="17">
        <f t="shared" si="42"/>
        <v>792.69999999999993</v>
      </c>
      <c r="F246" s="17">
        <f t="shared" si="42"/>
        <v>0</v>
      </c>
      <c r="G246" s="17">
        <f t="shared" si="42"/>
        <v>202.6</v>
      </c>
      <c r="H246" s="17">
        <f t="shared" si="42"/>
        <v>278.3</v>
      </c>
      <c r="I246" s="17">
        <f t="shared" si="42"/>
        <v>296.3</v>
      </c>
      <c r="J246" s="17">
        <f t="shared" si="42"/>
        <v>484.19999999999993</v>
      </c>
      <c r="K246" s="17">
        <f t="shared" si="42"/>
        <v>653.40000000000009</v>
      </c>
      <c r="L246" s="17">
        <f t="shared" si="42"/>
        <v>577.40000000000009</v>
      </c>
      <c r="M246" s="17">
        <f t="shared" si="42"/>
        <v>491.29999999999995</v>
      </c>
      <c r="N246" s="17">
        <f t="shared" si="42"/>
        <v>125.4</v>
      </c>
      <c r="O246" s="17">
        <f t="shared" si="42"/>
        <v>288.29999999999995</v>
      </c>
      <c r="P246" s="17">
        <f t="shared" si="42"/>
        <v>357.29999999999995</v>
      </c>
      <c r="Q246" s="17">
        <f t="shared" si="42"/>
        <v>599.9</v>
      </c>
      <c r="R246" s="17">
        <f t="shared" si="42"/>
        <v>0</v>
      </c>
      <c r="S246" s="17">
        <f t="shared" si="42"/>
        <v>0</v>
      </c>
      <c r="T246" s="17">
        <f t="shared" si="42"/>
        <v>719.09999999999991</v>
      </c>
      <c r="U246" s="17">
        <f t="shared" si="42"/>
        <v>0</v>
      </c>
      <c r="V246" s="17">
        <f t="shared" si="42"/>
        <v>0</v>
      </c>
      <c r="W246" s="17">
        <f t="shared" si="42"/>
        <v>238.9</v>
      </c>
      <c r="X246" s="17">
        <f t="shared" si="42"/>
        <v>7321.3000000000011</v>
      </c>
      <c r="Y246" s="17">
        <f t="shared" si="42"/>
        <v>7321.2999999999993</v>
      </c>
    </row>
    <row r="247" spans="1:31" ht="13.5">
      <c r="A247" s="280" t="s">
        <v>90</v>
      </c>
      <c r="B247" s="421"/>
      <c r="C247" s="16">
        <f t="shared" ref="C247:Q247" si="43">40*C246</f>
        <v>12176</v>
      </c>
      <c r="D247" s="16">
        <f t="shared" si="43"/>
        <v>36472</v>
      </c>
      <c r="E247" s="16">
        <f t="shared" si="43"/>
        <v>31707.999999999996</v>
      </c>
      <c r="F247" s="16">
        <f t="shared" si="43"/>
        <v>0</v>
      </c>
      <c r="G247" s="16">
        <f t="shared" si="43"/>
        <v>8104</v>
      </c>
      <c r="H247" s="16">
        <f t="shared" si="43"/>
        <v>11132</v>
      </c>
      <c r="I247" s="16">
        <f t="shared" si="43"/>
        <v>11852</v>
      </c>
      <c r="J247" s="16">
        <f t="shared" si="43"/>
        <v>19367.999999999996</v>
      </c>
      <c r="K247" s="16">
        <f t="shared" si="43"/>
        <v>26136.000000000004</v>
      </c>
      <c r="L247" s="16">
        <f t="shared" si="43"/>
        <v>23096.000000000004</v>
      </c>
      <c r="M247" s="16">
        <f t="shared" si="43"/>
        <v>19652</v>
      </c>
      <c r="N247" s="16">
        <f t="shared" si="43"/>
        <v>5016</v>
      </c>
      <c r="O247" s="16">
        <f t="shared" si="43"/>
        <v>11531.999999999998</v>
      </c>
      <c r="P247" s="16">
        <f t="shared" si="43"/>
        <v>14291.999999999998</v>
      </c>
      <c r="Q247" s="16">
        <f t="shared" si="43"/>
        <v>23996</v>
      </c>
      <c r="R247" s="16"/>
      <c r="S247" s="16">
        <f t="shared" ref="S247:T247" si="44">40*S246</f>
        <v>0</v>
      </c>
      <c r="T247" s="16">
        <f t="shared" si="44"/>
        <v>28763.999999999996</v>
      </c>
      <c r="U247" s="16"/>
      <c r="V247" s="16"/>
      <c r="W247" s="16"/>
      <c r="X247" s="16">
        <f t="shared" ref="X247:Y247" si="45">40*X246</f>
        <v>292852.00000000006</v>
      </c>
      <c r="Y247" s="16">
        <f t="shared" si="45"/>
        <v>292852</v>
      </c>
    </row>
    <row r="248" spans="1:31" ht="12.75">
      <c r="A248" s="50"/>
      <c r="B248" s="35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5"/>
      <c r="Y248" s="15"/>
    </row>
    <row r="249" spans="1:31" ht="12.75">
      <c r="A249" s="281" t="s">
        <v>91</v>
      </c>
      <c r="B249" s="421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76"/>
      <c r="U249" s="76"/>
      <c r="V249" s="76"/>
      <c r="W249" s="76"/>
      <c r="X249" s="22"/>
      <c r="Y249" s="22"/>
    </row>
    <row r="250" spans="1:31" ht="12.75">
      <c r="A250" s="282" t="s">
        <v>92</v>
      </c>
      <c r="B250" s="422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59"/>
      <c r="U250" s="59"/>
      <c r="V250" s="59"/>
      <c r="W250" s="59"/>
      <c r="X250" s="20"/>
      <c r="Y250" s="20"/>
    </row>
    <row r="251" spans="1:31" ht="12.75">
      <c r="A251" s="169"/>
      <c r="B251" s="169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170"/>
      <c r="Y251" s="170"/>
    </row>
    <row r="252" spans="1:31" ht="12.75">
      <c r="A252" s="66"/>
      <c r="B252" s="3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51"/>
      <c r="Y252" s="51"/>
      <c r="Z252" s="37"/>
      <c r="AA252" s="49"/>
      <c r="AB252" s="49"/>
      <c r="AC252" s="49"/>
      <c r="AD252" s="49"/>
      <c r="AE252" s="49"/>
    </row>
    <row r="253" spans="1:31" ht="12.75">
      <c r="A253" s="275">
        <v>46204</v>
      </c>
      <c r="B253" s="12" t="s">
        <v>25</v>
      </c>
      <c r="C253" s="13">
        <v>11</v>
      </c>
      <c r="D253" s="13">
        <v>44.8</v>
      </c>
      <c r="E253" s="13">
        <v>19.2</v>
      </c>
      <c r="F253" s="13">
        <v>0</v>
      </c>
      <c r="G253" s="13">
        <v>11</v>
      </c>
      <c r="H253" s="13">
        <v>0</v>
      </c>
      <c r="I253" s="13">
        <v>20.100000000000001</v>
      </c>
      <c r="J253" s="13">
        <v>33.1</v>
      </c>
      <c r="K253" s="13">
        <v>42.6</v>
      </c>
      <c r="L253" s="13">
        <v>33.5</v>
      </c>
      <c r="M253" s="13">
        <v>33</v>
      </c>
      <c r="N253" s="13">
        <v>15.4</v>
      </c>
      <c r="O253" s="13">
        <v>23.2</v>
      </c>
      <c r="P253" s="13">
        <v>22.6</v>
      </c>
      <c r="Q253" s="13">
        <v>32.700000000000003</v>
      </c>
      <c r="R253" s="13">
        <v>0</v>
      </c>
      <c r="S253" s="13">
        <v>0</v>
      </c>
      <c r="T253" s="13">
        <v>55.4</v>
      </c>
      <c r="U253" s="13">
        <v>0</v>
      </c>
      <c r="V253" s="13">
        <v>907.6</v>
      </c>
      <c r="W253" s="13">
        <v>17.100000000000001</v>
      </c>
      <c r="X253" s="12">
        <f t="shared" ref="X253:X272" si="46">SUM(C253:W253)</f>
        <v>1322.3</v>
      </c>
      <c r="Y253" s="252">
        <f>X253+X254</f>
        <v>3654.3</v>
      </c>
      <c r="Z253" s="37"/>
      <c r="AA253" s="49"/>
      <c r="AB253" s="49"/>
      <c r="AC253" s="49"/>
      <c r="AD253" s="49"/>
      <c r="AE253" s="49"/>
    </row>
    <row r="254" spans="1:31" ht="12.75">
      <c r="A254" s="420"/>
      <c r="B254" s="15" t="s">
        <v>32</v>
      </c>
      <c r="C254" s="10">
        <v>10.1</v>
      </c>
      <c r="D254" s="10">
        <v>45.7</v>
      </c>
      <c r="E254" s="10">
        <v>26.2</v>
      </c>
      <c r="F254" s="10">
        <v>0</v>
      </c>
      <c r="G254" s="10">
        <v>8.3000000000000007</v>
      </c>
      <c r="H254" s="10">
        <v>8</v>
      </c>
      <c r="I254" s="10">
        <v>18.5</v>
      </c>
      <c r="J254" s="10">
        <v>27.4</v>
      </c>
      <c r="K254" s="10">
        <v>35.6</v>
      </c>
      <c r="L254" s="10">
        <v>35</v>
      </c>
      <c r="M254" s="10">
        <v>28.8</v>
      </c>
      <c r="N254" s="10">
        <v>8.3000000000000007</v>
      </c>
      <c r="O254" s="10">
        <v>0</v>
      </c>
      <c r="P254" s="10">
        <v>14.5</v>
      </c>
      <c r="Q254" s="10">
        <v>26.5</v>
      </c>
      <c r="R254" s="10">
        <v>994</v>
      </c>
      <c r="S254" s="10">
        <v>0</v>
      </c>
      <c r="T254" s="10">
        <v>41.2</v>
      </c>
      <c r="U254" s="10">
        <v>995.6</v>
      </c>
      <c r="V254" s="10">
        <v>0</v>
      </c>
      <c r="W254" s="10">
        <v>8.3000000000000007</v>
      </c>
      <c r="X254" s="15">
        <f t="shared" si="46"/>
        <v>2332.0000000000005</v>
      </c>
      <c r="Y254" s="420"/>
      <c r="Z254" s="37"/>
      <c r="AA254" s="49"/>
      <c r="AB254" s="49"/>
      <c r="AC254" s="49"/>
      <c r="AD254" s="49"/>
      <c r="AE254" s="49"/>
    </row>
    <row r="255" spans="1:31" ht="12.75">
      <c r="A255" s="275">
        <v>46205</v>
      </c>
      <c r="B255" s="12" t="s">
        <v>25</v>
      </c>
      <c r="C255" s="13">
        <v>10.4</v>
      </c>
      <c r="D255" s="13">
        <v>53.1</v>
      </c>
      <c r="E255" s="13">
        <v>22.5</v>
      </c>
      <c r="F255" s="13">
        <v>0</v>
      </c>
      <c r="G255" s="13">
        <v>11.4</v>
      </c>
      <c r="H255" s="13">
        <v>4.0999999999999996</v>
      </c>
      <c r="I255" s="13">
        <v>18.899999999999999</v>
      </c>
      <c r="J255" s="13">
        <v>33.799999999999997</v>
      </c>
      <c r="K255" s="13">
        <v>42.2</v>
      </c>
      <c r="L255" s="13">
        <v>35.200000000000003</v>
      </c>
      <c r="M255" s="13">
        <v>37.5</v>
      </c>
      <c r="N255" s="13">
        <v>15</v>
      </c>
      <c r="O255" s="13">
        <v>22.4</v>
      </c>
      <c r="P255" s="13">
        <v>21</v>
      </c>
      <c r="Q255" s="13">
        <v>32</v>
      </c>
      <c r="R255" s="13">
        <v>0</v>
      </c>
      <c r="S255" s="13">
        <v>0</v>
      </c>
      <c r="T255" s="13">
        <v>53</v>
      </c>
      <c r="U255" s="13">
        <v>0</v>
      </c>
      <c r="V255" s="13">
        <v>899.2</v>
      </c>
      <c r="W255" s="13">
        <v>15</v>
      </c>
      <c r="X255" s="12">
        <f t="shared" si="46"/>
        <v>1326.7</v>
      </c>
      <c r="Y255" s="252">
        <f>X255+X256</f>
        <v>3632.3</v>
      </c>
      <c r="Z255" s="37"/>
      <c r="AA255" s="49"/>
      <c r="AB255" s="49"/>
      <c r="AC255" s="49"/>
      <c r="AD255" s="49"/>
      <c r="AE255" s="49"/>
    </row>
    <row r="256" spans="1:31" ht="12.75">
      <c r="A256" s="420"/>
      <c r="B256" s="15" t="s">
        <v>32</v>
      </c>
      <c r="C256" s="10">
        <v>10</v>
      </c>
      <c r="D256" s="10">
        <v>48.7</v>
      </c>
      <c r="E256" s="10">
        <v>29.4</v>
      </c>
      <c r="F256" s="10">
        <v>0</v>
      </c>
      <c r="G256" s="10">
        <v>10.7</v>
      </c>
      <c r="H256" s="10">
        <v>0</v>
      </c>
      <c r="I256" s="10">
        <v>15.3</v>
      </c>
      <c r="J256" s="10">
        <v>25.9</v>
      </c>
      <c r="K256" s="10">
        <v>37</v>
      </c>
      <c r="L256" s="10">
        <v>33.200000000000003</v>
      </c>
      <c r="M256" s="10">
        <v>28.8</v>
      </c>
      <c r="N256" s="10">
        <v>4.3</v>
      </c>
      <c r="O256" s="10">
        <v>2</v>
      </c>
      <c r="P256" s="10">
        <v>14.1</v>
      </c>
      <c r="Q256" s="10">
        <v>27</v>
      </c>
      <c r="R256" s="10">
        <v>975.8</v>
      </c>
      <c r="S256" s="10">
        <v>0</v>
      </c>
      <c r="T256" s="10">
        <v>37.299999999999997</v>
      </c>
      <c r="U256" s="10">
        <v>996.9</v>
      </c>
      <c r="V256" s="10">
        <v>0</v>
      </c>
      <c r="W256" s="10">
        <v>9.1999999999999993</v>
      </c>
      <c r="X256" s="15">
        <f t="shared" si="46"/>
        <v>2305.6</v>
      </c>
      <c r="Y256" s="420"/>
      <c r="Z256" s="37"/>
      <c r="AA256" s="49"/>
      <c r="AB256" s="49"/>
      <c r="AC256" s="49"/>
      <c r="AD256" s="49"/>
      <c r="AE256" s="49"/>
    </row>
    <row r="257" spans="1:31" ht="12.75">
      <c r="A257" s="275">
        <v>46206</v>
      </c>
      <c r="B257" s="12" t="s">
        <v>25</v>
      </c>
      <c r="C257" s="13">
        <v>12.3</v>
      </c>
      <c r="D257" s="13">
        <v>44.3</v>
      </c>
      <c r="E257" s="13">
        <v>23</v>
      </c>
      <c r="F257" s="13">
        <v>0</v>
      </c>
      <c r="G257" s="13">
        <v>13.7</v>
      </c>
      <c r="H257" s="13">
        <v>9.6</v>
      </c>
      <c r="I257" s="13">
        <v>16.600000000000001</v>
      </c>
      <c r="J257" s="13">
        <v>34</v>
      </c>
      <c r="K257" s="13">
        <v>43</v>
      </c>
      <c r="L257" s="13">
        <v>34.1</v>
      </c>
      <c r="M257" s="13">
        <v>37</v>
      </c>
      <c r="N257" s="13">
        <v>13.6</v>
      </c>
      <c r="O257" s="13">
        <v>20.6</v>
      </c>
      <c r="P257" s="13">
        <v>19.3</v>
      </c>
      <c r="Q257" s="13">
        <v>29.8</v>
      </c>
      <c r="R257" s="13">
        <v>0</v>
      </c>
      <c r="S257" s="13">
        <v>0</v>
      </c>
      <c r="T257" s="13">
        <v>46.5</v>
      </c>
      <c r="U257" s="13">
        <v>0</v>
      </c>
      <c r="V257" s="13">
        <v>918.2</v>
      </c>
      <c r="W257" s="13">
        <v>16.3</v>
      </c>
      <c r="X257" s="12">
        <f t="shared" si="46"/>
        <v>1331.9</v>
      </c>
      <c r="Y257" s="252">
        <f>X257+X258</f>
        <v>3640.2</v>
      </c>
      <c r="Z257" s="37"/>
      <c r="AA257" s="49"/>
      <c r="AB257" s="49"/>
      <c r="AC257" s="49"/>
      <c r="AD257" s="49"/>
      <c r="AE257" s="49"/>
    </row>
    <row r="258" spans="1:31" ht="12.75">
      <c r="A258" s="420"/>
      <c r="B258" s="15" t="s">
        <v>32</v>
      </c>
      <c r="C258" s="10">
        <v>10.6</v>
      </c>
      <c r="D258" s="10">
        <v>38.200000000000003</v>
      </c>
      <c r="E258" s="10">
        <v>30</v>
      </c>
      <c r="F258" s="10">
        <v>0</v>
      </c>
      <c r="G258" s="10">
        <v>7.6</v>
      </c>
      <c r="H258" s="10">
        <v>0</v>
      </c>
      <c r="I258" s="10">
        <v>15</v>
      </c>
      <c r="J258" s="10">
        <v>29</v>
      </c>
      <c r="K258" s="10">
        <v>37.4</v>
      </c>
      <c r="L258" s="10">
        <v>29.2</v>
      </c>
      <c r="M258" s="10">
        <v>31</v>
      </c>
      <c r="N258" s="10">
        <v>5.6</v>
      </c>
      <c r="O258" s="10">
        <v>0</v>
      </c>
      <c r="P258" s="10">
        <v>15.6</v>
      </c>
      <c r="Q258" s="10">
        <v>27.1</v>
      </c>
      <c r="R258" s="10">
        <v>1014.3</v>
      </c>
      <c r="S258" s="10">
        <v>0</v>
      </c>
      <c r="T258" s="10">
        <v>6.3</v>
      </c>
      <c r="U258" s="10">
        <v>998.3</v>
      </c>
      <c r="V258" s="10">
        <v>0</v>
      </c>
      <c r="W258" s="10">
        <v>13.1</v>
      </c>
      <c r="X258" s="15">
        <f t="shared" si="46"/>
        <v>2308.2999999999997</v>
      </c>
      <c r="Y258" s="420"/>
      <c r="Z258" s="37"/>
      <c r="AA258" s="49"/>
      <c r="AB258" s="49"/>
      <c r="AC258" s="49"/>
      <c r="AD258" s="49"/>
      <c r="AE258" s="49"/>
    </row>
    <row r="259" spans="1:31" ht="12.75">
      <c r="A259" s="275">
        <v>46207</v>
      </c>
      <c r="B259" s="12" t="s">
        <v>25</v>
      </c>
      <c r="C259" s="13">
        <v>11.9</v>
      </c>
      <c r="D259" s="13">
        <v>49.7</v>
      </c>
      <c r="E259" s="13">
        <v>26.8</v>
      </c>
      <c r="F259" s="13">
        <v>0</v>
      </c>
      <c r="G259" s="13">
        <v>18.7</v>
      </c>
      <c r="H259" s="13">
        <v>4.5999999999999996</v>
      </c>
      <c r="I259" s="13">
        <v>18.899999999999999</v>
      </c>
      <c r="J259" s="13">
        <v>32.700000000000003</v>
      </c>
      <c r="K259" s="13">
        <v>38.5</v>
      </c>
      <c r="L259" s="13">
        <v>33</v>
      </c>
      <c r="M259" s="13">
        <v>36.200000000000003</v>
      </c>
      <c r="N259" s="13">
        <v>18.899999999999999</v>
      </c>
      <c r="O259" s="13">
        <v>17.7</v>
      </c>
      <c r="P259" s="13">
        <v>18.899999999999999</v>
      </c>
      <c r="Q259" s="13">
        <v>28</v>
      </c>
      <c r="R259" s="13">
        <v>0</v>
      </c>
      <c r="S259" s="13">
        <v>0</v>
      </c>
      <c r="T259" s="13">
        <v>66.7</v>
      </c>
      <c r="U259" s="13">
        <v>0</v>
      </c>
      <c r="V259" s="13">
        <v>963</v>
      </c>
      <c r="W259" s="13">
        <v>0</v>
      </c>
      <c r="X259" s="12">
        <f t="shared" si="46"/>
        <v>1384.1999999999998</v>
      </c>
      <c r="Y259" s="252">
        <f>X259+X260</f>
        <v>3630.5</v>
      </c>
      <c r="Z259" s="37"/>
      <c r="AA259" s="49"/>
      <c r="AB259" s="49"/>
      <c r="AC259" s="49"/>
      <c r="AD259" s="49"/>
      <c r="AE259" s="49"/>
    </row>
    <row r="260" spans="1:31" ht="12.75">
      <c r="A260" s="420"/>
      <c r="B260" s="15" t="s">
        <v>32</v>
      </c>
      <c r="C260" s="10">
        <v>9.6</v>
      </c>
      <c r="D260" s="10">
        <v>45.1</v>
      </c>
      <c r="E260" s="10">
        <v>31.1</v>
      </c>
      <c r="F260" s="10">
        <v>0</v>
      </c>
      <c r="G260" s="10">
        <v>8.6999999999999993</v>
      </c>
      <c r="H260" s="10">
        <v>0</v>
      </c>
      <c r="I260" s="10">
        <v>3.5</v>
      </c>
      <c r="J260" s="10">
        <v>24.3</v>
      </c>
      <c r="K260" s="10">
        <v>35</v>
      </c>
      <c r="L260" s="10">
        <v>31.7</v>
      </c>
      <c r="M260" s="10">
        <v>26.5</v>
      </c>
      <c r="N260" s="10">
        <v>4</v>
      </c>
      <c r="O260" s="10">
        <v>0</v>
      </c>
      <c r="P260" s="10">
        <v>11</v>
      </c>
      <c r="Q260" s="10">
        <v>24.7</v>
      </c>
      <c r="R260" s="10">
        <v>957.1</v>
      </c>
      <c r="S260" s="10">
        <v>0</v>
      </c>
      <c r="T260" s="10">
        <v>39</v>
      </c>
      <c r="U260" s="10">
        <v>984.5</v>
      </c>
      <c r="V260" s="10">
        <v>0</v>
      </c>
      <c r="W260" s="10">
        <v>10.5</v>
      </c>
      <c r="X260" s="15">
        <f t="shared" si="46"/>
        <v>2246.3000000000002</v>
      </c>
      <c r="Y260" s="420"/>
      <c r="Z260" s="37"/>
      <c r="AA260" s="49"/>
      <c r="AB260" s="49"/>
      <c r="AC260" s="49"/>
      <c r="AD260" s="49"/>
      <c r="AE260" s="49"/>
    </row>
    <row r="261" spans="1:31" ht="12.75">
      <c r="A261" s="275">
        <v>46208</v>
      </c>
      <c r="B261" s="12" t="s">
        <v>25</v>
      </c>
      <c r="C261" s="13">
        <v>10.6</v>
      </c>
      <c r="D261" s="13">
        <v>43</v>
      </c>
      <c r="E261" s="13">
        <v>27.8</v>
      </c>
      <c r="F261" s="13">
        <v>0</v>
      </c>
      <c r="G261" s="13">
        <v>18</v>
      </c>
      <c r="H261" s="13">
        <v>5</v>
      </c>
      <c r="I261" s="13">
        <v>31.8</v>
      </c>
      <c r="J261" s="13">
        <v>33.9</v>
      </c>
      <c r="K261" s="13">
        <v>40.6</v>
      </c>
      <c r="L261" s="13">
        <v>31.8</v>
      </c>
      <c r="M261" s="13">
        <v>36.5</v>
      </c>
      <c r="N261" s="13">
        <v>13.6</v>
      </c>
      <c r="O261" s="13">
        <v>17.399999999999999</v>
      </c>
      <c r="P261" s="13">
        <v>15.9</v>
      </c>
      <c r="Q261" s="13">
        <v>30</v>
      </c>
      <c r="R261" s="13">
        <v>0</v>
      </c>
      <c r="S261" s="13">
        <v>0</v>
      </c>
      <c r="T261" s="13">
        <v>44.6</v>
      </c>
      <c r="U261" s="13">
        <v>0</v>
      </c>
      <c r="V261" s="13">
        <v>946.9</v>
      </c>
      <c r="W261" s="13">
        <v>0</v>
      </c>
      <c r="X261" s="12">
        <f t="shared" si="46"/>
        <v>1347.4</v>
      </c>
      <c r="Y261" s="252">
        <f>X261+X262</f>
        <v>3565.8</v>
      </c>
      <c r="Z261" s="37"/>
      <c r="AA261" s="49"/>
      <c r="AB261" s="49"/>
      <c r="AC261" s="49"/>
      <c r="AD261" s="49"/>
      <c r="AE261" s="49"/>
    </row>
    <row r="262" spans="1:31" ht="12.75">
      <c r="A262" s="420"/>
      <c r="B262" s="15" t="s">
        <v>32</v>
      </c>
      <c r="C262" s="10">
        <v>11.1</v>
      </c>
      <c r="D262" s="10">
        <v>45</v>
      </c>
      <c r="E262" s="10">
        <v>34</v>
      </c>
      <c r="F262" s="10">
        <v>0</v>
      </c>
      <c r="G262" s="10">
        <v>10</v>
      </c>
      <c r="H262" s="10">
        <v>4</v>
      </c>
      <c r="I262" s="10">
        <v>15.6</v>
      </c>
      <c r="J262" s="10">
        <v>24.6</v>
      </c>
      <c r="K262" s="10">
        <v>35.4</v>
      </c>
      <c r="L262" s="10">
        <v>31.5</v>
      </c>
      <c r="M262" s="10">
        <v>28.2</v>
      </c>
      <c r="N262" s="10">
        <v>9</v>
      </c>
      <c r="O262" s="10">
        <v>0</v>
      </c>
      <c r="P262" s="10">
        <v>13.3</v>
      </c>
      <c r="Q262" s="10">
        <v>25</v>
      </c>
      <c r="R262" s="10">
        <v>842.4</v>
      </c>
      <c r="S262" s="10">
        <v>0</v>
      </c>
      <c r="T262" s="10">
        <v>44.2</v>
      </c>
      <c r="U262" s="10">
        <v>1032.5</v>
      </c>
      <c r="V262" s="10">
        <v>0</v>
      </c>
      <c r="W262" s="10">
        <v>12.6</v>
      </c>
      <c r="X262" s="15">
        <f t="shared" si="46"/>
        <v>2218.4</v>
      </c>
      <c r="Y262" s="420"/>
      <c r="Z262" s="37"/>
      <c r="AA262" s="49"/>
      <c r="AB262" s="49"/>
      <c r="AC262" s="49"/>
      <c r="AD262" s="49"/>
      <c r="AE262" s="49"/>
    </row>
    <row r="263" spans="1:31" ht="12.75">
      <c r="A263" s="275">
        <v>46209</v>
      </c>
      <c r="B263" s="12" t="s">
        <v>25</v>
      </c>
      <c r="C263" s="13">
        <v>11</v>
      </c>
      <c r="D263" s="13">
        <v>44.6</v>
      </c>
      <c r="E263" s="13">
        <v>30.5</v>
      </c>
      <c r="F263" s="13">
        <v>0</v>
      </c>
      <c r="G263" s="13">
        <v>19</v>
      </c>
      <c r="H263" s="13">
        <v>7.5</v>
      </c>
      <c r="I263" s="13">
        <v>20.9</v>
      </c>
      <c r="J263" s="13">
        <v>34.299999999999997</v>
      </c>
      <c r="K263" s="13">
        <v>40.4</v>
      </c>
      <c r="L263" s="13">
        <v>34</v>
      </c>
      <c r="M263" s="13">
        <v>36.5</v>
      </c>
      <c r="N263" s="13">
        <v>12.2</v>
      </c>
      <c r="O263" s="13">
        <v>20.9</v>
      </c>
      <c r="P263" s="13">
        <v>15.2</v>
      </c>
      <c r="Q263" s="13">
        <v>31.6</v>
      </c>
      <c r="R263" s="13">
        <v>0</v>
      </c>
      <c r="S263" s="13">
        <v>0</v>
      </c>
      <c r="T263" s="13">
        <v>49.3</v>
      </c>
      <c r="U263" s="13">
        <v>0</v>
      </c>
      <c r="V263" s="13">
        <v>957.1</v>
      </c>
      <c r="W263" s="13">
        <v>1.5</v>
      </c>
      <c r="X263" s="12">
        <f t="shared" si="46"/>
        <v>1366.5</v>
      </c>
      <c r="Y263" s="252">
        <f>X263+X264</f>
        <v>3570.5999999999995</v>
      </c>
      <c r="Z263" s="37"/>
      <c r="AA263" s="49"/>
      <c r="AB263" s="49"/>
      <c r="AC263" s="49"/>
      <c r="AD263" s="49"/>
      <c r="AE263" s="49"/>
    </row>
    <row r="264" spans="1:31" ht="12.75">
      <c r="A264" s="420"/>
      <c r="B264" s="15" t="s">
        <v>32</v>
      </c>
      <c r="C264" s="10">
        <v>11.1</v>
      </c>
      <c r="D264" s="10">
        <v>37.799999999999997</v>
      </c>
      <c r="E264" s="10">
        <v>34.5</v>
      </c>
      <c r="F264" s="10">
        <v>0</v>
      </c>
      <c r="G264" s="10">
        <v>9</v>
      </c>
      <c r="H264" s="10">
        <v>5.8</v>
      </c>
      <c r="I264" s="10">
        <v>17.600000000000001</v>
      </c>
      <c r="J264" s="10">
        <v>25.6</v>
      </c>
      <c r="K264" s="10">
        <v>35.299999999999997</v>
      </c>
      <c r="L264" s="10">
        <v>32.4</v>
      </c>
      <c r="M264" s="10">
        <v>28.9</v>
      </c>
      <c r="N264" s="10">
        <v>6.5</v>
      </c>
      <c r="O264" s="10">
        <v>0</v>
      </c>
      <c r="P264" s="10">
        <v>11.3</v>
      </c>
      <c r="Q264" s="10">
        <v>24.9</v>
      </c>
      <c r="R264" s="10">
        <v>832.6</v>
      </c>
      <c r="S264" s="10">
        <v>0</v>
      </c>
      <c r="T264" s="10">
        <v>40.1</v>
      </c>
      <c r="U264" s="10">
        <v>1039.5</v>
      </c>
      <c r="V264" s="10">
        <v>0</v>
      </c>
      <c r="W264" s="10">
        <v>11.2</v>
      </c>
      <c r="X264" s="15">
        <f t="shared" si="46"/>
        <v>2204.0999999999995</v>
      </c>
      <c r="Y264" s="420"/>
      <c r="Z264" s="37"/>
      <c r="AA264" s="49"/>
      <c r="AB264" s="49"/>
      <c r="AC264" s="49"/>
      <c r="AD264" s="49"/>
      <c r="AE264" s="49"/>
    </row>
    <row r="265" spans="1:31" ht="12.75">
      <c r="A265" s="275">
        <v>46210</v>
      </c>
      <c r="B265" s="12" t="s">
        <v>25</v>
      </c>
      <c r="C265" s="13">
        <v>10.199999999999999</v>
      </c>
      <c r="D265" s="13">
        <v>42.5</v>
      </c>
      <c r="E265" s="13">
        <v>29.5</v>
      </c>
      <c r="F265" s="13">
        <v>0</v>
      </c>
      <c r="G265" s="13">
        <v>10.5</v>
      </c>
      <c r="H265" s="13">
        <v>15.5</v>
      </c>
      <c r="I265" s="13">
        <v>20</v>
      </c>
      <c r="J265" s="13">
        <v>35</v>
      </c>
      <c r="K265" s="13">
        <v>40</v>
      </c>
      <c r="L265" s="13">
        <v>34.200000000000003</v>
      </c>
      <c r="M265" s="13">
        <v>36</v>
      </c>
      <c r="N265" s="13">
        <v>12.3</v>
      </c>
      <c r="O265" s="13">
        <v>19.3</v>
      </c>
      <c r="P265" s="13">
        <v>15.3</v>
      </c>
      <c r="Q265" s="13">
        <v>31.8</v>
      </c>
      <c r="R265" s="13">
        <v>0</v>
      </c>
      <c r="S265" s="13">
        <v>0</v>
      </c>
      <c r="T265" s="13">
        <v>47.7</v>
      </c>
      <c r="U265" s="13">
        <v>0</v>
      </c>
      <c r="V265" s="13">
        <v>977.7</v>
      </c>
      <c r="W265" s="13">
        <v>0</v>
      </c>
      <c r="X265" s="12">
        <f t="shared" si="46"/>
        <v>1377.5</v>
      </c>
      <c r="Y265" s="252">
        <f>X265+X266</f>
        <v>3588.1000000000004</v>
      </c>
      <c r="Z265" s="37"/>
      <c r="AA265" s="49"/>
      <c r="AB265" s="49"/>
      <c r="AC265" s="49"/>
      <c r="AD265" s="49"/>
      <c r="AE265" s="49"/>
    </row>
    <row r="266" spans="1:31" ht="12.75">
      <c r="A266" s="420"/>
      <c r="B266" s="15" t="s">
        <v>32</v>
      </c>
      <c r="C266" s="10">
        <v>11.5</v>
      </c>
      <c r="D266" s="10">
        <v>43.8</v>
      </c>
      <c r="E266" s="10">
        <v>38.1</v>
      </c>
      <c r="F266" s="10">
        <v>0</v>
      </c>
      <c r="G266" s="10">
        <v>11</v>
      </c>
      <c r="H266" s="10">
        <v>7.6</v>
      </c>
      <c r="I266" s="10">
        <v>17.100000000000001</v>
      </c>
      <c r="J266" s="10">
        <v>27</v>
      </c>
      <c r="K266" s="10">
        <v>34.5</v>
      </c>
      <c r="L266" s="10">
        <v>33.200000000000003</v>
      </c>
      <c r="M266" s="10">
        <v>29.2</v>
      </c>
      <c r="N266" s="10">
        <v>4.3</v>
      </c>
      <c r="O266" s="10">
        <v>0</v>
      </c>
      <c r="P266" s="10">
        <v>11</v>
      </c>
      <c r="Q266" s="10">
        <v>17.5</v>
      </c>
      <c r="R266" s="10">
        <v>839.6</v>
      </c>
      <c r="S266" s="10">
        <v>0</v>
      </c>
      <c r="T266" s="10">
        <v>37.4</v>
      </c>
      <c r="U266" s="10">
        <v>1037.3</v>
      </c>
      <c r="V266" s="10">
        <v>0</v>
      </c>
      <c r="W266" s="10">
        <v>10.5</v>
      </c>
      <c r="X266" s="15">
        <f t="shared" si="46"/>
        <v>2210.6000000000004</v>
      </c>
      <c r="Y266" s="420"/>
      <c r="Z266" s="37"/>
      <c r="AA266" s="49"/>
      <c r="AB266" s="49"/>
      <c r="AC266" s="49"/>
      <c r="AD266" s="49"/>
      <c r="AE266" s="49"/>
    </row>
    <row r="267" spans="1:31" ht="12.75">
      <c r="A267" s="275">
        <v>46211</v>
      </c>
      <c r="B267" s="12" t="s">
        <v>25</v>
      </c>
      <c r="C267" s="13">
        <v>12.3</v>
      </c>
      <c r="D267" s="13">
        <v>42</v>
      </c>
      <c r="E267" s="13">
        <v>30.5</v>
      </c>
      <c r="F267" s="13">
        <v>0</v>
      </c>
      <c r="G267" s="13">
        <v>17.100000000000001</v>
      </c>
      <c r="H267" s="13">
        <v>10</v>
      </c>
      <c r="I267" s="13">
        <v>17</v>
      </c>
      <c r="J267" s="13">
        <v>31.8</v>
      </c>
      <c r="K267" s="13">
        <v>40.299999999999997</v>
      </c>
      <c r="L267" s="13">
        <v>34.799999999999997</v>
      </c>
      <c r="M267" s="13">
        <v>36.799999999999997</v>
      </c>
      <c r="N267" s="13">
        <v>13.8</v>
      </c>
      <c r="O267" s="13">
        <v>22.8</v>
      </c>
      <c r="P267" s="13">
        <v>13</v>
      </c>
      <c r="Q267" s="13">
        <v>32</v>
      </c>
      <c r="R267" s="13">
        <v>0</v>
      </c>
      <c r="S267" s="13">
        <v>0</v>
      </c>
      <c r="T267" s="13">
        <v>50.2</v>
      </c>
      <c r="U267" s="13">
        <v>0</v>
      </c>
      <c r="V267" s="13">
        <v>991.1</v>
      </c>
      <c r="W267" s="13">
        <v>0</v>
      </c>
      <c r="X267" s="12">
        <f t="shared" si="46"/>
        <v>1395.5</v>
      </c>
      <c r="Y267" s="252">
        <f>X267+X268</f>
        <v>3589.5</v>
      </c>
      <c r="Z267" s="37"/>
      <c r="AA267" s="49"/>
      <c r="AB267" s="49"/>
      <c r="AC267" s="49"/>
      <c r="AD267" s="49"/>
      <c r="AE267" s="49"/>
    </row>
    <row r="268" spans="1:31" ht="12.75">
      <c r="A268" s="420"/>
      <c r="B268" s="15" t="s">
        <v>32</v>
      </c>
      <c r="C268" s="10">
        <v>13.2</v>
      </c>
      <c r="D268" s="10">
        <v>44</v>
      </c>
      <c r="E268" s="10">
        <v>31</v>
      </c>
      <c r="F268" s="10">
        <v>0</v>
      </c>
      <c r="G268" s="10">
        <v>9.5</v>
      </c>
      <c r="H268" s="10">
        <v>8</v>
      </c>
      <c r="I268" s="10">
        <v>12.4</v>
      </c>
      <c r="J268" s="10">
        <v>25.3</v>
      </c>
      <c r="K268" s="10">
        <v>36.6</v>
      </c>
      <c r="L268" s="10">
        <v>34.4</v>
      </c>
      <c r="M268" s="10">
        <v>29.7</v>
      </c>
      <c r="N268" s="10">
        <v>4</v>
      </c>
      <c r="O268" s="10">
        <v>0</v>
      </c>
      <c r="P268" s="10">
        <v>13.5</v>
      </c>
      <c r="Q268" s="10">
        <v>15.7</v>
      </c>
      <c r="R268" s="10">
        <v>823</v>
      </c>
      <c r="S268" s="10">
        <v>0</v>
      </c>
      <c r="T268" s="10">
        <v>42.5</v>
      </c>
      <c r="U268" s="10">
        <v>1037.5</v>
      </c>
      <c r="V268" s="10">
        <v>0</v>
      </c>
      <c r="W268" s="10">
        <v>13.7</v>
      </c>
      <c r="X268" s="15">
        <f t="shared" si="46"/>
        <v>2194</v>
      </c>
      <c r="Y268" s="420"/>
      <c r="Z268" s="37"/>
      <c r="AA268" s="49"/>
      <c r="AB268" s="49"/>
      <c r="AC268" s="49"/>
      <c r="AD268" s="49"/>
      <c r="AE268" s="49"/>
    </row>
    <row r="269" spans="1:31" ht="12.75">
      <c r="A269" s="275">
        <v>46212</v>
      </c>
      <c r="B269" s="12" t="s">
        <v>25</v>
      </c>
      <c r="C269" s="13">
        <v>13</v>
      </c>
      <c r="D269" s="13">
        <v>43</v>
      </c>
      <c r="E269" s="13">
        <v>31.5</v>
      </c>
      <c r="F269" s="13">
        <v>0</v>
      </c>
      <c r="G269" s="13">
        <v>12.7</v>
      </c>
      <c r="H269" s="13">
        <v>16</v>
      </c>
      <c r="I269" s="13">
        <v>19.3</v>
      </c>
      <c r="J269" s="13">
        <v>36.200000000000003</v>
      </c>
      <c r="K269" s="13">
        <v>44.8</v>
      </c>
      <c r="L269" s="13">
        <v>35</v>
      </c>
      <c r="M269" s="13">
        <v>40.1</v>
      </c>
      <c r="N269" s="13">
        <v>15.2</v>
      </c>
      <c r="O269" s="13">
        <v>23.9</v>
      </c>
      <c r="P269" s="13">
        <v>18.8</v>
      </c>
      <c r="Q269" s="13">
        <v>35.5</v>
      </c>
      <c r="R269" s="13">
        <v>0</v>
      </c>
      <c r="S269" s="13">
        <v>0</v>
      </c>
      <c r="T269" s="13">
        <v>44.6</v>
      </c>
      <c r="U269" s="13">
        <v>0</v>
      </c>
      <c r="V269" s="13">
        <v>933.9</v>
      </c>
      <c r="W269" s="13">
        <v>6.3</v>
      </c>
      <c r="X269" s="12">
        <f t="shared" si="46"/>
        <v>1369.8</v>
      </c>
      <c r="Y269" s="252">
        <f>X269+X270</f>
        <v>3631.3999999999996</v>
      </c>
      <c r="Z269" s="37"/>
      <c r="AA269" s="49"/>
      <c r="AB269" s="49"/>
      <c r="AC269" s="49"/>
      <c r="AD269" s="49"/>
      <c r="AE269" s="49"/>
    </row>
    <row r="270" spans="1:31" ht="12.75">
      <c r="A270" s="420"/>
      <c r="B270" s="15" t="s">
        <v>32</v>
      </c>
      <c r="C270" s="10">
        <v>13.4</v>
      </c>
      <c r="D270" s="10">
        <v>44.4</v>
      </c>
      <c r="E270" s="10">
        <v>37.299999999999997</v>
      </c>
      <c r="F270" s="10">
        <v>0</v>
      </c>
      <c r="G270" s="10">
        <v>9</v>
      </c>
      <c r="H270" s="10">
        <v>12.4</v>
      </c>
      <c r="I270" s="10">
        <v>18.399999999999999</v>
      </c>
      <c r="J270" s="10">
        <v>27.4</v>
      </c>
      <c r="K270" s="10">
        <v>36.4</v>
      </c>
      <c r="L270" s="10">
        <v>34.6</v>
      </c>
      <c r="M270" s="10">
        <v>30.7</v>
      </c>
      <c r="N270" s="10">
        <v>1.5</v>
      </c>
      <c r="O270" s="10">
        <v>0</v>
      </c>
      <c r="P270" s="10">
        <v>12</v>
      </c>
      <c r="Q270" s="10">
        <v>16</v>
      </c>
      <c r="R270" s="10">
        <v>870.4</v>
      </c>
      <c r="S270" s="10">
        <v>0</v>
      </c>
      <c r="T270" s="10">
        <v>44.7</v>
      </c>
      <c r="U270" s="10">
        <v>1035.3</v>
      </c>
      <c r="V270" s="10">
        <v>0</v>
      </c>
      <c r="W270" s="10">
        <v>17.7</v>
      </c>
      <c r="X270" s="15">
        <f t="shared" si="46"/>
        <v>2261.6</v>
      </c>
      <c r="Y270" s="420"/>
      <c r="Z270" s="37"/>
      <c r="AA270" s="49"/>
      <c r="AB270" s="49"/>
      <c r="AC270" s="49"/>
      <c r="AD270" s="49"/>
      <c r="AE270" s="49"/>
    </row>
    <row r="271" spans="1:31" ht="12.75">
      <c r="A271" s="275">
        <v>46213</v>
      </c>
      <c r="B271" s="12" t="s">
        <v>25</v>
      </c>
      <c r="C271" s="13">
        <v>15.5</v>
      </c>
      <c r="D271" s="13">
        <v>44.5</v>
      </c>
      <c r="E271" s="13">
        <v>31.5</v>
      </c>
      <c r="F271" s="13">
        <v>0</v>
      </c>
      <c r="G271" s="13">
        <v>12</v>
      </c>
      <c r="H271" s="13">
        <v>5.5</v>
      </c>
      <c r="I271" s="13">
        <v>20.100000000000001</v>
      </c>
      <c r="J271" s="13">
        <v>34.1</v>
      </c>
      <c r="K271" s="13">
        <v>42.7</v>
      </c>
      <c r="L271" s="13">
        <v>36.200000000000003</v>
      </c>
      <c r="M271" s="13">
        <v>39.1</v>
      </c>
      <c r="N271" s="13">
        <v>16.5</v>
      </c>
      <c r="O271" s="13">
        <v>24.2</v>
      </c>
      <c r="P271" s="13">
        <v>14.7</v>
      </c>
      <c r="Q271" s="13">
        <v>34.1</v>
      </c>
      <c r="R271" s="13">
        <v>0</v>
      </c>
      <c r="S271" s="13">
        <v>0</v>
      </c>
      <c r="T271" s="13">
        <v>50.2</v>
      </c>
      <c r="U271" s="13">
        <v>0</v>
      </c>
      <c r="V271" s="13">
        <v>933.4</v>
      </c>
      <c r="W271" s="13">
        <v>5</v>
      </c>
      <c r="X271" s="12">
        <f t="shared" si="46"/>
        <v>1359.3</v>
      </c>
      <c r="Y271" s="252">
        <f>X271+X272</f>
        <v>3549.3</v>
      </c>
      <c r="Z271" s="37"/>
      <c r="AA271" s="49"/>
      <c r="AB271" s="49"/>
      <c r="AC271" s="49"/>
      <c r="AD271" s="49"/>
      <c r="AE271" s="49"/>
    </row>
    <row r="272" spans="1:31" ht="12.75">
      <c r="A272" s="420"/>
      <c r="B272" s="15" t="s">
        <v>32</v>
      </c>
      <c r="C272" s="10">
        <v>13</v>
      </c>
      <c r="D272" s="10">
        <v>47</v>
      </c>
      <c r="E272" s="10">
        <v>38.6</v>
      </c>
      <c r="F272" s="10">
        <v>0</v>
      </c>
      <c r="G272" s="10">
        <v>11.2</v>
      </c>
      <c r="H272" s="10">
        <v>9</v>
      </c>
      <c r="I272" s="10">
        <v>9</v>
      </c>
      <c r="J272" s="10">
        <v>26</v>
      </c>
      <c r="K272" s="10">
        <v>38</v>
      </c>
      <c r="L272" s="10">
        <v>36.299999999999997</v>
      </c>
      <c r="M272" s="10">
        <v>29.2</v>
      </c>
      <c r="N272" s="10">
        <v>0</v>
      </c>
      <c r="O272" s="10">
        <v>0</v>
      </c>
      <c r="P272" s="10">
        <v>15.6</v>
      </c>
      <c r="Q272" s="10">
        <v>19.7</v>
      </c>
      <c r="R272" s="10">
        <v>803.4</v>
      </c>
      <c r="S272" s="10">
        <v>0</v>
      </c>
      <c r="T272" s="10">
        <v>44.4</v>
      </c>
      <c r="U272" s="10">
        <v>1037</v>
      </c>
      <c r="V272" s="10">
        <v>0</v>
      </c>
      <c r="W272" s="10">
        <v>12.6</v>
      </c>
      <c r="X272" s="15">
        <f t="shared" si="46"/>
        <v>2190</v>
      </c>
      <c r="Y272" s="420"/>
      <c r="Z272" s="37"/>
      <c r="AA272" s="49"/>
      <c r="AB272" s="49"/>
      <c r="AC272" s="49"/>
      <c r="AD272" s="49"/>
      <c r="AE272" s="49"/>
    </row>
    <row r="273" spans="1:31" ht="12.75">
      <c r="A273" s="47"/>
      <c r="B273" s="41"/>
      <c r="C273" s="7"/>
      <c r="D273" s="7"/>
      <c r="E273" s="7"/>
      <c r="F273" s="13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13"/>
      <c r="T273" s="7"/>
      <c r="U273" s="7"/>
      <c r="V273" s="7"/>
      <c r="W273" s="7"/>
      <c r="X273" s="12"/>
      <c r="Y273" s="12"/>
      <c r="Z273" s="37"/>
      <c r="AA273" s="49"/>
      <c r="AB273" s="49"/>
      <c r="AC273" s="49"/>
      <c r="AD273" s="49"/>
      <c r="AE273" s="49"/>
    </row>
    <row r="274" spans="1:31" ht="12.75">
      <c r="A274" s="282" t="s">
        <v>89</v>
      </c>
      <c r="B274" s="422"/>
      <c r="C274" s="17">
        <f t="shared" ref="C274:Y274" si="47">SUM(C253:C272)</f>
        <v>231.79999999999998</v>
      </c>
      <c r="D274" s="17">
        <f t="shared" si="47"/>
        <v>891.19999999999993</v>
      </c>
      <c r="E274" s="17">
        <f t="shared" si="47"/>
        <v>603</v>
      </c>
      <c r="F274" s="17">
        <f t="shared" si="47"/>
        <v>0</v>
      </c>
      <c r="G274" s="17">
        <f t="shared" si="47"/>
        <v>239.1</v>
      </c>
      <c r="H274" s="17">
        <f t="shared" si="47"/>
        <v>132.6</v>
      </c>
      <c r="I274" s="17">
        <f t="shared" si="47"/>
        <v>346</v>
      </c>
      <c r="J274" s="17">
        <f t="shared" si="47"/>
        <v>601.40000000000009</v>
      </c>
      <c r="K274" s="17">
        <f t="shared" si="47"/>
        <v>776.3</v>
      </c>
      <c r="L274" s="17">
        <f t="shared" si="47"/>
        <v>673.3</v>
      </c>
      <c r="M274" s="17">
        <f t="shared" si="47"/>
        <v>659.70000000000016</v>
      </c>
      <c r="N274" s="17">
        <f t="shared" si="47"/>
        <v>194</v>
      </c>
      <c r="O274" s="17">
        <f t="shared" si="47"/>
        <v>214.4</v>
      </c>
      <c r="P274" s="17">
        <f t="shared" si="47"/>
        <v>306.60000000000002</v>
      </c>
      <c r="Q274" s="17">
        <f t="shared" si="47"/>
        <v>541.6</v>
      </c>
      <c r="R274" s="17">
        <f t="shared" si="47"/>
        <v>8952.6</v>
      </c>
      <c r="S274" s="17">
        <f t="shared" si="47"/>
        <v>0</v>
      </c>
      <c r="T274" s="17">
        <f t="shared" si="47"/>
        <v>885.30000000000018</v>
      </c>
      <c r="U274" s="17">
        <f t="shared" si="47"/>
        <v>10194.4</v>
      </c>
      <c r="V274" s="17">
        <f t="shared" si="47"/>
        <v>9428.1</v>
      </c>
      <c r="W274" s="17">
        <f t="shared" si="47"/>
        <v>180.6</v>
      </c>
      <c r="X274" s="17">
        <f t="shared" si="47"/>
        <v>36051.999999999993</v>
      </c>
      <c r="Y274" s="17">
        <f t="shared" si="47"/>
        <v>36052</v>
      </c>
      <c r="Z274" s="37"/>
      <c r="AA274" s="49"/>
      <c r="AB274" s="49"/>
      <c r="AC274" s="49"/>
      <c r="AD274" s="49"/>
      <c r="AE274" s="49"/>
    </row>
    <row r="275" spans="1:31" ht="13.5">
      <c r="A275" s="280" t="s">
        <v>90</v>
      </c>
      <c r="B275" s="421"/>
      <c r="C275" s="16">
        <f t="shared" ref="C275:Q275" si="48">40*C274</f>
        <v>9272</v>
      </c>
      <c r="D275" s="16">
        <f t="shared" si="48"/>
        <v>35648</v>
      </c>
      <c r="E275" s="16">
        <f t="shared" si="48"/>
        <v>24120</v>
      </c>
      <c r="F275" s="16">
        <f t="shared" si="48"/>
        <v>0</v>
      </c>
      <c r="G275" s="16">
        <f t="shared" si="48"/>
        <v>9564</v>
      </c>
      <c r="H275" s="16">
        <f t="shared" si="48"/>
        <v>5304</v>
      </c>
      <c r="I275" s="16">
        <f t="shared" si="48"/>
        <v>13840</v>
      </c>
      <c r="J275" s="16">
        <f t="shared" si="48"/>
        <v>24056.000000000004</v>
      </c>
      <c r="K275" s="16">
        <f t="shared" si="48"/>
        <v>31052</v>
      </c>
      <c r="L275" s="16">
        <f t="shared" si="48"/>
        <v>26932</v>
      </c>
      <c r="M275" s="16">
        <f t="shared" si="48"/>
        <v>26388.000000000007</v>
      </c>
      <c r="N275" s="16">
        <f t="shared" si="48"/>
        <v>7760</v>
      </c>
      <c r="O275" s="16">
        <f t="shared" si="48"/>
        <v>8576</v>
      </c>
      <c r="P275" s="16">
        <f t="shared" si="48"/>
        <v>12264</v>
      </c>
      <c r="Q275" s="16">
        <f t="shared" si="48"/>
        <v>21664</v>
      </c>
      <c r="R275" s="16"/>
      <c r="S275" s="16">
        <f t="shared" ref="S275:T275" si="49">40*S274</f>
        <v>0</v>
      </c>
      <c r="T275" s="16">
        <f t="shared" si="49"/>
        <v>35412.000000000007</v>
      </c>
      <c r="U275" s="16"/>
      <c r="V275" s="16"/>
      <c r="W275" s="16"/>
      <c r="X275" s="16">
        <f t="shared" ref="X275:Y275" si="50">40*X274</f>
        <v>1442079.9999999998</v>
      </c>
      <c r="Y275" s="16">
        <f t="shared" si="50"/>
        <v>1442080</v>
      </c>
      <c r="Z275" s="37"/>
      <c r="AA275" s="49"/>
      <c r="AB275" s="49"/>
      <c r="AC275" s="49"/>
      <c r="AD275" s="49"/>
      <c r="AE275" s="49"/>
    </row>
    <row r="276" spans="1:31" ht="12.75">
      <c r="A276" s="50"/>
      <c r="B276" s="35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5"/>
      <c r="Y276" s="15"/>
      <c r="Z276" s="37"/>
      <c r="AA276" s="49"/>
      <c r="AB276" s="49"/>
      <c r="AC276" s="49"/>
      <c r="AD276" s="49"/>
      <c r="AE276" s="49"/>
    </row>
    <row r="277" spans="1:31" ht="12.75">
      <c r="A277" s="281" t="s">
        <v>91</v>
      </c>
      <c r="B277" s="42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76"/>
      <c r="U277" s="76"/>
      <c r="V277" s="76"/>
      <c r="W277" s="76"/>
      <c r="X277" s="22"/>
      <c r="Y277" s="22"/>
      <c r="Z277" s="37"/>
      <c r="AA277" s="49"/>
      <c r="AB277" s="49"/>
      <c r="AC277" s="49"/>
      <c r="AD277" s="49"/>
      <c r="AE277" s="49"/>
    </row>
    <row r="278" spans="1:31" ht="12.75">
      <c r="A278" s="282" t="s">
        <v>92</v>
      </c>
      <c r="B278" s="422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59"/>
      <c r="U278" s="59"/>
      <c r="V278" s="59"/>
      <c r="W278" s="59"/>
      <c r="X278" s="20"/>
      <c r="Y278" s="20"/>
      <c r="Z278" s="37"/>
      <c r="AA278" s="49"/>
      <c r="AB278" s="49"/>
      <c r="AC278" s="49"/>
      <c r="AD278" s="49"/>
      <c r="AE278" s="49"/>
    </row>
    <row r="279" spans="1:31" ht="12.75">
      <c r="A279" s="77"/>
      <c r="B279" s="78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2"/>
      <c r="Y279" s="12"/>
      <c r="Z279" s="37"/>
      <c r="AA279" s="49"/>
      <c r="AB279" s="49"/>
      <c r="AC279" s="49"/>
      <c r="AD279" s="49"/>
      <c r="AE279" s="49"/>
    </row>
    <row r="280" spans="1:31" ht="12.75">
      <c r="A280" s="66"/>
      <c r="B280" s="35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51"/>
      <c r="Y280" s="51"/>
      <c r="Z280" s="11"/>
    </row>
    <row r="281" spans="1:31" ht="12.75">
      <c r="A281" s="275">
        <v>46214</v>
      </c>
      <c r="B281" s="12" t="s">
        <v>25</v>
      </c>
      <c r="C281" s="138">
        <v>19</v>
      </c>
      <c r="D281" s="138">
        <v>43.6</v>
      </c>
      <c r="E281" s="138">
        <v>28.2</v>
      </c>
      <c r="F281" s="138">
        <v>0</v>
      </c>
      <c r="G281" s="138">
        <v>14</v>
      </c>
      <c r="H281" s="138">
        <v>12</v>
      </c>
      <c r="I281" s="138">
        <v>22.1</v>
      </c>
      <c r="J281" s="138">
        <v>37.799999999999997</v>
      </c>
      <c r="K281" s="138">
        <v>44.8</v>
      </c>
      <c r="L281" s="138">
        <v>37.799999999999997</v>
      </c>
      <c r="M281" s="138">
        <v>39.200000000000003</v>
      </c>
      <c r="N281" s="138">
        <v>13.2</v>
      </c>
      <c r="O281" s="138">
        <v>28.3</v>
      </c>
      <c r="P281" s="138">
        <v>19.3</v>
      </c>
      <c r="Q281" s="138">
        <v>35.200000000000003</v>
      </c>
      <c r="R281" s="138">
        <v>0</v>
      </c>
      <c r="S281" s="138">
        <v>0</v>
      </c>
      <c r="T281" s="138">
        <v>53.5</v>
      </c>
      <c r="U281" s="138">
        <v>0</v>
      </c>
      <c r="V281" s="138">
        <v>768.9</v>
      </c>
      <c r="W281" s="138">
        <v>5.3</v>
      </c>
      <c r="X281" s="137">
        <f t="shared" ref="X281:X300" si="51">SUM(C281:W281)</f>
        <v>1222.2</v>
      </c>
      <c r="Y281" s="261">
        <f>X281+X282</f>
        <v>3540.6000000000004</v>
      </c>
      <c r="Z281" s="11"/>
    </row>
    <row r="282" spans="1:31" ht="12.75">
      <c r="A282" s="420"/>
      <c r="B282" s="15" t="s">
        <v>32</v>
      </c>
      <c r="C282" s="138">
        <v>14</v>
      </c>
      <c r="D282" s="138">
        <v>43.3</v>
      </c>
      <c r="E282" s="138">
        <v>14</v>
      </c>
      <c r="F282" s="138">
        <v>0</v>
      </c>
      <c r="G282" s="138">
        <v>10</v>
      </c>
      <c r="H282" s="138">
        <v>14.4</v>
      </c>
      <c r="I282" s="138">
        <v>17.2</v>
      </c>
      <c r="J282" s="138">
        <v>26.5</v>
      </c>
      <c r="K282" s="138">
        <v>38.5</v>
      </c>
      <c r="L282" s="138">
        <v>33</v>
      </c>
      <c r="M282" s="138">
        <v>27.3</v>
      </c>
      <c r="N282" s="138">
        <v>0</v>
      </c>
      <c r="O282" s="138">
        <v>0</v>
      </c>
      <c r="P282" s="138">
        <v>15.3</v>
      </c>
      <c r="Q282" s="138">
        <v>22.9</v>
      </c>
      <c r="R282" s="138">
        <v>910.5</v>
      </c>
      <c r="S282" s="138">
        <v>0</v>
      </c>
      <c r="T282" s="138">
        <v>38.200000000000003</v>
      </c>
      <c r="U282" s="138">
        <v>1080.4000000000001</v>
      </c>
      <c r="V282" s="138">
        <v>0</v>
      </c>
      <c r="W282" s="138">
        <v>12.9</v>
      </c>
      <c r="X282" s="137">
        <f t="shared" si="51"/>
        <v>2318.4</v>
      </c>
      <c r="Y282" s="425"/>
      <c r="Z282" s="11"/>
    </row>
    <row r="283" spans="1:31" ht="12.75">
      <c r="A283" s="275">
        <v>46215</v>
      </c>
      <c r="B283" s="12" t="s">
        <v>25</v>
      </c>
      <c r="C283" s="138">
        <v>10.4</v>
      </c>
      <c r="D283" s="138">
        <v>42.5</v>
      </c>
      <c r="E283" s="138">
        <v>10.4</v>
      </c>
      <c r="F283" s="138">
        <v>0</v>
      </c>
      <c r="G283" s="138">
        <v>16.8</v>
      </c>
      <c r="H283" s="138">
        <v>12.8</v>
      </c>
      <c r="I283" s="138">
        <v>21.7</v>
      </c>
      <c r="J283" s="138">
        <v>32.200000000000003</v>
      </c>
      <c r="K283" s="138">
        <v>43.1</v>
      </c>
      <c r="L283" s="138">
        <v>35.9</v>
      </c>
      <c r="M283" s="138">
        <v>37.6</v>
      </c>
      <c r="N283" s="138">
        <v>15.4</v>
      </c>
      <c r="O283" s="138">
        <v>27.5</v>
      </c>
      <c r="P283" s="138">
        <v>20</v>
      </c>
      <c r="Q283" s="138">
        <v>36.4</v>
      </c>
      <c r="R283" s="138">
        <v>0</v>
      </c>
      <c r="S283" s="138">
        <v>0</v>
      </c>
      <c r="T283" s="138">
        <v>53</v>
      </c>
      <c r="U283" s="138">
        <v>0</v>
      </c>
      <c r="V283" s="138">
        <v>976.7</v>
      </c>
      <c r="W283" s="138">
        <v>8.9</v>
      </c>
      <c r="X283" s="137">
        <f t="shared" si="51"/>
        <v>1401.3000000000002</v>
      </c>
      <c r="Y283" s="261">
        <f>X283+X284</f>
        <v>3863.0000000000005</v>
      </c>
      <c r="Z283" s="11"/>
    </row>
    <row r="284" spans="1:31" ht="12.75">
      <c r="A284" s="420"/>
      <c r="B284" s="15" t="s">
        <v>32</v>
      </c>
      <c r="C284" s="138">
        <v>13.5</v>
      </c>
      <c r="D284" s="138">
        <v>47.3</v>
      </c>
      <c r="E284" s="138">
        <v>40</v>
      </c>
      <c r="F284" s="138">
        <v>0</v>
      </c>
      <c r="G284" s="138">
        <v>12</v>
      </c>
      <c r="H284" s="138">
        <v>12.8</v>
      </c>
      <c r="I284" s="138">
        <v>20.9</v>
      </c>
      <c r="J284" s="138">
        <v>27.5</v>
      </c>
      <c r="K284" s="138">
        <v>39.700000000000003</v>
      </c>
      <c r="L284" s="138">
        <v>34.5</v>
      </c>
      <c r="M284" s="138">
        <v>31.2</v>
      </c>
      <c r="N284" s="138">
        <v>0</v>
      </c>
      <c r="O284" s="138">
        <v>3</v>
      </c>
      <c r="P284" s="138">
        <v>14.6</v>
      </c>
      <c r="Q284" s="138">
        <v>19</v>
      </c>
      <c r="R284" s="138">
        <v>1055.5</v>
      </c>
      <c r="S284" s="138">
        <v>0</v>
      </c>
      <c r="T284" s="138">
        <v>40.4</v>
      </c>
      <c r="U284" s="138">
        <v>1036</v>
      </c>
      <c r="V284" s="138">
        <v>0</v>
      </c>
      <c r="W284" s="138">
        <v>13.8</v>
      </c>
      <c r="X284" s="137">
        <f t="shared" si="51"/>
        <v>2461.7000000000003</v>
      </c>
      <c r="Y284" s="425"/>
      <c r="Z284" s="11"/>
    </row>
    <row r="285" spans="1:31" ht="12.75">
      <c r="A285" s="275">
        <v>46216</v>
      </c>
      <c r="B285" s="12" t="s">
        <v>25</v>
      </c>
      <c r="C285" s="138">
        <v>12.2</v>
      </c>
      <c r="D285" s="138">
        <v>43</v>
      </c>
      <c r="E285" s="138">
        <v>31.1</v>
      </c>
      <c r="F285" s="138">
        <v>0</v>
      </c>
      <c r="G285" s="138">
        <v>12.9</v>
      </c>
      <c r="H285" s="138">
        <v>12</v>
      </c>
      <c r="I285" s="138">
        <v>18.2</v>
      </c>
      <c r="J285" s="138">
        <v>33</v>
      </c>
      <c r="K285" s="138">
        <v>43.1</v>
      </c>
      <c r="L285" s="138">
        <v>36</v>
      </c>
      <c r="M285" s="138">
        <v>37.6</v>
      </c>
      <c r="N285" s="138">
        <v>10.199999999999999</v>
      </c>
      <c r="O285" s="138">
        <v>24.5</v>
      </c>
      <c r="P285" s="138">
        <v>16.2</v>
      </c>
      <c r="Q285" s="138">
        <v>36.1</v>
      </c>
      <c r="R285" s="138">
        <v>0</v>
      </c>
      <c r="S285" s="138">
        <v>0</v>
      </c>
      <c r="T285" s="138">
        <v>52.6</v>
      </c>
      <c r="U285" s="138">
        <v>0</v>
      </c>
      <c r="V285" s="138">
        <v>976.7</v>
      </c>
      <c r="W285" s="138">
        <v>22.1</v>
      </c>
      <c r="X285" s="137">
        <f t="shared" si="51"/>
        <v>1417.5</v>
      </c>
      <c r="Y285" s="261">
        <f>X285+X286</f>
        <v>3767.1</v>
      </c>
      <c r="Z285" s="11"/>
    </row>
    <row r="286" spans="1:31" ht="12.75">
      <c r="A286" s="420"/>
      <c r="B286" s="15" t="s">
        <v>32</v>
      </c>
      <c r="C286" s="138">
        <v>13</v>
      </c>
      <c r="D286" s="138">
        <v>40.6</v>
      </c>
      <c r="E286" s="138">
        <v>38.799999999999997</v>
      </c>
      <c r="F286" s="138">
        <v>0</v>
      </c>
      <c r="G286" s="138">
        <v>10.4</v>
      </c>
      <c r="H286" s="138">
        <v>14.1</v>
      </c>
      <c r="I286" s="138">
        <v>19.2</v>
      </c>
      <c r="J286" s="138">
        <v>27</v>
      </c>
      <c r="K286" s="138">
        <v>38.1</v>
      </c>
      <c r="L286" s="138">
        <v>33.6</v>
      </c>
      <c r="M286" s="138">
        <v>31.4</v>
      </c>
      <c r="N286" s="138">
        <v>0</v>
      </c>
      <c r="O286" s="138">
        <v>0</v>
      </c>
      <c r="P286" s="138">
        <v>15</v>
      </c>
      <c r="Q286" s="138">
        <v>21.3</v>
      </c>
      <c r="R286" s="138">
        <v>955.1</v>
      </c>
      <c r="S286" s="138">
        <v>0</v>
      </c>
      <c r="T286" s="138">
        <v>40.6</v>
      </c>
      <c r="U286" s="138">
        <v>1035</v>
      </c>
      <c r="V286" s="138">
        <v>0</v>
      </c>
      <c r="W286" s="138">
        <v>16.399999999999999</v>
      </c>
      <c r="X286" s="137">
        <f t="shared" si="51"/>
        <v>2349.6</v>
      </c>
      <c r="Y286" s="425"/>
      <c r="Z286" s="11"/>
    </row>
    <row r="287" spans="1:31" ht="12.75">
      <c r="A287" s="275">
        <v>46217</v>
      </c>
      <c r="B287" s="12" t="s">
        <v>25</v>
      </c>
      <c r="C287" s="138">
        <v>13.2</v>
      </c>
      <c r="D287" s="138">
        <v>46.6</v>
      </c>
      <c r="E287" s="138">
        <v>32.799999999999997</v>
      </c>
      <c r="F287" s="138">
        <v>0</v>
      </c>
      <c r="G287" s="138">
        <v>17.399999999999999</v>
      </c>
      <c r="H287" s="138">
        <v>11.1</v>
      </c>
      <c r="I287" s="138">
        <v>13.9</v>
      </c>
      <c r="J287" s="138">
        <v>33.799999999999997</v>
      </c>
      <c r="K287" s="138">
        <v>42.9</v>
      </c>
      <c r="L287" s="138">
        <v>35</v>
      </c>
      <c r="M287" s="138">
        <v>35.6</v>
      </c>
      <c r="N287" s="138">
        <v>15.3</v>
      </c>
      <c r="O287" s="138">
        <v>26</v>
      </c>
      <c r="P287" s="138">
        <v>16.3</v>
      </c>
      <c r="Q287" s="138">
        <v>37.700000000000003</v>
      </c>
      <c r="R287" s="138">
        <v>0</v>
      </c>
      <c r="S287" s="138">
        <v>0</v>
      </c>
      <c r="T287" s="138">
        <v>50.5</v>
      </c>
      <c r="U287" s="138">
        <v>0</v>
      </c>
      <c r="V287" s="138">
        <v>787.1</v>
      </c>
      <c r="W287" s="138">
        <v>21.1</v>
      </c>
      <c r="X287" s="137">
        <f t="shared" si="51"/>
        <v>1236.3</v>
      </c>
      <c r="Y287" s="261">
        <f>X287+X288</f>
        <v>3536</v>
      </c>
      <c r="Z287" s="11"/>
    </row>
    <row r="288" spans="1:31" ht="12.75">
      <c r="A288" s="420"/>
      <c r="B288" s="15" t="s">
        <v>32</v>
      </c>
      <c r="C288" s="138">
        <v>15</v>
      </c>
      <c r="D288" s="138">
        <v>47.6</v>
      </c>
      <c r="E288" s="138">
        <v>38.1</v>
      </c>
      <c r="F288" s="138">
        <v>0</v>
      </c>
      <c r="G288" s="138">
        <v>10.199999999999999</v>
      </c>
      <c r="H288" s="138">
        <v>10.5</v>
      </c>
      <c r="I288" s="138">
        <v>20.7</v>
      </c>
      <c r="J288" s="138">
        <v>26.6</v>
      </c>
      <c r="K288" s="138">
        <v>36</v>
      </c>
      <c r="L288" s="138">
        <v>32.4</v>
      </c>
      <c r="M288" s="138">
        <v>30</v>
      </c>
      <c r="N288" s="138">
        <v>0</v>
      </c>
      <c r="O288" s="138">
        <v>0</v>
      </c>
      <c r="P288" s="138">
        <v>13.3</v>
      </c>
      <c r="Q288" s="138">
        <v>17</v>
      </c>
      <c r="R288" s="138">
        <v>909.3</v>
      </c>
      <c r="S288" s="138">
        <v>0</v>
      </c>
      <c r="T288" s="138">
        <v>40.1</v>
      </c>
      <c r="U288" s="138">
        <v>1038.4000000000001</v>
      </c>
      <c r="V288" s="138">
        <v>0</v>
      </c>
      <c r="W288" s="138">
        <v>14.5</v>
      </c>
      <c r="X288" s="137">
        <f t="shared" si="51"/>
        <v>2299.6999999999998</v>
      </c>
      <c r="Y288" s="425"/>
      <c r="Z288" s="11"/>
    </row>
    <row r="289" spans="1:26" ht="12.75">
      <c r="A289" s="275">
        <v>46218</v>
      </c>
      <c r="B289" s="12" t="s">
        <v>25</v>
      </c>
      <c r="C289" s="138">
        <v>14</v>
      </c>
      <c r="D289" s="138">
        <v>48</v>
      </c>
      <c r="E289" s="138">
        <v>31.5</v>
      </c>
      <c r="F289" s="138">
        <v>0</v>
      </c>
      <c r="G289" s="138">
        <v>14</v>
      </c>
      <c r="H289" s="138">
        <v>13</v>
      </c>
      <c r="I289" s="138">
        <v>19.2</v>
      </c>
      <c r="J289" s="138">
        <v>32</v>
      </c>
      <c r="K289" s="138">
        <v>41.9</v>
      </c>
      <c r="L289" s="138">
        <v>34</v>
      </c>
      <c r="M289" s="138">
        <v>31.3</v>
      </c>
      <c r="N289" s="138">
        <v>15.4</v>
      </c>
      <c r="O289" s="138">
        <v>23.8</v>
      </c>
      <c r="P289" s="138">
        <v>16.899999999999999</v>
      </c>
      <c r="Q289" s="138">
        <v>36.799999999999997</v>
      </c>
      <c r="R289" s="138">
        <v>0</v>
      </c>
      <c r="S289" s="138">
        <v>0</v>
      </c>
      <c r="T289" s="138">
        <v>50</v>
      </c>
      <c r="U289" s="138">
        <v>0</v>
      </c>
      <c r="V289" s="138">
        <v>1000.8</v>
      </c>
      <c r="W289" s="138">
        <v>12.8</v>
      </c>
      <c r="X289" s="137">
        <f t="shared" si="51"/>
        <v>1435.3999999999999</v>
      </c>
      <c r="Y289" s="261">
        <f>X289+X290</f>
        <v>3722.7</v>
      </c>
      <c r="Z289" s="11"/>
    </row>
    <row r="290" spans="1:26" ht="12.75">
      <c r="A290" s="420"/>
      <c r="B290" s="15" t="s">
        <v>32</v>
      </c>
      <c r="C290" s="138">
        <v>11.6</v>
      </c>
      <c r="D290" s="138">
        <v>46.7</v>
      </c>
      <c r="E290" s="138">
        <v>34.5</v>
      </c>
      <c r="F290" s="138">
        <v>0</v>
      </c>
      <c r="G290" s="138">
        <v>9.8000000000000007</v>
      </c>
      <c r="H290" s="138">
        <v>12</v>
      </c>
      <c r="I290" s="138">
        <v>7.3</v>
      </c>
      <c r="J290" s="138">
        <v>25.4</v>
      </c>
      <c r="K290" s="138">
        <v>38.200000000000003</v>
      </c>
      <c r="L290" s="138">
        <v>33.6</v>
      </c>
      <c r="M290" s="138">
        <v>31.6</v>
      </c>
      <c r="N290" s="138">
        <v>0</v>
      </c>
      <c r="O290" s="138">
        <v>0</v>
      </c>
      <c r="P290" s="138">
        <v>13.4</v>
      </c>
      <c r="Q290" s="138">
        <v>20.8</v>
      </c>
      <c r="R290" s="138">
        <v>880.9</v>
      </c>
      <c r="S290" s="138">
        <v>0</v>
      </c>
      <c r="T290" s="138">
        <v>46.6</v>
      </c>
      <c r="U290" s="138">
        <v>1057.3</v>
      </c>
      <c r="V290" s="138">
        <v>0</v>
      </c>
      <c r="W290" s="138">
        <v>17.600000000000001</v>
      </c>
      <c r="X290" s="137">
        <f t="shared" si="51"/>
        <v>2287.2999999999997</v>
      </c>
      <c r="Y290" s="425"/>
      <c r="Z290" s="11"/>
    </row>
    <row r="291" spans="1:26" ht="12.75">
      <c r="A291" s="275">
        <v>46219</v>
      </c>
      <c r="B291" s="12" t="s">
        <v>25</v>
      </c>
      <c r="C291" s="138">
        <v>13.3</v>
      </c>
      <c r="D291" s="138">
        <v>42.3</v>
      </c>
      <c r="E291" s="138">
        <v>34.6</v>
      </c>
      <c r="F291" s="138">
        <v>0</v>
      </c>
      <c r="G291" s="138">
        <v>22.6</v>
      </c>
      <c r="H291" s="138">
        <v>0</v>
      </c>
      <c r="I291" s="138">
        <v>19</v>
      </c>
      <c r="J291" s="138">
        <v>30.4</v>
      </c>
      <c r="K291" s="138">
        <v>40.200000000000003</v>
      </c>
      <c r="L291" s="138">
        <v>33.799999999999997</v>
      </c>
      <c r="M291" s="138">
        <v>32.6</v>
      </c>
      <c r="N291" s="138">
        <v>11.7</v>
      </c>
      <c r="O291" s="138">
        <v>22.5</v>
      </c>
      <c r="P291" s="138">
        <v>15.8</v>
      </c>
      <c r="Q291" s="138">
        <v>33.6</v>
      </c>
      <c r="R291" s="138">
        <v>0</v>
      </c>
      <c r="S291" s="138">
        <v>0</v>
      </c>
      <c r="T291" s="138">
        <v>50.7</v>
      </c>
      <c r="U291" s="138">
        <v>0</v>
      </c>
      <c r="V291" s="138">
        <v>998.5</v>
      </c>
      <c r="W291" s="138">
        <v>13.8</v>
      </c>
      <c r="X291" s="137">
        <f t="shared" si="51"/>
        <v>1415.3999999999999</v>
      </c>
      <c r="Y291" s="261">
        <f>X291+X292</f>
        <v>1415.3999999999999</v>
      </c>
      <c r="Z291" s="11"/>
    </row>
    <row r="292" spans="1:26" ht="12.75">
      <c r="A292" s="420"/>
      <c r="B292" s="15" t="s">
        <v>32</v>
      </c>
      <c r="C292" s="138">
        <v>0</v>
      </c>
      <c r="D292" s="138">
        <v>0</v>
      </c>
      <c r="E292" s="138">
        <v>0</v>
      </c>
      <c r="F292" s="138">
        <v>0</v>
      </c>
      <c r="G292" s="138">
        <v>0</v>
      </c>
      <c r="H292" s="138">
        <v>0</v>
      </c>
      <c r="I292" s="138">
        <v>0</v>
      </c>
      <c r="J292" s="138">
        <v>0</v>
      </c>
      <c r="K292" s="138">
        <v>0</v>
      </c>
      <c r="L292" s="138">
        <v>0</v>
      </c>
      <c r="M292" s="138">
        <v>0</v>
      </c>
      <c r="N292" s="138">
        <v>0</v>
      </c>
      <c r="O292" s="138">
        <v>0</v>
      </c>
      <c r="P292" s="138">
        <v>0</v>
      </c>
      <c r="Q292" s="138">
        <v>0</v>
      </c>
      <c r="R292" s="138">
        <v>0</v>
      </c>
      <c r="S292" s="138">
        <v>0</v>
      </c>
      <c r="T292" s="138">
        <v>0</v>
      </c>
      <c r="U292" s="138">
        <v>0</v>
      </c>
      <c r="V292" s="138">
        <v>0</v>
      </c>
      <c r="W292" s="138">
        <v>0</v>
      </c>
      <c r="X292" s="137">
        <f t="shared" si="51"/>
        <v>0</v>
      </c>
      <c r="Y292" s="425"/>
      <c r="Z292" s="11"/>
    </row>
    <row r="293" spans="1:26" ht="12.75">
      <c r="A293" s="275">
        <v>46220</v>
      </c>
      <c r="B293" s="12" t="s">
        <v>25</v>
      </c>
      <c r="C293" s="138">
        <v>16.600000000000001</v>
      </c>
      <c r="D293" s="138">
        <v>41.2</v>
      </c>
      <c r="E293" s="138">
        <v>40.5</v>
      </c>
      <c r="F293" s="138">
        <v>0</v>
      </c>
      <c r="G293" s="138">
        <v>15.6</v>
      </c>
      <c r="H293" s="138">
        <v>0</v>
      </c>
      <c r="I293" s="138">
        <v>17.600000000000001</v>
      </c>
      <c r="J293" s="138">
        <v>30.9</v>
      </c>
      <c r="K293" s="138">
        <v>44.1</v>
      </c>
      <c r="L293" s="138">
        <v>36.1</v>
      </c>
      <c r="M293" s="138">
        <v>35.700000000000003</v>
      </c>
      <c r="N293" s="138">
        <v>7</v>
      </c>
      <c r="O293" s="138">
        <v>27.3</v>
      </c>
      <c r="P293" s="138">
        <v>16.399999999999999</v>
      </c>
      <c r="Q293" s="138">
        <v>36.6</v>
      </c>
      <c r="R293" s="138">
        <v>0</v>
      </c>
      <c r="S293" s="138">
        <v>0</v>
      </c>
      <c r="T293" s="138">
        <v>46.3</v>
      </c>
      <c r="U293" s="138">
        <v>0</v>
      </c>
      <c r="V293" s="138">
        <v>998.9</v>
      </c>
      <c r="W293" s="138">
        <v>12.4</v>
      </c>
      <c r="X293" s="137">
        <f t="shared" si="51"/>
        <v>1423.2</v>
      </c>
      <c r="Y293" s="261">
        <f>X293+X294</f>
        <v>1748.2</v>
      </c>
      <c r="Z293" s="11"/>
    </row>
    <row r="294" spans="1:26" ht="12.75">
      <c r="A294" s="420"/>
      <c r="B294" s="15" t="s">
        <v>32</v>
      </c>
      <c r="C294" s="138">
        <v>13.1</v>
      </c>
      <c r="D294" s="138">
        <v>36.1</v>
      </c>
      <c r="E294" s="138">
        <v>35.200000000000003</v>
      </c>
      <c r="F294" s="138">
        <v>0</v>
      </c>
      <c r="G294" s="138">
        <v>12.1</v>
      </c>
      <c r="H294" s="138">
        <v>3.8</v>
      </c>
      <c r="I294" s="138">
        <v>16.3</v>
      </c>
      <c r="J294" s="138">
        <v>24.8</v>
      </c>
      <c r="K294" s="138">
        <v>36</v>
      </c>
      <c r="L294" s="138">
        <v>30.6</v>
      </c>
      <c r="M294" s="138">
        <v>33.4</v>
      </c>
      <c r="N294" s="138">
        <v>0</v>
      </c>
      <c r="O294" s="138">
        <v>0</v>
      </c>
      <c r="P294" s="138">
        <v>10.8</v>
      </c>
      <c r="Q294" s="138">
        <v>18.5</v>
      </c>
      <c r="R294" s="138">
        <v>0</v>
      </c>
      <c r="S294" s="138">
        <v>0</v>
      </c>
      <c r="T294" s="138">
        <v>40.700000000000003</v>
      </c>
      <c r="U294" s="138">
        <v>0</v>
      </c>
      <c r="V294" s="138">
        <v>0</v>
      </c>
      <c r="W294" s="138">
        <v>13.6</v>
      </c>
      <c r="X294" s="137">
        <f t="shared" si="51"/>
        <v>325.00000000000006</v>
      </c>
      <c r="Y294" s="425"/>
      <c r="Z294" s="11"/>
    </row>
    <row r="295" spans="1:26" ht="12.75">
      <c r="A295" s="275">
        <v>46221</v>
      </c>
      <c r="B295" s="12" t="s">
        <v>25</v>
      </c>
      <c r="C295" s="138">
        <v>16.3</v>
      </c>
      <c r="D295" s="138">
        <v>21</v>
      </c>
      <c r="E295" s="138">
        <v>30.4</v>
      </c>
      <c r="F295" s="138">
        <v>0</v>
      </c>
      <c r="G295" s="138">
        <v>13.9</v>
      </c>
      <c r="H295" s="138">
        <v>0</v>
      </c>
      <c r="I295" s="138">
        <v>18</v>
      </c>
      <c r="J295" s="138">
        <v>31</v>
      </c>
      <c r="K295" s="138">
        <v>39.4</v>
      </c>
      <c r="L295" s="138">
        <v>34.1</v>
      </c>
      <c r="M295" s="138">
        <v>32.4</v>
      </c>
      <c r="N295" s="138">
        <v>14.2</v>
      </c>
      <c r="O295" s="138">
        <v>22</v>
      </c>
      <c r="P295" s="138">
        <v>19.5</v>
      </c>
      <c r="Q295" s="138">
        <v>37</v>
      </c>
      <c r="R295" s="138">
        <v>0</v>
      </c>
      <c r="S295" s="138">
        <v>0</v>
      </c>
      <c r="T295" s="138">
        <v>49.8</v>
      </c>
      <c r="U295" s="138">
        <v>0</v>
      </c>
      <c r="V295" s="138">
        <v>0</v>
      </c>
      <c r="W295" s="138">
        <v>11.8</v>
      </c>
      <c r="X295" s="137">
        <f t="shared" si="51"/>
        <v>390.8</v>
      </c>
      <c r="Y295" s="261">
        <f>X295+X296</f>
        <v>692.8</v>
      </c>
      <c r="Z295" s="11"/>
    </row>
    <row r="296" spans="1:26" ht="12.75">
      <c r="A296" s="420"/>
      <c r="B296" s="15" t="s">
        <v>32</v>
      </c>
      <c r="C296" s="138">
        <v>14.9</v>
      </c>
      <c r="D296" s="138">
        <v>34.200000000000003</v>
      </c>
      <c r="E296" s="138">
        <v>33.799999999999997</v>
      </c>
      <c r="F296" s="138">
        <v>0</v>
      </c>
      <c r="G296" s="138">
        <v>10.3</v>
      </c>
      <c r="H296" s="138">
        <v>0</v>
      </c>
      <c r="I296" s="138">
        <v>6.5</v>
      </c>
      <c r="J296" s="138">
        <v>23.3</v>
      </c>
      <c r="K296" s="138">
        <v>30.4</v>
      </c>
      <c r="L296" s="138">
        <v>32</v>
      </c>
      <c r="M296" s="138">
        <v>31.1</v>
      </c>
      <c r="N296" s="138">
        <v>0</v>
      </c>
      <c r="O296" s="138">
        <v>0</v>
      </c>
      <c r="P296" s="138">
        <v>12.1</v>
      </c>
      <c r="Q296" s="138">
        <v>20</v>
      </c>
      <c r="R296" s="138">
        <v>0</v>
      </c>
      <c r="S296" s="138">
        <v>0</v>
      </c>
      <c r="T296" s="138">
        <v>39.700000000000003</v>
      </c>
      <c r="U296" s="138">
        <v>0</v>
      </c>
      <c r="V296" s="138">
        <v>0</v>
      </c>
      <c r="W296" s="138">
        <v>13.7</v>
      </c>
      <c r="X296" s="137">
        <f t="shared" si="51"/>
        <v>302</v>
      </c>
      <c r="Y296" s="425"/>
      <c r="Z296" s="11"/>
    </row>
    <row r="297" spans="1:26" ht="12.75">
      <c r="A297" s="275">
        <v>46222</v>
      </c>
      <c r="B297" s="12" t="s">
        <v>25</v>
      </c>
      <c r="C297" s="138">
        <v>14.6</v>
      </c>
      <c r="D297" s="138">
        <v>43.3</v>
      </c>
      <c r="E297" s="138">
        <v>30</v>
      </c>
      <c r="F297" s="138">
        <v>0</v>
      </c>
      <c r="G297" s="138">
        <v>20.8</v>
      </c>
      <c r="H297" s="138">
        <v>4.8</v>
      </c>
      <c r="I297" s="138">
        <v>17.2</v>
      </c>
      <c r="J297" s="138">
        <v>31.6</v>
      </c>
      <c r="K297" s="138">
        <v>35.700000000000003</v>
      </c>
      <c r="L297" s="138">
        <v>30.4</v>
      </c>
      <c r="M297" s="138">
        <v>33.1</v>
      </c>
      <c r="N297" s="138">
        <v>15.9</v>
      </c>
      <c r="O297" s="138">
        <v>24</v>
      </c>
      <c r="P297" s="138">
        <v>15.7</v>
      </c>
      <c r="Q297" s="138">
        <v>35</v>
      </c>
      <c r="R297" s="138">
        <v>0</v>
      </c>
      <c r="S297" s="138">
        <v>0</v>
      </c>
      <c r="T297" s="138">
        <v>48.3</v>
      </c>
      <c r="U297" s="138">
        <v>0</v>
      </c>
      <c r="V297" s="138">
        <v>0</v>
      </c>
      <c r="W297" s="138">
        <v>10.7</v>
      </c>
      <c r="X297" s="137">
        <f t="shared" si="51"/>
        <v>411.09999999999997</v>
      </c>
      <c r="Y297" s="261">
        <f>X297+X298</f>
        <v>715.59999999999991</v>
      </c>
      <c r="Z297" s="11"/>
    </row>
    <row r="298" spans="1:26" ht="12.75">
      <c r="A298" s="420"/>
      <c r="B298" s="15" t="s">
        <v>32</v>
      </c>
      <c r="C298" s="138">
        <v>15</v>
      </c>
      <c r="D298" s="138">
        <v>42.6</v>
      </c>
      <c r="E298" s="138">
        <v>35.6</v>
      </c>
      <c r="F298" s="138">
        <v>0</v>
      </c>
      <c r="G298" s="138">
        <v>14.2</v>
      </c>
      <c r="H298" s="138">
        <v>0</v>
      </c>
      <c r="I298" s="138">
        <v>12</v>
      </c>
      <c r="J298" s="138">
        <v>23</v>
      </c>
      <c r="K298" s="138">
        <v>31.4</v>
      </c>
      <c r="L298" s="138">
        <v>31.7</v>
      </c>
      <c r="M298" s="138">
        <v>26.7</v>
      </c>
      <c r="N298" s="138">
        <v>0</v>
      </c>
      <c r="O298" s="138">
        <v>0</v>
      </c>
      <c r="P298" s="138">
        <v>12.6</v>
      </c>
      <c r="Q298" s="138">
        <v>18.2</v>
      </c>
      <c r="R298" s="138">
        <v>0</v>
      </c>
      <c r="S298" s="138">
        <v>0</v>
      </c>
      <c r="T298" s="138">
        <v>30.3</v>
      </c>
      <c r="U298" s="138">
        <v>0</v>
      </c>
      <c r="V298" s="138">
        <v>0</v>
      </c>
      <c r="W298" s="138">
        <v>11.2</v>
      </c>
      <c r="X298" s="137">
        <f t="shared" si="51"/>
        <v>304.5</v>
      </c>
      <c r="Y298" s="425"/>
      <c r="Z298" s="11"/>
    </row>
    <row r="299" spans="1:26" ht="12.75">
      <c r="A299" s="275">
        <v>46223</v>
      </c>
      <c r="B299" s="12" t="s">
        <v>25</v>
      </c>
      <c r="C299" s="138">
        <v>11.2</v>
      </c>
      <c r="D299" s="138">
        <v>45.1</v>
      </c>
      <c r="E299" s="138">
        <v>33.700000000000003</v>
      </c>
      <c r="F299" s="138">
        <v>0</v>
      </c>
      <c r="G299" s="138">
        <v>22.8</v>
      </c>
      <c r="H299" s="138">
        <v>0</v>
      </c>
      <c r="I299" s="138">
        <v>18.399999999999999</v>
      </c>
      <c r="J299" s="138">
        <v>30.8</v>
      </c>
      <c r="K299" s="138">
        <v>37.299999999999997</v>
      </c>
      <c r="L299" s="138">
        <v>32.299999999999997</v>
      </c>
      <c r="M299" s="138">
        <v>34.200000000000003</v>
      </c>
      <c r="N299" s="138">
        <v>13</v>
      </c>
      <c r="O299" s="138">
        <v>36.5</v>
      </c>
      <c r="P299" s="138">
        <v>18.399999999999999</v>
      </c>
      <c r="Q299" s="138">
        <v>36.700000000000003</v>
      </c>
      <c r="R299" s="138">
        <v>0</v>
      </c>
      <c r="S299" s="138">
        <v>0</v>
      </c>
      <c r="T299" s="138">
        <v>52.7</v>
      </c>
      <c r="U299" s="138">
        <v>0</v>
      </c>
      <c r="V299" s="138">
        <v>0</v>
      </c>
      <c r="W299" s="138">
        <v>15</v>
      </c>
      <c r="X299" s="137">
        <f t="shared" si="51"/>
        <v>438.09999999999997</v>
      </c>
      <c r="Y299" s="261">
        <f>X299+X300</f>
        <v>767.4</v>
      </c>
      <c r="Z299" s="11"/>
    </row>
    <row r="300" spans="1:26" ht="12.75">
      <c r="A300" s="420"/>
      <c r="B300" s="15" t="s">
        <v>32</v>
      </c>
      <c r="C300" s="138">
        <v>13.7</v>
      </c>
      <c r="D300" s="138">
        <v>40</v>
      </c>
      <c r="E300" s="138">
        <v>36.700000000000003</v>
      </c>
      <c r="F300" s="138">
        <v>0</v>
      </c>
      <c r="G300" s="138">
        <v>12</v>
      </c>
      <c r="H300" s="138">
        <v>12</v>
      </c>
      <c r="I300" s="138">
        <v>8</v>
      </c>
      <c r="J300" s="138">
        <v>22.2</v>
      </c>
      <c r="K300" s="138">
        <v>34.1</v>
      </c>
      <c r="L300" s="138">
        <v>29.4</v>
      </c>
      <c r="M300" s="138">
        <v>27.6</v>
      </c>
      <c r="N300" s="138">
        <v>0</v>
      </c>
      <c r="O300" s="138">
        <v>0</v>
      </c>
      <c r="P300" s="138">
        <v>15.9</v>
      </c>
      <c r="Q300" s="138">
        <v>24</v>
      </c>
      <c r="R300" s="138">
        <v>0</v>
      </c>
      <c r="S300" s="138">
        <v>0</v>
      </c>
      <c r="T300" s="138">
        <v>40</v>
      </c>
      <c r="U300" s="138">
        <v>0</v>
      </c>
      <c r="V300" s="138">
        <v>0</v>
      </c>
      <c r="W300" s="138">
        <v>13.7</v>
      </c>
      <c r="X300" s="137">
        <f t="shared" si="51"/>
        <v>329.3</v>
      </c>
      <c r="Y300" s="425"/>
      <c r="Z300" s="11"/>
    </row>
    <row r="301" spans="1:26" ht="12.75">
      <c r="A301" s="47"/>
      <c r="B301" s="41"/>
      <c r="C301" s="140"/>
      <c r="D301" s="140"/>
      <c r="E301" s="140"/>
      <c r="F301" s="138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38"/>
      <c r="T301" s="140"/>
      <c r="U301" s="140"/>
      <c r="V301" s="140"/>
      <c r="W301" s="140"/>
      <c r="X301" s="137"/>
      <c r="Y301" s="137"/>
      <c r="Z301" s="11"/>
    </row>
    <row r="302" spans="1:26" ht="12.75">
      <c r="A302" s="282" t="s">
        <v>89</v>
      </c>
      <c r="B302" s="422"/>
      <c r="C302" s="17">
        <f t="shared" ref="C302:Y302" si="52">SUM(C281:C300)</f>
        <v>264.60000000000002</v>
      </c>
      <c r="D302" s="17">
        <f t="shared" si="52"/>
        <v>795.00000000000011</v>
      </c>
      <c r="E302" s="17">
        <f t="shared" si="52"/>
        <v>609.90000000000009</v>
      </c>
      <c r="F302" s="17">
        <f t="shared" si="52"/>
        <v>0</v>
      </c>
      <c r="G302" s="17">
        <f t="shared" si="52"/>
        <v>271.8</v>
      </c>
      <c r="H302" s="17">
        <f t="shared" si="52"/>
        <v>145.30000000000001</v>
      </c>
      <c r="I302" s="17">
        <f t="shared" si="52"/>
        <v>313.39999999999998</v>
      </c>
      <c r="J302" s="17">
        <f t="shared" si="52"/>
        <v>549.79999999999995</v>
      </c>
      <c r="K302" s="17">
        <f t="shared" si="52"/>
        <v>734.89999999999986</v>
      </c>
      <c r="L302" s="17">
        <f t="shared" si="52"/>
        <v>636.20000000000005</v>
      </c>
      <c r="M302" s="17">
        <f t="shared" si="52"/>
        <v>619.60000000000014</v>
      </c>
      <c r="N302" s="17">
        <f t="shared" si="52"/>
        <v>131.30000000000001</v>
      </c>
      <c r="O302" s="17">
        <f t="shared" si="52"/>
        <v>265.39999999999998</v>
      </c>
      <c r="P302" s="17">
        <f t="shared" si="52"/>
        <v>297.5</v>
      </c>
      <c r="Q302" s="17">
        <f t="shared" si="52"/>
        <v>542.80000000000007</v>
      </c>
      <c r="R302" s="17">
        <f t="shared" si="52"/>
        <v>4711.2999999999993</v>
      </c>
      <c r="S302" s="17">
        <f t="shared" si="52"/>
        <v>0</v>
      </c>
      <c r="T302" s="17">
        <f t="shared" si="52"/>
        <v>864</v>
      </c>
      <c r="U302" s="17">
        <f t="shared" si="52"/>
        <v>5247.1</v>
      </c>
      <c r="V302" s="17">
        <f t="shared" si="52"/>
        <v>6507.5999999999995</v>
      </c>
      <c r="W302" s="17">
        <f t="shared" si="52"/>
        <v>261.3</v>
      </c>
      <c r="X302" s="17">
        <f t="shared" si="52"/>
        <v>23768.799999999999</v>
      </c>
      <c r="Y302" s="17">
        <f t="shared" si="52"/>
        <v>23768.800000000003</v>
      </c>
      <c r="Z302" s="11"/>
    </row>
    <row r="303" spans="1:26" ht="13.5">
      <c r="A303" s="280" t="s">
        <v>90</v>
      </c>
      <c r="B303" s="421"/>
      <c r="C303" s="16">
        <f t="shared" ref="C303:Q303" si="53">40*C302</f>
        <v>10584</v>
      </c>
      <c r="D303" s="16">
        <f t="shared" si="53"/>
        <v>31800.000000000004</v>
      </c>
      <c r="E303" s="16">
        <f t="shared" si="53"/>
        <v>24396.000000000004</v>
      </c>
      <c r="F303" s="16">
        <f t="shared" si="53"/>
        <v>0</v>
      </c>
      <c r="G303" s="16">
        <f t="shared" si="53"/>
        <v>10872</v>
      </c>
      <c r="H303" s="16">
        <f t="shared" si="53"/>
        <v>5812</v>
      </c>
      <c r="I303" s="16">
        <f t="shared" si="53"/>
        <v>12536</v>
      </c>
      <c r="J303" s="16">
        <f t="shared" si="53"/>
        <v>21992</v>
      </c>
      <c r="K303" s="16">
        <f t="shared" si="53"/>
        <v>29395.999999999993</v>
      </c>
      <c r="L303" s="16">
        <f t="shared" si="53"/>
        <v>25448</v>
      </c>
      <c r="M303" s="16">
        <f t="shared" si="53"/>
        <v>24784.000000000007</v>
      </c>
      <c r="N303" s="16">
        <f t="shared" si="53"/>
        <v>5252</v>
      </c>
      <c r="O303" s="16">
        <f t="shared" si="53"/>
        <v>10616</v>
      </c>
      <c r="P303" s="16">
        <f t="shared" si="53"/>
        <v>11900</v>
      </c>
      <c r="Q303" s="16">
        <f t="shared" si="53"/>
        <v>21712.000000000004</v>
      </c>
      <c r="R303" s="16"/>
      <c r="S303" s="16">
        <f t="shared" ref="S303:T303" si="54">40*S302</f>
        <v>0</v>
      </c>
      <c r="T303" s="16">
        <f t="shared" si="54"/>
        <v>34560</v>
      </c>
      <c r="U303" s="16"/>
      <c r="V303" s="16"/>
      <c r="W303" s="16"/>
      <c r="X303" s="16">
        <f t="shared" ref="X303:Y303" si="55">40*X302</f>
        <v>950752</v>
      </c>
      <c r="Y303" s="16">
        <f t="shared" si="55"/>
        <v>950752.00000000012</v>
      </c>
      <c r="Z303" s="11"/>
    </row>
    <row r="304" spans="1:26" ht="12.75">
      <c r="A304" s="50"/>
      <c r="B304" s="35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5"/>
      <c r="Y304" s="15"/>
      <c r="Z304" s="11"/>
    </row>
    <row r="305" spans="1:26" ht="12.75">
      <c r="A305" s="281" t="s">
        <v>91</v>
      </c>
      <c r="B305" s="42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76"/>
      <c r="U305" s="76"/>
      <c r="V305" s="76"/>
      <c r="W305" s="76"/>
      <c r="X305" s="22"/>
      <c r="Y305" s="22"/>
      <c r="Z305" s="11"/>
    </row>
    <row r="306" spans="1:26" ht="12.75">
      <c r="A306" s="282" t="s">
        <v>92</v>
      </c>
      <c r="B306" s="422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59"/>
      <c r="U306" s="59"/>
      <c r="V306" s="59"/>
      <c r="W306" s="59"/>
      <c r="X306" s="20"/>
      <c r="Y306" s="20"/>
      <c r="Z306" s="11"/>
    </row>
    <row r="307" spans="1:26" ht="12.75">
      <c r="A307" s="77"/>
      <c r="B307" s="78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2"/>
      <c r="Y307" s="12"/>
      <c r="Z307" s="11"/>
    </row>
    <row r="308" spans="1:26" ht="12.75">
      <c r="A308" s="260">
        <v>46224</v>
      </c>
      <c r="B308" s="137" t="s">
        <v>25</v>
      </c>
      <c r="C308" s="138">
        <v>16.399999999999999</v>
      </c>
      <c r="D308" s="138">
        <v>45.6</v>
      </c>
      <c r="E308" s="138">
        <v>32.9</v>
      </c>
      <c r="F308" s="138">
        <v>0</v>
      </c>
      <c r="G308" s="138">
        <v>16.3</v>
      </c>
      <c r="H308" s="138">
        <v>15.3</v>
      </c>
      <c r="I308" s="138">
        <v>20.6</v>
      </c>
      <c r="J308" s="138">
        <v>10.6</v>
      </c>
      <c r="K308" s="138">
        <v>35.6</v>
      </c>
      <c r="L308" s="138">
        <v>30.5</v>
      </c>
      <c r="M308" s="138">
        <v>35</v>
      </c>
      <c r="N308" s="138">
        <v>0</v>
      </c>
      <c r="O308" s="138">
        <v>21</v>
      </c>
      <c r="P308" s="138">
        <v>18</v>
      </c>
      <c r="Q308" s="138">
        <v>22.3</v>
      </c>
      <c r="R308" s="138">
        <v>0</v>
      </c>
      <c r="S308" s="138">
        <v>0</v>
      </c>
      <c r="T308" s="138">
        <v>50.5</v>
      </c>
      <c r="U308" s="138">
        <v>0</v>
      </c>
      <c r="V308" s="138">
        <v>0</v>
      </c>
      <c r="W308" s="138">
        <v>12.4</v>
      </c>
      <c r="X308" s="137">
        <f t="shared" ref="X308:X327" si="56">SUM(C308:W308)</f>
        <v>382.99999999999994</v>
      </c>
      <c r="Y308" s="261">
        <f>X308+X309</f>
        <v>705.4</v>
      </c>
      <c r="Z308" s="11"/>
    </row>
    <row r="309" spans="1:26" ht="12.75" customHeight="1">
      <c r="A309" s="424"/>
      <c r="B309" s="137" t="s">
        <v>32</v>
      </c>
      <c r="C309" s="138">
        <v>14.2</v>
      </c>
      <c r="D309" s="138">
        <v>47.6</v>
      </c>
      <c r="E309" s="138">
        <v>37.6</v>
      </c>
      <c r="F309" s="138">
        <v>0</v>
      </c>
      <c r="G309" s="138">
        <v>11.3</v>
      </c>
      <c r="H309" s="138">
        <v>7.5</v>
      </c>
      <c r="I309" s="138">
        <v>10.3</v>
      </c>
      <c r="J309" s="138">
        <v>23.3</v>
      </c>
      <c r="K309" s="138">
        <v>34.299999999999997</v>
      </c>
      <c r="L309" s="138">
        <v>33.6</v>
      </c>
      <c r="M309" s="138">
        <v>28.6</v>
      </c>
      <c r="N309" s="138">
        <v>0</v>
      </c>
      <c r="O309" s="138">
        <v>0</v>
      </c>
      <c r="P309" s="138">
        <v>13.3</v>
      </c>
      <c r="Q309" s="138">
        <v>21.5</v>
      </c>
      <c r="R309" s="138">
        <v>0</v>
      </c>
      <c r="S309" s="138">
        <v>0</v>
      </c>
      <c r="T309" s="138">
        <v>26.2</v>
      </c>
      <c r="U309" s="138">
        <v>0</v>
      </c>
      <c r="V309" s="138">
        <v>0</v>
      </c>
      <c r="W309" s="138">
        <v>13.1</v>
      </c>
      <c r="X309" s="137">
        <f t="shared" si="56"/>
        <v>322.40000000000003</v>
      </c>
      <c r="Y309" s="425"/>
      <c r="Z309" s="11"/>
    </row>
    <row r="310" spans="1:26" ht="12.75" customHeight="1">
      <c r="A310" s="260">
        <v>46225</v>
      </c>
      <c r="B310" s="137" t="s">
        <v>25</v>
      </c>
      <c r="C310" s="138">
        <v>19.3</v>
      </c>
      <c r="D310" s="138">
        <v>46.2</v>
      </c>
      <c r="E310" s="138">
        <v>36.4</v>
      </c>
      <c r="F310" s="138">
        <v>0</v>
      </c>
      <c r="G310" s="138">
        <v>12.7</v>
      </c>
      <c r="H310" s="138">
        <v>17.399999999999999</v>
      </c>
      <c r="I310" s="138">
        <v>9.8000000000000007</v>
      </c>
      <c r="J310" s="138">
        <v>19.899999999999999</v>
      </c>
      <c r="K310" s="138">
        <v>37.1</v>
      </c>
      <c r="L310" s="138">
        <v>34.200000000000003</v>
      </c>
      <c r="M310" s="138">
        <v>34.299999999999997</v>
      </c>
      <c r="N310" s="138">
        <v>16.3</v>
      </c>
      <c r="O310" s="138">
        <v>19.5</v>
      </c>
      <c r="P310" s="138">
        <v>18.399999999999999</v>
      </c>
      <c r="Q310" s="138">
        <v>38</v>
      </c>
      <c r="R310" s="138">
        <v>0</v>
      </c>
      <c r="S310" s="138">
        <v>0</v>
      </c>
      <c r="T310" s="138">
        <v>50.1</v>
      </c>
      <c r="U310" s="138">
        <v>0</v>
      </c>
      <c r="V310" s="138">
        <v>0</v>
      </c>
      <c r="W310" s="138">
        <v>18.899999999999999</v>
      </c>
      <c r="X310" s="137">
        <f t="shared" si="56"/>
        <v>428.5</v>
      </c>
      <c r="Y310" s="261">
        <f>X310+X311</f>
        <v>763.59999999999991</v>
      </c>
      <c r="Z310" s="11"/>
    </row>
    <row r="311" spans="1:26" ht="12.75" customHeight="1">
      <c r="A311" s="424"/>
      <c r="B311" s="137" t="s">
        <v>32</v>
      </c>
      <c r="C311" s="138">
        <v>12.3</v>
      </c>
      <c r="D311" s="138">
        <v>45.3</v>
      </c>
      <c r="E311" s="138">
        <v>36.6</v>
      </c>
      <c r="F311" s="138">
        <v>0</v>
      </c>
      <c r="G311" s="138">
        <v>10.7</v>
      </c>
      <c r="H311" s="138">
        <v>14.2</v>
      </c>
      <c r="I311" s="138">
        <v>4.8</v>
      </c>
      <c r="J311" s="138">
        <v>24.2</v>
      </c>
      <c r="K311" s="138">
        <v>33.799999999999997</v>
      </c>
      <c r="L311" s="138">
        <v>33.4</v>
      </c>
      <c r="M311" s="138">
        <v>30.2</v>
      </c>
      <c r="N311" s="138">
        <v>0</v>
      </c>
      <c r="O311" s="138">
        <v>0</v>
      </c>
      <c r="P311" s="138">
        <v>11.8</v>
      </c>
      <c r="Q311" s="138">
        <v>21.4</v>
      </c>
      <c r="R311" s="138">
        <v>0</v>
      </c>
      <c r="S311" s="138">
        <v>0</v>
      </c>
      <c r="T311" s="138">
        <v>40.9</v>
      </c>
      <c r="U311" s="138">
        <v>0</v>
      </c>
      <c r="V311" s="138">
        <v>0</v>
      </c>
      <c r="W311" s="138">
        <v>15.5</v>
      </c>
      <c r="X311" s="137">
        <f t="shared" si="56"/>
        <v>335.09999999999991</v>
      </c>
      <c r="Y311" s="425"/>
      <c r="Z311" s="11"/>
    </row>
    <row r="312" spans="1:26" ht="12.75" customHeight="1">
      <c r="A312" s="260">
        <v>46226</v>
      </c>
      <c r="B312" s="137" t="s">
        <v>25</v>
      </c>
      <c r="C312" s="138">
        <v>16.5</v>
      </c>
      <c r="D312" s="138">
        <v>41.3</v>
      </c>
      <c r="E312" s="138">
        <v>32.1</v>
      </c>
      <c r="F312" s="138">
        <v>0</v>
      </c>
      <c r="G312" s="138">
        <v>19.3</v>
      </c>
      <c r="H312" s="138">
        <v>5.7</v>
      </c>
      <c r="I312" s="138">
        <v>17</v>
      </c>
      <c r="J312" s="138">
        <v>28.5</v>
      </c>
      <c r="K312" s="138">
        <v>36.299999999999997</v>
      </c>
      <c r="L312" s="138">
        <v>32.6</v>
      </c>
      <c r="M312" s="138">
        <v>31</v>
      </c>
      <c r="N312" s="138">
        <v>5.5</v>
      </c>
      <c r="O312" s="138">
        <v>0</v>
      </c>
      <c r="P312" s="138">
        <v>17.5</v>
      </c>
      <c r="Q312" s="138">
        <v>37.4</v>
      </c>
      <c r="R312" s="138">
        <v>0</v>
      </c>
      <c r="S312" s="138">
        <v>0</v>
      </c>
      <c r="T312" s="138">
        <v>41.5</v>
      </c>
      <c r="U312" s="138">
        <v>0</v>
      </c>
      <c r="V312" s="138">
        <v>0</v>
      </c>
      <c r="W312" s="138">
        <v>12.3</v>
      </c>
      <c r="X312" s="137">
        <f t="shared" si="56"/>
        <v>374.49999999999994</v>
      </c>
      <c r="Y312" s="261">
        <f>X312+X313</f>
        <v>728.3</v>
      </c>
      <c r="Z312" s="11"/>
    </row>
    <row r="313" spans="1:26" ht="12.75" customHeight="1">
      <c r="A313" s="424"/>
      <c r="B313" s="137" t="s">
        <v>32</v>
      </c>
      <c r="C313" s="138">
        <v>15</v>
      </c>
      <c r="D313" s="138">
        <v>50.1</v>
      </c>
      <c r="E313" s="138">
        <v>40</v>
      </c>
      <c r="F313" s="138">
        <v>0</v>
      </c>
      <c r="G313" s="138">
        <v>8</v>
      </c>
      <c r="H313" s="138">
        <v>12</v>
      </c>
      <c r="I313" s="138">
        <v>27.6</v>
      </c>
      <c r="J313" s="138">
        <v>24.5</v>
      </c>
      <c r="K313" s="138">
        <v>32.1</v>
      </c>
      <c r="L313" s="138">
        <v>30</v>
      </c>
      <c r="M313" s="138">
        <v>29.7</v>
      </c>
      <c r="N313" s="138">
        <v>0</v>
      </c>
      <c r="O313" s="138">
        <v>0</v>
      </c>
      <c r="P313" s="138">
        <v>12.7</v>
      </c>
      <c r="Q313" s="138">
        <v>21</v>
      </c>
      <c r="R313" s="138">
        <v>0</v>
      </c>
      <c r="S313" s="138">
        <v>0</v>
      </c>
      <c r="T313" s="138">
        <v>36.1</v>
      </c>
      <c r="U313" s="138">
        <v>0</v>
      </c>
      <c r="V313" s="138">
        <v>0</v>
      </c>
      <c r="W313" s="138">
        <v>15</v>
      </c>
      <c r="X313" s="137">
        <f t="shared" si="56"/>
        <v>353.8</v>
      </c>
      <c r="Y313" s="425"/>
      <c r="Z313" s="11"/>
    </row>
    <row r="314" spans="1:26" ht="12.75" customHeight="1">
      <c r="A314" s="260">
        <v>46227</v>
      </c>
      <c r="B314" s="137" t="s">
        <v>25</v>
      </c>
      <c r="C314" s="138">
        <v>13.1</v>
      </c>
      <c r="D314" s="138">
        <v>53</v>
      </c>
      <c r="E314" s="138">
        <v>31.4</v>
      </c>
      <c r="F314" s="138">
        <v>0</v>
      </c>
      <c r="G314" s="138">
        <v>0</v>
      </c>
      <c r="H314" s="138">
        <v>19.5</v>
      </c>
      <c r="I314" s="138">
        <v>20.399999999999999</v>
      </c>
      <c r="J314" s="138">
        <v>30</v>
      </c>
      <c r="K314" s="138">
        <v>36.6</v>
      </c>
      <c r="L314" s="138">
        <v>31.5</v>
      </c>
      <c r="M314" s="138">
        <v>34.5</v>
      </c>
      <c r="N314" s="138">
        <v>17</v>
      </c>
      <c r="O314" s="138">
        <v>26.3</v>
      </c>
      <c r="P314" s="138">
        <v>17.3</v>
      </c>
      <c r="Q314" s="138">
        <v>41.6</v>
      </c>
      <c r="R314" s="138">
        <v>0</v>
      </c>
      <c r="S314" s="138">
        <v>0</v>
      </c>
      <c r="T314" s="138">
        <v>49.1</v>
      </c>
      <c r="U314" s="138">
        <v>0</v>
      </c>
      <c r="V314" s="138">
        <v>0</v>
      </c>
      <c r="W314" s="138">
        <v>19.8</v>
      </c>
      <c r="X314" s="137">
        <f t="shared" si="56"/>
        <v>441.10000000000008</v>
      </c>
      <c r="Y314" s="261">
        <f>X314+X315</f>
        <v>793.40000000000009</v>
      </c>
      <c r="Z314" s="11"/>
    </row>
    <row r="315" spans="1:26" ht="12.75" customHeight="1">
      <c r="A315" s="424"/>
      <c r="B315" s="137" t="s">
        <v>32</v>
      </c>
      <c r="C315" s="138">
        <v>16.3</v>
      </c>
      <c r="D315" s="138">
        <v>48.1</v>
      </c>
      <c r="E315" s="138">
        <v>40.6</v>
      </c>
      <c r="F315" s="138">
        <v>0</v>
      </c>
      <c r="G315" s="138">
        <v>12.7</v>
      </c>
      <c r="H315" s="138">
        <v>14</v>
      </c>
      <c r="I315" s="138">
        <v>8</v>
      </c>
      <c r="J315" s="138">
        <v>24.4</v>
      </c>
      <c r="K315" s="138">
        <v>35.5</v>
      </c>
      <c r="L315" s="138">
        <v>31.3</v>
      </c>
      <c r="M315" s="138">
        <v>27.4</v>
      </c>
      <c r="N315" s="138">
        <v>0</v>
      </c>
      <c r="O315" s="138">
        <v>0</v>
      </c>
      <c r="P315" s="138">
        <v>17.5</v>
      </c>
      <c r="Q315" s="138">
        <v>28.5</v>
      </c>
      <c r="R315" s="138">
        <v>0</v>
      </c>
      <c r="S315" s="138">
        <v>0</v>
      </c>
      <c r="T315" s="138">
        <v>35</v>
      </c>
      <c r="U315" s="138">
        <v>0</v>
      </c>
      <c r="V315" s="138">
        <v>0</v>
      </c>
      <c r="W315" s="138">
        <v>13</v>
      </c>
      <c r="X315" s="137">
        <f t="shared" si="56"/>
        <v>352.3</v>
      </c>
      <c r="Y315" s="425"/>
      <c r="Z315" s="11"/>
    </row>
    <row r="316" spans="1:26" ht="12.75" customHeight="1">
      <c r="A316" s="260">
        <v>46228</v>
      </c>
      <c r="B316" s="137" t="s">
        <v>25</v>
      </c>
      <c r="C316" s="138">
        <v>14.8</v>
      </c>
      <c r="D316" s="138">
        <v>49.9</v>
      </c>
      <c r="E316" s="138">
        <v>34.5</v>
      </c>
      <c r="F316" s="138">
        <v>0</v>
      </c>
      <c r="G316" s="138">
        <v>17</v>
      </c>
      <c r="H316" s="138">
        <v>13.9</v>
      </c>
      <c r="I316" s="138">
        <v>20.3</v>
      </c>
      <c r="J316" s="138">
        <v>32.700000000000003</v>
      </c>
      <c r="K316" s="138">
        <v>39.700000000000003</v>
      </c>
      <c r="L316" s="138">
        <v>33.6</v>
      </c>
      <c r="M316" s="138">
        <v>34.5</v>
      </c>
      <c r="N316" s="138">
        <v>13.9</v>
      </c>
      <c r="O316" s="138">
        <v>24.2</v>
      </c>
      <c r="P316" s="138">
        <v>18</v>
      </c>
      <c r="Q316" s="138">
        <v>39.4</v>
      </c>
      <c r="R316" s="138">
        <v>0</v>
      </c>
      <c r="S316" s="138">
        <v>0</v>
      </c>
      <c r="T316" s="138">
        <v>41.4</v>
      </c>
      <c r="U316" s="138">
        <v>0</v>
      </c>
      <c r="V316" s="138">
        <v>0</v>
      </c>
      <c r="W316" s="138">
        <v>20.7</v>
      </c>
      <c r="X316" s="137">
        <f t="shared" si="56"/>
        <v>448.49999999999994</v>
      </c>
      <c r="Y316" s="261">
        <f>X316+X317</f>
        <v>800.4</v>
      </c>
      <c r="Z316" s="11"/>
    </row>
    <row r="317" spans="1:26" ht="12.75" customHeight="1">
      <c r="A317" s="424"/>
      <c r="B317" s="137" t="s">
        <v>32</v>
      </c>
      <c r="C317" s="138">
        <v>14</v>
      </c>
      <c r="D317" s="138">
        <v>48.3</v>
      </c>
      <c r="E317" s="138">
        <v>38.799999999999997</v>
      </c>
      <c r="F317" s="138">
        <v>0</v>
      </c>
      <c r="G317" s="138">
        <v>9</v>
      </c>
      <c r="H317" s="138">
        <v>13.5</v>
      </c>
      <c r="I317" s="138">
        <v>14.5</v>
      </c>
      <c r="J317" s="138">
        <v>25.8</v>
      </c>
      <c r="K317" s="138">
        <v>38.700000000000003</v>
      </c>
      <c r="L317" s="138">
        <v>33.799999999999997</v>
      </c>
      <c r="M317" s="138">
        <v>29.3</v>
      </c>
      <c r="N317" s="138">
        <v>0</v>
      </c>
      <c r="O317" s="138">
        <v>0</v>
      </c>
      <c r="P317" s="138">
        <v>14.5</v>
      </c>
      <c r="Q317" s="138">
        <v>20.399999999999999</v>
      </c>
      <c r="R317" s="138">
        <v>0</v>
      </c>
      <c r="S317" s="138">
        <v>0</v>
      </c>
      <c r="T317" s="138">
        <v>43.3</v>
      </c>
      <c r="U317" s="138">
        <v>0</v>
      </c>
      <c r="V317" s="138">
        <v>0</v>
      </c>
      <c r="W317" s="138">
        <v>8</v>
      </c>
      <c r="X317" s="137">
        <f t="shared" si="56"/>
        <v>351.90000000000003</v>
      </c>
      <c r="Y317" s="425"/>
      <c r="Z317" s="11"/>
    </row>
    <row r="318" spans="1:26" ht="12.75" customHeight="1">
      <c r="A318" s="260">
        <v>46229</v>
      </c>
      <c r="B318" s="137" t="s">
        <v>25</v>
      </c>
      <c r="C318" s="138">
        <v>15.2</v>
      </c>
      <c r="D318" s="138">
        <v>43</v>
      </c>
      <c r="E318" s="138">
        <v>27.4</v>
      </c>
      <c r="F318" s="138">
        <v>0</v>
      </c>
      <c r="G318" s="138">
        <v>15.4</v>
      </c>
      <c r="H318" s="138">
        <v>17.600000000000001</v>
      </c>
      <c r="I318" s="138">
        <v>23.5</v>
      </c>
      <c r="J318" s="138">
        <v>33.6</v>
      </c>
      <c r="K318" s="138">
        <v>39</v>
      </c>
      <c r="L318" s="138">
        <v>32.4</v>
      </c>
      <c r="M318" s="138">
        <v>34.1</v>
      </c>
      <c r="N318" s="138">
        <v>14.6</v>
      </c>
      <c r="O318" s="138">
        <v>31.8</v>
      </c>
      <c r="P318" s="138">
        <v>18</v>
      </c>
      <c r="Q318" s="138">
        <v>40</v>
      </c>
      <c r="R318" s="138">
        <v>0</v>
      </c>
      <c r="S318" s="138">
        <v>0</v>
      </c>
      <c r="T318" s="138">
        <v>49</v>
      </c>
      <c r="U318" s="138">
        <v>0</v>
      </c>
      <c r="V318" s="138">
        <v>0</v>
      </c>
      <c r="W318" s="138">
        <v>20.2</v>
      </c>
      <c r="X318" s="137">
        <f t="shared" si="56"/>
        <v>454.8</v>
      </c>
      <c r="Y318" s="261">
        <f>X318+X319</f>
        <v>806.2</v>
      </c>
      <c r="Z318" s="11"/>
    </row>
    <row r="319" spans="1:26" ht="12.75" customHeight="1">
      <c r="A319" s="424"/>
      <c r="B319" s="137" t="s">
        <v>32</v>
      </c>
      <c r="C319" s="138">
        <v>13.7</v>
      </c>
      <c r="D319" s="138">
        <v>47.3</v>
      </c>
      <c r="E319" s="138">
        <v>40</v>
      </c>
      <c r="F319" s="138">
        <v>0</v>
      </c>
      <c r="G319" s="138">
        <v>11.2</v>
      </c>
      <c r="H319" s="138">
        <v>17.3</v>
      </c>
      <c r="I319" s="138">
        <v>4</v>
      </c>
      <c r="J319" s="138">
        <v>27</v>
      </c>
      <c r="K319" s="138">
        <v>37.299999999999997</v>
      </c>
      <c r="L319" s="138">
        <v>30.6</v>
      </c>
      <c r="M319" s="138">
        <v>25.6</v>
      </c>
      <c r="N319" s="138">
        <v>0</v>
      </c>
      <c r="O319" s="138">
        <v>5</v>
      </c>
      <c r="P319" s="138">
        <v>16.8</v>
      </c>
      <c r="Q319" s="138">
        <v>22.9</v>
      </c>
      <c r="R319" s="138">
        <v>0</v>
      </c>
      <c r="S319" s="138">
        <v>0</v>
      </c>
      <c r="T319" s="138">
        <v>40.5</v>
      </c>
      <c r="U319" s="138">
        <v>0</v>
      </c>
      <c r="V319" s="138">
        <v>0</v>
      </c>
      <c r="W319" s="138">
        <v>12.2</v>
      </c>
      <c r="X319" s="137">
        <f t="shared" si="56"/>
        <v>351.4</v>
      </c>
      <c r="Y319" s="425"/>
      <c r="Z319" s="11"/>
    </row>
    <row r="320" spans="1:26" ht="12.75" customHeight="1">
      <c r="A320" s="260">
        <v>46230</v>
      </c>
      <c r="B320" s="137" t="s">
        <v>25</v>
      </c>
      <c r="C320" s="138">
        <v>16</v>
      </c>
      <c r="D320" s="138">
        <v>47</v>
      </c>
      <c r="E320" s="138">
        <v>37</v>
      </c>
      <c r="F320" s="138">
        <v>0</v>
      </c>
      <c r="G320" s="138">
        <v>16.5</v>
      </c>
      <c r="H320" s="138">
        <v>8</v>
      </c>
      <c r="I320" s="138">
        <v>20</v>
      </c>
      <c r="J320" s="138">
        <v>32.200000000000003</v>
      </c>
      <c r="K320" s="138">
        <v>40</v>
      </c>
      <c r="L320" s="138">
        <v>27.5</v>
      </c>
      <c r="M320" s="138">
        <v>33</v>
      </c>
      <c r="N320" s="138">
        <v>10.6</v>
      </c>
      <c r="O320" s="138">
        <v>31.1</v>
      </c>
      <c r="P320" s="138">
        <v>19.100000000000001</v>
      </c>
      <c r="Q320" s="138">
        <v>37.1</v>
      </c>
      <c r="R320" s="138">
        <v>0</v>
      </c>
      <c r="S320" s="138">
        <v>0</v>
      </c>
      <c r="T320" s="138">
        <v>43.5</v>
      </c>
      <c r="U320" s="138">
        <v>0</v>
      </c>
      <c r="V320" s="138">
        <v>0</v>
      </c>
      <c r="W320" s="138">
        <v>19</v>
      </c>
      <c r="X320" s="137">
        <f t="shared" si="56"/>
        <v>437.60000000000008</v>
      </c>
      <c r="Y320" s="261">
        <f>X320+X321</f>
        <v>769.10000000000014</v>
      </c>
      <c r="Z320" s="11"/>
    </row>
    <row r="321" spans="1:26" ht="12.75" customHeight="1">
      <c r="A321" s="424"/>
      <c r="B321" s="137" t="s">
        <v>32</v>
      </c>
      <c r="C321" s="138">
        <v>13</v>
      </c>
      <c r="D321" s="138">
        <v>47.7</v>
      </c>
      <c r="E321" s="138">
        <v>40.200000000000003</v>
      </c>
      <c r="F321" s="138">
        <v>0</v>
      </c>
      <c r="G321" s="138">
        <v>11.1</v>
      </c>
      <c r="H321" s="138">
        <v>11.7</v>
      </c>
      <c r="I321" s="138">
        <v>10.199999999999999</v>
      </c>
      <c r="J321" s="138">
        <v>25.3</v>
      </c>
      <c r="K321" s="138">
        <v>33.4</v>
      </c>
      <c r="L321" s="138">
        <v>31</v>
      </c>
      <c r="M321" s="138">
        <v>26.3</v>
      </c>
      <c r="N321" s="138">
        <v>0</v>
      </c>
      <c r="O321" s="138">
        <v>7.2</v>
      </c>
      <c r="P321" s="138">
        <v>16</v>
      </c>
      <c r="Q321" s="138">
        <v>22</v>
      </c>
      <c r="R321" s="138">
        <v>0</v>
      </c>
      <c r="S321" s="138">
        <v>0</v>
      </c>
      <c r="T321" s="138">
        <v>27.4</v>
      </c>
      <c r="U321" s="138">
        <v>0</v>
      </c>
      <c r="V321" s="138">
        <v>0</v>
      </c>
      <c r="W321" s="138">
        <v>9</v>
      </c>
      <c r="X321" s="137">
        <f t="shared" si="56"/>
        <v>331.5</v>
      </c>
      <c r="Y321" s="425"/>
      <c r="Z321" s="11"/>
    </row>
    <row r="322" spans="1:26" ht="12.75" customHeight="1">
      <c r="A322" s="260">
        <v>46231</v>
      </c>
      <c r="B322" s="137" t="s">
        <v>25</v>
      </c>
      <c r="C322" s="138">
        <v>14.1</v>
      </c>
      <c r="D322" s="138">
        <v>48.7</v>
      </c>
      <c r="E322" s="138">
        <v>36.1</v>
      </c>
      <c r="F322" s="138">
        <v>0</v>
      </c>
      <c r="G322" s="138">
        <v>18.899999999999999</v>
      </c>
      <c r="H322" s="138">
        <v>15.9</v>
      </c>
      <c r="I322" s="138">
        <v>19</v>
      </c>
      <c r="J322" s="138">
        <v>30.4</v>
      </c>
      <c r="K322" s="138">
        <v>36.299999999999997</v>
      </c>
      <c r="L322" s="138">
        <v>27.6</v>
      </c>
      <c r="M322" s="138">
        <v>28.8</v>
      </c>
      <c r="N322" s="138">
        <v>12</v>
      </c>
      <c r="O322" s="138">
        <v>35.5</v>
      </c>
      <c r="P322" s="138">
        <v>23.2</v>
      </c>
      <c r="Q322" s="138">
        <v>41.3</v>
      </c>
      <c r="R322" s="138">
        <v>0</v>
      </c>
      <c r="S322" s="138">
        <v>0</v>
      </c>
      <c r="T322" s="138">
        <v>49.6</v>
      </c>
      <c r="U322" s="138">
        <v>0</v>
      </c>
      <c r="V322" s="138">
        <v>0</v>
      </c>
      <c r="W322" s="138">
        <v>17.100000000000001</v>
      </c>
      <c r="X322" s="137">
        <f t="shared" si="56"/>
        <v>454.50000000000006</v>
      </c>
      <c r="Y322" s="261">
        <f>X322+X323</f>
        <v>787.2</v>
      </c>
      <c r="Z322" s="11"/>
    </row>
    <row r="323" spans="1:26" ht="12.75" customHeight="1">
      <c r="A323" s="424"/>
      <c r="B323" s="137" t="s">
        <v>32</v>
      </c>
      <c r="C323" s="138">
        <v>16</v>
      </c>
      <c r="D323" s="138">
        <v>50</v>
      </c>
      <c r="E323" s="138">
        <v>41.2</v>
      </c>
      <c r="F323" s="138">
        <v>0</v>
      </c>
      <c r="G323" s="138">
        <v>11.1</v>
      </c>
      <c r="H323" s="138">
        <v>14.2</v>
      </c>
      <c r="I323" s="138">
        <v>6.6</v>
      </c>
      <c r="J323" s="138">
        <v>24.6</v>
      </c>
      <c r="K323" s="138">
        <v>33</v>
      </c>
      <c r="L323" s="138">
        <v>22.3</v>
      </c>
      <c r="M323" s="138">
        <v>26</v>
      </c>
      <c r="N323" s="138">
        <v>0</v>
      </c>
      <c r="O323" s="138">
        <v>8.3000000000000007</v>
      </c>
      <c r="P323" s="138">
        <v>16.5</v>
      </c>
      <c r="Q323" s="138">
        <v>21.4</v>
      </c>
      <c r="R323" s="138">
        <v>0</v>
      </c>
      <c r="S323" s="138">
        <v>0</v>
      </c>
      <c r="T323" s="138">
        <v>30.2</v>
      </c>
      <c r="U323" s="138">
        <v>0</v>
      </c>
      <c r="V323" s="138">
        <v>0</v>
      </c>
      <c r="W323" s="138">
        <v>11.3</v>
      </c>
      <c r="X323" s="137">
        <f t="shared" si="56"/>
        <v>332.7</v>
      </c>
      <c r="Y323" s="425"/>
      <c r="Z323" s="11"/>
    </row>
    <row r="324" spans="1:26" ht="12.75" customHeight="1">
      <c r="A324" s="260">
        <v>46232</v>
      </c>
      <c r="B324" s="137" t="s">
        <v>25</v>
      </c>
      <c r="C324" s="138">
        <v>14.4</v>
      </c>
      <c r="D324" s="138">
        <v>49.5</v>
      </c>
      <c r="E324" s="138">
        <v>35.700000000000003</v>
      </c>
      <c r="F324" s="138">
        <v>0</v>
      </c>
      <c r="G324" s="138">
        <v>17.600000000000001</v>
      </c>
      <c r="H324" s="138">
        <v>11.5</v>
      </c>
      <c r="I324" s="138">
        <v>17.8</v>
      </c>
      <c r="J324" s="138">
        <v>29.4</v>
      </c>
      <c r="K324" s="138">
        <v>37.200000000000003</v>
      </c>
      <c r="L324" s="138">
        <v>30.3</v>
      </c>
      <c r="M324" s="138">
        <v>27.4</v>
      </c>
      <c r="N324" s="138">
        <v>11.7</v>
      </c>
      <c r="O324" s="138">
        <v>0</v>
      </c>
      <c r="P324" s="138">
        <v>20.399999999999999</v>
      </c>
      <c r="Q324" s="138">
        <v>40</v>
      </c>
      <c r="R324" s="138">
        <v>0</v>
      </c>
      <c r="S324" s="138">
        <v>0</v>
      </c>
      <c r="T324" s="138">
        <v>47.4</v>
      </c>
      <c r="U324" s="138">
        <v>0</v>
      </c>
      <c r="V324" s="138">
        <v>0</v>
      </c>
      <c r="W324" s="138">
        <v>18.2</v>
      </c>
      <c r="X324" s="137">
        <f t="shared" si="56"/>
        <v>408.49999999999994</v>
      </c>
      <c r="Y324" s="261">
        <f>X324+X325</f>
        <v>721.8</v>
      </c>
      <c r="Z324" s="11"/>
    </row>
    <row r="325" spans="1:26" ht="12.75" customHeight="1">
      <c r="A325" s="424"/>
      <c r="B325" s="137" t="s">
        <v>32</v>
      </c>
      <c r="C325" s="138">
        <v>13.8</v>
      </c>
      <c r="D325" s="138">
        <v>38.6</v>
      </c>
      <c r="E325" s="138">
        <v>40.6</v>
      </c>
      <c r="F325" s="138">
        <v>0</v>
      </c>
      <c r="G325" s="138">
        <v>10.199999999999999</v>
      </c>
      <c r="H325" s="138">
        <v>0</v>
      </c>
      <c r="I325" s="138">
        <v>5.7</v>
      </c>
      <c r="J325" s="138">
        <v>25.6</v>
      </c>
      <c r="K325" s="138">
        <v>33.299999999999997</v>
      </c>
      <c r="L325" s="138">
        <v>30.6</v>
      </c>
      <c r="M325" s="138">
        <v>21.7</v>
      </c>
      <c r="N325" s="138">
        <v>0</v>
      </c>
      <c r="O325" s="138">
        <v>0</v>
      </c>
      <c r="P325" s="138">
        <v>18.399999999999999</v>
      </c>
      <c r="Q325" s="138">
        <v>20.2</v>
      </c>
      <c r="R325" s="138">
        <v>0</v>
      </c>
      <c r="S325" s="138">
        <v>0</v>
      </c>
      <c r="T325" s="138">
        <v>37.5</v>
      </c>
      <c r="U325" s="138">
        <v>0</v>
      </c>
      <c r="V325" s="138">
        <v>0</v>
      </c>
      <c r="W325" s="138">
        <v>17.100000000000001</v>
      </c>
      <c r="X325" s="137">
        <f t="shared" si="56"/>
        <v>313.3</v>
      </c>
      <c r="Y325" s="425"/>
      <c r="Z325" s="11"/>
    </row>
    <row r="326" spans="1:26" ht="12.75" customHeight="1">
      <c r="A326" s="260">
        <v>46233</v>
      </c>
      <c r="B326" s="137" t="s">
        <v>25</v>
      </c>
      <c r="C326" s="138">
        <v>13.3</v>
      </c>
      <c r="D326" s="138">
        <v>49.8</v>
      </c>
      <c r="E326" s="138">
        <v>34.4</v>
      </c>
      <c r="F326" s="138">
        <v>0</v>
      </c>
      <c r="G326" s="138">
        <v>14.7</v>
      </c>
      <c r="H326" s="138">
        <v>12.4</v>
      </c>
      <c r="I326" s="138">
        <v>0</v>
      </c>
      <c r="J326" s="138">
        <v>0</v>
      </c>
      <c r="K326" s="138">
        <v>0</v>
      </c>
      <c r="L326" s="138">
        <v>0</v>
      </c>
      <c r="M326" s="138">
        <v>0</v>
      </c>
      <c r="N326" s="138">
        <v>0</v>
      </c>
      <c r="O326" s="138">
        <v>0</v>
      </c>
      <c r="P326" s="138">
        <v>0</v>
      </c>
      <c r="Q326" s="138">
        <v>0</v>
      </c>
      <c r="R326" s="138">
        <v>0</v>
      </c>
      <c r="S326" s="138">
        <v>0</v>
      </c>
      <c r="T326" s="138">
        <v>0</v>
      </c>
      <c r="U326" s="138">
        <v>0</v>
      </c>
      <c r="V326" s="138">
        <v>0</v>
      </c>
      <c r="W326" s="138">
        <v>0</v>
      </c>
      <c r="X326" s="137">
        <f t="shared" si="56"/>
        <v>124.60000000000001</v>
      </c>
      <c r="Y326" s="261">
        <f>X326+X327</f>
        <v>466.59999999999997</v>
      </c>
      <c r="Z326" s="11"/>
    </row>
    <row r="327" spans="1:26" ht="12.75" customHeight="1">
      <c r="A327" s="424"/>
      <c r="B327" s="137" t="s">
        <v>32</v>
      </c>
      <c r="C327" s="138">
        <v>15.5</v>
      </c>
      <c r="D327" s="138">
        <v>43</v>
      </c>
      <c r="E327" s="138">
        <v>40.4</v>
      </c>
      <c r="F327" s="138">
        <v>0</v>
      </c>
      <c r="G327" s="138">
        <v>8.8000000000000007</v>
      </c>
      <c r="H327" s="138">
        <v>15.1</v>
      </c>
      <c r="I327" s="138">
        <v>17</v>
      </c>
      <c r="J327" s="138">
        <v>25.5</v>
      </c>
      <c r="K327" s="138">
        <v>34.700000000000003</v>
      </c>
      <c r="L327" s="138">
        <v>34.4</v>
      </c>
      <c r="M327" s="138">
        <v>24</v>
      </c>
      <c r="N327" s="138">
        <v>0</v>
      </c>
      <c r="O327" s="138">
        <v>0</v>
      </c>
      <c r="P327" s="138">
        <v>15.2</v>
      </c>
      <c r="Q327" s="138">
        <v>20.399999999999999</v>
      </c>
      <c r="R327" s="138">
        <v>0</v>
      </c>
      <c r="S327" s="138">
        <v>0</v>
      </c>
      <c r="T327" s="138">
        <v>33.5</v>
      </c>
      <c r="U327" s="138">
        <v>0</v>
      </c>
      <c r="V327" s="138">
        <v>0</v>
      </c>
      <c r="W327" s="138">
        <v>14.5</v>
      </c>
      <c r="X327" s="137">
        <f t="shared" si="56"/>
        <v>341.99999999999994</v>
      </c>
      <c r="Y327" s="425"/>
      <c r="Z327" s="11"/>
    </row>
    <row r="328" spans="1:26" ht="12.75" customHeight="1">
      <c r="A328" s="260">
        <v>46234</v>
      </c>
      <c r="B328" s="137" t="s">
        <v>25</v>
      </c>
      <c r="C328" s="138">
        <v>16.399999999999999</v>
      </c>
      <c r="D328" s="138">
        <v>49</v>
      </c>
      <c r="E328" s="138">
        <v>36.200000000000003</v>
      </c>
      <c r="F328" s="138">
        <v>0</v>
      </c>
      <c r="G328" s="138">
        <v>15</v>
      </c>
      <c r="H328" s="138">
        <v>19.3</v>
      </c>
      <c r="I328" s="138">
        <v>19.100000000000001</v>
      </c>
      <c r="J328" s="138">
        <v>28.3</v>
      </c>
      <c r="K328" s="138">
        <v>40</v>
      </c>
      <c r="L328" s="138">
        <v>33.6</v>
      </c>
      <c r="M328" s="138">
        <v>28.3</v>
      </c>
      <c r="N328" s="138">
        <v>14.5</v>
      </c>
      <c r="O328" s="138">
        <v>37</v>
      </c>
      <c r="P328" s="138">
        <v>17.899999999999999</v>
      </c>
      <c r="Q328" s="138">
        <v>34</v>
      </c>
      <c r="R328" s="138">
        <v>0</v>
      </c>
      <c r="S328" s="138">
        <v>0</v>
      </c>
      <c r="T328" s="138">
        <v>47.4</v>
      </c>
      <c r="U328" s="138">
        <v>0</v>
      </c>
      <c r="V328" s="138">
        <v>0</v>
      </c>
      <c r="W328" s="138">
        <v>14.6</v>
      </c>
      <c r="X328" s="137">
        <f t="shared" ref="X328:X329" si="57">SUM(C328:W328)</f>
        <v>450.6</v>
      </c>
      <c r="Y328" s="261">
        <f>X328+X329</f>
        <v>774.8</v>
      </c>
      <c r="Z328" s="11"/>
    </row>
    <row r="329" spans="1:26" ht="12.75" customHeight="1">
      <c r="A329" s="424"/>
      <c r="B329" s="137" t="s">
        <v>32</v>
      </c>
      <c r="C329" s="138">
        <v>16.3</v>
      </c>
      <c r="D329" s="138">
        <v>45.7</v>
      </c>
      <c r="E329" s="138">
        <v>40.1</v>
      </c>
      <c r="F329" s="138">
        <v>0</v>
      </c>
      <c r="G329" s="138">
        <v>12</v>
      </c>
      <c r="H329" s="138">
        <v>13.5</v>
      </c>
      <c r="I329" s="138">
        <v>8.5</v>
      </c>
      <c r="J329" s="138">
        <v>25.5</v>
      </c>
      <c r="K329" s="138">
        <v>31.2</v>
      </c>
      <c r="L329" s="138">
        <v>28.7</v>
      </c>
      <c r="M329" s="138">
        <v>21.6</v>
      </c>
      <c r="N329" s="138">
        <v>0</v>
      </c>
      <c r="O329" s="138">
        <v>0</v>
      </c>
      <c r="P329" s="138">
        <v>15</v>
      </c>
      <c r="Q329" s="138">
        <v>17.3</v>
      </c>
      <c r="R329" s="138">
        <v>0</v>
      </c>
      <c r="S329" s="138">
        <v>0</v>
      </c>
      <c r="T329" s="138">
        <v>33.5</v>
      </c>
      <c r="U329" s="138">
        <v>0</v>
      </c>
      <c r="V329" s="138">
        <v>0</v>
      </c>
      <c r="W329" s="138">
        <v>15.3</v>
      </c>
      <c r="X329" s="137">
        <f t="shared" si="57"/>
        <v>324.2</v>
      </c>
      <c r="Y329" s="425"/>
      <c r="Z329" s="11"/>
    </row>
    <row r="330" spans="1:26" ht="12.75" customHeight="1">
      <c r="A330" s="47"/>
      <c r="B330" s="41"/>
      <c r="C330" s="140"/>
      <c r="D330" s="140"/>
      <c r="E330" s="140"/>
      <c r="F330" s="138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38"/>
      <c r="T330" s="140"/>
      <c r="U330" s="140"/>
      <c r="V330" s="140"/>
      <c r="W330" s="140"/>
      <c r="X330" s="137"/>
      <c r="Y330" s="137"/>
      <c r="Z330" s="11"/>
    </row>
    <row r="331" spans="1:26" ht="12.75" customHeight="1">
      <c r="A331" s="282" t="s">
        <v>89</v>
      </c>
      <c r="B331" s="422"/>
      <c r="C331" s="17">
        <f>SUM(C308:C329)</f>
        <v>329.59999999999997</v>
      </c>
      <c r="D331" s="17">
        <f t="shared" ref="D331:Q331" si="58">SUM(D308:D329)</f>
        <v>1034.7</v>
      </c>
      <c r="E331" s="17">
        <f t="shared" si="58"/>
        <v>810.20000000000016</v>
      </c>
      <c r="F331" s="17">
        <f t="shared" si="58"/>
        <v>0</v>
      </c>
      <c r="G331" s="17">
        <f t="shared" si="58"/>
        <v>279.5</v>
      </c>
      <c r="H331" s="17">
        <f t="shared" si="58"/>
        <v>289.5</v>
      </c>
      <c r="I331" s="17">
        <f t="shared" si="58"/>
        <v>304.70000000000005</v>
      </c>
      <c r="J331" s="17">
        <f t="shared" si="58"/>
        <v>551.30000000000007</v>
      </c>
      <c r="K331" s="17">
        <f t="shared" si="58"/>
        <v>755.1</v>
      </c>
      <c r="L331" s="17">
        <f t="shared" si="58"/>
        <v>653.50000000000011</v>
      </c>
      <c r="M331" s="17">
        <f t="shared" si="58"/>
        <v>611.30000000000007</v>
      </c>
      <c r="N331" s="17">
        <f t="shared" si="58"/>
        <v>116.1</v>
      </c>
      <c r="O331" s="17">
        <f t="shared" si="58"/>
        <v>246.9</v>
      </c>
      <c r="P331" s="17">
        <f t="shared" si="58"/>
        <v>355.49999999999994</v>
      </c>
      <c r="Q331" s="17">
        <f t="shared" si="58"/>
        <v>608.09999999999991</v>
      </c>
      <c r="R331" s="17">
        <f t="shared" ref="D331:Y331" si="59">SUM(R308:R329)</f>
        <v>0</v>
      </c>
      <c r="S331" s="17">
        <f t="shared" si="59"/>
        <v>0</v>
      </c>
      <c r="T331" s="17">
        <f t="shared" si="59"/>
        <v>853.6</v>
      </c>
      <c r="U331" s="17">
        <f t="shared" si="59"/>
        <v>0</v>
      </c>
      <c r="V331" s="17">
        <f t="shared" si="59"/>
        <v>0</v>
      </c>
      <c r="W331" s="17">
        <f t="shared" si="59"/>
        <v>317.2</v>
      </c>
      <c r="X331" s="17">
        <f t="shared" si="59"/>
        <v>8116.8000000000011</v>
      </c>
      <c r="Y331" s="17">
        <f t="shared" si="59"/>
        <v>8116.8000000000011</v>
      </c>
      <c r="Z331" s="11"/>
    </row>
    <row r="332" spans="1:26" ht="12.75" customHeight="1">
      <c r="A332" s="280" t="s">
        <v>90</v>
      </c>
      <c r="B332" s="421"/>
      <c r="C332" s="16">
        <f t="shared" ref="C332:Q332" si="60">40*C331</f>
        <v>13183.999999999998</v>
      </c>
      <c r="D332" s="16">
        <f t="shared" si="60"/>
        <v>41388</v>
      </c>
      <c r="E332" s="16">
        <f t="shared" si="60"/>
        <v>32408.000000000007</v>
      </c>
      <c r="F332" s="16">
        <f t="shared" si="60"/>
        <v>0</v>
      </c>
      <c r="G332" s="16">
        <f t="shared" si="60"/>
        <v>11180</v>
      </c>
      <c r="H332" s="16">
        <f t="shared" si="60"/>
        <v>11580</v>
      </c>
      <c r="I332" s="16">
        <f t="shared" si="60"/>
        <v>12188.000000000002</v>
      </c>
      <c r="J332" s="16">
        <f t="shared" si="60"/>
        <v>22052.000000000004</v>
      </c>
      <c r="K332" s="16">
        <f t="shared" si="60"/>
        <v>30204</v>
      </c>
      <c r="L332" s="16">
        <f t="shared" si="60"/>
        <v>26140.000000000004</v>
      </c>
      <c r="M332" s="16">
        <f t="shared" si="60"/>
        <v>24452.000000000004</v>
      </c>
      <c r="N332" s="16">
        <f t="shared" si="60"/>
        <v>4644</v>
      </c>
      <c r="O332" s="16">
        <f t="shared" si="60"/>
        <v>9876</v>
      </c>
      <c r="P332" s="16">
        <f t="shared" si="60"/>
        <v>14219.999999999998</v>
      </c>
      <c r="Q332" s="16">
        <f t="shared" si="60"/>
        <v>24323.999999999996</v>
      </c>
      <c r="R332" s="16"/>
      <c r="S332" s="16">
        <f t="shared" ref="S332:T332" si="61">40*S331</f>
        <v>0</v>
      </c>
      <c r="T332" s="16">
        <f t="shared" si="61"/>
        <v>34144</v>
      </c>
      <c r="U332" s="16"/>
      <c r="V332" s="16"/>
      <c r="W332" s="16"/>
      <c r="X332" s="16">
        <f t="shared" ref="X332:Y332" si="62">40*X331</f>
        <v>324672.00000000006</v>
      </c>
      <c r="Y332" s="16">
        <f t="shared" si="62"/>
        <v>324672.00000000006</v>
      </c>
      <c r="Z332" s="11"/>
    </row>
    <row r="333" spans="1:26" ht="12.75" customHeight="1">
      <c r="A333" s="50"/>
      <c r="B333" s="35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5"/>
      <c r="Y333" s="15"/>
      <c r="Z333" s="11"/>
    </row>
    <row r="334" spans="1:26" ht="12.75" customHeight="1">
      <c r="A334" s="281" t="s">
        <v>91</v>
      </c>
      <c r="B334" s="42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76"/>
      <c r="U334" s="76"/>
      <c r="V334" s="76"/>
      <c r="W334" s="76"/>
      <c r="X334" s="22"/>
      <c r="Y334" s="22"/>
      <c r="Z334" s="11"/>
    </row>
    <row r="335" spans="1:26" ht="12.75" customHeight="1">
      <c r="A335" s="282" t="s">
        <v>92</v>
      </c>
      <c r="B335" s="422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59"/>
      <c r="U335" s="59"/>
      <c r="V335" s="59"/>
      <c r="W335" s="59"/>
      <c r="X335" s="20"/>
      <c r="Y335" s="20"/>
      <c r="Z335" s="11"/>
    </row>
    <row r="336" spans="1:26" ht="12.75" customHeight="1">
      <c r="A336" s="160"/>
      <c r="B336" s="80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2"/>
      <c r="Y336" s="159"/>
      <c r="Z336" s="11"/>
    </row>
    <row r="337" spans="1:26" ht="12.75">
      <c r="A337" s="158"/>
      <c r="B337" s="15" t="s">
        <v>32</v>
      </c>
      <c r="C337" s="10">
        <v>9.1999999999999993</v>
      </c>
      <c r="D337" s="10">
        <v>39</v>
      </c>
      <c r="E337" s="10">
        <v>32.200000000000003</v>
      </c>
      <c r="F337" s="10">
        <v>0</v>
      </c>
      <c r="G337" s="10">
        <v>11</v>
      </c>
      <c r="H337" s="10">
        <v>10.1</v>
      </c>
      <c r="I337" s="10">
        <v>47</v>
      </c>
      <c r="J337" s="10">
        <v>24</v>
      </c>
      <c r="K337" s="10">
        <v>45.5</v>
      </c>
      <c r="L337" s="10">
        <v>37.799999999999997</v>
      </c>
      <c r="M337" s="10">
        <v>38.700000000000003</v>
      </c>
      <c r="N337" s="10">
        <v>16.100000000000001</v>
      </c>
      <c r="O337" s="10">
        <v>0</v>
      </c>
      <c r="P337" s="10">
        <v>19.3</v>
      </c>
      <c r="Q337" s="10">
        <v>29.1</v>
      </c>
      <c r="R337" s="10">
        <v>0</v>
      </c>
      <c r="S337" s="10">
        <v>0</v>
      </c>
      <c r="T337" s="10">
        <v>54.8</v>
      </c>
      <c r="U337" s="10">
        <v>0</v>
      </c>
      <c r="V337" s="10">
        <v>0</v>
      </c>
      <c r="W337" s="10">
        <v>22.6</v>
      </c>
      <c r="X337" s="15">
        <f t="shared" ref="X337:X355" si="63">SUM(C337:W337)</f>
        <v>436.40000000000009</v>
      </c>
      <c r="Y337" s="158"/>
      <c r="Z337" s="11"/>
    </row>
    <row r="338" spans="1:26" ht="12.75">
      <c r="A338" s="275">
        <v>46175</v>
      </c>
      <c r="B338" s="12" t="s">
        <v>25</v>
      </c>
      <c r="C338" s="13">
        <v>8.9</v>
      </c>
      <c r="D338" s="13">
        <v>38.6</v>
      </c>
      <c r="E338" s="13">
        <v>26.1</v>
      </c>
      <c r="F338" s="13">
        <v>0</v>
      </c>
      <c r="G338" s="13">
        <v>7.8</v>
      </c>
      <c r="H338" s="13">
        <v>15.2</v>
      </c>
      <c r="I338" s="13">
        <v>27.1</v>
      </c>
      <c r="J338" s="13">
        <v>29.7</v>
      </c>
      <c r="K338" s="13">
        <v>47</v>
      </c>
      <c r="L338" s="13">
        <v>46.1</v>
      </c>
      <c r="M338" s="13">
        <v>46</v>
      </c>
      <c r="N338" s="13">
        <v>18.2</v>
      </c>
      <c r="O338" s="13">
        <v>21.3</v>
      </c>
      <c r="P338" s="13">
        <v>20.2</v>
      </c>
      <c r="Q338" s="13">
        <v>31.2</v>
      </c>
      <c r="R338" s="13">
        <v>0</v>
      </c>
      <c r="S338" s="13">
        <v>0</v>
      </c>
      <c r="T338" s="13">
        <v>62.7</v>
      </c>
      <c r="U338" s="13">
        <v>0</v>
      </c>
      <c r="V338" s="13">
        <v>855.4</v>
      </c>
      <c r="W338" s="13">
        <v>29.1</v>
      </c>
      <c r="X338" s="12">
        <f t="shared" si="63"/>
        <v>1330.6</v>
      </c>
      <c r="Y338" s="252">
        <f>X338+X339</f>
        <v>1740.8</v>
      </c>
      <c r="Z338" s="11"/>
    </row>
    <row r="339" spans="1:26" ht="12.75">
      <c r="A339" s="420"/>
      <c r="B339" s="15" t="s">
        <v>32</v>
      </c>
      <c r="C339" s="10">
        <v>10</v>
      </c>
      <c r="D339" s="10">
        <v>43</v>
      </c>
      <c r="E339" s="10">
        <v>30.4</v>
      </c>
      <c r="F339" s="10">
        <v>0</v>
      </c>
      <c r="G339" s="10">
        <v>9.1</v>
      </c>
      <c r="H339" s="10">
        <v>13.5</v>
      </c>
      <c r="I339" s="10">
        <v>44.7</v>
      </c>
      <c r="J339" s="10">
        <v>22.6</v>
      </c>
      <c r="K339" s="10">
        <v>47.2</v>
      </c>
      <c r="L339" s="10">
        <v>31</v>
      </c>
      <c r="M339" s="10">
        <v>38.200000000000003</v>
      </c>
      <c r="N339" s="10">
        <v>16</v>
      </c>
      <c r="O339" s="10">
        <v>0</v>
      </c>
      <c r="P339" s="10">
        <v>16.5</v>
      </c>
      <c r="Q339" s="10">
        <v>23.3</v>
      </c>
      <c r="R339" s="10">
        <v>0</v>
      </c>
      <c r="S339" s="10">
        <v>0</v>
      </c>
      <c r="T339" s="10">
        <v>49</v>
      </c>
      <c r="U339" s="10">
        <v>0</v>
      </c>
      <c r="V339" s="10">
        <v>0</v>
      </c>
      <c r="W339" s="10">
        <v>15.7</v>
      </c>
      <c r="X339" s="15">
        <f t="shared" si="63"/>
        <v>410.2</v>
      </c>
      <c r="Y339" s="420"/>
      <c r="Z339" s="11"/>
    </row>
    <row r="340" spans="1:26" ht="12.75">
      <c r="A340" s="275">
        <v>46176</v>
      </c>
      <c r="B340" s="12" t="s">
        <v>25</v>
      </c>
      <c r="C340" s="13">
        <v>8.6</v>
      </c>
      <c r="D340" s="13">
        <v>43.5</v>
      </c>
      <c r="E340" s="13">
        <v>29</v>
      </c>
      <c r="F340" s="13">
        <v>0</v>
      </c>
      <c r="G340" s="13">
        <v>8</v>
      </c>
      <c r="H340" s="13">
        <v>15.6</v>
      </c>
      <c r="I340" s="13">
        <v>22.5</v>
      </c>
      <c r="J340" s="13">
        <v>36.5</v>
      </c>
      <c r="K340" s="13">
        <v>50</v>
      </c>
      <c r="L340" s="13">
        <v>35.200000000000003</v>
      </c>
      <c r="M340" s="13">
        <v>43.8</v>
      </c>
      <c r="N340" s="13">
        <v>19.8</v>
      </c>
      <c r="O340" s="13">
        <v>20.6</v>
      </c>
      <c r="P340" s="13">
        <v>21.6</v>
      </c>
      <c r="Q340" s="13">
        <v>30.5</v>
      </c>
      <c r="R340" s="13">
        <v>0</v>
      </c>
      <c r="S340" s="13">
        <v>0</v>
      </c>
      <c r="T340" s="13">
        <v>57.5</v>
      </c>
      <c r="U340" s="13">
        <v>0</v>
      </c>
      <c r="V340" s="13">
        <v>656.1</v>
      </c>
      <c r="W340" s="13">
        <v>31.5</v>
      </c>
      <c r="X340" s="12">
        <f t="shared" si="63"/>
        <v>1130.3000000000002</v>
      </c>
      <c r="Y340" s="252">
        <f>X340+X341</f>
        <v>1551.5000000000002</v>
      </c>
      <c r="Z340" s="11"/>
    </row>
    <row r="341" spans="1:26" ht="12.75">
      <c r="A341" s="420"/>
      <c r="B341" s="15" t="s">
        <v>32</v>
      </c>
      <c r="C341" s="10">
        <v>9.6999999999999993</v>
      </c>
      <c r="D341" s="10">
        <v>41.3</v>
      </c>
      <c r="E341" s="10">
        <v>34.1</v>
      </c>
      <c r="F341" s="10">
        <v>0</v>
      </c>
      <c r="G341" s="10">
        <v>9.4</v>
      </c>
      <c r="H341" s="10">
        <v>15.7</v>
      </c>
      <c r="I341" s="10">
        <v>40.700000000000003</v>
      </c>
      <c r="J341" s="10">
        <v>25.6</v>
      </c>
      <c r="K341" s="10">
        <v>45.2</v>
      </c>
      <c r="L341" s="10">
        <v>34.299999999999997</v>
      </c>
      <c r="M341" s="10">
        <v>33.799999999999997</v>
      </c>
      <c r="N341" s="10">
        <v>12.4</v>
      </c>
      <c r="O341" s="10">
        <v>0</v>
      </c>
      <c r="P341" s="10">
        <v>19.399999999999999</v>
      </c>
      <c r="Q341" s="10">
        <v>29.8</v>
      </c>
      <c r="R341" s="10">
        <v>0</v>
      </c>
      <c r="S341" s="10">
        <v>0</v>
      </c>
      <c r="T341" s="10">
        <v>54.8</v>
      </c>
      <c r="U341" s="10">
        <v>0</v>
      </c>
      <c r="V341" s="10">
        <v>0</v>
      </c>
      <c r="W341" s="10">
        <v>15</v>
      </c>
      <c r="X341" s="15">
        <f t="shared" si="63"/>
        <v>421.2</v>
      </c>
      <c r="Y341" s="420"/>
      <c r="Z341" s="11"/>
    </row>
    <row r="342" spans="1:26" ht="12.75">
      <c r="A342" s="275">
        <v>46177</v>
      </c>
      <c r="B342" s="12" t="s">
        <v>25</v>
      </c>
      <c r="C342" s="13">
        <v>9.5</v>
      </c>
      <c r="D342" s="13">
        <v>54</v>
      </c>
      <c r="E342" s="13">
        <v>30</v>
      </c>
      <c r="F342" s="13">
        <v>0</v>
      </c>
      <c r="G342" s="13">
        <v>5.3</v>
      </c>
      <c r="H342" s="13">
        <v>15.9</v>
      </c>
      <c r="I342" s="13">
        <v>20.2</v>
      </c>
      <c r="J342" s="13">
        <v>33.700000000000003</v>
      </c>
      <c r="K342" s="13">
        <v>51.3</v>
      </c>
      <c r="L342" s="13">
        <v>39.5</v>
      </c>
      <c r="M342" s="13">
        <v>47.7</v>
      </c>
      <c r="N342" s="13">
        <v>19.899999999999999</v>
      </c>
      <c r="O342" s="13">
        <v>21.2</v>
      </c>
      <c r="P342" s="13">
        <v>23.2</v>
      </c>
      <c r="Q342" s="13">
        <v>31.3</v>
      </c>
      <c r="R342" s="13">
        <v>0</v>
      </c>
      <c r="S342" s="13">
        <v>0</v>
      </c>
      <c r="T342" s="13">
        <v>62.5</v>
      </c>
      <c r="U342" s="13">
        <v>0</v>
      </c>
      <c r="V342" s="13">
        <v>915.7</v>
      </c>
      <c r="W342" s="13">
        <v>28.7</v>
      </c>
      <c r="X342" s="12">
        <f t="shared" si="63"/>
        <v>1409.6000000000001</v>
      </c>
      <c r="Y342" s="252">
        <f>X342+X343</f>
        <v>1833.1000000000001</v>
      </c>
      <c r="Z342" s="11"/>
    </row>
    <row r="343" spans="1:26" ht="12.75">
      <c r="A343" s="420"/>
      <c r="B343" s="15" t="s">
        <v>32</v>
      </c>
      <c r="C343" s="10">
        <v>12</v>
      </c>
      <c r="D343" s="10">
        <v>41.2</v>
      </c>
      <c r="E343" s="10">
        <v>31.5</v>
      </c>
      <c r="F343" s="10">
        <v>0</v>
      </c>
      <c r="G343" s="10">
        <v>10.3</v>
      </c>
      <c r="H343" s="10">
        <v>0</v>
      </c>
      <c r="I343" s="10">
        <v>40.200000000000003</v>
      </c>
      <c r="J343" s="10">
        <v>25.8</v>
      </c>
      <c r="K343" s="10">
        <v>48.4</v>
      </c>
      <c r="L343" s="10">
        <v>38</v>
      </c>
      <c r="M343" s="10">
        <v>36.9</v>
      </c>
      <c r="N343" s="10">
        <v>15.4</v>
      </c>
      <c r="O343" s="10">
        <v>0</v>
      </c>
      <c r="P343" s="10">
        <v>18.399999999999999</v>
      </c>
      <c r="Q343" s="10">
        <v>28.4</v>
      </c>
      <c r="R343" s="10">
        <v>0</v>
      </c>
      <c r="S343" s="10">
        <v>0</v>
      </c>
      <c r="T343" s="10">
        <v>55</v>
      </c>
      <c r="U343" s="10">
        <v>0</v>
      </c>
      <c r="V343" s="10">
        <v>0</v>
      </c>
      <c r="W343" s="10">
        <v>22</v>
      </c>
      <c r="X343" s="15">
        <f t="shared" si="63"/>
        <v>423.49999999999994</v>
      </c>
      <c r="Y343" s="420"/>
      <c r="Z343" s="11"/>
    </row>
    <row r="344" spans="1:26" ht="12.75">
      <c r="A344" s="275">
        <v>46178</v>
      </c>
      <c r="B344" s="12" t="s">
        <v>25</v>
      </c>
      <c r="C344" s="13">
        <v>9.1999999999999993</v>
      </c>
      <c r="D344" s="13">
        <v>40.799999999999997</v>
      </c>
      <c r="E344" s="13">
        <v>26.9</v>
      </c>
      <c r="F344" s="13">
        <v>0</v>
      </c>
      <c r="G344" s="13">
        <v>10.5</v>
      </c>
      <c r="H344" s="13">
        <v>0</v>
      </c>
      <c r="I344" s="13">
        <v>24.4</v>
      </c>
      <c r="J344" s="13">
        <v>35.4</v>
      </c>
      <c r="K344" s="13">
        <v>46</v>
      </c>
      <c r="L344" s="13">
        <v>33.6</v>
      </c>
      <c r="M344" s="13">
        <v>43.3</v>
      </c>
      <c r="N344" s="13">
        <v>18.2</v>
      </c>
      <c r="O344" s="13">
        <v>21.1</v>
      </c>
      <c r="P344" s="13">
        <v>21.5</v>
      </c>
      <c r="Q344" s="13">
        <v>32.6</v>
      </c>
      <c r="R344" s="13">
        <v>0</v>
      </c>
      <c r="S344" s="13">
        <v>0</v>
      </c>
      <c r="T344" s="13">
        <v>53.2</v>
      </c>
      <c r="U344" s="13">
        <v>0</v>
      </c>
      <c r="V344" s="13">
        <v>888.3</v>
      </c>
      <c r="W344" s="13">
        <v>29.3</v>
      </c>
      <c r="X344" s="12">
        <f t="shared" si="63"/>
        <v>1334.3</v>
      </c>
      <c r="Y344" s="252">
        <f>X344+X345</f>
        <v>1770.8</v>
      </c>
      <c r="Z344" s="11"/>
    </row>
    <row r="345" spans="1:26" ht="12.75">
      <c r="A345" s="420"/>
      <c r="B345" s="15" t="s">
        <v>32</v>
      </c>
      <c r="C345" s="10">
        <v>13</v>
      </c>
      <c r="D345" s="10">
        <v>39.5</v>
      </c>
      <c r="E345" s="10">
        <v>31.4</v>
      </c>
      <c r="F345" s="10">
        <v>0</v>
      </c>
      <c r="G345" s="10">
        <v>9.8000000000000007</v>
      </c>
      <c r="H345" s="10">
        <v>17.899999999999999</v>
      </c>
      <c r="I345" s="10">
        <v>37</v>
      </c>
      <c r="J345" s="10">
        <v>26.7</v>
      </c>
      <c r="K345" s="10">
        <v>47.9</v>
      </c>
      <c r="L345" s="10">
        <v>37.1</v>
      </c>
      <c r="M345" s="10">
        <v>39.799999999999997</v>
      </c>
      <c r="N345" s="10">
        <v>14</v>
      </c>
      <c r="O345" s="10">
        <v>0</v>
      </c>
      <c r="P345" s="10">
        <v>16.600000000000001</v>
      </c>
      <c r="Q345" s="10">
        <v>28.7</v>
      </c>
      <c r="R345" s="10">
        <v>0</v>
      </c>
      <c r="S345" s="10">
        <v>0</v>
      </c>
      <c r="T345" s="10">
        <v>54.6</v>
      </c>
      <c r="U345" s="10">
        <v>0</v>
      </c>
      <c r="V345" s="10">
        <v>0</v>
      </c>
      <c r="W345" s="10">
        <v>22.5</v>
      </c>
      <c r="X345" s="15">
        <f t="shared" si="63"/>
        <v>436.50000000000006</v>
      </c>
      <c r="Y345" s="420"/>
      <c r="Z345" s="11"/>
    </row>
    <row r="346" spans="1:26" ht="12.75">
      <c r="A346" s="275">
        <v>46179</v>
      </c>
      <c r="B346" s="12" t="s">
        <v>25</v>
      </c>
      <c r="C346" s="13">
        <v>12.8</v>
      </c>
      <c r="D346" s="13">
        <v>34.5</v>
      </c>
      <c r="E346" s="13">
        <v>23.8</v>
      </c>
      <c r="F346" s="13">
        <v>0</v>
      </c>
      <c r="G346" s="13">
        <v>11.5</v>
      </c>
      <c r="H346" s="13">
        <v>15.7</v>
      </c>
      <c r="I346" s="13">
        <v>21.3</v>
      </c>
      <c r="J346" s="13">
        <v>35</v>
      </c>
      <c r="K346" s="13">
        <v>50.3</v>
      </c>
      <c r="L346" s="13">
        <v>44.6</v>
      </c>
      <c r="M346" s="13">
        <v>44</v>
      </c>
      <c r="N346" s="13">
        <v>19.8</v>
      </c>
      <c r="O346" s="13">
        <v>22.6</v>
      </c>
      <c r="P346" s="13">
        <v>19.3</v>
      </c>
      <c r="Q346" s="13">
        <v>29.3</v>
      </c>
      <c r="R346" s="13">
        <v>0</v>
      </c>
      <c r="S346" s="13">
        <v>0</v>
      </c>
      <c r="T346" s="13">
        <v>64.900000000000006</v>
      </c>
      <c r="U346" s="13">
        <v>0</v>
      </c>
      <c r="V346" s="13">
        <v>888.3</v>
      </c>
      <c r="W346" s="13">
        <v>26.9</v>
      </c>
      <c r="X346" s="12">
        <f t="shared" si="63"/>
        <v>1364.6000000000001</v>
      </c>
      <c r="Y346" s="252">
        <f>X346+X347</f>
        <v>1763.9</v>
      </c>
      <c r="Z346" s="11"/>
    </row>
    <row r="347" spans="1:26" ht="12.75">
      <c r="A347" s="420"/>
      <c r="B347" s="15" t="s">
        <v>32</v>
      </c>
      <c r="C347" s="10">
        <v>9.3000000000000007</v>
      </c>
      <c r="D347" s="10">
        <v>38.1</v>
      </c>
      <c r="E347" s="10">
        <v>23.7</v>
      </c>
      <c r="F347" s="10">
        <v>0</v>
      </c>
      <c r="G347" s="10">
        <v>8.6</v>
      </c>
      <c r="H347" s="10">
        <v>15</v>
      </c>
      <c r="I347" s="10">
        <v>37.5</v>
      </c>
      <c r="J347" s="10">
        <v>25.2</v>
      </c>
      <c r="K347" s="10">
        <v>41.4</v>
      </c>
      <c r="L347" s="10">
        <v>35.5</v>
      </c>
      <c r="M347" s="10">
        <v>35.6</v>
      </c>
      <c r="N347" s="10">
        <v>15.3</v>
      </c>
      <c r="O347" s="10">
        <v>0</v>
      </c>
      <c r="P347" s="10">
        <v>17</v>
      </c>
      <c r="Q347" s="10">
        <v>25.3</v>
      </c>
      <c r="R347" s="10">
        <v>0</v>
      </c>
      <c r="S347" s="10">
        <v>0</v>
      </c>
      <c r="T347" s="10">
        <v>49.8</v>
      </c>
      <c r="U347" s="10">
        <v>0</v>
      </c>
      <c r="V347" s="10">
        <v>0</v>
      </c>
      <c r="W347" s="10">
        <v>22</v>
      </c>
      <c r="X347" s="15">
        <f t="shared" si="63"/>
        <v>399.3</v>
      </c>
      <c r="Y347" s="420"/>
      <c r="Z347" s="11"/>
    </row>
    <row r="348" spans="1:26" ht="12.75">
      <c r="A348" s="275">
        <v>46180</v>
      </c>
      <c r="B348" s="12" t="s">
        <v>25</v>
      </c>
      <c r="C348" s="13">
        <v>8.9</v>
      </c>
      <c r="D348" s="13">
        <v>35.200000000000003</v>
      </c>
      <c r="E348" s="13">
        <v>25.2</v>
      </c>
      <c r="F348" s="13">
        <v>0</v>
      </c>
      <c r="G348" s="13">
        <v>14.3</v>
      </c>
      <c r="H348" s="13">
        <v>19</v>
      </c>
      <c r="I348" s="13">
        <v>19</v>
      </c>
      <c r="J348" s="13">
        <v>33.700000000000003</v>
      </c>
      <c r="K348" s="13">
        <v>49.7</v>
      </c>
      <c r="L348" s="13">
        <v>39.799999999999997</v>
      </c>
      <c r="M348" s="13">
        <v>45.6</v>
      </c>
      <c r="N348" s="13">
        <v>14.4</v>
      </c>
      <c r="O348" s="13">
        <v>20.399999999999999</v>
      </c>
      <c r="P348" s="13">
        <v>20</v>
      </c>
      <c r="Q348" s="13">
        <v>33.200000000000003</v>
      </c>
      <c r="R348" s="13">
        <v>0</v>
      </c>
      <c r="S348" s="13">
        <v>0</v>
      </c>
      <c r="T348" s="13">
        <v>53.6</v>
      </c>
      <c r="U348" s="13">
        <v>0</v>
      </c>
      <c r="V348" s="13">
        <v>830.5</v>
      </c>
      <c r="W348" s="13">
        <v>27.2</v>
      </c>
      <c r="X348" s="12">
        <f t="shared" si="63"/>
        <v>1289.7</v>
      </c>
      <c r="Y348" s="252">
        <f>X348+X349</f>
        <v>1696.7</v>
      </c>
      <c r="Z348" s="11"/>
    </row>
    <row r="349" spans="1:26" ht="12.75">
      <c r="A349" s="420"/>
      <c r="B349" s="15" t="s">
        <v>32</v>
      </c>
      <c r="C349" s="10">
        <v>10.199999999999999</v>
      </c>
      <c r="D349" s="10">
        <v>36.700000000000003</v>
      </c>
      <c r="E349" s="10">
        <v>30</v>
      </c>
      <c r="F349" s="10">
        <v>0</v>
      </c>
      <c r="G349" s="10">
        <v>8.1999999999999993</v>
      </c>
      <c r="H349" s="10">
        <v>13.7</v>
      </c>
      <c r="I349" s="10">
        <v>38.200000000000003</v>
      </c>
      <c r="J349" s="10">
        <v>27.2</v>
      </c>
      <c r="K349" s="10">
        <v>43</v>
      </c>
      <c r="L349" s="10">
        <v>37.200000000000003</v>
      </c>
      <c r="M349" s="10">
        <v>38.200000000000003</v>
      </c>
      <c r="N349" s="10">
        <v>16.399999999999999</v>
      </c>
      <c r="O349" s="10">
        <v>0</v>
      </c>
      <c r="P349" s="10">
        <v>15.2</v>
      </c>
      <c r="Q349" s="10">
        <v>24</v>
      </c>
      <c r="R349" s="10">
        <v>0</v>
      </c>
      <c r="S349" s="10">
        <v>0</v>
      </c>
      <c r="T349" s="10">
        <v>52.6</v>
      </c>
      <c r="U349" s="10">
        <v>0</v>
      </c>
      <c r="V349" s="10">
        <v>0</v>
      </c>
      <c r="W349" s="10">
        <v>16.2</v>
      </c>
      <c r="X349" s="15">
        <f t="shared" si="63"/>
        <v>406.99999999999994</v>
      </c>
      <c r="Y349" s="420"/>
      <c r="Z349" s="11"/>
    </row>
    <row r="350" spans="1:26" ht="12.75">
      <c r="A350" s="275">
        <v>46181</v>
      </c>
      <c r="B350" s="12" t="s">
        <v>25</v>
      </c>
      <c r="C350" s="13">
        <v>9.6999999999999993</v>
      </c>
      <c r="D350" s="13">
        <v>42</v>
      </c>
      <c r="E350" s="13">
        <v>27.2</v>
      </c>
      <c r="F350" s="13">
        <v>0</v>
      </c>
      <c r="G350" s="13">
        <v>10.6</v>
      </c>
      <c r="H350" s="13">
        <v>15.1</v>
      </c>
      <c r="I350" s="13">
        <v>11.9</v>
      </c>
      <c r="J350" s="13">
        <v>33.200000000000003</v>
      </c>
      <c r="K350" s="13">
        <v>46.4</v>
      </c>
      <c r="L350" s="13">
        <v>40.200000000000003</v>
      </c>
      <c r="M350" s="13">
        <v>48.6</v>
      </c>
      <c r="N350" s="13">
        <v>18</v>
      </c>
      <c r="O350" s="13">
        <v>19.7</v>
      </c>
      <c r="P350" s="13">
        <v>20.100000000000001</v>
      </c>
      <c r="Q350" s="13">
        <v>28</v>
      </c>
      <c r="R350" s="13">
        <v>0</v>
      </c>
      <c r="S350" s="13">
        <v>0</v>
      </c>
      <c r="T350" s="13">
        <v>66.099999999999994</v>
      </c>
      <c r="U350" s="13">
        <v>0</v>
      </c>
      <c r="V350" s="13">
        <v>754.5</v>
      </c>
      <c r="W350" s="13">
        <v>23</v>
      </c>
      <c r="X350" s="12">
        <f t="shared" si="63"/>
        <v>1214.3000000000002</v>
      </c>
      <c r="Y350" s="252">
        <f>X350+X351</f>
        <v>1582.9</v>
      </c>
      <c r="Z350" s="11"/>
    </row>
    <row r="351" spans="1:26" ht="12.75">
      <c r="A351" s="420"/>
      <c r="B351" s="15" t="s">
        <v>32</v>
      </c>
      <c r="C351" s="10">
        <v>9.8000000000000007</v>
      </c>
      <c r="D351" s="10">
        <v>37</v>
      </c>
      <c r="E351" s="10">
        <v>30.1</v>
      </c>
      <c r="F351" s="10">
        <v>0</v>
      </c>
      <c r="G351" s="10">
        <v>9.4</v>
      </c>
      <c r="H351" s="10">
        <v>9</v>
      </c>
      <c r="I351" s="10">
        <v>12.3</v>
      </c>
      <c r="J351" s="10">
        <v>27.6</v>
      </c>
      <c r="K351" s="10">
        <v>42.6</v>
      </c>
      <c r="L351" s="10">
        <v>29.6</v>
      </c>
      <c r="M351" s="10">
        <v>32.6</v>
      </c>
      <c r="N351" s="10">
        <v>16.899999999999999</v>
      </c>
      <c r="O351" s="10">
        <v>0</v>
      </c>
      <c r="P351" s="10">
        <v>17</v>
      </c>
      <c r="Q351" s="10">
        <v>24.8</v>
      </c>
      <c r="R351" s="10">
        <v>0</v>
      </c>
      <c r="S351" s="10">
        <v>0</v>
      </c>
      <c r="T351" s="10">
        <v>49.1</v>
      </c>
      <c r="U351" s="10">
        <v>0</v>
      </c>
      <c r="V351" s="10">
        <v>0</v>
      </c>
      <c r="W351" s="10">
        <v>20.8</v>
      </c>
      <c r="X351" s="15">
        <f t="shared" si="63"/>
        <v>368.6</v>
      </c>
      <c r="Y351" s="420"/>
      <c r="Z351" s="11"/>
    </row>
    <row r="352" spans="1:26" ht="12.75">
      <c r="A352" s="275">
        <v>46182</v>
      </c>
      <c r="B352" s="12" t="s">
        <v>25</v>
      </c>
      <c r="C352" s="13">
        <v>9.6999999999999993</v>
      </c>
      <c r="D352" s="13">
        <v>36.799999999999997</v>
      </c>
      <c r="E352" s="13">
        <v>26</v>
      </c>
      <c r="F352" s="13">
        <v>0</v>
      </c>
      <c r="G352" s="13">
        <v>8.1</v>
      </c>
      <c r="H352" s="13">
        <v>13.1</v>
      </c>
      <c r="I352" s="13">
        <v>18</v>
      </c>
      <c r="J352" s="13">
        <v>34.799999999999997</v>
      </c>
      <c r="K352" s="13">
        <v>50</v>
      </c>
      <c r="L352" s="13">
        <v>37.700000000000003</v>
      </c>
      <c r="M352" s="13">
        <v>43.3</v>
      </c>
      <c r="N352" s="13">
        <v>18.899999999999999</v>
      </c>
      <c r="O352" s="13">
        <v>20.9</v>
      </c>
      <c r="P352" s="13">
        <v>20.9</v>
      </c>
      <c r="Q352" s="13">
        <v>31.8</v>
      </c>
      <c r="R352" s="13">
        <v>0</v>
      </c>
      <c r="S352" s="13">
        <v>0</v>
      </c>
      <c r="T352" s="13">
        <v>56.1</v>
      </c>
      <c r="U352" s="13">
        <v>0</v>
      </c>
      <c r="V352" s="13">
        <v>868.8</v>
      </c>
      <c r="W352" s="13">
        <v>28.9</v>
      </c>
      <c r="X352" s="12">
        <f t="shared" si="63"/>
        <v>1323.8</v>
      </c>
      <c r="Y352" s="252">
        <f>X352+X353</f>
        <v>1742.6999999999998</v>
      </c>
      <c r="Z352" s="11"/>
    </row>
    <row r="353" spans="1:26" ht="12.75">
      <c r="A353" s="420"/>
      <c r="B353" s="15" t="s">
        <v>32</v>
      </c>
      <c r="C353" s="10">
        <v>11.1</v>
      </c>
      <c r="D353" s="10">
        <v>36.6</v>
      </c>
      <c r="E353" s="10">
        <v>29.2</v>
      </c>
      <c r="F353" s="10">
        <v>0</v>
      </c>
      <c r="G353" s="10">
        <v>6.1</v>
      </c>
      <c r="H353" s="10">
        <v>16.3</v>
      </c>
      <c r="I353" s="10">
        <v>36.6</v>
      </c>
      <c r="J353" s="10">
        <v>29</v>
      </c>
      <c r="K353" s="10">
        <v>44</v>
      </c>
      <c r="L353" s="10">
        <v>36.5</v>
      </c>
      <c r="M353" s="10">
        <v>38.700000000000003</v>
      </c>
      <c r="N353" s="10">
        <v>17.2</v>
      </c>
      <c r="O353" s="10">
        <v>0</v>
      </c>
      <c r="P353" s="10">
        <v>18.2</v>
      </c>
      <c r="Q353" s="10">
        <v>27.2</v>
      </c>
      <c r="R353" s="10">
        <v>0</v>
      </c>
      <c r="S353" s="10">
        <v>0</v>
      </c>
      <c r="T353" s="10">
        <v>52</v>
      </c>
      <c r="U353" s="10">
        <v>0</v>
      </c>
      <c r="V353" s="10">
        <v>0</v>
      </c>
      <c r="W353" s="10">
        <v>20.2</v>
      </c>
      <c r="X353" s="15">
        <f t="shared" si="63"/>
        <v>418.9</v>
      </c>
      <c r="Y353" s="420"/>
      <c r="Z353" s="11"/>
    </row>
    <row r="354" spans="1:26" ht="12.75">
      <c r="A354" s="275">
        <v>46183</v>
      </c>
      <c r="B354" s="12" t="s">
        <v>25</v>
      </c>
      <c r="C354" s="13">
        <v>12.2</v>
      </c>
      <c r="D354" s="13">
        <v>35.6</v>
      </c>
      <c r="E354" s="13">
        <v>25.1</v>
      </c>
      <c r="F354" s="13">
        <v>0</v>
      </c>
      <c r="G354" s="13">
        <v>6.1</v>
      </c>
      <c r="H354" s="13">
        <v>10</v>
      </c>
      <c r="I354" s="13">
        <v>19.100000000000001</v>
      </c>
      <c r="J354" s="13">
        <v>35.700000000000003</v>
      </c>
      <c r="K354" s="13">
        <v>50.7</v>
      </c>
      <c r="L354" s="13">
        <v>38.4</v>
      </c>
      <c r="M354" s="13">
        <v>43.6</v>
      </c>
      <c r="N354" s="13">
        <v>14.8</v>
      </c>
      <c r="O354" s="13">
        <v>22.8</v>
      </c>
      <c r="P354" s="13">
        <v>17.5</v>
      </c>
      <c r="Q354" s="13">
        <v>30</v>
      </c>
      <c r="R354" s="13">
        <v>0</v>
      </c>
      <c r="S354" s="13">
        <v>0</v>
      </c>
      <c r="T354" s="13">
        <v>61.6</v>
      </c>
      <c r="U354" s="13">
        <v>0</v>
      </c>
      <c r="V354" s="13">
        <v>882.8</v>
      </c>
      <c r="W354" s="13">
        <v>25.5</v>
      </c>
      <c r="X354" s="12">
        <f t="shared" si="63"/>
        <v>1331.5</v>
      </c>
      <c r="Y354" s="252">
        <f>X354+X355</f>
        <v>1743</v>
      </c>
      <c r="Z354" s="11"/>
    </row>
    <row r="355" spans="1:26" ht="12.75">
      <c r="A355" s="420"/>
      <c r="B355" s="15" t="s">
        <v>32</v>
      </c>
      <c r="C355" s="10">
        <v>10</v>
      </c>
      <c r="D355" s="10">
        <v>36.4</v>
      </c>
      <c r="E355" s="10">
        <v>32.1</v>
      </c>
      <c r="F355" s="10">
        <v>0</v>
      </c>
      <c r="G355" s="10">
        <v>8</v>
      </c>
      <c r="H355" s="10">
        <v>13.4</v>
      </c>
      <c r="I355" s="10">
        <v>40.1</v>
      </c>
      <c r="J355" s="10">
        <v>28.4</v>
      </c>
      <c r="K355" s="10">
        <v>43</v>
      </c>
      <c r="L355" s="10">
        <v>32.9</v>
      </c>
      <c r="M355" s="10">
        <v>39.4</v>
      </c>
      <c r="N355" s="10">
        <v>16.8</v>
      </c>
      <c r="O355" s="10">
        <v>0</v>
      </c>
      <c r="P355" s="10">
        <v>16.8</v>
      </c>
      <c r="Q355" s="10">
        <v>25.2</v>
      </c>
      <c r="R355" s="10">
        <v>0</v>
      </c>
      <c r="S355" s="10">
        <v>0</v>
      </c>
      <c r="T355" s="10">
        <v>48.2</v>
      </c>
      <c r="U355" s="10">
        <v>0</v>
      </c>
      <c r="V355" s="10">
        <v>0</v>
      </c>
      <c r="W355" s="10">
        <v>20.8</v>
      </c>
      <c r="X355" s="15">
        <f t="shared" si="63"/>
        <v>411.5</v>
      </c>
      <c r="Y355" s="420"/>
      <c r="Z355" s="11"/>
    </row>
    <row r="356" spans="1:26" ht="12.75">
      <c r="A356" s="12"/>
      <c r="B356" s="12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2"/>
      <c r="Y356" s="12"/>
      <c r="Z356" s="11"/>
    </row>
    <row r="357" spans="1:26" ht="12.75">
      <c r="A357" s="255" t="s">
        <v>89</v>
      </c>
      <c r="B357" s="422"/>
      <c r="C357" s="17">
        <f t="shared" ref="C357:Y357" si="64">SUM(C309:C355)</f>
        <v>14020.6</v>
      </c>
      <c r="D357" s="17">
        <f t="shared" si="64"/>
        <v>44161.599999999999</v>
      </c>
      <c r="E357" s="17">
        <f t="shared" si="64"/>
        <v>34539.499999999993</v>
      </c>
      <c r="F357" s="17">
        <f t="shared" si="64"/>
        <v>0</v>
      </c>
      <c r="G357" s="17">
        <f t="shared" si="64"/>
        <v>11894.8</v>
      </c>
      <c r="H357" s="17">
        <f t="shared" si="64"/>
        <v>12387.900000000003</v>
      </c>
      <c r="I357" s="17">
        <f t="shared" si="64"/>
        <v>13334.600000000004</v>
      </c>
      <c r="J357" s="17">
        <f t="shared" si="64"/>
        <v>23713.800000000007</v>
      </c>
      <c r="K357" s="17">
        <f t="shared" si="64"/>
        <v>32568.200000000004</v>
      </c>
      <c r="L357" s="17">
        <f t="shared" si="64"/>
        <v>28121.5</v>
      </c>
      <c r="M357" s="17">
        <f t="shared" si="64"/>
        <v>26417.399999999998</v>
      </c>
      <c r="N357" s="17">
        <f t="shared" si="64"/>
        <v>5194.699999999998</v>
      </c>
      <c r="O357" s="17">
        <f t="shared" si="64"/>
        <v>10539.4</v>
      </c>
      <c r="P357" s="17">
        <f t="shared" si="64"/>
        <v>15271.699999999999</v>
      </c>
      <c r="Q357" s="17">
        <f t="shared" si="64"/>
        <v>26061.599999999995</v>
      </c>
      <c r="R357" s="17">
        <f t="shared" si="64"/>
        <v>0</v>
      </c>
      <c r="S357" s="17">
        <f t="shared" si="64"/>
        <v>0</v>
      </c>
      <c r="T357" s="17">
        <f t="shared" si="64"/>
        <v>36858.799999999988</v>
      </c>
      <c r="U357" s="17">
        <f t="shared" si="64"/>
        <v>0</v>
      </c>
      <c r="V357" s="17">
        <f t="shared" si="64"/>
        <v>7540.4000000000005</v>
      </c>
      <c r="W357" s="17">
        <f t="shared" si="64"/>
        <v>1069.9000000000001</v>
      </c>
      <c r="X357" s="17">
        <f t="shared" si="64"/>
        <v>356384.39999999997</v>
      </c>
      <c r="Y357" s="17">
        <f t="shared" si="64"/>
        <v>355625.60000000009</v>
      </c>
      <c r="Z357" s="11"/>
    </row>
    <row r="358" spans="1:26" ht="13.5">
      <c r="A358" s="270" t="s">
        <v>90</v>
      </c>
      <c r="B358" s="421"/>
      <c r="C358" s="16">
        <f t="shared" ref="C358:Q358" si="65">40*C357</f>
        <v>560824</v>
      </c>
      <c r="D358" s="16">
        <f t="shared" si="65"/>
        <v>1766464</v>
      </c>
      <c r="E358" s="16">
        <f t="shared" si="65"/>
        <v>1381579.9999999998</v>
      </c>
      <c r="F358" s="16">
        <f t="shared" si="65"/>
        <v>0</v>
      </c>
      <c r="G358" s="16">
        <f t="shared" si="65"/>
        <v>475792</v>
      </c>
      <c r="H358" s="16">
        <f t="shared" si="65"/>
        <v>495516.00000000012</v>
      </c>
      <c r="I358" s="16">
        <f t="shared" si="65"/>
        <v>533384.00000000012</v>
      </c>
      <c r="J358" s="16">
        <f t="shared" si="65"/>
        <v>948552.00000000023</v>
      </c>
      <c r="K358" s="16">
        <f t="shared" si="65"/>
        <v>1302728.0000000002</v>
      </c>
      <c r="L358" s="16">
        <f t="shared" si="65"/>
        <v>1124860</v>
      </c>
      <c r="M358" s="16">
        <f t="shared" si="65"/>
        <v>1056696</v>
      </c>
      <c r="N358" s="16">
        <f t="shared" si="65"/>
        <v>207787.99999999991</v>
      </c>
      <c r="O358" s="16">
        <f t="shared" si="65"/>
        <v>421576</v>
      </c>
      <c r="P358" s="16">
        <f t="shared" si="65"/>
        <v>610868</v>
      </c>
      <c r="Q358" s="16">
        <f t="shared" si="65"/>
        <v>1042463.9999999998</v>
      </c>
      <c r="R358" s="16"/>
      <c r="S358" s="16">
        <f t="shared" ref="S358:T358" si="66">40*S357</f>
        <v>0</v>
      </c>
      <c r="T358" s="16">
        <f t="shared" si="66"/>
        <v>1474351.9999999995</v>
      </c>
      <c r="U358" s="16"/>
      <c r="V358" s="16"/>
      <c r="W358" s="16"/>
      <c r="X358" s="16">
        <f t="shared" ref="X358:Y358" si="67">40*X357</f>
        <v>14255375.999999998</v>
      </c>
      <c r="Y358" s="16">
        <f t="shared" si="67"/>
        <v>14225024.000000004</v>
      </c>
      <c r="Z358" s="11"/>
    </row>
    <row r="359" spans="1:26" ht="12.75">
      <c r="A359" s="79"/>
      <c r="B359" s="67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5"/>
      <c r="Y359" s="15"/>
      <c r="Z359" s="11"/>
    </row>
    <row r="360" spans="1:26" ht="12.75">
      <c r="A360" s="255" t="s">
        <v>91</v>
      </c>
      <c r="B360" s="42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76"/>
      <c r="U360" s="76"/>
      <c r="V360" s="76"/>
      <c r="W360" s="76"/>
      <c r="X360" s="22"/>
      <c r="Y360" s="22"/>
      <c r="Z360" s="11"/>
    </row>
    <row r="361" spans="1:26" ht="12.75">
      <c r="A361" s="254" t="s">
        <v>92</v>
      </c>
      <c r="B361" s="422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59"/>
      <c r="U361" s="59"/>
      <c r="V361" s="59"/>
      <c r="W361" s="59"/>
      <c r="X361" s="20"/>
      <c r="Y361" s="20"/>
      <c r="Z361" s="11"/>
    </row>
    <row r="362" spans="1:26" ht="14.25">
      <c r="A362" s="23"/>
      <c r="B362" s="80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2"/>
      <c r="Y362" s="12"/>
      <c r="Z362" s="11"/>
    </row>
    <row r="363" spans="1:26" ht="14.25">
      <c r="A363" s="9"/>
      <c r="B363" s="67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5"/>
      <c r="Y363" s="15"/>
      <c r="Z363" s="11"/>
    </row>
    <row r="364" spans="1:26" ht="12.75">
      <c r="A364" s="275">
        <v>46184</v>
      </c>
      <c r="B364" s="80" t="s">
        <v>25</v>
      </c>
      <c r="C364" s="13">
        <v>11.2</v>
      </c>
      <c r="D364" s="13">
        <v>35</v>
      </c>
      <c r="E364" s="13">
        <v>24.2</v>
      </c>
      <c r="F364" s="13">
        <v>0</v>
      </c>
      <c r="G364" s="13">
        <v>8.1999999999999993</v>
      </c>
      <c r="H364" s="13">
        <v>14.3</v>
      </c>
      <c r="I364" s="13">
        <v>18.600000000000001</v>
      </c>
      <c r="J364" s="13">
        <v>36.6</v>
      </c>
      <c r="K364" s="13">
        <v>46.9</v>
      </c>
      <c r="L364" s="13">
        <v>37.6</v>
      </c>
      <c r="M364" s="13">
        <v>41.7</v>
      </c>
      <c r="N364" s="13">
        <v>18.3</v>
      </c>
      <c r="O364" s="13">
        <v>21.3</v>
      </c>
      <c r="P364" s="13">
        <v>16.600000000000001</v>
      </c>
      <c r="Q364" s="13">
        <v>31.4</v>
      </c>
      <c r="R364" s="13">
        <v>0</v>
      </c>
      <c r="S364" s="13">
        <v>0</v>
      </c>
      <c r="T364" s="13">
        <v>56.4</v>
      </c>
      <c r="U364" s="13">
        <v>0</v>
      </c>
      <c r="V364" s="13">
        <v>919.3</v>
      </c>
      <c r="W364" s="13">
        <v>28.9</v>
      </c>
      <c r="X364" s="12">
        <f t="shared" ref="X364:X383" si="68">SUM(C364:W364)</f>
        <v>1366.5</v>
      </c>
      <c r="Y364" s="252">
        <f>X364+X365</f>
        <v>2525.5</v>
      </c>
      <c r="Z364" s="11"/>
    </row>
    <row r="365" spans="1:26" ht="12.75">
      <c r="A365" s="420"/>
      <c r="B365" s="67" t="s">
        <v>32</v>
      </c>
      <c r="C365" s="10">
        <v>10.1</v>
      </c>
      <c r="D365" s="10">
        <v>33</v>
      </c>
      <c r="E365" s="10">
        <v>30.6</v>
      </c>
      <c r="F365" s="10">
        <v>0</v>
      </c>
      <c r="G365" s="10">
        <v>8.9</v>
      </c>
      <c r="H365" s="10">
        <v>17.600000000000001</v>
      </c>
      <c r="I365" s="10">
        <v>5</v>
      </c>
      <c r="J365" s="10">
        <v>11.8</v>
      </c>
      <c r="K365" s="10">
        <v>46.4</v>
      </c>
      <c r="L365" s="10">
        <v>36.5</v>
      </c>
      <c r="M365" s="10">
        <v>37.5</v>
      </c>
      <c r="N365" s="10">
        <v>16.899999999999999</v>
      </c>
      <c r="O365" s="10">
        <v>0</v>
      </c>
      <c r="P365" s="10">
        <v>20.8</v>
      </c>
      <c r="Q365" s="10">
        <v>28.3</v>
      </c>
      <c r="R365" s="10">
        <v>195.7</v>
      </c>
      <c r="S365" s="10">
        <v>0</v>
      </c>
      <c r="T365" s="10">
        <v>44.2</v>
      </c>
      <c r="U365" s="10">
        <v>591.29999999999995</v>
      </c>
      <c r="V365" s="10">
        <v>0</v>
      </c>
      <c r="W365" s="10">
        <v>24.4</v>
      </c>
      <c r="X365" s="15">
        <f t="shared" si="68"/>
        <v>1159</v>
      </c>
      <c r="Y365" s="420"/>
      <c r="Z365" s="11"/>
    </row>
    <row r="366" spans="1:26" ht="12.75">
      <c r="A366" s="275">
        <v>46185</v>
      </c>
      <c r="B366" s="80" t="s">
        <v>25</v>
      </c>
      <c r="C366" s="13">
        <v>12</v>
      </c>
      <c r="D366" s="13">
        <v>31.3</v>
      </c>
      <c r="E366" s="13">
        <v>26</v>
      </c>
      <c r="F366" s="13">
        <v>0</v>
      </c>
      <c r="G366" s="13">
        <v>4.5</v>
      </c>
      <c r="H366" s="13">
        <v>11.9</v>
      </c>
      <c r="I366" s="13">
        <v>17.8</v>
      </c>
      <c r="J366" s="13">
        <v>34.799999999999997</v>
      </c>
      <c r="K366" s="13">
        <v>49.5</v>
      </c>
      <c r="L366" s="13">
        <v>39.4</v>
      </c>
      <c r="M366" s="13">
        <v>43.8</v>
      </c>
      <c r="N366" s="13">
        <v>18.5</v>
      </c>
      <c r="O366" s="13">
        <v>20.8</v>
      </c>
      <c r="P366" s="13">
        <v>23</v>
      </c>
      <c r="Q366" s="13">
        <v>31.7</v>
      </c>
      <c r="R366" s="13">
        <v>0</v>
      </c>
      <c r="S366" s="13">
        <v>0</v>
      </c>
      <c r="T366" s="13">
        <v>61.1</v>
      </c>
      <c r="U366" s="13">
        <v>0</v>
      </c>
      <c r="V366" s="13">
        <v>912.9</v>
      </c>
      <c r="W366" s="13">
        <v>28.1</v>
      </c>
      <c r="X366" s="12">
        <f t="shared" si="68"/>
        <v>1367.1</v>
      </c>
      <c r="Y366" s="252">
        <f>X366+X367</f>
        <v>3470</v>
      </c>
      <c r="Z366" s="11"/>
    </row>
    <row r="367" spans="1:26" ht="12.75">
      <c r="A367" s="420"/>
      <c r="B367" s="67" t="s">
        <v>32</v>
      </c>
      <c r="C367" s="10">
        <v>10</v>
      </c>
      <c r="D367" s="10">
        <v>37</v>
      </c>
      <c r="E367" s="10">
        <v>32.299999999999997</v>
      </c>
      <c r="F367" s="10">
        <v>0</v>
      </c>
      <c r="G367" s="10">
        <v>7.7</v>
      </c>
      <c r="H367" s="10">
        <v>10.8</v>
      </c>
      <c r="I367" s="10">
        <v>25.2</v>
      </c>
      <c r="J367" s="10">
        <v>29.6</v>
      </c>
      <c r="K367" s="10">
        <v>42</v>
      </c>
      <c r="L367" s="10">
        <v>38.700000000000003</v>
      </c>
      <c r="M367" s="10">
        <v>34</v>
      </c>
      <c r="N367" s="10">
        <v>16.399999999999999</v>
      </c>
      <c r="O367" s="10">
        <v>0</v>
      </c>
      <c r="P367" s="10">
        <v>17.8</v>
      </c>
      <c r="Q367" s="10">
        <v>26</v>
      </c>
      <c r="R367" s="10">
        <v>825.1</v>
      </c>
      <c r="S367" s="10">
        <v>0</v>
      </c>
      <c r="T367" s="10">
        <v>52</v>
      </c>
      <c r="U367" s="10">
        <v>873</v>
      </c>
      <c r="V367" s="10">
        <v>0</v>
      </c>
      <c r="W367" s="10">
        <v>25.3</v>
      </c>
      <c r="X367" s="15">
        <f t="shared" si="68"/>
        <v>2102.9</v>
      </c>
      <c r="Y367" s="420"/>
      <c r="Z367" s="11"/>
    </row>
    <row r="368" spans="1:26" ht="12.75">
      <c r="A368" s="275">
        <v>46186</v>
      </c>
      <c r="B368" s="80" t="s">
        <v>25</v>
      </c>
      <c r="C368" s="13">
        <v>11.8</v>
      </c>
      <c r="D368" s="13">
        <v>40</v>
      </c>
      <c r="E368" s="13">
        <v>25.2</v>
      </c>
      <c r="F368" s="13">
        <v>0</v>
      </c>
      <c r="G368" s="13">
        <v>6.6</v>
      </c>
      <c r="H368" s="13">
        <v>15.1</v>
      </c>
      <c r="I368" s="13">
        <v>18.399999999999999</v>
      </c>
      <c r="J368" s="13">
        <v>33.1</v>
      </c>
      <c r="K368" s="13">
        <v>47.6</v>
      </c>
      <c r="L368" s="13">
        <v>39.4</v>
      </c>
      <c r="M368" s="13">
        <v>45.4</v>
      </c>
      <c r="N368" s="13">
        <v>17.7</v>
      </c>
      <c r="O368" s="13">
        <v>23.7</v>
      </c>
      <c r="P368" s="13">
        <v>18.3</v>
      </c>
      <c r="Q368" s="13">
        <v>30.8</v>
      </c>
      <c r="R368" s="13">
        <v>0</v>
      </c>
      <c r="S368" s="13">
        <v>0</v>
      </c>
      <c r="T368" s="13">
        <v>52.1</v>
      </c>
      <c r="U368" s="13">
        <v>0</v>
      </c>
      <c r="V368" s="13">
        <v>839.7</v>
      </c>
      <c r="W368" s="13">
        <v>27.8</v>
      </c>
      <c r="X368" s="12">
        <f t="shared" si="68"/>
        <v>1292.7</v>
      </c>
      <c r="Y368" s="252">
        <f>X368+X369</f>
        <v>3523.5</v>
      </c>
      <c r="Z368" s="11"/>
    </row>
    <row r="369" spans="1:26" ht="12.75">
      <c r="A369" s="420"/>
      <c r="B369" s="67" t="s">
        <v>32</v>
      </c>
      <c r="C369" s="10">
        <v>11</v>
      </c>
      <c r="D369" s="10">
        <v>39.1</v>
      </c>
      <c r="E369" s="10">
        <v>32.6</v>
      </c>
      <c r="F369" s="10">
        <v>0</v>
      </c>
      <c r="G369" s="10">
        <v>8.3000000000000007</v>
      </c>
      <c r="H369" s="10">
        <v>14</v>
      </c>
      <c r="I369" s="10">
        <v>21.6</v>
      </c>
      <c r="J369" s="10">
        <v>26.5</v>
      </c>
      <c r="K369" s="10">
        <v>42.2</v>
      </c>
      <c r="L369" s="10">
        <v>31</v>
      </c>
      <c r="M369" s="10">
        <v>36</v>
      </c>
      <c r="N369" s="10">
        <v>13.8</v>
      </c>
      <c r="O369" s="10">
        <v>0</v>
      </c>
      <c r="P369" s="10">
        <v>16</v>
      </c>
      <c r="Q369" s="10">
        <v>26.7</v>
      </c>
      <c r="R369" s="10">
        <v>931.4</v>
      </c>
      <c r="S369" s="10">
        <v>0</v>
      </c>
      <c r="T369" s="10">
        <v>41.4</v>
      </c>
      <c r="U369" s="10">
        <v>916.3</v>
      </c>
      <c r="V369" s="10">
        <v>0</v>
      </c>
      <c r="W369" s="10">
        <v>22.9</v>
      </c>
      <c r="X369" s="15">
        <f t="shared" si="68"/>
        <v>2230.8000000000002</v>
      </c>
      <c r="Y369" s="420"/>
      <c r="Z369" s="11"/>
    </row>
    <row r="370" spans="1:26" ht="12.75">
      <c r="A370" s="275">
        <v>46187</v>
      </c>
      <c r="B370" s="80" t="s">
        <v>25</v>
      </c>
      <c r="C370" s="13">
        <v>10.7</v>
      </c>
      <c r="D370" s="13">
        <v>37.700000000000003</v>
      </c>
      <c r="E370" s="13">
        <v>24.4</v>
      </c>
      <c r="F370" s="13">
        <v>0</v>
      </c>
      <c r="G370" s="13">
        <v>7.5</v>
      </c>
      <c r="H370" s="13">
        <v>12.4</v>
      </c>
      <c r="I370" s="13">
        <v>22.2</v>
      </c>
      <c r="J370" s="13">
        <v>33.5</v>
      </c>
      <c r="K370" s="13">
        <v>47.5</v>
      </c>
      <c r="L370" s="13">
        <v>38.799999999999997</v>
      </c>
      <c r="M370" s="13">
        <v>44.5</v>
      </c>
      <c r="N370" s="13">
        <v>15.4</v>
      </c>
      <c r="O370" s="13">
        <v>23.9</v>
      </c>
      <c r="P370" s="13">
        <v>18.8</v>
      </c>
      <c r="Q370" s="13">
        <v>30.1</v>
      </c>
      <c r="R370" s="13">
        <v>0</v>
      </c>
      <c r="S370" s="13">
        <v>0</v>
      </c>
      <c r="T370" s="13">
        <v>59.2</v>
      </c>
      <c r="U370" s="13">
        <v>0</v>
      </c>
      <c r="V370" s="13">
        <v>811.81</v>
      </c>
      <c r="W370" s="13">
        <v>26.3</v>
      </c>
      <c r="X370" s="12">
        <f t="shared" si="68"/>
        <v>1264.7099999999998</v>
      </c>
      <c r="Y370" s="252">
        <f>X370+X371</f>
        <v>3523.71</v>
      </c>
      <c r="Z370" s="11"/>
    </row>
    <row r="371" spans="1:26" ht="12.75">
      <c r="A371" s="420"/>
      <c r="B371" s="67" t="s">
        <v>32</v>
      </c>
      <c r="C371" s="10">
        <v>11.7</v>
      </c>
      <c r="D371" s="10">
        <v>42.2</v>
      </c>
      <c r="E371" s="10">
        <v>32.1</v>
      </c>
      <c r="F371" s="10">
        <v>0</v>
      </c>
      <c r="G371" s="10">
        <v>7.5</v>
      </c>
      <c r="H371" s="10">
        <v>13</v>
      </c>
      <c r="I371" s="10">
        <v>13.8</v>
      </c>
      <c r="J371" s="10">
        <v>27.3</v>
      </c>
      <c r="K371" s="10">
        <v>45.5</v>
      </c>
      <c r="L371" s="10">
        <v>36.700000000000003</v>
      </c>
      <c r="M371" s="10">
        <v>37.299999999999997</v>
      </c>
      <c r="N371" s="10">
        <v>17.8</v>
      </c>
      <c r="O371" s="10">
        <v>0</v>
      </c>
      <c r="P371" s="10">
        <v>17.8</v>
      </c>
      <c r="Q371" s="10">
        <v>30</v>
      </c>
      <c r="R371" s="10">
        <v>935.9</v>
      </c>
      <c r="S371" s="10">
        <v>0</v>
      </c>
      <c r="T371" s="10">
        <v>51.7</v>
      </c>
      <c r="U371" s="10">
        <v>914</v>
      </c>
      <c r="V371" s="10">
        <v>0</v>
      </c>
      <c r="W371" s="10">
        <v>24.7</v>
      </c>
      <c r="X371" s="15">
        <f t="shared" si="68"/>
        <v>2259</v>
      </c>
      <c r="Y371" s="420"/>
      <c r="Z371" s="11"/>
    </row>
    <row r="372" spans="1:26" ht="12.75">
      <c r="A372" s="275">
        <v>46188</v>
      </c>
      <c r="B372" s="80" t="s">
        <v>25</v>
      </c>
      <c r="C372" s="13">
        <v>11</v>
      </c>
      <c r="D372" s="13">
        <v>41</v>
      </c>
      <c r="E372" s="13">
        <v>24.6</v>
      </c>
      <c r="F372" s="13">
        <v>0</v>
      </c>
      <c r="G372" s="13">
        <v>9.6</v>
      </c>
      <c r="H372" s="13">
        <v>11.2</v>
      </c>
      <c r="I372" s="13">
        <v>21</v>
      </c>
      <c r="J372" s="13">
        <v>33.6</v>
      </c>
      <c r="K372" s="13">
        <v>50.4</v>
      </c>
      <c r="L372" s="13">
        <v>40.200000000000003</v>
      </c>
      <c r="M372" s="13">
        <v>45</v>
      </c>
      <c r="N372" s="13">
        <v>16</v>
      </c>
      <c r="O372" s="13">
        <v>25.4</v>
      </c>
      <c r="P372" s="13">
        <v>16</v>
      </c>
      <c r="Q372" s="13">
        <v>32</v>
      </c>
      <c r="R372" s="13">
        <v>0</v>
      </c>
      <c r="S372" s="13">
        <v>0</v>
      </c>
      <c r="T372" s="13">
        <v>59.2</v>
      </c>
      <c r="U372" s="13">
        <v>0</v>
      </c>
      <c r="V372" s="13">
        <v>823.6</v>
      </c>
      <c r="W372" s="13">
        <v>25.8</v>
      </c>
      <c r="X372" s="12">
        <f t="shared" si="68"/>
        <v>1285.5999999999999</v>
      </c>
      <c r="Y372" s="252">
        <f>X372+X373</f>
        <v>3496.4</v>
      </c>
      <c r="Z372" s="11"/>
    </row>
    <row r="373" spans="1:26" ht="12.75">
      <c r="A373" s="420"/>
      <c r="B373" s="67" t="s">
        <v>32</v>
      </c>
      <c r="C373" s="10">
        <v>10.6</v>
      </c>
      <c r="D373" s="10">
        <v>40.299999999999997</v>
      </c>
      <c r="E373" s="10">
        <v>33.299999999999997</v>
      </c>
      <c r="F373" s="10">
        <v>0</v>
      </c>
      <c r="G373" s="10">
        <v>6.4</v>
      </c>
      <c r="H373" s="10">
        <v>12</v>
      </c>
      <c r="I373" s="10">
        <v>11.8</v>
      </c>
      <c r="J373" s="10">
        <v>27.3</v>
      </c>
      <c r="K373" s="10">
        <v>48.6</v>
      </c>
      <c r="L373" s="10">
        <v>32.799999999999997</v>
      </c>
      <c r="M373" s="10">
        <v>35.700000000000003</v>
      </c>
      <c r="N373" s="10">
        <v>19.100000000000001</v>
      </c>
      <c r="O373" s="10">
        <v>0</v>
      </c>
      <c r="P373" s="10">
        <v>18.7</v>
      </c>
      <c r="Q373" s="10">
        <v>28</v>
      </c>
      <c r="R373" s="10">
        <v>898.7</v>
      </c>
      <c r="S373" s="10">
        <v>0</v>
      </c>
      <c r="T373" s="10">
        <v>55.5</v>
      </c>
      <c r="U373" s="10">
        <v>911.5</v>
      </c>
      <c r="V373" s="10">
        <v>0</v>
      </c>
      <c r="W373" s="10">
        <v>20.5</v>
      </c>
      <c r="X373" s="15">
        <f t="shared" si="68"/>
        <v>2210.8000000000002</v>
      </c>
      <c r="Y373" s="420"/>
      <c r="Z373" s="11"/>
    </row>
    <row r="374" spans="1:26" ht="12.75">
      <c r="A374" s="275">
        <v>46189</v>
      </c>
      <c r="B374" s="80" t="s">
        <v>25</v>
      </c>
      <c r="C374" s="13">
        <v>9.3000000000000007</v>
      </c>
      <c r="D374" s="13">
        <v>39</v>
      </c>
      <c r="E374" s="13">
        <v>25</v>
      </c>
      <c r="F374" s="13">
        <v>0</v>
      </c>
      <c r="G374" s="13">
        <v>8.6999999999999993</v>
      </c>
      <c r="H374" s="13">
        <v>0</v>
      </c>
      <c r="I374" s="13">
        <v>22.3</v>
      </c>
      <c r="J374" s="13">
        <v>33.700000000000003</v>
      </c>
      <c r="K374" s="13">
        <v>49.5</v>
      </c>
      <c r="L374" s="13">
        <v>40.700000000000003</v>
      </c>
      <c r="M374" s="13">
        <v>48.3</v>
      </c>
      <c r="N374" s="13">
        <v>19.8</v>
      </c>
      <c r="O374" s="13">
        <v>24.7</v>
      </c>
      <c r="P374" s="13">
        <v>18.100000000000001</v>
      </c>
      <c r="Q374" s="13">
        <v>31.5</v>
      </c>
      <c r="R374" s="13">
        <v>0</v>
      </c>
      <c r="S374" s="13">
        <v>0</v>
      </c>
      <c r="T374" s="13">
        <v>66.8</v>
      </c>
      <c r="U374" s="13">
        <v>0</v>
      </c>
      <c r="V374" s="13">
        <v>717.1</v>
      </c>
      <c r="W374" s="13">
        <v>25.7</v>
      </c>
      <c r="X374" s="12">
        <f t="shared" si="68"/>
        <v>1180.2</v>
      </c>
      <c r="Y374" s="252">
        <f>X374+X375</f>
        <v>1476.1000000000001</v>
      </c>
      <c r="Z374" s="11"/>
    </row>
    <row r="375" spans="1:26" ht="12.75">
      <c r="A375" s="420"/>
      <c r="B375" s="67" t="s">
        <v>32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20.2</v>
      </c>
      <c r="J375" s="10">
        <v>26.9</v>
      </c>
      <c r="K375" s="10">
        <v>45</v>
      </c>
      <c r="L375" s="10">
        <v>39.700000000000003</v>
      </c>
      <c r="M375" s="10">
        <v>35</v>
      </c>
      <c r="N375" s="10">
        <v>17.100000000000001</v>
      </c>
      <c r="O375" s="10">
        <v>0</v>
      </c>
      <c r="P375" s="10">
        <v>15.9</v>
      </c>
      <c r="Q375" s="10">
        <v>28.3</v>
      </c>
      <c r="R375" s="10">
        <v>0</v>
      </c>
      <c r="S375" s="10">
        <v>0</v>
      </c>
      <c r="T375" s="10">
        <v>46.5</v>
      </c>
      <c r="U375" s="10">
        <v>0</v>
      </c>
      <c r="V375" s="10">
        <v>0</v>
      </c>
      <c r="W375" s="10">
        <v>21.3</v>
      </c>
      <c r="X375" s="15">
        <f t="shared" si="68"/>
        <v>295.90000000000003</v>
      </c>
      <c r="Y375" s="420"/>
      <c r="Z375" s="11"/>
    </row>
    <row r="376" spans="1:26" ht="12.75">
      <c r="A376" s="275">
        <v>46190</v>
      </c>
      <c r="B376" s="80" t="s">
        <v>25</v>
      </c>
      <c r="C376" s="13">
        <v>10.9</v>
      </c>
      <c r="D376" s="13">
        <v>42</v>
      </c>
      <c r="E376" s="13">
        <v>31.9</v>
      </c>
      <c r="F376" s="13">
        <v>0</v>
      </c>
      <c r="G376" s="13">
        <v>6</v>
      </c>
      <c r="H376" s="13">
        <v>0</v>
      </c>
      <c r="I376" s="13">
        <v>19.3</v>
      </c>
      <c r="J376" s="13">
        <v>33</v>
      </c>
      <c r="K376" s="13">
        <v>48.8</v>
      </c>
      <c r="L376" s="13">
        <v>41.4</v>
      </c>
      <c r="M376" s="13">
        <v>43</v>
      </c>
      <c r="N376" s="13">
        <v>19.3</v>
      </c>
      <c r="O376" s="13">
        <v>25</v>
      </c>
      <c r="P376" s="13">
        <v>20</v>
      </c>
      <c r="Q376" s="13">
        <v>31</v>
      </c>
      <c r="R376" s="13">
        <v>0</v>
      </c>
      <c r="S376" s="13">
        <v>0</v>
      </c>
      <c r="T376" s="13">
        <v>62.8</v>
      </c>
      <c r="U376" s="13">
        <v>0</v>
      </c>
      <c r="V376" s="13">
        <v>918.9</v>
      </c>
      <c r="W376" s="13">
        <v>21.5</v>
      </c>
      <c r="X376" s="12">
        <f t="shared" si="68"/>
        <v>1374.8</v>
      </c>
      <c r="Y376" s="252">
        <f>X376+X377</f>
        <v>3628</v>
      </c>
      <c r="Z376" s="11"/>
    </row>
    <row r="377" spans="1:26" ht="12.75">
      <c r="A377" s="420"/>
      <c r="B377" s="67" t="s">
        <v>32</v>
      </c>
      <c r="C377" s="10">
        <v>10.6</v>
      </c>
      <c r="D377" s="10">
        <v>41</v>
      </c>
      <c r="E377" s="10">
        <v>30</v>
      </c>
      <c r="F377" s="10">
        <v>0</v>
      </c>
      <c r="G377" s="10">
        <v>9</v>
      </c>
      <c r="H377" s="10">
        <v>8.4</v>
      </c>
      <c r="I377" s="10">
        <v>20.2</v>
      </c>
      <c r="J377" s="10">
        <v>27.1</v>
      </c>
      <c r="K377" s="10">
        <v>46.8</v>
      </c>
      <c r="L377" s="10">
        <v>37.4</v>
      </c>
      <c r="M377" s="10">
        <v>34.200000000000003</v>
      </c>
      <c r="N377" s="10">
        <v>14.6</v>
      </c>
      <c r="O377" s="10">
        <v>0</v>
      </c>
      <c r="P377" s="10">
        <v>15.7</v>
      </c>
      <c r="Q377" s="10">
        <v>25</v>
      </c>
      <c r="R377" s="10">
        <v>872.4</v>
      </c>
      <c r="S377" s="10">
        <v>0</v>
      </c>
      <c r="T377" s="10">
        <v>45.5</v>
      </c>
      <c r="U377" s="10">
        <v>996.3</v>
      </c>
      <c r="V377" s="10">
        <v>0</v>
      </c>
      <c r="W377" s="10">
        <v>19</v>
      </c>
      <c r="X377" s="15">
        <f t="shared" si="68"/>
        <v>2253.1999999999998</v>
      </c>
      <c r="Y377" s="420"/>
      <c r="Z377" s="11"/>
    </row>
    <row r="378" spans="1:26" ht="12.75">
      <c r="A378" s="275">
        <v>46191</v>
      </c>
      <c r="B378" s="80" t="s">
        <v>25</v>
      </c>
      <c r="C378" s="13">
        <v>9</v>
      </c>
      <c r="D378" s="13">
        <v>35.799999999999997</v>
      </c>
      <c r="E378" s="13">
        <v>23.2</v>
      </c>
      <c r="F378" s="13">
        <v>0</v>
      </c>
      <c r="G378" s="13">
        <v>7.4</v>
      </c>
      <c r="H378" s="13">
        <v>0</v>
      </c>
      <c r="I378" s="13">
        <v>17.5</v>
      </c>
      <c r="J378" s="13">
        <v>33.200000000000003</v>
      </c>
      <c r="K378" s="13">
        <v>52.1</v>
      </c>
      <c r="L378" s="13">
        <v>39.4</v>
      </c>
      <c r="M378" s="13">
        <v>39.799999999999997</v>
      </c>
      <c r="N378" s="13">
        <v>19.899999999999999</v>
      </c>
      <c r="O378" s="13">
        <v>25.7</v>
      </c>
      <c r="P378" s="13">
        <v>22.7</v>
      </c>
      <c r="Q378" s="13">
        <v>30.6</v>
      </c>
      <c r="R378" s="13">
        <v>0</v>
      </c>
      <c r="S378" s="13">
        <v>0</v>
      </c>
      <c r="T378" s="13">
        <v>61.1</v>
      </c>
      <c r="U378" s="13">
        <v>0</v>
      </c>
      <c r="V378" s="13">
        <v>940.5</v>
      </c>
      <c r="W378" s="13">
        <v>23.6</v>
      </c>
      <c r="X378" s="12">
        <f t="shared" si="68"/>
        <v>1381.5</v>
      </c>
      <c r="Y378" s="252">
        <f>X378+X379</f>
        <v>3583.4</v>
      </c>
      <c r="Z378" s="11"/>
    </row>
    <row r="379" spans="1:26" ht="12.75">
      <c r="A379" s="420"/>
      <c r="B379" s="67" t="s">
        <v>32</v>
      </c>
      <c r="C379" s="10">
        <v>9</v>
      </c>
      <c r="D379" s="10">
        <v>9</v>
      </c>
      <c r="E379" s="10">
        <v>39</v>
      </c>
      <c r="F379" s="10">
        <v>0</v>
      </c>
      <c r="G379" s="10">
        <v>7.2</v>
      </c>
      <c r="H379" s="10">
        <v>9</v>
      </c>
      <c r="I379" s="10">
        <v>5.5</v>
      </c>
      <c r="J379" s="10">
        <v>26.5</v>
      </c>
      <c r="K379" s="10">
        <v>44</v>
      </c>
      <c r="L379" s="10">
        <v>37</v>
      </c>
      <c r="M379" s="10">
        <v>36.6</v>
      </c>
      <c r="N379" s="10">
        <v>15.4</v>
      </c>
      <c r="O379" s="10">
        <v>0</v>
      </c>
      <c r="P379" s="10">
        <v>17.100000000000001</v>
      </c>
      <c r="Q379" s="10">
        <v>27.4</v>
      </c>
      <c r="R379" s="10">
        <v>860.2</v>
      </c>
      <c r="S379" s="10">
        <v>0</v>
      </c>
      <c r="T379" s="10">
        <v>48.6</v>
      </c>
      <c r="U379" s="10">
        <v>993.3</v>
      </c>
      <c r="V379" s="10">
        <v>0</v>
      </c>
      <c r="W379" s="10">
        <v>17.100000000000001</v>
      </c>
      <c r="X379" s="15">
        <f t="shared" si="68"/>
        <v>2201.9</v>
      </c>
      <c r="Y379" s="420"/>
      <c r="Z379" s="11"/>
    </row>
    <row r="380" spans="1:26" ht="12.75">
      <c r="A380" s="275">
        <v>46192</v>
      </c>
      <c r="B380" s="80" t="s">
        <v>25</v>
      </c>
      <c r="C380" s="13">
        <v>9.6</v>
      </c>
      <c r="D380" s="13">
        <v>45.6</v>
      </c>
      <c r="E380" s="13">
        <v>22.1</v>
      </c>
      <c r="F380" s="13">
        <v>0</v>
      </c>
      <c r="G380" s="13">
        <v>7.9</v>
      </c>
      <c r="H380" s="13">
        <v>0</v>
      </c>
      <c r="I380" s="13">
        <v>17.8</v>
      </c>
      <c r="J380" s="13">
        <v>30.6</v>
      </c>
      <c r="K380" s="13">
        <v>46.6</v>
      </c>
      <c r="L380" s="13">
        <v>38.4</v>
      </c>
      <c r="M380" s="13">
        <v>41.9</v>
      </c>
      <c r="N380" s="13">
        <v>16</v>
      </c>
      <c r="O380" s="13">
        <v>22.7</v>
      </c>
      <c r="P380" s="13">
        <v>22.6</v>
      </c>
      <c r="Q380" s="13">
        <v>32.5</v>
      </c>
      <c r="R380" s="13">
        <v>0</v>
      </c>
      <c r="S380" s="13">
        <v>0</v>
      </c>
      <c r="T380" s="13">
        <v>56.5</v>
      </c>
      <c r="U380" s="13">
        <v>0</v>
      </c>
      <c r="V380" s="13">
        <v>918</v>
      </c>
      <c r="W380" s="13">
        <v>21.1</v>
      </c>
      <c r="X380" s="12">
        <f t="shared" si="68"/>
        <v>1349.8999999999999</v>
      </c>
      <c r="Y380" s="252">
        <f>X380+X381</f>
        <v>3664.3</v>
      </c>
      <c r="Z380" s="11"/>
    </row>
    <row r="381" spans="1:26" ht="12.75">
      <c r="A381" s="420"/>
      <c r="B381" s="67" t="s">
        <v>32</v>
      </c>
      <c r="C381" s="10">
        <v>10.8</v>
      </c>
      <c r="D381" s="10">
        <v>43.2</v>
      </c>
      <c r="E381" s="10">
        <v>31.6</v>
      </c>
      <c r="F381" s="10">
        <v>0</v>
      </c>
      <c r="G381" s="10">
        <v>8.6999999999999993</v>
      </c>
      <c r="H381" s="10">
        <v>13</v>
      </c>
      <c r="I381" s="10">
        <v>19.5</v>
      </c>
      <c r="J381" s="10">
        <v>27.2</v>
      </c>
      <c r="K381" s="10">
        <v>48.7</v>
      </c>
      <c r="L381" s="10">
        <v>39</v>
      </c>
      <c r="M381" s="10">
        <v>38.9</v>
      </c>
      <c r="N381" s="10">
        <v>18.2</v>
      </c>
      <c r="O381" s="10">
        <v>0</v>
      </c>
      <c r="P381" s="10">
        <v>17</v>
      </c>
      <c r="Q381" s="10">
        <v>27.1</v>
      </c>
      <c r="R381" s="10">
        <v>900.7</v>
      </c>
      <c r="S381" s="10">
        <v>0</v>
      </c>
      <c r="T381" s="10">
        <v>49.7</v>
      </c>
      <c r="U381" s="10">
        <v>996.5</v>
      </c>
      <c r="V381" s="10">
        <v>0</v>
      </c>
      <c r="W381" s="10">
        <v>24.6</v>
      </c>
      <c r="X381" s="15">
        <f t="shared" si="68"/>
        <v>2314.4</v>
      </c>
      <c r="Y381" s="420"/>
      <c r="Z381" s="11"/>
    </row>
    <row r="382" spans="1:26" ht="12.75">
      <c r="A382" s="275">
        <v>46193</v>
      </c>
      <c r="B382" s="80" t="s">
        <v>25</v>
      </c>
      <c r="C382" s="13">
        <v>10.199999999999999</v>
      </c>
      <c r="D382" s="13">
        <v>42</v>
      </c>
      <c r="E382" s="13">
        <v>25.1</v>
      </c>
      <c r="F382" s="13">
        <v>0</v>
      </c>
      <c r="G382" s="13">
        <v>11.1</v>
      </c>
      <c r="H382" s="13">
        <v>10.6</v>
      </c>
      <c r="I382" s="13">
        <v>17.899999999999999</v>
      </c>
      <c r="J382" s="13">
        <v>33.1</v>
      </c>
      <c r="K382" s="13">
        <v>48.2</v>
      </c>
      <c r="L382" s="13">
        <v>35.6</v>
      </c>
      <c r="M382" s="13">
        <v>41.9</v>
      </c>
      <c r="N382" s="13">
        <v>16</v>
      </c>
      <c r="O382" s="13">
        <v>25</v>
      </c>
      <c r="P382" s="13">
        <v>23.7</v>
      </c>
      <c r="Q382" s="13">
        <v>32.299999999999997</v>
      </c>
      <c r="R382" s="13">
        <v>0</v>
      </c>
      <c r="S382" s="13">
        <v>0</v>
      </c>
      <c r="T382" s="13">
        <v>60.1</v>
      </c>
      <c r="U382" s="13">
        <v>0</v>
      </c>
      <c r="V382" s="13">
        <v>905</v>
      </c>
      <c r="W382" s="13">
        <v>20.9</v>
      </c>
      <c r="X382" s="12">
        <f t="shared" si="68"/>
        <v>1358.7</v>
      </c>
      <c r="Y382" s="252">
        <f>X382+X383</f>
        <v>3636.8</v>
      </c>
      <c r="Z382" s="11"/>
    </row>
    <row r="383" spans="1:26" ht="12.75">
      <c r="A383" s="420"/>
      <c r="B383" s="67" t="s">
        <v>32</v>
      </c>
      <c r="C383" s="10">
        <v>11.3</v>
      </c>
      <c r="D383" s="10">
        <v>41.1</v>
      </c>
      <c r="E383" s="10">
        <v>28.5</v>
      </c>
      <c r="F383" s="10">
        <v>0</v>
      </c>
      <c r="G383" s="10">
        <v>9.6999999999999993</v>
      </c>
      <c r="H383" s="10">
        <v>9.6999999999999993</v>
      </c>
      <c r="I383" s="10">
        <v>34.4</v>
      </c>
      <c r="J383" s="10">
        <v>26.7</v>
      </c>
      <c r="K383" s="10">
        <v>48.3</v>
      </c>
      <c r="L383" s="10">
        <v>34.4</v>
      </c>
      <c r="M383" s="10">
        <v>33.299999999999997</v>
      </c>
      <c r="N383" s="10">
        <v>17.3</v>
      </c>
      <c r="O383" s="10">
        <v>0</v>
      </c>
      <c r="P383" s="10">
        <v>17</v>
      </c>
      <c r="Q383" s="10">
        <v>26.8</v>
      </c>
      <c r="R383" s="10">
        <v>892.6</v>
      </c>
      <c r="S383" s="10">
        <v>0</v>
      </c>
      <c r="T383" s="10">
        <v>36.9</v>
      </c>
      <c r="U383" s="10">
        <v>994.1</v>
      </c>
      <c r="V383" s="10">
        <v>0</v>
      </c>
      <c r="W383" s="10">
        <v>16</v>
      </c>
      <c r="X383" s="15">
        <f t="shared" si="68"/>
        <v>2278.1</v>
      </c>
      <c r="Y383" s="420"/>
      <c r="Z383" s="11"/>
    </row>
    <row r="384" spans="1:26" ht="12.75">
      <c r="A384" s="12"/>
      <c r="B384" s="80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2"/>
      <c r="Y384" s="12"/>
      <c r="Z384" s="11"/>
    </row>
    <row r="385" spans="1:26" ht="12.75">
      <c r="A385" s="255" t="s">
        <v>89</v>
      </c>
      <c r="B385" s="422"/>
      <c r="C385" s="17">
        <f t="shared" ref="C385:Y385" si="69">SUM(C364:C383)</f>
        <v>200.79999999999998</v>
      </c>
      <c r="D385" s="17">
        <f t="shared" si="69"/>
        <v>715.30000000000007</v>
      </c>
      <c r="E385" s="17">
        <f t="shared" si="69"/>
        <v>541.69999999999993</v>
      </c>
      <c r="F385" s="17">
        <f t="shared" si="69"/>
        <v>0</v>
      </c>
      <c r="G385" s="17">
        <f t="shared" si="69"/>
        <v>150.9</v>
      </c>
      <c r="H385" s="17">
        <f t="shared" si="69"/>
        <v>183</v>
      </c>
      <c r="I385" s="17">
        <f t="shared" si="69"/>
        <v>370</v>
      </c>
      <c r="J385" s="17">
        <f t="shared" si="69"/>
        <v>592.10000000000014</v>
      </c>
      <c r="K385" s="17">
        <f t="shared" si="69"/>
        <v>944.6</v>
      </c>
      <c r="L385" s="17">
        <f t="shared" si="69"/>
        <v>754.09999999999991</v>
      </c>
      <c r="M385" s="17">
        <f t="shared" si="69"/>
        <v>793.8</v>
      </c>
      <c r="N385" s="17">
        <f t="shared" si="69"/>
        <v>343.5</v>
      </c>
      <c r="O385" s="17">
        <f t="shared" si="69"/>
        <v>238.19999999999996</v>
      </c>
      <c r="P385" s="17">
        <f t="shared" si="69"/>
        <v>373.6</v>
      </c>
      <c r="Q385" s="17">
        <f t="shared" si="69"/>
        <v>587.49999999999989</v>
      </c>
      <c r="R385" s="17">
        <f t="shared" si="69"/>
        <v>7312.7</v>
      </c>
      <c r="S385" s="17">
        <f t="shared" si="69"/>
        <v>0</v>
      </c>
      <c r="T385" s="17">
        <f t="shared" si="69"/>
        <v>1067.3</v>
      </c>
      <c r="U385" s="17">
        <f t="shared" si="69"/>
        <v>8186.3000000000011</v>
      </c>
      <c r="V385" s="17">
        <f t="shared" si="69"/>
        <v>8706.81</v>
      </c>
      <c r="W385" s="17">
        <f t="shared" si="69"/>
        <v>465.50000000000011</v>
      </c>
      <c r="X385" s="17">
        <f t="shared" si="69"/>
        <v>32527.710000000006</v>
      </c>
      <c r="Y385" s="17">
        <f t="shared" si="69"/>
        <v>32527.71</v>
      </c>
      <c r="Z385" s="11"/>
    </row>
    <row r="386" spans="1:26" ht="13.5">
      <c r="A386" s="270" t="s">
        <v>90</v>
      </c>
      <c r="B386" s="421"/>
      <c r="C386" s="16">
        <f t="shared" ref="C386:Q386" si="70">40*C385</f>
        <v>8031.9999999999991</v>
      </c>
      <c r="D386" s="16">
        <f t="shared" si="70"/>
        <v>28612.000000000004</v>
      </c>
      <c r="E386" s="16">
        <f t="shared" si="70"/>
        <v>21667.999999999996</v>
      </c>
      <c r="F386" s="16">
        <f t="shared" si="70"/>
        <v>0</v>
      </c>
      <c r="G386" s="16">
        <f t="shared" si="70"/>
        <v>6036</v>
      </c>
      <c r="H386" s="16">
        <f t="shared" si="70"/>
        <v>7320</v>
      </c>
      <c r="I386" s="16">
        <f t="shared" si="70"/>
        <v>14800</v>
      </c>
      <c r="J386" s="16">
        <f t="shared" si="70"/>
        <v>23684.000000000007</v>
      </c>
      <c r="K386" s="16">
        <f t="shared" si="70"/>
        <v>37784</v>
      </c>
      <c r="L386" s="16">
        <f t="shared" si="70"/>
        <v>30163.999999999996</v>
      </c>
      <c r="M386" s="16">
        <f t="shared" si="70"/>
        <v>31752</v>
      </c>
      <c r="N386" s="16">
        <f t="shared" si="70"/>
        <v>13740</v>
      </c>
      <c r="O386" s="16">
        <f t="shared" si="70"/>
        <v>9527.9999999999982</v>
      </c>
      <c r="P386" s="16">
        <f t="shared" si="70"/>
        <v>14944</v>
      </c>
      <c r="Q386" s="16">
        <f t="shared" si="70"/>
        <v>23499.999999999996</v>
      </c>
      <c r="R386" s="16"/>
      <c r="S386" s="16">
        <f t="shared" ref="S386:T386" si="71">40*S385</f>
        <v>0</v>
      </c>
      <c r="T386" s="16">
        <f t="shared" si="71"/>
        <v>42692</v>
      </c>
      <c r="U386" s="16"/>
      <c r="V386" s="16"/>
      <c r="W386" s="16"/>
      <c r="X386" s="16">
        <f t="shared" ref="X386:Y386" si="72">40*X385</f>
        <v>1301108.4000000004</v>
      </c>
      <c r="Y386" s="16">
        <f t="shared" si="72"/>
        <v>1301108.3999999999</v>
      </c>
      <c r="Z386" s="11"/>
    </row>
    <row r="387" spans="1:26" ht="12.75">
      <c r="A387" s="79"/>
      <c r="B387" s="67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5"/>
      <c r="Y387" s="15"/>
      <c r="Z387" s="11"/>
    </row>
    <row r="388" spans="1:26" ht="12.75">
      <c r="A388" s="255" t="s">
        <v>91</v>
      </c>
      <c r="B388" s="42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76"/>
      <c r="U388" s="76"/>
      <c r="V388" s="76"/>
      <c r="W388" s="76"/>
      <c r="X388" s="22"/>
      <c r="Y388" s="22"/>
      <c r="Z388" s="11"/>
    </row>
    <row r="389" spans="1:26" ht="12.75">
      <c r="A389" s="254" t="s">
        <v>92</v>
      </c>
      <c r="B389" s="422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59"/>
      <c r="U389" s="59"/>
      <c r="V389" s="59"/>
      <c r="W389" s="59"/>
      <c r="X389" s="20"/>
      <c r="Y389" s="20"/>
      <c r="Z389" s="11"/>
    </row>
    <row r="390" spans="1:26" ht="14.25">
      <c r="A390" s="23"/>
      <c r="B390" s="80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2"/>
      <c r="Y390" s="12"/>
      <c r="Z390" s="11"/>
    </row>
    <row r="391" spans="1:26" ht="12.75">
      <c r="A391" s="264">
        <v>46194</v>
      </c>
      <c r="B391" s="67" t="s">
        <v>25</v>
      </c>
      <c r="C391" s="10">
        <v>10.4</v>
      </c>
      <c r="D391" s="10">
        <v>41.5</v>
      </c>
      <c r="E391" s="10">
        <v>21.1</v>
      </c>
      <c r="F391" s="10">
        <v>0</v>
      </c>
      <c r="G391" s="10">
        <v>7.1</v>
      </c>
      <c r="H391" s="10">
        <v>0</v>
      </c>
      <c r="I391" s="10">
        <v>18.3</v>
      </c>
      <c r="J391" s="10">
        <v>34.299999999999997</v>
      </c>
      <c r="K391" s="10">
        <v>46.5</v>
      </c>
      <c r="L391" s="10">
        <v>37</v>
      </c>
      <c r="M391" s="10">
        <v>43</v>
      </c>
      <c r="N391" s="10">
        <v>17.399999999999999</v>
      </c>
      <c r="O391" s="10">
        <v>24.5</v>
      </c>
      <c r="P391" s="10">
        <v>20.7</v>
      </c>
      <c r="Q391" s="10">
        <v>32.299999999999997</v>
      </c>
      <c r="R391" s="10">
        <v>0</v>
      </c>
      <c r="S391" s="10">
        <v>0</v>
      </c>
      <c r="T391" s="10">
        <v>53</v>
      </c>
      <c r="U391" s="10">
        <v>0</v>
      </c>
      <c r="V391" s="10">
        <v>911.1</v>
      </c>
      <c r="W391" s="10">
        <v>20</v>
      </c>
      <c r="X391" s="15">
        <f t="shared" ref="X391:X410" si="73">SUM(C391:W391)</f>
        <v>1338.2</v>
      </c>
      <c r="Y391" s="262">
        <f>X391+X392</f>
        <v>3669.8</v>
      </c>
      <c r="Z391" s="11"/>
    </row>
    <row r="392" spans="1:26" ht="12.75">
      <c r="A392" s="428"/>
      <c r="B392" s="80" t="s">
        <v>32</v>
      </c>
      <c r="C392" s="13">
        <v>10</v>
      </c>
      <c r="D392" s="13">
        <v>42.5</v>
      </c>
      <c r="E392" s="13">
        <v>30.6</v>
      </c>
      <c r="F392" s="13">
        <v>0</v>
      </c>
      <c r="G392" s="13">
        <v>9.6</v>
      </c>
      <c r="H392" s="13">
        <v>0</v>
      </c>
      <c r="I392" s="13">
        <v>19.600000000000001</v>
      </c>
      <c r="J392" s="13">
        <v>25</v>
      </c>
      <c r="K392" s="13">
        <v>43.1</v>
      </c>
      <c r="L392" s="13">
        <v>35.299999999999997</v>
      </c>
      <c r="M392" s="13">
        <v>33.700000000000003</v>
      </c>
      <c r="N392" s="13">
        <v>15</v>
      </c>
      <c r="O392" s="13">
        <v>0</v>
      </c>
      <c r="P392" s="13">
        <v>20</v>
      </c>
      <c r="Q392" s="13">
        <v>25.3</v>
      </c>
      <c r="R392" s="13">
        <v>960.5</v>
      </c>
      <c r="S392" s="13">
        <v>0</v>
      </c>
      <c r="T392" s="13">
        <v>50.3</v>
      </c>
      <c r="U392" s="13">
        <v>996.1</v>
      </c>
      <c r="V392" s="13">
        <v>0</v>
      </c>
      <c r="W392" s="13">
        <v>15</v>
      </c>
      <c r="X392" s="12">
        <f t="shared" si="73"/>
        <v>2331.6</v>
      </c>
      <c r="Y392" s="428"/>
      <c r="Z392" s="11"/>
    </row>
    <row r="393" spans="1:26" ht="12.75">
      <c r="A393" s="264">
        <v>46195</v>
      </c>
      <c r="B393" s="67" t="s">
        <v>25</v>
      </c>
      <c r="C393" s="10">
        <v>12.8</v>
      </c>
      <c r="D393" s="10">
        <v>43.7</v>
      </c>
      <c r="E393" s="10">
        <v>26.2</v>
      </c>
      <c r="F393" s="10">
        <v>0</v>
      </c>
      <c r="G393" s="10">
        <v>8.8000000000000007</v>
      </c>
      <c r="H393" s="10">
        <v>0</v>
      </c>
      <c r="I393" s="10">
        <v>20</v>
      </c>
      <c r="J393" s="10">
        <v>31</v>
      </c>
      <c r="K393" s="10">
        <v>43.4</v>
      </c>
      <c r="L393" s="10">
        <v>36.6</v>
      </c>
      <c r="M393" s="10">
        <v>44.3</v>
      </c>
      <c r="N393" s="10">
        <v>17.5</v>
      </c>
      <c r="O393" s="10">
        <v>23.7</v>
      </c>
      <c r="P393" s="10">
        <v>22.3</v>
      </c>
      <c r="Q393" s="10">
        <v>30.6</v>
      </c>
      <c r="R393" s="10">
        <v>0</v>
      </c>
      <c r="S393" s="10">
        <v>0</v>
      </c>
      <c r="T393" s="10">
        <v>52.8</v>
      </c>
      <c r="U393" s="10">
        <v>0</v>
      </c>
      <c r="V393" s="10">
        <v>828.6</v>
      </c>
      <c r="W393" s="10">
        <v>15.1</v>
      </c>
      <c r="X393" s="15">
        <f t="shared" si="73"/>
        <v>1257.4000000000001</v>
      </c>
      <c r="Y393" s="262">
        <f>X393+X394</f>
        <v>3569</v>
      </c>
      <c r="Z393" s="11"/>
    </row>
    <row r="394" spans="1:26" ht="12.75">
      <c r="A394" s="428"/>
      <c r="B394" s="80" t="s">
        <v>32</v>
      </c>
      <c r="C394" s="13">
        <v>8.3000000000000007</v>
      </c>
      <c r="D394" s="13">
        <v>37.700000000000003</v>
      </c>
      <c r="E394" s="13">
        <v>30.6</v>
      </c>
      <c r="F394" s="13">
        <v>0</v>
      </c>
      <c r="G394" s="13">
        <v>7.5</v>
      </c>
      <c r="H394" s="13">
        <v>8.8000000000000007</v>
      </c>
      <c r="I394" s="13">
        <v>17</v>
      </c>
      <c r="J394" s="13">
        <v>24.8</v>
      </c>
      <c r="K394" s="13">
        <v>39.5</v>
      </c>
      <c r="L394" s="13">
        <v>30.8</v>
      </c>
      <c r="M394" s="13">
        <v>33.799999999999997</v>
      </c>
      <c r="N394" s="13">
        <v>13.4</v>
      </c>
      <c r="O394" s="13">
        <v>0</v>
      </c>
      <c r="P394" s="13">
        <v>17.600000000000001</v>
      </c>
      <c r="Q394" s="13">
        <v>25</v>
      </c>
      <c r="R394" s="13">
        <v>960</v>
      </c>
      <c r="S394" s="13">
        <v>0</v>
      </c>
      <c r="T394" s="13">
        <v>50.9</v>
      </c>
      <c r="U394" s="13">
        <v>986.9</v>
      </c>
      <c r="V394" s="13">
        <v>0</v>
      </c>
      <c r="W394" s="13">
        <v>19</v>
      </c>
      <c r="X394" s="12">
        <f t="shared" si="73"/>
        <v>2311.6</v>
      </c>
      <c r="Y394" s="428"/>
      <c r="Z394" s="11"/>
    </row>
    <row r="395" spans="1:26" ht="12.75">
      <c r="A395" s="264">
        <v>46196</v>
      </c>
      <c r="B395" s="67" t="s">
        <v>25</v>
      </c>
      <c r="C395" s="10">
        <v>11</v>
      </c>
      <c r="D395" s="10">
        <v>40.200000000000003</v>
      </c>
      <c r="E395" s="10">
        <v>23.5</v>
      </c>
      <c r="F395" s="10">
        <v>0</v>
      </c>
      <c r="G395" s="10">
        <v>10.8</v>
      </c>
      <c r="H395" s="10">
        <v>7</v>
      </c>
      <c r="I395" s="10">
        <v>19.899999999999999</v>
      </c>
      <c r="J395" s="10">
        <v>35.299999999999997</v>
      </c>
      <c r="K395" s="10">
        <v>43.5</v>
      </c>
      <c r="L395" s="10">
        <v>34.9</v>
      </c>
      <c r="M395" s="10">
        <v>44</v>
      </c>
      <c r="N395" s="10">
        <v>15</v>
      </c>
      <c r="O395" s="10">
        <v>24.5</v>
      </c>
      <c r="P395" s="10">
        <v>20.2</v>
      </c>
      <c r="Q395" s="10">
        <v>32</v>
      </c>
      <c r="R395" s="10">
        <v>0</v>
      </c>
      <c r="S395" s="10">
        <v>0</v>
      </c>
      <c r="T395" s="10">
        <v>55.2</v>
      </c>
      <c r="U395" s="10">
        <v>0</v>
      </c>
      <c r="V395" s="10">
        <v>827.7</v>
      </c>
      <c r="W395" s="10">
        <v>22.1</v>
      </c>
      <c r="X395" s="15">
        <f t="shared" si="73"/>
        <v>1266.8</v>
      </c>
      <c r="Y395" s="262">
        <f>X395+X396</f>
        <v>3528.1000000000004</v>
      </c>
      <c r="Z395" s="11"/>
    </row>
    <row r="396" spans="1:26" ht="12.75">
      <c r="A396" s="428"/>
      <c r="B396" s="80" t="s">
        <v>32</v>
      </c>
      <c r="C396" s="13">
        <v>11.5</v>
      </c>
      <c r="D396" s="13">
        <v>38</v>
      </c>
      <c r="E396" s="13">
        <v>29.4</v>
      </c>
      <c r="F396" s="13">
        <v>0</v>
      </c>
      <c r="G396" s="13">
        <v>9.6999999999999993</v>
      </c>
      <c r="H396" s="13">
        <v>0</v>
      </c>
      <c r="I396" s="13">
        <v>17.100000000000001</v>
      </c>
      <c r="J396" s="13">
        <v>27</v>
      </c>
      <c r="K396" s="13">
        <v>39.9</v>
      </c>
      <c r="L396" s="13">
        <v>34.299999999999997</v>
      </c>
      <c r="M396" s="13">
        <v>31.9</v>
      </c>
      <c r="N396" s="13">
        <v>13</v>
      </c>
      <c r="O396" s="13">
        <v>0</v>
      </c>
      <c r="P396" s="13">
        <v>13</v>
      </c>
      <c r="Q396" s="13">
        <v>24.1</v>
      </c>
      <c r="R396" s="13">
        <v>932.4</v>
      </c>
      <c r="S396" s="13">
        <v>0</v>
      </c>
      <c r="T396" s="13">
        <v>41</v>
      </c>
      <c r="U396" s="13">
        <v>992.7</v>
      </c>
      <c r="V396" s="13">
        <v>0</v>
      </c>
      <c r="W396" s="13">
        <v>6.3</v>
      </c>
      <c r="X396" s="12">
        <f t="shared" si="73"/>
        <v>2261.3000000000002</v>
      </c>
      <c r="Y396" s="428"/>
      <c r="Z396" s="11"/>
    </row>
    <row r="397" spans="1:26" ht="12.75">
      <c r="A397" s="264">
        <v>46197</v>
      </c>
      <c r="B397" s="67" t="s">
        <v>25</v>
      </c>
      <c r="C397" s="10">
        <v>11</v>
      </c>
      <c r="D397" s="10">
        <v>45.4</v>
      </c>
      <c r="E397" s="10">
        <v>24.2</v>
      </c>
      <c r="F397" s="10">
        <v>0</v>
      </c>
      <c r="G397" s="10">
        <v>9.6999999999999993</v>
      </c>
      <c r="H397" s="10">
        <v>0</v>
      </c>
      <c r="I397" s="10">
        <v>16.100000000000001</v>
      </c>
      <c r="J397" s="10">
        <v>34</v>
      </c>
      <c r="K397" s="10">
        <v>46.5</v>
      </c>
      <c r="L397" s="10">
        <v>38.6</v>
      </c>
      <c r="M397" s="10">
        <v>40</v>
      </c>
      <c r="N397" s="10">
        <v>12</v>
      </c>
      <c r="O397" s="10">
        <v>20.3</v>
      </c>
      <c r="P397" s="10">
        <v>21.5</v>
      </c>
      <c r="Q397" s="10">
        <v>32.1</v>
      </c>
      <c r="R397" s="10">
        <v>0</v>
      </c>
      <c r="S397" s="10">
        <v>0</v>
      </c>
      <c r="T397" s="10">
        <v>57</v>
      </c>
      <c r="U397" s="10">
        <v>0</v>
      </c>
      <c r="V397" s="10">
        <v>868.1</v>
      </c>
      <c r="W397" s="10">
        <v>19.3</v>
      </c>
      <c r="X397" s="15">
        <f t="shared" si="73"/>
        <v>1295.8</v>
      </c>
      <c r="Y397" s="262">
        <f>X397+X398</f>
        <v>3646.5</v>
      </c>
      <c r="Z397" s="11"/>
    </row>
    <row r="398" spans="1:26" ht="12.75">
      <c r="A398" s="428"/>
      <c r="B398" s="80" t="s">
        <v>32</v>
      </c>
      <c r="C398" s="13">
        <v>11.3</v>
      </c>
      <c r="D398" s="13">
        <v>43.8</v>
      </c>
      <c r="E398" s="13">
        <v>27.6</v>
      </c>
      <c r="F398" s="13">
        <v>0</v>
      </c>
      <c r="G398" s="13">
        <v>8.1999999999999993</v>
      </c>
      <c r="H398" s="13">
        <v>0</v>
      </c>
      <c r="I398" s="13">
        <v>19.100000000000001</v>
      </c>
      <c r="J398" s="13">
        <v>26.1</v>
      </c>
      <c r="K398" s="13">
        <v>41</v>
      </c>
      <c r="L398" s="13">
        <v>37.1</v>
      </c>
      <c r="M398" s="13">
        <v>34.1</v>
      </c>
      <c r="N398" s="13">
        <v>14</v>
      </c>
      <c r="O398" s="13">
        <v>0</v>
      </c>
      <c r="P398" s="13">
        <v>15.6</v>
      </c>
      <c r="Q398" s="13">
        <v>25.6</v>
      </c>
      <c r="R398" s="13">
        <v>992.6</v>
      </c>
      <c r="S398" s="13">
        <v>0</v>
      </c>
      <c r="T398" s="13">
        <v>39.799999999999997</v>
      </c>
      <c r="U398" s="13">
        <v>999.1</v>
      </c>
      <c r="V398" s="13">
        <v>0</v>
      </c>
      <c r="W398" s="13">
        <v>15.7</v>
      </c>
      <c r="X398" s="12">
        <f t="shared" si="73"/>
        <v>2350.6999999999998</v>
      </c>
      <c r="Y398" s="428"/>
      <c r="Z398" s="11"/>
    </row>
    <row r="399" spans="1:26" ht="12.75">
      <c r="A399" s="264">
        <v>46198</v>
      </c>
      <c r="B399" s="67" t="s">
        <v>25</v>
      </c>
      <c r="C399" s="10">
        <v>6.2</v>
      </c>
      <c r="D399" s="10">
        <v>50</v>
      </c>
      <c r="E399" s="10">
        <v>23.7</v>
      </c>
      <c r="F399" s="10">
        <v>0</v>
      </c>
      <c r="G399" s="10">
        <v>8</v>
      </c>
      <c r="H399" s="10">
        <v>0</v>
      </c>
      <c r="I399" s="10">
        <v>22.5</v>
      </c>
      <c r="J399" s="10">
        <v>38.200000000000003</v>
      </c>
      <c r="K399" s="10">
        <v>45.2</v>
      </c>
      <c r="L399" s="10">
        <v>35.5</v>
      </c>
      <c r="M399" s="10">
        <v>40.799999999999997</v>
      </c>
      <c r="N399" s="10">
        <v>15</v>
      </c>
      <c r="O399" s="10">
        <v>21</v>
      </c>
      <c r="P399" s="10">
        <v>21.6</v>
      </c>
      <c r="Q399" s="10">
        <v>32.4</v>
      </c>
      <c r="R399" s="10">
        <v>0</v>
      </c>
      <c r="S399" s="10">
        <v>0</v>
      </c>
      <c r="T399" s="10">
        <v>56.9</v>
      </c>
      <c r="U399" s="10">
        <v>0</v>
      </c>
      <c r="V399" s="10">
        <v>881.7</v>
      </c>
      <c r="W399" s="10">
        <v>19.100000000000001</v>
      </c>
      <c r="X399" s="15">
        <f t="shared" si="73"/>
        <v>1317.8</v>
      </c>
      <c r="Y399" s="262">
        <f>X399+X400</f>
        <v>3632.1000000000004</v>
      </c>
      <c r="Z399" s="11"/>
    </row>
    <row r="400" spans="1:26" ht="12.75">
      <c r="A400" s="428"/>
      <c r="B400" s="80" t="s">
        <v>32</v>
      </c>
      <c r="C400" s="13">
        <v>11.2</v>
      </c>
      <c r="D400" s="13">
        <v>37.700000000000003</v>
      </c>
      <c r="E400" s="13">
        <v>27.4</v>
      </c>
      <c r="F400" s="13">
        <v>0</v>
      </c>
      <c r="G400" s="13">
        <v>7.5</v>
      </c>
      <c r="H400" s="13">
        <v>7.4</v>
      </c>
      <c r="I400" s="13">
        <v>12</v>
      </c>
      <c r="J400" s="13">
        <v>26</v>
      </c>
      <c r="K400" s="13">
        <v>41.3</v>
      </c>
      <c r="L400" s="13">
        <v>31</v>
      </c>
      <c r="M400" s="13">
        <v>29.5</v>
      </c>
      <c r="N400" s="13">
        <v>0</v>
      </c>
      <c r="O400" s="13">
        <v>0</v>
      </c>
      <c r="P400" s="13">
        <v>16.600000000000001</v>
      </c>
      <c r="Q400" s="13">
        <v>25.2</v>
      </c>
      <c r="R400" s="13">
        <v>988.7</v>
      </c>
      <c r="S400" s="13">
        <v>0</v>
      </c>
      <c r="T400" s="13">
        <v>46.1</v>
      </c>
      <c r="U400" s="13">
        <v>989.7</v>
      </c>
      <c r="V400" s="13">
        <v>0</v>
      </c>
      <c r="W400" s="13">
        <v>17</v>
      </c>
      <c r="X400" s="12">
        <f t="shared" si="73"/>
        <v>2314.3000000000002</v>
      </c>
      <c r="Y400" s="428"/>
      <c r="Z400" s="11"/>
    </row>
    <row r="401" spans="1:26" ht="12.75">
      <c r="A401" s="264">
        <v>46199</v>
      </c>
      <c r="B401" s="67" t="s">
        <v>25</v>
      </c>
      <c r="C401" s="10">
        <v>9.4</v>
      </c>
      <c r="D401" s="10">
        <v>43.4</v>
      </c>
      <c r="E401" s="10">
        <v>24</v>
      </c>
      <c r="F401" s="10">
        <v>0</v>
      </c>
      <c r="G401" s="10">
        <v>9.8000000000000007</v>
      </c>
      <c r="H401" s="10">
        <v>0</v>
      </c>
      <c r="I401" s="10">
        <v>21.6</v>
      </c>
      <c r="J401" s="10">
        <v>36</v>
      </c>
      <c r="K401" s="10">
        <v>45.4</v>
      </c>
      <c r="L401" s="10">
        <v>39.4</v>
      </c>
      <c r="M401" s="10">
        <v>39.6</v>
      </c>
      <c r="N401" s="10">
        <v>14.5</v>
      </c>
      <c r="O401" s="10">
        <v>22.5</v>
      </c>
      <c r="P401" s="10">
        <v>22.8</v>
      </c>
      <c r="Q401" s="10">
        <v>34</v>
      </c>
      <c r="R401" s="10">
        <v>0</v>
      </c>
      <c r="S401" s="10">
        <v>0</v>
      </c>
      <c r="T401" s="10">
        <v>57.1</v>
      </c>
      <c r="U401" s="10">
        <v>0</v>
      </c>
      <c r="V401" s="10">
        <v>910.4</v>
      </c>
      <c r="W401" s="10">
        <v>21.3</v>
      </c>
      <c r="X401" s="15">
        <f t="shared" si="73"/>
        <v>1351.2</v>
      </c>
      <c r="Y401" s="262">
        <f>X401+X402</f>
        <v>3711.0999999999995</v>
      </c>
      <c r="Z401" s="11"/>
    </row>
    <row r="402" spans="1:26" ht="12.75">
      <c r="A402" s="428"/>
      <c r="B402" s="80" t="s">
        <v>32</v>
      </c>
      <c r="C402" s="13">
        <v>10.4</v>
      </c>
      <c r="D402" s="13">
        <v>41.8</v>
      </c>
      <c r="E402" s="13">
        <v>27.1</v>
      </c>
      <c r="F402" s="13">
        <v>0</v>
      </c>
      <c r="G402" s="13">
        <v>8.4</v>
      </c>
      <c r="H402" s="13">
        <v>1.3</v>
      </c>
      <c r="I402" s="13">
        <v>20.5</v>
      </c>
      <c r="J402" s="13">
        <v>25.5</v>
      </c>
      <c r="K402" s="13">
        <v>45.2</v>
      </c>
      <c r="L402" s="13">
        <v>38</v>
      </c>
      <c r="M402" s="13">
        <v>34.5</v>
      </c>
      <c r="N402" s="13">
        <v>17.600000000000001</v>
      </c>
      <c r="O402" s="13">
        <v>0</v>
      </c>
      <c r="P402" s="13">
        <v>15</v>
      </c>
      <c r="Q402" s="13">
        <v>24.6</v>
      </c>
      <c r="R402" s="13">
        <v>990.3</v>
      </c>
      <c r="S402" s="13">
        <v>0</v>
      </c>
      <c r="T402" s="13">
        <v>42.5</v>
      </c>
      <c r="U402" s="13">
        <v>1000.5</v>
      </c>
      <c r="V402" s="13">
        <v>0</v>
      </c>
      <c r="W402" s="13">
        <v>16.7</v>
      </c>
      <c r="X402" s="12">
        <f t="shared" si="73"/>
        <v>2359.8999999999996</v>
      </c>
      <c r="Y402" s="428"/>
      <c r="Z402" s="11"/>
    </row>
    <row r="403" spans="1:26" ht="12.75">
      <c r="A403" s="264">
        <v>46200</v>
      </c>
      <c r="B403" s="67" t="s">
        <v>25</v>
      </c>
      <c r="C403" s="10">
        <v>9.5</v>
      </c>
      <c r="D403" s="10">
        <v>45.3</v>
      </c>
      <c r="E403" s="10">
        <v>21.3</v>
      </c>
      <c r="F403" s="10">
        <v>0</v>
      </c>
      <c r="G403" s="10">
        <v>15.8</v>
      </c>
      <c r="H403" s="10">
        <v>0</v>
      </c>
      <c r="I403" s="10">
        <v>24.4</v>
      </c>
      <c r="J403" s="10">
        <v>36.6</v>
      </c>
      <c r="K403" s="10">
        <v>46.6</v>
      </c>
      <c r="L403" s="10">
        <v>36.1</v>
      </c>
      <c r="M403" s="10">
        <v>41.2</v>
      </c>
      <c r="N403" s="10">
        <v>18.3</v>
      </c>
      <c r="O403" s="10">
        <v>21.5</v>
      </c>
      <c r="P403" s="10">
        <v>19</v>
      </c>
      <c r="Q403" s="10">
        <v>32.5</v>
      </c>
      <c r="R403" s="10">
        <v>0</v>
      </c>
      <c r="S403" s="10">
        <v>0</v>
      </c>
      <c r="T403" s="10">
        <v>57.3</v>
      </c>
      <c r="U403" s="10">
        <v>0</v>
      </c>
      <c r="V403" s="10">
        <v>912.8</v>
      </c>
      <c r="W403" s="10">
        <v>22.9</v>
      </c>
      <c r="X403" s="15">
        <f t="shared" si="73"/>
        <v>1361.1</v>
      </c>
      <c r="Y403" s="262">
        <f>X403+X404</f>
        <v>3720</v>
      </c>
      <c r="Z403" s="11"/>
    </row>
    <row r="404" spans="1:26" ht="12.75">
      <c r="A404" s="428"/>
      <c r="B404" s="80" t="s">
        <v>32</v>
      </c>
      <c r="C404" s="13">
        <v>9.4</v>
      </c>
      <c r="D404" s="13">
        <v>40.799999999999997</v>
      </c>
      <c r="E404" s="13">
        <v>25.4</v>
      </c>
      <c r="F404" s="13">
        <v>0</v>
      </c>
      <c r="G404" s="13">
        <v>10.8</v>
      </c>
      <c r="H404" s="13">
        <v>3</v>
      </c>
      <c r="I404" s="13">
        <v>22.1</v>
      </c>
      <c r="J404" s="13">
        <v>38.9</v>
      </c>
      <c r="K404" s="13">
        <v>44</v>
      </c>
      <c r="L404" s="13">
        <v>38</v>
      </c>
      <c r="M404" s="13">
        <v>34.200000000000003</v>
      </c>
      <c r="N404" s="13">
        <v>14.1</v>
      </c>
      <c r="O404" s="13">
        <v>0</v>
      </c>
      <c r="P404" s="13">
        <v>14.5</v>
      </c>
      <c r="Q404" s="13">
        <v>24.8</v>
      </c>
      <c r="R404" s="13">
        <v>993.8</v>
      </c>
      <c r="S404" s="13">
        <v>0</v>
      </c>
      <c r="T404" s="13">
        <v>38</v>
      </c>
      <c r="U404" s="13">
        <v>995.3</v>
      </c>
      <c r="V404" s="13">
        <v>0</v>
      </c>
      <c r="W404" s="13">
        <v>11.8</v>
      </c>
      <c r="X404" s="12">
        <f t="shared" si="73"/>
        <v>2358.9</v>
      </c>
      <c r="Y404" s="428"/>
      <c r="Z404" s="11"/>
    </row>
    <row r="405" spans="1:26" ht="12.75">
      <c r="A405" s="264">
        <v>46201</v>
      </c>
      <c r="B405" s="67" t="s">
        <v>25</v>
      </c>
      <c r="C405" s="10">
        <v>9.6999999999999993</v>
      </c>
      <c r="D405" s="10">
        <v>46.5</v>
      </c>
      <c r="E405" s="10">
        <v>19</v>
      </c>
      <c r="F405" s="10">
        <v>0</v>
      </c>
      <c r="G405" s="10">
        <v>11.4</v>
      </c>
      <c r="H405" s="10">
        <v>0</v>
      </c>
      <c r="I405" s="10">
        <v>24.1</v>
      </c>
      <c r="J405" s="10">
        <v>36</v>
      </c>
      <c r="K405" s="10">
        <v>47.3</v>
      </c>
      <c r="L405" s="10">
        <v>33.799999999999997</v>
      </c>
      <c r="M405" s="10">
        <v>41.3</v>
      </c>
      <c r="N405" s="10">
        <v>15.3</v>
      </c>
      <c r="O405" s="10">
        <v>22.4</v>
      </c>
      <c r="P405" s="10">
        <v>22.7</v>
      </c>
      <c r="Q405" s="10">
        <v>32</v>
      </c>
      <c r="R405" s="10">
        <v>0</v>
      </c>
      <c r="S405" s="10">
        <v>0</v>
      </c>
      <c r="T405" s="10">
        <v>56.7</v>
      </c>
      <c r="U405" s="10">
        <v>0</v>
      </c>
      <c r="V405" s="10">
        <v>941.7</v>
      </c>
      <c r="W405" s="10">
        <v>22.7</v>
      </c>
      <c r="X405" s="15">
        <f t="shared" si="73"/>
        <v>1382.6000000000001</v>
      </c>
      <c r="Y405" s="262">
        <f>X405+X406</f>
        <v>3718.5</v>
      </c>
      <c r="Z405" s="11"/>
    </row>
    <row r="406" spans="1:26" ht="12.75">
      <c r="A406" s="428"/>
      <c r="B406" s="80" t="s">
        <v>32</v>
      </c>
      <c r="C406" s="13">
        <v>11.6</v>
      </c>
      <c r="D406" s="13">
        <v>40.700000000000003</v>
      </c>
      <c r="E406" s="13">
        <v>23.9</v>
      </c>
      <c r="F406" s="13">
        <v>0</v>
      </c>
      <c r="G406" s="13">
        <v>10.5</v>
      </c>
      <c r="H406" s="13">
        <v>4.5</v>
      </c>
      <c r="I406" s="13">
        <v>13.1</v>
      </c>
      <c r="J406" s="13">
        <v>25.8</v>
      </c>
      <c r="K406" s="13">
        <v>41.2</v>
      </c>
      <c r="L406" s="13">
        <v>41.4</v>
      </c>
      <c r="M406" s="13">
        <v>33.1</v>
      </c>
      <c r="N406" s="13">
        <v>12.4</v>
      </c>
      <c r="O406" s="13">
        <v>0</v>
      </c>
      <c r="P406" s="13">
        <v>13.6</v>
      </c>
      <c r="Q406" s="13">
        <v>27.3</v>
      </c>
      <c r="R406" s="13">
        <v>979.7</v>
      </c>
      <c r="S406" s="13">
        <v>0</v>
      </c>
      <c r="T406" s="13">
        <v>47.1</v>
      </c>
      <c r="U406" s="13">
        <v>995.9</v>
      </c>
      <c r="V406" s="13">
        <v>0</v>
      </c>
      <c r="W406" s="13">
        <v>14.1</v>
      </c>
      <c r="X406" s="12">
        <f t="shared" si="73"/>
        <v>2335.9</v>
      </c>
      <c r="Y406" s="428"/>
      <c r="Z406" s="11"/>
    </row>
    <row r="407" spans="1:26" ht="12.75">
      <c r="A407" s="264">
        <v>46202</v>
      </c>
      <c r="B407" s="67" t="s">
        <v>25</v>
      </c>
      <c r="C407" s="10">
        <v>9.1999999999999993</v>
      </c>
      <c r="D407" s="10">
        <v>45.1</v>
      </c>
      <c r="E407" s="10">
        <v>20.5</v>
      </c>
      <c r="F407" s="10">
        <v>0</v>
      </c>
      <c r="G407" s="10">
        <v>8</v>
      </c>
      <c r="H407" s="10">
        <v>0</v>
      </c>
      <c r="I407" s="10">
        <v>21.8</v>
      </c>
      <c r="J407" s="10">
        <v>34.5</v>
      </c>
      <c r="K407" s="10">
        <v>45</v>
      </c>
      <c r="L407" s="10">
        <v>35.700000000000003</v>
      </c>
      <c r="M407" s="10">
        <v>38.700000000000003</v>
      </c>
      <c r="N407" s="10">
        <v>16</v>
      </c>
      <c r="O407" s="10">
        <v>20.5</v>
      </c>
      <c r="P407" s="10">
        <v>18.3</v>
      </c>
      <c r="Q407" s="10">
        <v>32.6</v>
      </c>
      <c r="R407" s="10">
        <v>0</v>
      </c>
      <c r="S407" s="10">
        <v>0</v>
      </c>
      <c r="T407" s="10">
        <v>55.4</v>
      </c>
      <c r="U407" s="10">
        <v>0</v>
      </c>
      <c r="V407" s="10">
        <v>935.7</v>
      </c>
      <c r="W407" s="10">
        <v>15.5</v>
      </c>
      <c r="X407" s="15">
        <f t="shared" si="73"/>
        <v>1352.5</v>
      </c>
      <c r="Y407" s="262">
        <f>X407+X408</f>
        <v>3685.9</v>
      </c>
      <c r="Z407" s="11"/>
    </row>
    <row r="408" spans="1:26" ht="12.75">
      <c r="A408" s="428"/>
      <c r="B408" s="80" t="s">
        <v>32</v>
      </c>
      <c r="C408" s="13">
        <v>9.5</v>
      </c>
      <c r="D408" s="13">
        <v>41.8</v>
      </c>
      <c r="E408" s="13">
        <v>26.1</v>
      </c>
      <c r="F408" s="13">
        <v>0</v>
      </c>
      <c r="G408" s="13">
        <v>9</v>
      </c>
      <c r="H408" s="13">
        <v>0</v>
      </c>
      <c r="I408" s="13">
        <v>20.100000000000001</v>
      </c>
      <c r="J408" s="13">
        <v>29.7</v>
      </c>
      <c r="K408" s="13">
        <v>39.700000000000003</v>
      </c>
      <c r="L408" s="13">
        <v>33.5</v>
      </c>
      <c r="M408" s="13">
        <v>31.6</v>
      </c>
      <c r="N408" s="13">
        <v>16.3</v>
      </c>
      <c r="O408" s="13">
        <v>0</v>
      </c>
      <c r="P408" s="13">
        <v>14.4</v>
      </c>
      <c r="Q408" s="13">
        <v>24.5</v>
      </c>
      <c r="R408" s="13">
        <v>980.8</v>
      </c>
      <c r="S408" s="13">
        <v>0</v>
      </c>
      <c r="T408" s="13">
        <v>48</v>
      </c>
      <c r="U408" s="13">
        <v>991.9</v>
      </c>
      <c r="V408" s="13">
        <v>0</v>
      </c>
      <c r="W408" s="13">
        <v>16.5</v>
      </c>
      <c r="X408" s="12">
        <f t="shared" si="73"/>
        <v>2333.4</v>
      </c>
      <c r="Y408" s="428"/>
      <c r="Z408" s="11"/>
    </row>
    <row r="409" spans="1:26" ht="12.75">
      <c r="A409" s="264">
        <v>46203</v>
      </c>
      <c r="B409" s="67" t="s">
        <v>25</v>
      </c>
      <c r="C409" s="10">
        <v>0</v>
      </c>
      <c r="D409" s="10">
        <v>47.1</v>
      </c>
      <c r="E409" s="10">
        <v>13.7</v>
      </c>
      <c r="F409" s="10">
        <v>0</v>
      </c>
      <c r="G409" s="10">
        <v>15.9</v>
      </c>
      <c r="H409" s="10">
        <v>0</v>
      </c>
      <c r="I409" s="10">
        <v>20.5</v>
      </c>
      <c r="J409" s="10">
        <v>33.5</v>
      </c>
      <c r="K409" s="10">
        <v>42</v>
      </c>
      <c r="L409" s="10">
        <v>34.799999999999997</v>
      </c>
      <c r="M409" s="10">
        <v>37.200000000000003</v>
      </c>
      <c r="N409" s="10">
        <v>14.2</v>
      </c>
      <c r="O409" s="10">
        <v>22</v>
      </c>
      <c r="P409" s="10">
        <v>20.100000000000001</v>
      </c>
      <c r="Q409" s="10">
        <v>32.4</v>
      </c>
      <c r="R409" s="10">
        <v>0</v>
      </c>
      <c r="S409" s="10">
        <v>0</v>
      </c>
      <c r="T409" s="10">
        <v>53.5</v>
      </c>
      <c r="U409" s="10">
        <v>0</v>
      </c>
      <c r="V409" s="10">
        <v>955.5</v>
      </c>
      <c r="W409" s="10">
        <v>13.4</v>
      </c>
      <c r="X409" s="15">
        <f t="shared" si="73"/>
        <v>1355.8000000000002</v>
      </c>
      <c r="Y409" s="262">
        <f>X409+X410</f>
        <v>3712.6</v>
      </c>
      <c r="Z409" s="11"/>
    </row>
    <row r="410" spans="1:26" ht="12.75">
      <c r="A410" s="428"/>
      <c r="B410" s="80" t="s">
        <v>32</v>
      </c>
      <c r="C410" s="13">
        <v>10.4</v>
      </c>
      <c r="D410" s="13">
        <v>41.2</v>
      </c>
      <c r="E410" s="13">
        <v>26.1</v>
      </c>
      <c r="F410" s="13">
        <v>0</v>
      </c>
      <c r="G410" s="13">
        <v>11</v>
      </c>
      <c r="H410" s="13">
        <v>0</v>
      </c>
      <c r="I410" s="13">
        <v>18</v>
      </c>
      <c r="J410" s="13">
        <v>27.6</v>
      </c>
      <c r="K410" s="13">
        <v>38.299999999999997</v>
      </c>
      <c r="L410" s="13">
        <v>35</v>
      </c>
      <c r="M410" s="13">
        <v>50.5</v>
      </c>
      <c r="N410" s="13">
        <v>13.5</v>
      </c>
      <c r="O410" s="13">
        <v>0</v>
      </c>
      <c r="P410" s="13">
        <v>14</v>
      </c>
      <c r="Q410" s="13">
        <v>27.7</v>
      </c>
      <c r="R410" s="13">
        <v>998</v>
      </c>
      <c r="S410" s="13">
        <v>0</v>
      </c>
      <c r="T410" s="13">
        <v>36</v>
      </c>
      <c r="U410" s="13">
        <v>993.3</v>
      </c>
      <c r="V410" s="13">
        <v>0</v>
      </c>
      <c r="W410" s="13">
        <v>16.2</v>
      </c>
      <c r="X410" s="12">
        <f t="shared" si="73"/>
        <v>2356.7999999999997</v>
      </c>
      <c r="Y410" s="428"/>
      <c r="Z410" s="11"/>
    </row>
    <row r="411" spans="1:26" ht="12.75">
      <c r="A411" s="15"/>
      <c r="B411" s="6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5"/>
      <c r="Y411" s="15"/>
      <c r="Z411" s="11"/>
    </row>
    <row r="412" spans="1:26" ht="12.75">
      <c r="A412" s="255" t="s">
        <v>89</v>
      </c>
      <c r="B412" s="421"/>
      <c r="C412" s="17">
        <f t="shared" ref="C412:Y412" si="74">SUM(C391:C410)</f>
        <v>192.79999999999998</v>
      </c>
      <c r="D412" s="17">
        <f t="shared" si="74"/>
        <v>854.2</v>
      </c>
      <c r="E412" s="17">
        <f t="shared" si="74"/>
        <v>491.4</v>
      </c>
      <c r="F412" s="17">
        <f t="shared" si="74"/>
        <v>0</v>
      </c>
      <c r="G412" s="17">
        <f t="shared" si="74"/>
        <v>197.50000000000003</v>
      </c>
      <c r="H412" s="17">
        <f t="shared" si="74"/>
        <v>32</v>
      </c>
      <c r="I412" s="17">
        <f t="shared" si="74"/>
        <v>387.80000000000007</v>
      </c>
      <c r="J412" s="17">
        <f t="shared" si="74"/>
        <v>625.80000000000007</v>
      </c>
      <c r="K412" s="17">
        <f t="shared" si="74"/>
        <v>864.6</v>
      </c>
      <c r="L412" s="17">
        <f t="shared" si="74"/>
        <v>716.8</v>
      </c>
      <c r="M412" s="17">
        <f t="shared" si="74"/>
        <v>757.00000000000023</v>
      </c>
      <c r="N412" s="17">
        <f t="shared" si="74"/>
        <v>284.5</v>
      </c>
      <c r="O412" s="17">
        <f t="shared" si="74"/>
        <v>222.9</v>
      </c>
      <c r="P412" s="17">
        <f t="shared" si="74"/>
        <v>363.5</v>
      </c>
      <c r="Q412" s="17">
        <f t="shared" si="74"/>
        <v>577.00000000000011</v>
      </c>
      <c r="R412" s="17">
        <f t="shared" si="74"/>
        <v>9776.7999999999993</v>
      </c>
      <c r="S412" s="17">
        <f t="shared" si="74"/>
        <v>0</v>
      </c>
      <c r="T412" s="17">
        <f t="shared" si="74"/>
        <v>994.6</v>
      </c>
      <c r="U412" s="17">
        <f t="shared" si="74"/>
        <v>9941.4</v>
      </c>
      <c r="V412" s="17">
        <f t="shared" si="74"/>
        <v>8973.2999999999993</v>
      </c>
      <c r="W412" s="17">
        <f t="shared" si="74"/>
        <v>339.7</v>
      </c>
      <c r="X412" s="17">
        <f t="shared" si="74"/>
        <v>36593.600000000006</v>
      </c>
      <c r="Y412" s="17">
        <f t="shared" si="74"/>
        <v>36593.599999999999</v>
      </c>
      <c r="Z412" s="11"/>
    </row>
    <row r="413" spans="1:26" ht="13.5">
      <c r="A413" s="270" t="s">
        <v>90</v>
      </c>
      <c r="B413" s="422"/>
      <c r="C413" s="16">
        <f t="shared" ref="C413:Q413" si="75">40*C412</f>
        <v>7711.9999999999991</v>
      </c>
      <c r="D413" s="16">
        <f t="shared" si="75"/>
        <v>34168</v>
      </c>
      <c r="E413" s="16">
        <f t="shared" si="75"/>
        <v>19656</v>
      </c>
      <c r="F413" s="16">
        <f t="shared" si="75"/>
        <v>0</v>
      </c>
      <c r="G413" s="16">
        <f t="shared" si="75"/>
        <v>7900.0000000000009</v>
      </c>
      <c r="H413" s="16">
        <f t="shared" si="75"/>
        <v>1280</v>
      </c>
      <c r="I413" s="16">
        <f t="shared" si="75"/>
        <v>15512.000000000004</v>
      </c>
      <c r="J413" s="16">
        <f t="shared" si="75"/>
        <v>25032.000000000004</v>
      </c>
      <c r="K413" s="16">
        <f t="shared" si="75"/>
        <v>34584</v>
      </c>
      <c r="L413" s="16">
        <f t="shared" si="75"/>
        <v>28672</v>
      </c>
      <c r="M413" s="16">
        <f t="shared" si="75"/>
        <v>30280.000000000007</v>
      </c>
      <c r="N413" s="16">
        <f t="shared" si="75"/>
        <v>11380</v>
      </c>
      <c r="O413" s="16">
        <f t="shared" si="75"/>
        <v>8916</v>
      </c>
      <c r="P413" s="16">
        <f t="shared" si="75"/>
        <v>14540</v>
      </c>
      <c r="Q413" s="16">
        <f t="shared" si="75"/>
        <v>23080.000000000004</v>
      </c>
      <c r="R413" s="16"/>
      <c r="S413" s="16">
        <f t="shared" ref="S413:Y413" si="76">40*S412</f>
        <v>0</v>
      </c>
      <c r="T413" s="16">
        <f t="shared" si="76"/>
        <v>39784</v>
      </c>
      <c r="U413" s="16">
        <f t="shared" si="76"/>
        <v>397656</v>
      </c>
      <c r="V413" s="16">
        <f t="shared" si="76"/>
        <v>358932</v>
      </c>
      <c r="W413" s="16">
        <f t="shared" si="76"/>
        <v>13588</v>
      </c>
      <c r="X413" s="16">
        <f t="shared" si="76"/>
        <v>1463744.0000000002</v>
      </c>
      <c r="Y413" s="16">
        <f t="shared" si="76"/>
        <v>1463744</v>
      </c>
      <c r="Z413" s="11"/>
    </row>
    <row r="414" spans="1:26" ht="12.75">
      <c r="A414" s="81"/>
      <c r="B414" s="80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2"/>
      <c r="Y414" s="12"/>
      <c r="Z414" s="11"/>
    </row>
    <row r="415" spans="1:26" ht="12.75">
      <c r="A415" s="255" t="s">
        <v>91</v>
      </c>
      <c r="B415" s="422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76"/>
      <c r="U415" s="76"/>
      <c r="V415" s="76"/>
      <c r="W415" s="76"/>
      <c r="X415" s="22"/>
      <c r="Y415" s="22"/>
      <c r="Z415" s="11"/>
    </row>
    <row r="416" spans="1:26" ht="12.75">
      <c r="A416" s="254" t="s">
        <v>92</v>
      </c>
      <c r="B416" s="421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59"/>
      <c r="U416" s="59"/>
      <c r="V416" s="59"/>
      <c r="W416" s="59"/>
      <c r="X416" s="20"/>
      <c r="Y416" s="20"/>
      <c r="Z416" s="11"/>
    </row>
    <row r="417" spans="1:26" ht="14.25">
      <c r="A417" s="9"/>
      <c r="B417" s="6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5"/>
      <c r="Y417" s="15"/>
      <c r="Z417" s="11"/>
    </row>
    <row r="418" spans="1:26" ht="14.25">
      <c r="A418" s="9"/>
      <c r="B418" s="6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5"/>
      <c r="Y418" s="15"/>
      <c r="Z418" s="11"/>
    </row>
    <row r="419" spans="1:26" ht="12.75">
      <c r="A419" s="260">
        <v>46143</v>
      </c>
      <c r="B419" s="15" t="s">
        <v>25</v>
      </c>
      <c r="C419" s="10">
        <v>7.1</v>
      </c>
      <c r="D419" s="10">
        <v>39.5</v>
      </c>
      <c r="E419" s="10">
        <v>34.1</v>
      </c>
      <c r="F419" s="10">
        <v>0</v>
      </c>
      <c r="G419" s="10">
        <v>1.2</v>
      </c>
      <c r="H419" s="10">
        <v>9</v>
      </c>
      <c r="I419" s="10">
        <v>29</v>
      </c>
      <c r="J419" s="10">
        <v>31.1</v>
      </c>
      <c r="K419" s="10">
        <v>48.7</v>
      </c>
      <c r="L419" s="10">
        <v>39</v>
      </c>
      <c r="M419" s="10">
        <v>33.700000000000003</v>
      </c>
      <c r="N419" s="10">
        <v>23.7</v>
      </c>
      <c r="O419" s="10">
        <v>23</v>
      </c>
      <c r="P419" s="10">
        <v>17.8</v>
      </c>
      <c r="Q419" s="10">
        <v>31.4</v>
      </c>
      <c r="R419" s="10">
        <v>0</v>
      </c>
      <c r="S419" s="10">
        <v>0</v>
      </c>
      <c r="T419" s="10">
        <v>43.2</v>
      </c>
      <c r="U419" s="10">
        <v>0</v>
      </c>
      <c r="V419" s="10">
        <v>889.9</v>
      </c>
      <c r="W419" s="10">
        <v>36.299999999999997</v>
      </c>
      <c r="X419" s="15">
        <f t="shared" ref="X419:X438" si="77">SUM(C419:W419)</f>
        <v>1337.6999999999998</v>
      </c>
      <c r="Y419" s="262">
        <f>X419+X420</f>
        <v>3844</v>
      </c>
      <c r="Z419" s="11"/>
    </row>
    <row r="420" spans="1:26" ht="12.75">
      <c r="A420" s="424"/>
      <c r="B420" s="12" t="s">
        <v>32</v>
      </c>
      <c r="C420" s="13">
        <v>7.8</v>
      </c>
      <c r="D420" s="13">
        <v>35.799999999999997</v>
      </c>
      <c r="E420" s="13">
        <v>31.9</v>
      </c>
      <c r="F420" s="10">
        <v>0</v>
      </c>
      <c r="G420" s="10">
        <v>5</v>
      </c>
      <c r="H420" s="10">
        <v>10.5</v>
      </c>
      <c r="I420" s="10">
        <v>44.3</v>
      </c>
      <c r="J420" s="10">
        <v>24</v>
      </c>
      <c r="K420" s="10">
        <v>44.4</v>
      </c>
      <c r="L420" s="10">
        <v>36.1</v>
      </c>
      <c r="M420" s="10">
        <v>35.5</v>
      </c>
      <c r="N420" s="10">
        <v>18.100000000000001</v>
      </c>
      <c r="O420" s="10">
        <v>21.2</v>
      </c>
      <c r="P420" s="10">
        <v>15.6</v>
      </c>
      <c r="Q420" s="10">
        <v>29.1</v>
      </c>
      <c r="R420" s="10">
        <v>1019.8</v>
      </c>
      <c r="S420" s="10">
        <v>0</v>
      </c>
      <c r="T420" s="10">
        <v>41.7</v>
      </c>
      <c r="U420" s="10">
        <v>1055</v>
      </c>
      <c r="V420" s="10">
        <v>0</v>
      </c>
      <c r="W420" s="10">
        <v>30.5</v>
      </c>
      <c r="X420" s="12">
        <f t="shared" si="77"/>
        <v>2506.3000000000002</v>
      </c>
      <c r="Y420" s="428"/>
      <c r="Z420" s="11"/>
    </row>
    <row r="421" spans="1:26" ht="12.75">
      <c r="A421" s="260">
        <v>46144</v>
      </c>
      <c r="B421" s="15" t="s">
        <v>25</v>
      </c>
      <c r="C421" s="10">
        <v>6.7</v>
      </c>
      <c r="D421" s="10">
        <v>37.4</v>
      </c>
      <c r="E421" s="10">
        <v>31.4</v>
      </c>
      <c r="F421" s="10">
        <v>0</v>
      </c>
      <c r="G421" s="10">
        <v>5.5</v>
      </c>
      <c r="H421" s="10">
        <v>12.7</v>
      </c>
      <c r="I421" s="10">
        <v>26.7</v>
      </c>
      <c r="J421" s="10">
        <v>29.7</v>
      </c>
      <c r="K421" s="10">
        <v>46.1</v>
      </c>
      <c r="L421" s="10">
        <v>41.1</v>
      </c>
      <c r="M421" s="10">
        <v>38</v>
      </c>
      <c r="N421" s="10">
        <v>20.5</v>
      </c>
      <c r="O421" s="10">
        <v>25.6</v>
      </c>
      <c r="P421" s="10">
        <v>19</v>
      </c>
      <c r="Q421" s="10">
        <v>34</v>
      </c>
      <c r="R421" s="10">
        <v>793.1</v>
      </c>
      <c r="S421" s="10">
        <v>0</v>
      </c>
      <c r="T421" s="10">
        <v>51.1</v>
      </c>
      <c r="U421" s="10">
        <v>0</v>
      </c>
      <c r="V421" s="10">
        <v>984.9</v>
      </c>
      <c r="W421" s="10">
        <v>37.4</v>
      </c>
      <c r="X421" s="15">
        <f t="shared" si="77"/>
        <v>2240.9</v>
      </c>
      <c r="Y421" s="262">
        <f>X421+X422</f>
        <v>4777.7</v>
      </c>
      <c r="Z421" s="11"/>
    </row>
    <row r="422" spans="1:26" ht="12.75">
      <c r="A422" s="429"/>
      <c r="B422" s="12" t="s">
        <v>32</v>
      </c>
      <c r="C422" s="10">
        <v>8.3000000000000007</v>
      </c>
      <c r="D422" s="10">
        <v>36.700000000000003</v>
      </c>
      <c r="E422" s="10">
        <v>32.9</v>
      </c>
      <c r="F422" s="10">
        <v>0</v>
      </c>
      <c r="G422" s="10">
        <v>6.2</v>
      </c>
      <c r="H422" s="10">
        <v>12</v>
      </c>
      <c r="I422" s="10">
        <v>37.5</v>
      </c>
      <c r="J422" s="10">
        <v>30.6</v>
      </c>
      <c r="K422" s="10">
        <v>43.7</v>
      </c>
      <c r="L422" s="10">
        <v>35</v>
      </c>
      <c r="M422" s="10">
        <v>31.4</v>
      </c>
      <c r="N422" s="10">
        <v>23.9</v>
      </c>
      <c r="O422" s="10">
        <v>24.5</v>
      </c>
      <c r="P422" s="10">
        <v>14.5</v>
      </c>
      <c r="Q422" s="10">
        <v>30.2</v>
      </c>
      <c r="R422" s="10">
        <v>1087</v>
      </c>
      <c r="S422" s="10">
        <v>0</v>
      </c>
      <c r="T422" s="10">
        <v>3.6</v>
      </c>
      <c r="U422" s="10">
        <v>1055.7</v>
      </c>
      <c r="V422" s="10">
        <v>0</v>
      </c>
      <c r="W422" s="10">
        <v>23.1</v>
      </c>
      <c r="X422" s="12">
        <f t="shared" si="77"/>
        <v>2536.7999999999997</v>
      </c>
      <c r="Y422" s="428"/>
      <c r="Z422" s="11"/>
    </row>
    <row r="423" spans="1:26" ht="12.75">
      <c r="A423" s="260">
        <v>46145</v>
      </c>
      <c r="B423" s="15" t="s">
        <v>25</v>
      </c>
      <c r="C423" s="10">
        <v>6</v>
      </c>
      <c r="D423" s="10">
        <v>39.5</v>
      </c>
      <c r="E423" s="10">
        <v>28.7</v>
      </c>
      <c r="F423" s="10">
        <v>0</v>
      </c>
      <c r="G423" s="10">
        <v>4.2</v>
      </c>
      <c r="H423" s="10">
        <v>13</v>
      </c>
      <c r="I423" s="10">
        <v>27.5</v>
      </c>
      <c r="J423" s="10">
        <v>30.8</v>
      </c>
      <c r="K423" s="10">
        <v>45.8</v>
      </c>
      <c r="L423" s="10">
        <v>39.5</v>
      </c>
      <c r="M423" s="10">
        <v>40.299999999999997</v>
      </c>
      <c r="N423" s="10">
        <v>20.6</v>
      </c>
      <c r="O423" s="10">
        <v>23.8</v>
      </c>
      <c r="P423" s="10">
        <v>19</v>
      </c>
      <c r="Q423" s="10">
        <v>35.200000000000003</v>
      </c>
      <c r="R423" s="10">
        <v>821.9</v>
      </c>
      <c r="S423" s="10">
        <v>0</v>
      </c>
      <c r="T423" s="10">
        <v>56.5</v>
      </c>
      <c r="U423" s="10">
        <v>0</v>
      </c>
      <c r="V423" s="10">
        <v>996.4</v>
      </c>
      <c r="W423" s="10">
        <v>32.700000000000003</v>
      </c>
      <c r="X423" s="15">
        <f t="shared" si="77"/>
        <v>2281.3999999999996</v>
      </c>
      <c r="Y423" s="262">
        <f>X423+X424</f>
        <v>4722.7999999999993</v>
      </c>
      <c r="Z423" s="11"/>
    </row>
    <row r="424" spans="1:26" ht="12.75">
      <c r="A424" s="429"/>
      <c r="B424" s="12" t="s">
        <v>32</v>
      </c>
      <c r="C424" s="10">
        <v>8.8000000000000007</v>
      </c>
      <c r="D424" s="10">
        <v>32.5</v>
      </c>
      <c r="E424" s="10">
        <v>32.1</v>
      </c>
      <c r="F424" s="10">
        <v>0</v>
      </c>
      <c r="G424" s="10">
        <v>8.6</v>
      </c>
      <c r="H424" s="10">
        <v>10.199999999999999</v>
      </c>
      <c r="I424" s="10">
        <v>42.5</v>
      </c>
      <c r="J424" s="10">
        <v>24</v>
      </c>
      <c r="K424" s="10">
        <v>42.8</v>
      </c>
      <c r="L424" s="10">
        <v>34.799999999999997</v>
      </c>
      <c r="M424" s="10">
        <v>33.5</v>
      </c>
      <c r="N424" s="10">
        <v>21.7</v>
      </c>
      <c r="O424" s="10">
        <v>22.3</v>
      </c>
      <c r="P424" s="10">
        <v>11.6</v>
      </c>
      <c r="Q424" s="10">
        <v>27.8</v>
      </c>
      <c r="R424" s="10">
        <v>1046.5999999999999</v>
      </c>
      <c r="S424" s="10">
        <v>0</v>
      </c>
      <c r="T424" s="10">
        <v>46.1</v>
      </c>
      <c r="U424" s="10">
        <v>962.9</v>
      </c>
      <c r="V424" s="10">
        <v>0</v>
      </c>
      <c r="W424" s="10">
        <v>32.6</v>
      </c>
      <c r="X424" s="12">
        <f t="shared" si="77"/>
        <v>2441.3999999999996</v>
      </c>
      <c r="Y424" s="428"/>
      <c r="Z424" s="11"/>
    </row>
    <row r="425" spans="1:26" ht="12.75">
      <c r="A425" s="260">
        <v>46146</v>
      </c>
      <c r="B425" s="15" t="s">
        <v>25</v>
      </c>
      <c r="C425" s="10">
        <v>8.6</v>
      </c>
      <c r="D425" s="10">
        <v>40</v>
      </c>
      <c r="E425" s="10">
        <v>27.4</v>
      </c>
      <c r="F425" s="10">
        <v>0</v>
      </c>
      <c r="G425" s="10">
        <v>4.2</v>
      </c>
      <c r="H425" s="10">
        <v>12.5</v>
      </c>
      <c r="I425" s="10">
        <v>31.2</v>
      </c>
      <c r="J425" s="10">
        <v>28.7</v>
      </c>
      <c r="K425" s="10">
        <v>43.2</v>
      </c>
      <c r="L425" s="10">
        <v>36.700000000000003</v>
      </c>
      <c r="M425" s="10">
        <v>38.6</v>
      </c>
      <c r="N425" s="10">
        <v>21.5</v>
      </c>
      <c r="O425" s="10">
        <v>24.4</v>
      </c>
      <c r="P425" s="10">
        <v>20.8</v>
      </c>
      <c r="Q425" s="10">
        <v>36.5</v>
      </c>
      <c r="R425" s="10">
        <v>810.3</v>
      </c>
      <c r="S425" s="10">
        <v>0</v>
      </c>
      <c r="T425" s="10">
        <v>54.6</v>
      </c>
      <c r="U425" s="10">
        <v>0</v>
      </c>
      <c r="V425" s="10">
        <v>976.4</v>
      </c>
      <c r="W425" s="10">
        <v>34.9</v>
      </c>
      <c r="X425" s="15">
        <f t="shared" si="77"/>
        <v>2250.5</v>
      </c>
      <c r="Y425" s="262">
        <f>X425+X426</f>
        <v>4820.8</v>
      </c>
      <c r="Z425" s="11"/>
    </row>
    <row r="426" spans="1:26" ht="12.75">
      <c r="A426" s="429"/>
      <c r="B426" s="12" t="s">
        <v>32</v>
      </c>
      <c r="C426" s="10">
        <v>7.2</v>
      </c>
      <c r="D426" s="10">
        <v>35.6</v>
      </c>
      <c r="E426" s="10">
        <v>33.5</v>
      </c>
      <c r="F426" s="10">
        <v>0</v>
      </c>
      <c r="G426" s="10">
        <v>8</v>
      </c>
      <c r="H426" s="10">
        <v>7</v>
      </c>
      <c r="I426" s="10">
        <v>39</v>
      </c>
      <c r="J426" s="10">
        <v>26.5</v>
      </c>
      <c r="K426" s="10">
        <v>44.5</v>
      </c>
      <c r="L426" s="10">
        <v>39.299999999999997</v>
      </c>
      <c r="M426" s="10">
        <v>33.6</v>
      </c>
      <c r="N426" s="10">
        <v>19.8</v>
      </c>
      <c r="O426" s="10">
        <v>23.8</v>
      </c>
      <c r="P426" s="10">
        <v>14.5</v>
      </c>
      <c r="Q426" s="10">
        <v>30.4</v>
      </c>
      <c r="R426" s="10">
        <v>1112.2</v>
      </c>
      <c r="S426" s="10">
        <v>0</v>
      </c>
      <c r="T426" s="10">
        <v>41.8</v>
      </c>
      <c r="U426" s="10">
        <v>1025.3</v>
      </c>
      <c r="V426" s="10">
        <v>0</v>
      </c>
      <c r="W426" s="10">
        <v>28.3</v>
      </c>
      <c r="X426" s="12">
        <f t="shared" si="77"/>
        <v>2570.3000000000002</v>
      </c>
      <c r="Y426" s="428"/>
      <c r="Z426" s="11"/>
    </row>
    <row r="427" spans="1:26" ht="12.75">
      <c r="A427" s="260">
        <v>46147</v>
      </c>
      <c r="B427" s="15" t="s">
        <v>25</v>
      </c>
      <c r="C427" s="10">
        <v>7.2</v>
      </c>
      <c r="D427" s="10">
        <v>34.799999999999997</v>
      </c>
      <c r="E427" s="10">
        <v>25.5</v>
      </c>
      <c r="F427" s="10">
        <v>0</v>
      </c>
      <c r="G427" s="10">
        <v>4</v>
      </c>
      <c r="H427" s="10">
        <v>12.5</v>
      </c>
      <c r="I427" s="10">
        <v>27.6</v>
      </c>
      <c r="J427" s="10">
        <v>29.4</v>
      </c>
      <c r="K427" s="10">
        <v>48.3</v>
      </c>
      <c r="L427" s="10">
        <v>35.6</v>
      </c>
      <c r="M427" s="10">
        <v>43</v>
      </c>
      <c r="N427" s="10">
        <v>19.600000000000001</v>
      </c>
      <c r="O427" s="10">
        <v>25.2</v>
      </c>
      <c r="P427" s="10">
        <v>16.3</v>
      </c>
      <c r="Q427" s="10">
        <v>31.9</v>
      </c>
      <c r="R427" s="10">
        <v>820.1</v>
      </c>
      <c r="S427" s="10">
        <v>0</v>
      </c>
      <c r="T427" s="10">
        <v>49.1</v>
      </c>
      <c r="U427" s="10">
        <v>0</v>
      </c>
      <c r="V427" s="10">
        <v>869.2</v>
      </c>
      <c r="W427" s="10">
        <v>28.5</v>
      </c>
      <c r="X427" s="15">
        <f t="shared" si="77"/>
        <v>2127.8000000000002</v>
      </c>
      <c r="Y427" s="262">
        <f>X427+X428</f>
        <v>4677.1000000000004</v>
      </c>
      <c r="Z427" s="11"/>
    </row>
    <row r="428" spans="1:26" ht="12.75">
      <c r="A428" s="429"/>
      <c r="B428" s="12" t="s">
        <v>32</v>
      </c>
      <c r="C428" s="10">
        <v>7.7</v>
      </c>
      <c r="D428" s="10">
        <v>39</v>
      </c>
      <c r="E428" s="10">
        <v>31.1</v>
      </c>
      <c r="F428" s="10">
        <v>0</v>
      </c>
      <c r="G428" s="10">
        <v>7.5</v>
      </c>
      <c r="H428" s="10">
        <v>12.7</v>
      </c>
      <c r="I428" s="10">
        <v>37.4</v>
      </c>
      <c r="J428" s="10">
        <v>23.2</v>
      </c>
      <c r="K428" s="10">
        <v>41.4</v>
      </c>
      <c r="L428" s="10">
        <v>34.200000000000003</v>
      </c>
      <c r="M428" s="10">
        <v>35.200000000000003</v>
      </c>
      <c r="N428" s="10">
        <v>19.5</v>
      </c>
      <c r="O428" s="10">
        <v>22.7</v>
      </c>
      <c r="P428" s="10">
        <v>11.7</v>
      </c>
      <c r="Q428" s="10">
        <v>27.9</v>
      </c>
      <c r="R428" s="10">
        <v>1093</v>
      </c>
      <c r="S428" s="10">
        <v>0</v>
      </c>
      <c r="T428" s="10">
        <v>50.4</v>
      </c>
      <c r="U428" s="10">
        <v>1030</v>
      </c>
      <c r="V428" s="10">
        <v>0</v>
      </c>
      <c r="W428" s="10">
        <v>24.7</v>
      </c>
      <c r="X428" s="12">
        <f t="shared" si="77"/>
        <v>2549.2999999999997</v>
      </c>
      <c r="Y428" s="428"/>
      <c r="Z428" s="11"/>
    </row>
    <row r="429" spans="1:26" ht="12.75">
      <c r="A429" s="260">
        <v>46148</v>
      </c>
      <c r="B429" s="15" t="s">
        <v>25</v>
      </c>
      <c r="C429" s="10">
        <v>7.6</v>
      </c>
      <c r="D429" s="10">
        <v>41.1</v>
      </c>
      <c r="E429" s="10">
        <v>23.8</v>
      </c>
      <c r="F429" s="10">
        <v>0</v>
      </c>
      <c r="G429" s="10">
        <v>4</v>
      </c>
      <c r="H429" s="10">
        <v>10.199999999999999</v>
      </c>
      <c r="I429" s="10">
        <v>27.2</v>
      </c>
      <c r="J429" s="10">
        <v>30</v>
      </c>
      <c r="K429" s="10">
        <v>48</v>
      </c>
      <c r="L429" s="10">
        <v>37.700000000000003</v>
      </c>
      <c r="M429" s="10">
        <v>40.4</v>
      </c>
      <c r="N429" s="10">
        <v>24.1</v>
      </c>
      <c r="O429" s="10">
        <v>21.9</v>
      </c>
      <c r="P429" s="10">
        <v>17.600000000000001</v>
      </c>
      <c r="Q429" s="10">
        <v>32</v>
      </c>
      <c r="R429" s="10">
        <v>939.5</v>
      </c>
      <c r="S429" s="10">
        <v>0</v>
      </c>
      <c r="T429" s="10">
        <v>57.7</v>
      </c>
      <c r="U429" s="10">
        <v>0</v>
      </c>
      <c r="V429" s="10">
        <v>1010.7</v>
      </c>
      <c r="W429" s="10">
        <v>24</v>
      </c>
      <c r="X429" s="15">
        <f t="shared" si="77"/>
        <v>2397.5</v>
      </c>
      <c r="Y429" s="262">
        <f>X429+X430</f>
        <v>4986</v>
      </c>
      <c r="Z429" s="11"/>
    </row>
    <row r="430" spans="1:26" ht="12.75">
      <c r="A430" s="429"/>
      <c r="B430" s="12" t="s">
        <v>32</v>
      </c>
      <c r="C430" s="10">
        <v>7.2</v>
      </c>
      <c r="D430" s="10">
        <v>35.799999999999997</v>
      </c>
      <c r="E430" s="10">
        <v>32.799999999999997</v>
      </c>
      <c r="F430" s="10">
        <v>0</v>
      </c>
      <c r="G430" s="10">
        <v>7</v>
      </c>
      <c r="H430" s="10">
        <v>12.1</v>
      </c>
      <c r="I430" s="10">
        <v>39.299999999999997</v>
      </c>
      <c r="J430" s="10">
        <v>24.2</v>
      </c>
      <c r="K430" s="10">
        <v>41.5</v>
      </c>
      <c r="L430" s="10">
        <v>28</v>
      </c>
      <c r="M430" s="10">
        <v>33</v>
      </c>
      <c r="N430" s="10">
        <v>18.600000000000001</v>
      </c>
      <c r="O430" s="10">
        <v>20.8</v>
      </c>
      <c r="P430" s="10">
        <v>12.6</v>
      </c>
      <c r="Q430" s="10">
        <v>28.6</v>
      </c>
      <c r="R430" s="10">
        <v>1157.7</v>
      </c>
      <c r="S430" s="10">
        <v>0</v>
      </c>
      <c r="T430" s="10">
        <v>48.5</v>
      </c>
      <c r="U430" s="10">
        <v>1011.3</v>
      </c>
      <c r="V430" s="10">
        <v>0</v>
      </c>
      <c r="W430" s="10">
        <v>29.5</v>
      </c>
      <c r="X430" s="12">
        <f t="shared" si="77"/>
        <v>2588.5</v>
      </c>
      <c r="Y430" s="428"/>
      <c r="Z430" s="11"/>
    </row>
    <row r="431" spans="1:26" ht="12.75">
      <c r="A431" s="260">
        <v>46149</v>
      </c>
      <c r="B431" s="15" t="s">
        <v>25</v>
      </c>
      <c r="C431" s="10">
        <v>9</v>
      </c>
      <c r="D431" s="10">
        <v>29.3</v>
      </c>
      <c r="E431" s="10">
        <v>28.9</v>
      </c>
      <c r="F431" s="10">
        <v>0</v>
      </c>
      <c r="G431" s="10">
        <v>1</v>
      </c>
      <c r="H431" s="10">
        <v>5.8</v>
      </c>
      <c r="I431" s="10">
        <v>27.1</v>
      </c>
      <c r="J431" s="10">
        <v>30.5</v>
      </c>
      <c r="K431" s="10">
        <v>49.2</v>
      </c>
      <c r="L431" s="10">
        <v>42.5</v>
      </c>
      <c r="M431" s="10">
        <v>41.3</v>
      </c>
      <c r="N431" s="10">
        <v>20.9</v>
      </c>
      <c r="O431" s="10">
        <v>21.1</v>
      </c>
      <c r="P431" s="10">
        <v>17.3</v>
      </c>
      <c r="Q431" s="10">
        <v>34.5</v>
      </c>
      <c r="R431" s="10">
        <v>815.5</v>
      </c>
      <c r="S431" s="10">
        <v>0</v>
      </c>
      <c r="T431" s="10">
        <v>57</v>
      </c>
      <c r="U431" s="10">
        <v>0</v>
      </c>
      <c r="V431" s="10">
        <v>967.4</v>
      </c>
      <c r="W431" s="10">
        <v>26.6</v>
      </c>
      <c r="X431" s="15">
        <f t="shared" si="77"/>
        <v>2224.9</v>
      </c>
      <c r="Y431" s="262">
        <f>X431+X432</f>
        <v>4789.2</v>
      </c>
      <c r="Z431" s="11"/>
    </row>
    <row r="432" spans="1:26" ht="12.75">
      <c r="A432" s="429"/>
      <c r="B432" s="12" t="s">
        <v>32</v>
      </c>
      <c r="C432" s="10">
        <v>8.8000000000000007</v>
      </c>
      <c r="D432" s="10">
        <v>35</v>
      </c>
      <c r="E432" s="10">
        <v>33.799999999999997</v>
      </c>
      <c r="F432" s="10">
        <v>0</v>
      </c>
      <c r="G432" s="10">
        <v>3.6</v>
      </c>
      <c r="H432" s="10">
        <v>8.3000000000000007</v>
      </c>
      <c r="I432" s="10">
        <v>33.200000000000003</v>
      </c>
      <c r="J432" s="10">
        <v>25</v>
      </c>
      <c r="K432" s="10">
        <v>45.3</v>
      </c>
      <c r="L432" s="10">
        <v>35.700000000000003</v>
      </c>
      <c r="M432" s="10">
        <v>38.5</v>
      </c>
      <c r="N432" s="10">
        <v>17.5</v>
      </c>
      <c r="O432" s="10">
        <v>19.5</v>
      </c>
      <c r="P432" s="10">
        <v>11.8</v>
      </c>
      <c r="Q432" s="10">
        <v>25.1</v>
      </c>
      <c r="R432" s="10">
        <v>1066.4000000000001</v>
      </c>
      <c r="S432" s="10">
        <v>0</v>
      </c>
      <c r="T432" s="10">
        <v>52.8</v>
      </c>
      <c r="U432" s="10">
        <v>1080.8</v>
      </c>
      <c r="V432" s="10">
        <v>0</v>
      </c>
      <c r="W432" s="10">
        <v>23.2</v>
      </c>
      <c r="X432" s="12">
        <f t="shared" si="77"/>
        <v>2564.2999999999997</v>
      </c>
      <c r="Y432" s="428"/>
      <c r="Z432" s="11"/>
    </row>
    <row r="433" spans="1:26" ht="12.75">
      <c r="A433" s="260">
        <v>46150</v>
      </c>
      <c r="B433" s="15" t="s">
        <v>25</v>
      </c>
      <c r="C433" s="10">
        <v>8</v>
      </c>
      <c r="D433" s="10">
        <v>40</v>
      </c>
      <c r="E433" s="10">
        <v>28.5</v>
      </c>
      <c r="F433" s="10">
        <v>0</v>
      </c>
      <c r="G433" s="10">
        <v>5.5</v>
      </c>
      <c r="H433" s="10">
        <v>14.7</v>
      </c>
      <c r="I433" s="10">
        <v>28</v>
      </c>
      <c r="J433" s="10">
        <v>29.6</v>
      </c>
      <c r="K433" s="10">
        <v>48.7</v>
      </c>
      <c r="L433" s="10">
        <v>40.799999999999997</v>
      </c>
      <c r="M433" s="10">
        <v>40</v>
      </c>
      <c r="N433" s="10">
        <v>22</v>
      </c>
      <c r="O433" s="10">
        <v>18.5</v>
      </c>
      <c r="P433" s="10">
        <v>16</v>
      </c>
      <c r="Q433" s="10">
        <v>32</v>
      </c>
      <c r="R433" s="10">
        <v>823.8</v>
      </c>
      <c r="S433" s="10">
        <v>0</v>
      </c>
      <c r="T433" s="10">
        <v>56.5</v>
      </c>
      <c r="U433" s="10">
        <v>0</v>
      </c>
      <c r="V433" s="10">
        <v>927.7</v>
      </c>
      <c r="W433" s="10">
        <v>26</v>
      </c>
      <c r="X433" s="15">
        <f t="shared" si="77"/>
        <v>2206.3000000000002</v>
      </c>
      <c r="Y433" s="262">
        <f>X433+X434</f>
        <v>4779.4000000000005</v>
      </c>
      <c r="Z433" s="11"/>
    </row>
    <row r="434" spans="1:26" ht="12.75">
      <c r="A434" s="429"/>
      <c r="B434" s="12" t="s">
        <v>32</v>
      </c>
      <c r="C434" s="10">
        <v>8.5</v>
      </c>
      <c r="D434" s="10">
        <v>36</v>
      </c>
      <c r="E434" s="10">
        <v>31.4</v>
      </c>
      <c r="F434" s="10">
        <v>0</v>
      </c>
      <c r="G434" s="10">
        <v>7.5</v>
      </c>
      <c r="H434" s="10">
        <v>11.5</v>
      </c>
      <c r="I434" s="10">
        <v>38.200000000000003</v>
      </c>
      <c r="J434" s="10">
        <v>25.4</v>
      </c>
      <c r="K434" s="10">
        <v>41.8</v>
      </c>
      <c r="L434" s="10">
        <v>32.299999999999997</v>
      </c>
      <c r="M434" s="10">
        <v>36.799999999999997</v>
      </c>
      <c r="N434" s="10">
        <v>16.8</v>
      </c>
      <c r="O434" s="10">
        <v>19.399999999999999</v>
      </c>
      <c r="P434" s="10">
        <v>9.8000000000000007</v>
      </c>
      <c r="Q434" s="10">
        <v>24</v>
      </c>
      <c r="R434" s="10">
        <v>1095.3</v>
      </c>
      <c r="S434" s="10">
        <v>0</v>
      </c>
      <c r="T434" s="10">
        <v>48.6</v>
      </c>
      <c r="U434" s="10">
        <v>1071.5</v>
      </c>
      <c r="V434" s="10">
        <v>0</v>
      </c>
      <c r="W434" s="10">
        <v>18.3</v>
      </c>
      <c r="X434" s="12">
        <f t="shared" si="77"/>
        <v>2573.1000000000004</v>
      </c>
      <c r="Y434" s="428"/>
      <c r="Z434" s="11"/>
    </row>
    <row r="435" spans="1:26" ht="12.75">
      <c r="A435" s="260">
        <v>46151</v>
      </c>
      <c r="B435" s="15" t="s">
        <v>25</v>
      </c>
      <c r="C435" s="10">
        <v>8</v>
      </c>
      <c r="D435" s="10">
        <v>43.8</v>
      </c>
      <c r="E435" s="10">
        <v>34</v>
      </c>
      <c r="F435" s="10">
        <v>0</v>
      </c>
      <c r="G435" s="10">
        <v>14.8</v>
      </c>
      <c r="H435" s="10">
        <v>9.5</v>
      </c>
      <c r="I435" s="10">
        <v>22.7</v>
      </c>
      <c r="J435" s="10">
        <v>29.7</v>
      </c>
      <c r="K435" s="10">
        <v>46.3</v>
      </c>
      <c r="L435" s="10">
        <v>39.700000000000003</v>
      </c>
      <c r="M435" s="10">
        <v>43</v>
      </c>
      <c r="N435" s="10">
        <v>14.3</v>
      </c>
      <c r="O435" s="10">
        <v>23.2</v>
      </c>
      <c r="P435" s="10">
        <v>16</v>
      </c>
      <c r="Q435" s="10">
        <v>31.3</v>
      </c>
      <c r="R435" s="10">
        <v>827.7</v>
      </c>
      <c r="S435" s="10">
        <v>0</v>
      </c>
      <c r="T435" s="10">
        <v>60.5</v>
      </c>
      <c r="U435" s="10">
        <v>0</v>
      </c>
      <c r="V435" s="10">
        <v>918.6</v>
      </c>
      <c r="W435" s="10">
        <v>22.2</v>
      </c>
      <c r="X435" s="15">
        <f t="shared" si="77"/>
        <v>2205.2999999999997</v>
      </c>
      <c r="Y435" s="262">
        <f>X435+X436</f>
        <v>4807.1999999999989</v>
      </c>
      <c r="Z435" s="11"/>
    </row>
    <row r="436" spans="1:26" ht="12.75">
      <c r="A436" s="429"/>
      <c r="B436" s="12" t="s">
        <v>32</v>
      </c>
      <c r="C436" s="10">
        <v>8.8000000000000007</v>
      </c>
      <c r="D436" s="10">
        <v>35</v>
      </c>
      <c r="E436" s="10">
        <v>25</v>
      </c>
      <c r="F436" s="10">
        <v>0</v>
      </c>
      <c r="G436" s="10">
        <v>5.5</v>
      </c>
      <c r="H436" s="10">
        <v>10.9</v>
      </c>
      <c r="I436" s="10">
        <v>39.4</v>
      </c>
      <c r="J436" s="10">
        <v>25</v>
      </c>
      <c r="K436" s="10">
        <v>43.4</v>
      </c>
      <c r="L436" s="10">
        <v>35</v>
      </c>
      <c r="M436" s="10">
        <v>35.5</v>
      </c>
      <c r="N436" s="10">
        <v>16.7</v>
      </c>
      <c r="O436" s="10">
        <v>15.7</v>
      </c>
      <c r="P436" s="10">
        <v>11.3</v>
      </c>
      <c r="Q436" s="10">
        <v>23.3</v>
      </c>
      <c r="R436" s="10">
        <v>1111.7</v>
      </c>
      <c r="S436" s="10">
        <v>0</v>
      </c>
      <c r="T436" s="10">
        <v>53.1</v>
      </c>
      <c r="U436" s="10">
        <v>1084.0999999999999</v>
      </c>
      <c r="V436" s="10">
        <v>0</v>
      </c>
      <c r="W436" s="10">
        <v>22.5</v>
      </c>
      <c r="X436" s="12">
        <f t="shared" si="77"/>
        <v>2601.8999999999996</v>
      </c>
      <c r="Y436" s="428"/>
      <c r="Z436" s="11"/>
    </row>
    <row r="437" spans="1:26" ht="12.75">
      <c r="A437" s="260">
        <v>46152</v>
      </c>
      <c r="B437" s="15" t="s">
        <v>25</v>
      </c>
      <c r="C437" s="10">
        <v>10</v>
      </c>
      <c r="D437" s="10">
        <v>41</v>
      </c>
      <c r="E437" s="10">
        <v>29</v>
      </c>
      <c r="F437" s="10">
        <v>0</v>
      </c>
      <c r="G437" s="10">
        <v>7</v>
      </c>
      <c r="H437" s="10">
        <v>12.1</v>
      </c>
      <c r="I437" s="10">
        <v>25</v>
      </c>
      <c r="J437" s="10">
        <v>32.200000000000003</v>
      </c>
      <c r="K437" s="10">
        <v>46.3</v>
      </c>
      <c r="L437" s="10">
        <v>41.1</v>
      </c>
      <c r="M437" s="10">
        <v>42</v>
      </c>
      <c r="N437" s="10">
        <v>18.899999999999999</v>
      </c>
      <c r="O437" s="10">
        <v>20.2</v>
      </c>
      <c r="P437" s="10">
        <v>15.4</v>
      </c>
      <c r="Q437" s="10">
        <v>29</v>
      </c>
      <c r="R437" s="10">
        <v>916.4</v>
      </c>
      <c r="S437" s="10">
        <v>0</v>
      </c>
      <c r="T437" s="10">
        <v>57.5</v>
      </c>
      <c r="U437" s="10">
        <v>0</v>
      </c>
      <c r="V437" s="10">
        <v>917.9</v>
      </c>
      <c r="W437" s="10">
        <v>21.6</v>
      </c>
      <c r="X437" s="15">
        <f t="shared" si="77"/>
        <v>2282.6</v>
      </c>
      <c r="Y437" s="262">
        <f>X437+X438</f>
        <v>4729.7000000000007</v>
      </c>
      <c r="Z437" s="11"/>
    </row>
    <row r="438" spans="1:26" ht="12.75">
      <c r="A438" s="429"/>
      <c r="B438" s="12" t="s">
        <v>32</v>
      </c>
      <c r="C438" s="10">
        <v>8.3000000000000007</v>
      </c>
      <c r="D438" s="10">
        <v>30.7</v>
      </c>
      <c r="E438" s="10">
        <v>32.700000000000003</v>
      </c>
      <c r="F438" s="10">
        <v>0</v>
      </c>
      <c r="G438" s="10">
        <v>8.6</v>
      </c>
      <c r="H438" s="10">
        <v>12.7</v>
      </c>
      <c r="I438" s="10">
        <v>42.2</v>
      </c>
      <c r="J438" s="10">
        <v>23.5</v>
      </c>
      <c r="K438" s="10">
        <v>41.3</v>
      </c>
      <c r="L438" s="10">
        <v>39</v>
      </c>
      <c r="M438" s="10">
        <v>34.700000000000003</v>
      </c>
      <c r="N438" s="10">
        <v>15.5</v>
      </c>
      <c r="O438" s="10">
        <v>18</v>
      </c>
      <c r="P438" s="10">
        <v>15.5</v>
      </c>
      <c r="Q438" s="10">
        <v>21.1</v>
      </c>
      <c r="R438" s="10">
        <v>935.6</v>
      </c>
      <c r="S438" s="10">
        <v>0</v>
      </c>
      <c r="T438" s="10">
        <v>46.5</v>
      </c>
      <c r="U438" s="10">
        <v>1099.9000000000001</v>
      </c>
      <c r="V438" s="10">
        <v>0</v>
      </c>
      <c r="W438" s="10">
        <v>21.3</v>
      </c>
      <c r="X438" s="12">
        <f t="shared" si="77"/>
        <v>2447.1000000000004</v>
      </c>
      <c r="Y438" s="428"/>
      <c r="Z438" s="11"/>
    </row>
    <row r="439" spans="1:26" ht="14.25">
      <c r="A439" s="9"/>
      <c r="B439" s="67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5"/>
      <c r="Y439" s="15"/>
      <c r="Z439" s="11"/>
    </row>
    <row r="440" spans="1:26" ht="12.75">
      <c r="A440" s="255" t="s">
        <v>89</v>
      </c>
      <c r="B440" s="437"/>
      <c r="C440" s="17">
        <f t="shared" ref="C440:Y440" si="78">SUM(C419:C438)</f>
        <v>159.60000000000002</v>
      </c>
      <c r="D440" s="17">
        <f t="shared" si="78"/>
        <v>738.5</v>
      </c>
      <c r="E440" s="17">
        <f t="shared" si="78"/>
        <v>608.5</v>
      </c>
      <c r="F440" s="17">
        <f t="shared" si="78"/>
        <v>0</v>
      </c>
      <c r="G440" s="17">
        <f t="shared" si="78"/>
        <v>118.89999999999999</v>
      </c>
      <c r="H440" s="17">
        <f t="shared" si="78"/>
        <v>219.9</v>
      </c>
      <c r="I440" s="17">
        <f t="shared" si="78"/>
        <v>665.00000000000011</v>
      </c>
      <c r="J440" s="17">
        <f t="shared" si="78"/>
        <v>553.1</v>
      </c>
      <c r="K440" s="17">
        <f t="shared" si="78"/>
        <v>900.69999999999982</v>
      </c>
      <c r="L440" s="17">
        <f t="shared" si="78"/>
        <v>743.1</v>
      </c>
      <c r="M440" s="17">
        <f t="shared" si="78"/>
        <v>748</v>
      </c>
      <c r="N440" s="17">
        <f t="shared" si="78"/>
        <v>394.19999999999993</v>
      </c>
      <c r="O440" s="17">
        <f t="shared" si="78"/>
        <v>434.79999999999995</v>
      </c>
      <c r="P440" s="17">
        <f t="shared" si="78"/>
        <v>304.10000000000002</v>
      </c>
      <c r="Q440" s="17">
        <f t="shared" si="78"/>
        <v>595.29999999999995</v>
      </c>
      <c r="R440" s="17">
        <f t="shared" si="78"/>
        <v>18293.599999999999</v>
      </c>
      <c r="S440" s="17">
        <f t="shared" si="78"/>
        <v>0</v>
      </c>
      <c r="T440" s="17">
        <f t="shared" si="78"/>
        <v>976.8</v>
      </c>
      <c r="U440" s="17">
        <f t="shared" si="78"/>
        <v>10476.5</v>
      </c>
      <c r="V440" s="17">
        <f t="shared" si="78"/>
        <v>9459.0999999999985</v>
      </c>
      <c r="W440" s="17">
        <f t="shared" si="78"/>
        <v>544.19999999999993</v>
      </c>
      <c r="X440" s="17">
        <f t="shared" si="78"/>
        <v>46933.9</v>
      </c>
      <c r="Y440" s="17">
        <f t="shared" si="78"/>
        <v>46933.899999999994</v>
      </c>
      <c r="Z440" s="11"/>
    </row>
    <row r="441" spans="1:26" ht="13.5">
      <c r="A441" s="270" t="s">
        <v>90</v>
      </c>
      <c r="B441" s="437"/>
      <c r="C441" s="16">
        <f t="shared" ref="C441:Q441" si="79">40*C440</f>
        <v>6384.0000000000009</v>
      </c>
      <c r="D441" s="16">
        <f t="shared" si="79"/>
        <v>29540</v>
      </c>
      <c r="E441" s="16">
        <f t="shared" si="79"/>
        <v>24340</v>
      </c>
      <c r="F441" s="16">
        <f t="shared" si="79"/>
        <v>0</v>
      </c>
      <c r="G441" s="16">
        <f t="shared" si="79"/>
        <v>4756</v>
      </c>
      <c r="H441" s="16">
        <f t="shared" si="79"/>
        <v>8796</v>
      </c>
      <c r="I441" s="16">
        <f t="shared" si="79"/>
        <v>26600.000000000004</v>
      </c>
      <c r="J441" s="16">
        <f t="shared" si="79"/>
        <v>22124</v>
      </c>
      <c r="K441" s="16">
        <f t="shared" si="79"/>
        <v>36027.999999999993</v>
      </c>
      <c r="L441" s="16">
        <f t="shared" si="79"/>
        <v>29724</v>
      </c>
      <c r="M441" s="16">
        <f t="shared" si="79"/>
        <v>29920</v>
      </c>
      <c r="N441" s="16">
        <f t="shared" si="79"/>
        <v>15767.999999999996</v>
      </c>
      <c r="O441" s="16">
        <f t="shared" si="79"/>
        <v>17392</v>
      </c>
      <c r="P441" s="16">
        <f t="shared" si="79"/>
        <v>12164</v>
      </c>
      <c r="Q441" s="16">
        <f t="shared" si="79"/>
        <v>23812</v>
      </c>
      <c r="R441" s="16"/>
      <c r="S441" s="16">
        <f t="shared" ref="S441:T441" si="80">40*S440</f>
        <v>0</v>
      </c>
      <c r="T441" s="16">
        <f t="shared" si="80"/>
        <v>39072</v>
      </c>
      <c r="U441" s="16"/>
      <c r="V441" s="16"/>
      <c r="W441" s="16"/>
      <c r="X441" s="16">
        <f t="shared" ref="X441:Y441" si="81">40*X440</f>
        <v>1877356</v>
      </c>
      <c r="Y441" s="16">
        <f t="shared" si="81"/>
        <v>1877355.9999999998</v>
      </c>
      <c r="Z441" s="11"/>
    </row>
    <row r="442" spans="1:26" ht="12.75">
      <c r="A442" s="82"/>
      <c r="B442" s="67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5"/>
      <c r="Y442" s="15"/>
      <c r="Z442" s="11"/>
    </row>
    <row r="443" spans="1:26" ht="12.75">
      <c r="A443" s="255" t="s">
        <v>91</v>
      </c>
      <c r="B443" s="43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76"/>
      <c r="U443" s="76"/>
      <c r="V443" s="76"/>
      <c r="W443" s="76"/>
      <c r="X443" s="22"/>
      <c r="Y443" s="22"/>
      <c r="Z443" s="11"/>
    </row>
    <row r="444" spans="1:26" ht="12.75">
      <c r="A444" s="254" t="s">
        <v>92</v>
      </c>
      <c r="B444" s="437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59"/>
      <c r="U444" s="59"/>
      <c r="V444" s="59"/>
      <c r="W444" s="59"/>
      <c r="X444" s="20"/>
      <c r="Y444" s="20"/>
      <c r="Z444" s="11"/>
    </row>
    <row r="445" spans="1:26" ht="14.25">
      <c r="A445" s="9"/>
      <c r="B445" s="67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5"/>
      <c r="Y445" s="15"/>
      <c r="Z445" s="11"/>
    </row>
    <row r="446" spans="1:26" ht="12.75">
      <c r="A446" s="260">
        <v>46153</v>
      </c>
      <c r="B446" s="15" t="s">
        <v>25</v>
      </c>
      <c r="C446" s="10">
        <v>8</v>
      </c>
      <c r="D446" s="10">
        <v>37</v>
      </c>
      <c r="E446" s="10">
        <v>29.5</v>
      </c>
      <c r="F446" s="10">
        <v>0</v>
      </c>
      <c r="G446" s="10">
        <v>5.3</v>
      </c>
      <c r="H446" s="10">
        <v>10</v>
      </c>
      <c r="I446" s="10">
        <v>27</v>
      </c>
      <c r="J446" s="10">
        <v>32.4</v>
      </c>
      <c r="K446" s="10">
        <v>49.2</v>
      </c>
      <c r="L446" s="10">
        <v>37.700000000000003</v>
      </c>
      <c r="M446" s="10">
        <v>43.8</v>
      </c>
      <c r="N446" s="10">
        <v>20.8</v>
      </c>
      <c r="O446" s="10">
        <v>22.3</v>
      </c>
      <c r="P446" s="10">
        <v>15.3</v>
      </c>
      <c r="Q446" s="10">
        <v>27.9</v>
      </c>
      <c r="R446" s="10">
        <v>1004.4</v>
      </c>
      <c r="S446" s="10">
        <v>0</v>
      </c>
      <c r="T446" s="10">
        <v>56.9</v>
      </c>
      <c r="U446" s="10">
        <v>0</v>
      </c>
      <c r="V446" s="10">
        <v>1014</v>
      </c>
      <c r="W446" s="10">
        <v>19.8</v>
      </c>
      <c r="X446" s="15">
        <f t="shared" ref="X446:X465" si="82">SUM(C446:W446)</f>
        <v>2461.3000000000002</v>
      </c>
      <c r="Y446" s="262">
        <f>X446+X447</f>
        <v>5005.2000000000007</v>
      </c>
      <c r="Z446" s="11"/>
    </row>
    <row r="447" spans="1:26" ht="12.75">
      <c r="A447" s="429"/>
      <c r="B447" s="12" t="s">
        <v>32</v>
      </c>
      <c r="C447" s="13">
        <v>10</v>
      </c>
      <c r="D447" s="13">
        <v>38.1</v>
      </c>
      <c r="E447" s="13">
        <v>32</v>
      </c>
      <c r="F447" s="13">
        <v>0</v>
      </c>
      <c r="G447" s="13">
        <v>14.2</v>
      </c>
      <c r="H447" s="13">
        <v>10</v>
      </c>
      <c r="I447" s="13">
        <v>40.299999999999997</v>
      </c>
      <c r="J447" s="13">
        <v>24.3</v>
      </c>
      <c r="K447" s="13">
        <v>42.4</v>
      </c>
      <c r="L447" s="13">
        <v>34.700000000000003</v>
      </c>
      <c r="M447" s="13">
        <v>37</v>
      </c>
      <c r="N447" s="13">
        <v>15.4</v>
      </c>
      <c r="O447" s="13">
        <v>20</v>
      </c>
      <c r="P447" s="13">
        <v>10.3</v>
      </c>
      <c r="Q447" s="13">
        <v>21.5</v>
      </c>
      <c r="R447" s="13">
        <v>1090.7</v>
      </c>
      <c r="S447" s="13">
        <v>0</v>
      </c>
      <c r="T447" s="13">
        <v>54.7</v>
      </c>
      <c r="U447" s="13">
        <v>1035.5</v>
      </c>
      <c r="V447" s="13">
        <v>0</v>
      </c>
      <c r="W447" s="13">
        <v>12.8</v>
      </c>
      <c r="X447" s="12">
        <f t="shared" si="82"/>
        <v>2543.9000000000005</v>
      </c>
      <c r="Y447" s="428"/>
      <c r="Z447" s="11"/>
    </row>
    <row r="448" spans="1:26" ht="12.75">
      <c r="A448" s="260">
        <v>46154</v>
      </c>
      <c r="B448" s="15" t="s">
        <v>25</v>
      </c>
      <c r="C448" s="10">
        <v>9</v>
      </c>
      <c r="D448" s="10">
        <v>33.4</v>
      </c>
      <c r="E448" s="10">
        <v>29.4</v>
      </c>
      <c r="F448" s="10">
        <v>0</v>
      </c>
      <c r="G448" s="10">
        <v>11.1</v>
      </c>
      <c r="H448" s="10">
        <v>14.4</v>
      </c>
      <c r="I448" s="10">
        <v>31.5</v>
      </c>
      <c r="J448" s="10">
        <v>30.5</v>
      </c>
      <c r="K448" s="10">
        <v>49</v>
      </c>
      <c r="L448" s="10">
        <v>40.5</v>
      </c>
      <c r="M448" s="10">
        <v>47.5</v>
      </c>
      <c r="N448" s="10">
        <v>16.8</v>
      </c>
      <c r="O448" s="10">
        <v>23</v>
      </c>
      <c r="P448" s="10">
        <v>15.3</v>
      </c>
      <c r="Q448" s="10">
        <v>27</v>
      </c>
      <c r="R448" s="10">
        <v>907.9</v>
      </c>
      <c r="S448" s="10">
        <v>0</v>
      </c>
      <c r="T448" s="10">
        <v>61.3</v>
      </c>
      <c r="U448" s="10">
        <v>0</v>
      </c>
      <c r="V448" s="10">
        <v>1000.8</v>
      </c>
      <c r="W448" s="10">
        <v>24.6</v>
      </c>
      <c r="X448" s="15">
        <f t="shared" si="82"/>
        <v>2372.9999999999995</v>
      </c>
      <c r="Y448" s="262">
        <f>X448+X449</f>
        <v>4969</v>
      </c>
      <c r="Z448" s="11"/>
    </row>
    <row r="449" spans="1:26" ht="12.75">
      <c r="A449" s="429"/>
      <c r="B449" s="12" t="s">
        <v>32</v>
      </c>
      <c r="C449" s="10">
        <v>9</v>
      </c>
      <c r="D449" s="10">
        <v>34.700000000000003</v>
      </c>
      <c r="E449" s="10">
        <v>32.700000000000003</v>
      </c>
      <c r="F449" s="10">
        <v>0</v>
      </c>
      <c r="G449" s="10">
        <v>7.7</v>
      </c>
      <c r="H449" s="10">
        <v>14.8</v>
      </c>
      <c r="I449" s="10">
        <v>37.5</v>
      </c>
      <c r="J449" s="10">
        <v>25.2</v>
      </c>
      <c r="K449" s="10">
        <v>43</v>
      </c>
      <c r="L449" s="10">
        <v>34.200000000000003</v>
      </c>
      <c r="M449" s="10">
        <v>36.299999999999997</v>
      </c>
      <c r="N449" s="10">
        <v>15.4</v>
      </c>
      <c r="O449" s="10">
        <v>18.600000000000001</v>
      </c>
      <c r="P449" s="10">
        <v>9.4</v>
      </c>
      <c r="Q449" s="10">
        <v>22.8</v>
      </c>
      <c r="R449" s="10">
        <v>1105.8</v>
      </c>
      <c r="S449" s="10">
        <v>0</v>
      </c>
      <c r="T449" s="10">
        <v>47.9</v>
      </c>
      <c r="U449" s="10">
        <v>1084.2</v>
      </c>
      <c r="V449" s="10">
        <v>0</v>
      </c>
      <c r="W449" s="10">
        <v>16.8</v>
      </c>
      <c r="X449" s="12">
        <f t="shared" si="82"/>
        <v>2596</v>
      </c>
      <c r="Y449" s="428"/>
      <c r="Z449" s="11"/>
    </row>
    <row r="450" spans="1:26" ht="12.75">
      <c r="A450" s="260">
        <v>46155</v>
      </c>
      <c r="B450" s="15" t="s">
        <v>25</v>
      </c>
      <c r="C450" s="10">
        <v>11</v>
      </c>
      <c r="D450" s="10">
        <v>38.299999999999997</v>
      </c>
      <c r="E450" s="10">
        <v>30</v>
      </c>
      <c r="F450" s="10">
        <v>0</v>
      </c>
      <c r="G450" s="10">
        <v>5.0999999999999996</v>
      </c>
      <c r="H450" s="10">
        <v>12.11</v>
      </c>
      <c r="I450" s="10">
        <v>24</v>
      </c>
      <c r="J450" s="10">
        <v>30.5</v>
      </c>
      <c r="K450" s="10">
        <v>49.1</v>
      </c>
      <c r="L450" s="10">
        <v>41.5</v>
      </c>
      <c r="M450" s="10">
        <v>47.8</v>
      </c>
      <c r="N450" s="10">
        <v>16.399999999999999</v>
      </c>
      <c r="O450" s="10">
        <v>24.4</v>
      </c>
      <c r="P450" s="10">
        <v>15.8</v>
      </c>
      <c r="Q450" s="10">
        <v>27.4</v>
      </c>
      <c r="R450" s="10">
        <v>895.7</v>
      </c>
      <c r="S450" s="10">
        <v>0</v>
      </c>
      <c r="T450" s="10">
        <v>61</v>
      </c>
      <c r="U450" s="10">
        <v>0</v>
      </c>
      <c r="V450" s="10">
        <v>775.4</v>
      </c>
      <c r="W450" s="10">
        <v>24.3</v>
      </c>
      <c r="X450" s="15">
        <f t="shared" si="82"/>
        <v>2129.81</v>
      </c>
      <c r="Y450" s="262">
        <f>X450+X451</f>
        <v>4590.51</v>
      </c>
      <c r="Z450" s="11"/>
    </row>
    <row r="451" spans="1:26" ht="12.75">
      <c r="A451" s="429"/>
      <c r="B451" s="12" t="s">
        <v>32</v>
      </c>
      <c r="C451" s="10">
        <v>9.8000000000000007</v>
      </c>
      <c r="D451" s="10">
        <v>35</v>
      </c>
      <c r="E451" s="10">
        <v>30.5</v>
      </c>
      <c r="F451" s="10">
        <v>0</v>
      </c>
      <c r="G451" s="10">
        <v>11</v>
      </c>
      <c r="H451" s="10">
        <v>12.5</v>
      </c>
      <c r="I451" s="10">
        <v>40.299999999999997</v>
      </c>
      <c r="J451" s="10">
        <v>25.3</v>
      </c>
      <c r="K451" s="10">
        <v>41.9</v>
      </c>
      <c r="L451" s="10">
        <v>28.8</v>
      </c>
      <c r="M451" s="10">
        <v>38</v>
      </c>
      <c r="N451" s="10">
        <v>16.2</v>
      </c>
      <c r="O451" s="10">
        <v>19.600000000000001</v>
      </c>
      <c r="P451" s="10">
        <v>11.5</v>
      </c>
      <c r="Q451" s="10">
        <v>20.5</v>
      </c>
      <c r="R451" s="10">
        <v>965.5</v>
      </c>
      <c r="S451" s="10">
        <v>0</v>
      </c>
      <c r="T451" s="10">
        <v>52.1</v>
      </c>
      <c r="U451" s="10">
        <v>1077.2</v>
      </c>
      <c r="V451" s="10">
        <v>0</v>
      </c>
      <c r="W451" s="10">
        <v>25</v>
      </c>
      <c r="X451" s="12">
        <f t="shared" si="82"/>
        <v>2460.6999999999998</v>
      </c>
      <c r="Y451" s="428"/>
      <c r="Z451" s="11"/>
    </row>
    <row r="452" spans="1:26" ht="12.75">
      <c r="A452" s="260">
        <v>46156</v>
      </c>
      <c r="B452" s="15" t="s">
        <v>25</v>
      </c>
      <c r="C452" s="10">
        <v>9.3000000000000007</v>
      </c>
      <c r="D452" s="10">
        <v>35</v>
      </c>
      <c r="E452" s="10">
        <v>31</v>
      </c>
      <c r="F452" s="10">
        <v>0</v>
      </c>
      <c r="G452" s="10">
        <v>10.199999999999999</v>
      </c>
      <c r="H452" s="10">
        <v>15.2</v>
      </c>
      <c r="I452" s="10">
        <v>22.1</v>
      </c>
      <c r="J452" s="10">
        <v>31.5</v>
      </c>
      <c r="K452" s="10">
        <v>50.8</v>
      </c>
      <c r="L452" s="10">
        <v>39.4</v>
      </c>
      <c r="M452" s="10">
        <v>46</v>
      </c>
      <c r="N452" s="10">
        <v>15.8</v>
      </c>
      <c r="O452" s="10">
        <v>22</v>
      </c>
      <c r="P452" s="10">
        <v>18</v>
      </c>
      <c r="Q452" s="10">
        <v>28.3</v>
      </c>
      <c r="R452" s="10">
        <v>981.3</v>
      </c>
      <c r="S452" s="10">
        <v>0</v>
      </c>
      <c r="T452" s="10">
        <v>57.3</v>
      </c>
      <c r="U452" s="10">
        <v>0</v>
      </c>
      <c r="V452" s="10">
        <v>955.2</v>
      </c>
      <c r="W452" s="10">
        <v>25.8</v>
      </c>
      <c r="X452" s="15">
        <f t="shared" si="82"/>
        <v>2394.2000000000003</v>
      </c>
      <c r="Y452" s="262">
        <f>X452+X453</f>
        <v>4756.2</v>
      </c>
      <c r="Z452" s="11"/>
    </row>
    <row r="453" spans="1:26" ht="12.75">
      <c r="A453" s="429"/>
      <c r="B453" s="12" t="s">
        <v>32</v>
      </c>
      <c r="C453" s="10">
        <v>9.4</v>
      </c>
      <c r="D453" s="10">
        <v>36.200000000000003</v>
      </c>
      <c r="E453" s="10">
        <v>33.5</v>
      </c>
      <c r="F453" s="10">
        <v>0</v>
      </c>
      <c r="G453" s="10">
        <v>14.1</v>
      </c>
      <c r="H453" s="10">
        <v>13.3</v>
      </c>
      <c r="I453" s="10">
        <v>41.5</v>
      </c>
      <c r="J453" s="10">
        <v>24.4</v>
      </c>
      <c r="K453" s="10">
        <v>42</v>
      </c>
      <c r="L453" s="10">
        <v>33.4</v>
      </c>
      <c r="M453" s="10">
        <v>38.6</v>
      </c>
      <c r="N453" s="10">
        <v>17</v>
      </c>
      <c r="O453" s="10">
        <v>0</v>
      </c>
      <c r="P453" s="10">
        <v>8.6999999999999993</v>
      </c>
      <c r="Q453" s="10">
        <v>21.4</v>
      </c>
      <c r="R453" s="10">
        <v>892.3</v>
      </c>
      <c r="S453" s="10">
        <v>0</v>
      </c>
      <c r="T453" s="10">
        <v>52</v>
      </c>
      <c r="U453" s="10">
        <v>1065.5999999999999</v>
      </c>
      <c r="V453" s="10">
        <v>0</v>
      </c>
      <c r="W453" s="10">
        <v>18.600000000000001</v>
      </c>
      <c r="X453" s="12">
        <f t="shared" si="82"/>
        <v>2361.9999999999995</v>
      </c>
      <c r="Y453" s="428"/>
      <c r="Z453" s="11"/>
    </row>
    <row r="454" spans="1:26" ht="12.75">
      <c r="A454" s="260">
        <v>46157</v>
      </c>
      <c r="B454" s="15" t="s">
        <v>25</v>
      </c>
      <c r="C454" s="10">
        <v>8.1</v>
      </c>
      <c r="D454" s="10">
        <v>37.5</v>
      </c>
      <c r="E454" s="10">
        <v>31.5</v>
      </c>
      <c r="F454" s="10">
        <v>0</v>
      </c>
      <c r="G454" s="10">
        <v>5</v>
      </c>
      <c r="H454" s="10">
        <v>13.5</v>
      </c>
      <c r="I454" s="10">
        <v>26</v>
      </c>
      <c r="J454" s="10">
        <v>30</v>
      </c>
      <c r="K454" s="10">
        <v>44.6</v>
      </c>
      <c r="L454" s="10">
        <v>38</v>
      </c>
      <c r="M454" s="10">
        <v>45.7</v>
      </c>
      <c r="N454" s="10">
        <v>18.2</v>
      </c>
      <c r="O454" s="10">
        <v>21.2</v>
      </c>
      <c r="P454" s="10">
        <v>15</v>
      </c>
      <c r="Q454" s="10">
        <v>27.4</v>
      </c>
      <c r="R454" s="10">
        <v>1031</v>
      </c>
      <c r="S454" s="10">
        <v>0</v>
      </c>
      <c r="T454" s="10">
        <v>59.8</v>
      </c>
      <c r="U454" s="10">
        <v>0</v>
      </c>
      <c r="V454" s="10">
        <v>925.8</v>
      </c>
      <c r="W454" s="10">
        <v>26.8</v>
      </c>
      <c r="X454" s="15">
        <f t="shared" si="82"/>
        <v>2405.1</v>
      </c>
      <c r="Y454" s="262">
        <f>X454+X455</f>
        <v>4873.8999999999996</v>
      </c>
      <c r="Z454" s="11"/>
    </row>
    <row r="455" spans="1:26" ht="12.75">
      <c r="A455" s="429"/>
      <c r="B455" s="12" t="s">
        <v>32</v>
      </c>
      <c r="C455" s="10">
        <v>10.7</v>
      </c>
      <c r="D455" s="10">
        <v>39.200000000000003</v>
      </c>
      <c r="E455" s="10">
        <v>32.5</v>
      </c>
      <c r="F455" s="10">
        <v>0</v>
      </c>
      <c r="G455" s="10">
        <v>15</v>
      </c>
      <c r="H455" s="10">
        <v>12.6</v>
      </c>
      <c r="I455" s="10">
        <v>36.799999999999997</v>
      </c>
      <c r="J455" s="10">
        <v>21.2</v>
      </c>
      <c r="K455" s="10">
        <v>46</v>
      </c>
      <c r="L455" s="10">
        <v>32.6</v>
      </c>
      <c r="M455" s="10">
        <v>38.200000000000003</v>
      </c>
      <c r="N455" s="10">
        <v>16</v>
      </c>
      <c r="O455" s="10">
        <v>17.7</v>
      </c>
      <c r="P455" s="10">
        <v>12.2</v>
      </c>
      <c r="Q455" s="10">
        <v>23.6</v>
      </c>
      <c r="R455" s="10">
        <v>968.7</v>
      </c>
      <c r="S455" s="10">
        <v>0</v>
      </c>
      <c r="T455" s="10">
        <v>59.6</v>
      </c>
      <c r="U455" s="10">
        <v>1065</v>
      </c>
      <c r="V455" s="10">
        <v>0</v>
      </c>
      <c r="W455" s="10">
        <v>21.2</v>
      </c>
      <c r="X455" s="12">
        <f t="shared" si="82"/>
        <v>2468.7999999999997</v>
      </c>
      <c r="Y455" s="428"/>
      <c r="Z455" s="11"/>
    </row>
    <row r="456" spans="1:26" ht="12.75">
      <c r="A456" s="260">
        <v>46158</v>
      </c>
      <c r="B456" s="15" t="s">
        <v>25</v>
      </c>
      <c r="C456" s="10">
        <v>9.6999999999999993</v>
      </c>
      <c r="D456" s="10">
        <v>39.5</v>
      </c>
      <c r="E456" s="10">
        <v>34.6</v>
      </c>
      <c r="F456" s="10">
        <v>0</v>
      </c>
      <c r="G456" s="10">
        <v>10.5</v>
      </c>
      <c r="H456" s="10">
        <v>15.4</v>
      </c>
      <c r="I456" s="10">
        <v>20.8</v>
      </c>
      <c r="J456" s="10">
        <v>31.8</v>
      </c>
      <c r="K456" s="10">
        <v>45.8</v>
      </c>
      <c r="L456" s="10">
        <v>38</v>
      </c>
      <c r="M456" s="10">
        <v>45.6</v>
      </c>
      <c r="N456" s="10">
        <v>13.6</v>
      </c>
      <c r="O456" s="10">
        <v>19.2</v>
      </c>
      <c r="P456" s="10">
        <v>15.8</v>
      </c>
      <c r="Q456" s="10">
        <v>30</v>
      </c>
      <c r="R456" s="10">
        <v>1015.9</v>
      </c>
      <c r="S456" s="10">
        <v>0</v>
      </c>
      <c r="T456" s="10">
        <v>52.6</v>
      </c>
      <c r="U456" s="10">
        <v>0</v>
      </c>
      <c r="V456" s="10">
        <v>942.5</v>
      </c>
      <c r="W456" s="10">
        <v>27</v>
      </c>
      <c r="X456" s="15">
        <f t="shared" si="82"/>
        <v>2408.3000000000002</v>
      </c>
      <c r="Y456" s="262">
        <f>X456+X457</f>
        <v>4788.8999999999996</v>
      </c>
      <c r="Z456" s="11"/>
    </row>
    <row r="457" spans="1:26" ht="12.75">
      <c r="A457" s="429"/>
      <c r="B457" s="12" t="s">
        <v>32</v>
      </c>
      <c r="C457" s="10">
        <v>8.8000000000000007</v>
      </c>
      <c r="D457" s="10">
        <v>38.1</v>
      </c>
      <c r="E457" s="10">
        <v>35.6</v>
      </c>
      <c r="F457" s="10">
        <v>0</v>
      </c>
      <c r="G457" s="10">
        <v>13</v>
      </c>
      <c r="H457" s="10">
        <v>11.8</v>
      </c>
      <c r="I457" s="10">
        <v>46.3</v>
      </c>
      <c r="J457" s="10">
        <v>24.8</v>
      </c>
      <c r="K457" s="10">
        <v>40.200000000000003</v>
      </c>
      <c r="L457" s="10">
        <v>34</v>
      </c>
      <c r="M457" s="10">
        <v>41.8</v>
      </c>
      <c r="N457" s="10">
        <v>16.100000000000001</v>
      </c>
      <c r="O457" s="10">
        <v>18.600000000000001</v>
      </c>
      <c r="P457" s="10">
        <v>12.5</v>
      </c>
      <c r="Q457" s="10">
        <v>24.4</v>
      </c>
      <c r="R457" s="10">
        <v>931.2</v>
      </c>
      <c r="S457" s="10">
        <v>0</v>
      </c>
      <c r="T457" s="10">
        <v>57.6</v>
      </c>
      <c r="U457" s="10">
        <v>998.3</v>
      </c>
      <c r="V457" s="10">
        <v>0</v>
      </c>
      <c r="W457" s="10">
        <v>27.5</v>
      </c>
      <c r="X457" s="12">
        <f t="shared" si="82"/>
        <v>2380.6</v>
      </c>
      <c r="Y457" s="428"/>
      <c r="Z457" s="11"/>
    </row>
    <row r="458" spans="1:26" ht="12.75">
      <c r="A458" s="260">
        <v>46159</v>
      </c>
      <c r="B458" s="15" t="s">
        <v>25</v>
      </c>
      <c r="C458" s="10">
        <v>9.1</v>
      </c>
      <c r="D458" s="10">
        <v>37</v>
      </c>
      <c r="E458" s="10">
        <v>30.1</v>
      </c>
      <c r="F458" s="10">
        <v>0</v>
      </c>
      <c r="G458" s="10">
        <v>5.9</v>
      </c>
      <c r="H458" s="10">
        <v>11.5</v>
      </c>
      <c r="I458" s="10">
        <v>24.6</v>
      </c>
      <c r="J458" s="10">
        <v>28.1</v>
      </c>
      <c r="K458" s="10">
        <v>45.2</v>
      </c>
      <c r="L458" s="10">
        <v>35.6</v>
      </c>
      <c r="M458" s="10">
        <v>46</v>
      </c>
      <c r="N458" s="10">
        <v>15.7</v>
      </c>
      <c r="O458" s="10">
        <v>22.6</v>
      </c>
      <c r="P458" s="10">
        <v>17</v>
      </c>
      <c r="Q458" s="10">
        <v>29</v>
      </c>
      <c r="R458" s="10">
        <v>1003.7</v>
      </c>
      <c r="S458" s="10">
        <v>0</v>
      </c>
      <c r="T458" s="10">
        <v>60.8</v>
      </c>
      <c r="U458" s="10">
        <v>0</v>
      </c>
      <c r="V458" s="10">
        <v>930</v>
      </c>
      <c r="W458" s="10">
        <v>29.2</v>
      </c>
      <c r="X458" s="15">
        <f t="shared" si="82"/>
        <v>2381.1</v>
      </c>
      <c r="Y458" s="262">
        <f>X458+X459</f>
        <v>4699.6000000000004</v>
      </c>
      <c r="Z458" s="11"/>
    </row>
    <row r="459" spans="1:26" ht="12.75">
      <c r="A459" s="429"/>
      <c r="B459" s="12" t="s">
        <v>32</v>
      </c>
      <c r="C459" s="10">
        <v>10.5</v>
      </c>
      <c r="D459" s="10">
        <v>39.200000000000003</v>
      </c>
      <c r="E459" s="10">
        <v>35</v>
      </c>
      <c r="F459" s="10">
        <v>0</v>
      </c>
      <c r="G459" s="10">
        <v>10</v>
      </c>
      <c r="H459" s="10">
        <v>15</v>
      </c>
      <c r="I459" s="10">
        <v>45.1</v>
      </c>
      <c r="J459" s="10">
        <v>24.7</v>
      </c>
      <c r="K459" s="10">
        <v>39.200000000000003</v>
      </c>
      <c r="L459" s="10">
        <v>36.4</v>
      </c>
      <c r="M459" s="10">
        <v>39.299999999999997</v>
      </c>
      <c r="N459" s="10">
        <v>15.3</v>
      </c>
      <c r="O459" s="10">
        <v>21</v>
      </c>
      <c r="P459" s="10">
        <v>12.3</v>
      </c>
      <c r="Q459" s="10">
        <v>22.5</v>
      </c>
      <c r="R459" s="10">
        <v>885.5</v>
      </c>
      <c r="S459" s="10">
        <v>0</v>
      </c>
      <c r="T459" s="10">
        <v>53.4</v>
      </c>
      <c r="U459" s="10">
        <v>986.3</v>
      </c>
      <c r="V459" s="10">
        <v>0</v>
      </c>
      <c r="W459" s="10">
        <v>27.8</v>
      </c>
      <c r="X459" s="12">
        <f t="shared" si="82"/>
        <v>2318.5</v>
      </c>
      <c r="Y459" s="428"/>
      <c r="Z459" s="11"/>
    </row>
    <row r="460" spans="1:26" ht="12.75">
      <c r="A460" s="260">
        <v>46160</v>
      </c>
      <c r="B460" s="15" t="s">
        <v>25</v>
      </c>
      <c r="C460" s="10">
        <v>10</v>
      </c>
      <c r="D460" s="10">
        <v>38.1</v>
      </c>
      <c r="E460" s="10">
        <v>36</v>
      </c>
      <c r="F460" s="10">
        <v>0</v>
      </c>
      <c r="G460" s="10">
        <v>3</v>
      </c>
      <c r="H460" s="10">
        <v>16.100000000000001</v>
      </c>
      <c r="I460" s="10">
        <v>25</v>
      </c>
      <c r="J460" s="10">
        <v>33</v>
      </c>
      <c r="K460" s="10">
        <v>48.5</v>
      </c>
      <c r="L460" s="10">
        <v>36.5</v>
      </c>
      <c r="M460" s="10">
        <v>47.6</v>
      </c>
      <c r="N460" s="10">
        <v>15.6</v>
      </c>
      <c r="O460" s="10">
        <v>22.3</v>
      </c>
      <c r="P460" s="10">
        <v>13.5</v>
      </c>
      <c r="Q460" s="10">
        <v>27.1</v>
      </c>
      <c r="R460" s="10">
        <v>0</v>
      </c>
      <c r="S460" s="10">
        <v>0</v>
      </c>
      <c r="T460" s="10">
        <v>62.8</v>
      </c>
      <c r="U460" s="10">
        <v>0</v>
      </c>
      <c r="V460" s="10">
        <v>815</v>
      </c>
      <c r="W460" s="10">
        <v>27.5</v>
      </c>
      <c r="X460" s="15">
        <f t="shared" si="82"/>
        <v>1277.6000000000001</v>
      </c>
      <c r="Y460" s="262">
        <f>X460+X461</f>
        <v>1383.9</v>
      </c>
      <c r="Z460" s="11"/>
    </row>
    <row r="461" spans="1:26" ht="12.75">
      <c r="A461" s="429"/>
      <c r="B461" s="12" t="s">
        <v>32</v>
      </c>
      <c r="C461" s="10">
        <v>9.1999999999999993</v>
      </c>
      <c r="D461" s="10">
        <v>35.9</v>
      </c>
      <c r="E461" s="10">
        <v>34.1</v>
      </c>
      <c r="F461" s="10">
        <v>0</v>
      </c>
      <c r="G461" s="10">
        <v>12.5</v>
      </c>
      <c r="H461" s="10">
        <v>14.6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2">
        <f t="shared" si="82"/>
        <v>106.29999999999998</v>
      </c>
      <c r="Y461" s="428"/>
      <c r="Z461" s="11"/>
    </row>
    <row r="462" spans="1:26" ht="12.75">
      <c r="A462" s="260">
        <v>46161</v>
      </c>
      <c r="B462" s="15" t="s">
        <v>25</v>
      </c>
      <c r="C462" s="10">
        <v>8.5</v>
      </c>
      <c r="D462" s="10">
        <v>37</v>
      </c>
      <c r="E462" s="10">
        <v>33.1</v>
      </c>
      <c r="F462" s="10">
        <v>0</v>
      </c>
      <c r="G462" s="10">
        <v>4.0999999999999996</v>
      </c>
      <c r="H462" s="10">
        <v>12.7</v>
      </c>
      <c r="I462" s="10">
        <v>27.7</v>
      </c>
      <c r="J462" s="10">
        <v>37.200000000000003</v>
      </c>
      <c r="K462" s="10">
        <v>49.1</v>
      </c>
      <c r="L462" s="10">
        <v>37.5</v>
      </c>
      <c r="M462" s="10">
        <v>47.3</v>
      </c>
      <c r="N462" s="10">
        <v>16.600000000000001</v>
      </c>
      <c r="O462" s="10">
        <v>27.5</v>
      </c>
      <c r="P462" s="10">
        <v>14.1</v>
      </c>
      <c r="Q462" s="10">
        <v>30.1</v>
      </c>
      <c r="R462" s="10">
        <v>896.4</v>
      </c>
      <c r="S462" s="10">
        <v>0</v>
      </c>
      <c r="T462" s="10">
        <v>64.7</v>
      </c>
      <c r="U462" s="10">
        <v>0</v>
      </c>
      <c r="V462" s="10">
        <v>774.5</v>
      </c>
      <c r="W462" s="10">
        <v>32.6</v>
      </c>
      <c r="X462" s="15">
        <f t="shared" si="82"/>
        <v>2150.7000000000003</v>
      </c>
      <c r="Y462" s="262">
        <f>X462+X463</f>
        <v>4333.6000000000004</v>
      </c>
      <c r="Z462" s="11"/>
    </row>
    <row r="463" spans="1:26" ht="12.75">
      <c r="A463" s="429"/>
      <c r="B463" s="12" t="s">
        <v>32</v>
      </c>
      <c r="C463" s="10">
        <v>10.7</v>
      </c>
      <c r="D463" s="10">
        <v>34</v>
      </c>
      <c r="E463" s="10">
        <v>32.299999999999997</v>
      </c>
      <c r="F463" s="10">
        <v>0</v>
      </c>
      <c r="G463" s="10">
        <v>14.3</v>
      </c>
      <c r="H463" s="10">
        <v>13.4</v>
      </c>
      <c r="I463" s="10">
        <v>45.7</v>
      </c>
      <c r="J463" s="10">
        <v>23.2</v>
      </c>
      <c r="K463" s="10">
        <v>45.4</v>
      </c>
      <c r="L463" s="10">
        <v>31.1</v>
      </c>
      <c r="M463" s="10">
        <v>37.4</v>
      </c>
      <c r="N463" s="10">
        <v>16.399999999999999</v>
      </c>
      <c r="O463" s="10">
        <v>18.600000000000001</v>
      </c>
      <c r="P463" s="10">
        <v>9.6999999999999993</v>
      </c>
      <c r="Q463" s="10">
        <v>26.1</v>
      </c>
      <c r="R463" s="10">
        <v>867.1</v>
      </c>
      <c r="S463" s="10">
        <v>0</v>
      </c>
      <c r="T463" s="10">
        <v>55.1</v>
      </c>
      <c r="U463" s="10">
        <v>884.4</v>
      </c>
      <c r="V463" s="10">
        <v>0</v>
      </c>
      <c r="W463" s="10">
        <v>18</v>
      </c>
      <c r="X463" s="12">
        <f t="shared" si="82"/>
        <v>2182.9</v>
      </c>
      <c r="Y463" s="428"/>
      <c r="Z463" s="11"/>
    </row>
    <row r="464" spans="1:26" ht="12.75">
      <c r="A464" s="260">
        <v>46162</v>
      </c>
      <c r="B464" s="15" t="s">
        <v>25</v>
      </c>
      <c r="C464" s="10">
        <v>8.5</v>
      </c>
      <c r="D464" s="10">
        <v>40</v>
      </c>
      <c r="E464" s="10">
        <v>32.700000000000003</v>
      </c>
      <c r="F464" s="10">
        <v>0</v>
      </c>
      <c r="G464" s="10">
        <v>0</v>
      </c>
      <c r="H464" s="10">
        <v>0</v>
      </c>
      <c r="I464" s="10">
        <v>25.1</v>
      </c>
      <c r="J464" s="10">
        <v>30</v>
      </c>
      <c r="K464" s="10">
        <v>50.7</v>
      </c>
      <c r="L464" s="10">
        <v>41.5</v>
      </c>
      <c r="M464" s="10">
        <v>46.5</v>
      </c>
      <c r="N464" s="10">
        <v>20.399999999999999</v>
      </c>
      <c r="O464" s="10">
        <v>23.2</v>
      </c>
      <c r="P464" s="10">
        <v>13.8</v>
      </c>
      <c r="Q464" s="10">
        <v>31.6</v>
      </c>
      <c r="R464" s="10">
        <v>979.5</v>
      </c>
      <c r="S464" s="10">
        <v>0</v>
      </c>
      <c r="T464" s="10">
        <v>63</v>
      </c>
      <c r="U464" s="10">
        <v>0</v>
      </c>
      <c r="V464" s="10">
        <v>869.2</v>
      </c>
      <c r="W464" s="10">
        <v>26.7</v>
      </c>
      <c r="X464" s="15">
        <f t="shared" si="82"/>
        <v>2302.3999999999996</v>
      </c>
      <c r="Y464" s="262">
        <f>X464+X465</f>
        <v>4715</v>
      </c>
      <c r="Z464" s="11"/>
    </row>
    <row r="465" spans="1:26" ht="12.75">
      <c r="A465" s="429"/>
      <c r="B465" s="12" t="s">
        <v>32</v>
      </c>
      <c r="C465" s="10">
        <v>8.6</v>
      </c>
      <c r="D465" s="10">
        <v>33</v>
      </c>
      <c r="E465" s="10">
        <v>32.799999999999997</v>
      </c>
      <c r="F465" s="10">
        <v>0</v>
      </c>
      <c r="G465" s="10">
        <v>10.7</v>
      </c>
      <c r="H465" s="10">
        <v>14.8</v>
      </c>
      <c r="I465" s="10">
        <v>48</v>
      </c>
      <c r="J465" s="10">
        <v>25.6</v>
      </c>
      <c r="K465" s="10">
        <v>44</v>
      </c>
      <c r="L465" s="10">
        <v>37.1</v>
      </c>
      <c r="M465" s="10">
        <v>36.200000000000003</v>
      </c>
      <c r="N465" s="10">
        <v>15.1</v>
      </c>
      <c r="O465" s="10">
        <v>19.100000000000001</v>
      </c>
      <c r="P465" s="10">
        <v>9.4</v>
      </c>
      <c r="Q465" s="10">
        <v>25.2</v>
      </c>
      <c r="R465" s="10">
        <v>917.1</v>
      </c>
      <c r="S465" s="10">
        <v>0</v>
      </c>
      <c r="T465" s="10">
        <v>49.4</v>
      </c>
      <c r="U465" s="10">
        <v>1060.4000000000001</v>
      </c>
      <c r="V465" s="10">
        <v>0</v>
      </c>
      <c r="W465" s="10">
        <v>26.1</v>
      </c>
      <c r="X465" s="12">
        <f t="shared" si="82"/>
        <v>2412.6</v>
      </c>
      <c r="Y465" s="428"/>
      <c r="Z465" s="11"/>
    </row>
    <row r="466" spans="1:26" ht="14.25">
      <c r="A466" s="9"/>
      <c r="B466" s="67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5"/>
      <c r="Y466" s="15"/>
      <c r="Z466" s="11"/>
    </row>
    <row r="467" spans="1:26" ht="12.75">
      <c r="A467" s="255" t="s">
        <v>89</v>
      </c>
      <c r="B467" s="437"/>
      <c r="C467" s="17">
        <f t="shared" ref="C467:Y467" si="83">SUM(C446:C465)</f>
        <v>187.89999999999995</v>
      </c>
      <c r="D467" s="17">
        <f t="shared" si="83"/>
        <v>736.2</v>
      </c>
      <c r="E467" s="17">
        <f t="shared" si="83"/>
        <v>648.90000000000009</v>
      </c>
      <c r="F467" s="17">
        <f t="shared" si="83"/>
        <v>0</v>
      </c>
      <c r="G467" s="17">
        <f t="shared" si="83"/>
        <v>182.7</v>
      </c>
      <c r="H467" s="17">
        <f t="shared" si="83"/>
        <v>253.71</v>
      </c>
      <c r="I467" s="17">
        <f t="shared" si="83"/>
        <v>635.30000000000018</v>
      </c>
      <c r="J467" s="17">
        <f t="shared" si="83"/>
        <v>533.70000000000005</v>
      </c>
      <c r="K467" s="17">
        <f t="shared" si="83"/>
        <v>866.10000000000014</v>
      </c>
      <c r="L467" s="17">
        <f t="shared" si="83"/>
        <v>688.5</v>
      </c>
      <c r="M467" s="17">
        <f t="shared" si="83"/>
        <v>806.6</v>
      </c>
      <c r="N467" s="17">
        <f t="shared" si="83"/>
        <v>312.79999999999995</v>
      </c>
      <c r="O467" s="17">
        <f t="shared" si="83"/>
        <v>380.9</v>
      </c>
      <c r="P467" s="17">
        <f t="shared" si="83"/>
        <v>249.60000000000002</v>
      </c>
      <c r="Q467" s="17">
        <f t="shared" si="83"/>
        <v>493.80000000000007</v>
      </c>
      <c r="R467" s="17">
        <f t="shared" si="83"/>
        <v>17339.7</v>
      </c>
      <c r="S467" s="17">
        <f t="shared" si="83"/>
        <v>0</v>
      </c>
      <c r="T467" s="17">
        <f t="shared" si="83"/>
        <v>1082</v>
      </c>
      <c r="U467" s="17">
        <f t="shared" si="83"/>
        <v>9256.9</v>
      </c>
      <c r="V467" s="17">
        <f t="shared" si="83"/>
        <v>9002.4</v>
      </c>
      <c r="W467" s="17">
        <f t="shared" si="83"/>
        <v>458.1</v>
      </c>
      <c r="X467" s="17">
        <f t="shared" si="83"/>
        <v>44115.81</v>
      </c>
      <c r="Y467" s="17">
        <f t="shared" si="83"/>
        <v>44115.81</v>
      </c>
      <c r="Z467" s="11"/>
    </row>
    <row r="468" spans="1:26" ht="13.5">
      <c r="A468" s="270" t="s">
        <v>90</v>
      </c>
      <c r="B468" s="437"/>
      <c r="C468" s="16">
        <f t="shared" ref="C468:Q468" si="84">40*C467</f>
        <v>7515.9999999999982</v>
      </c>
      <c r="D468" s="16">
        <f t="shared" si="84"/>
        <v>29448</v>
      </c>
      <c r="E468" s="16">
        <f t="shared" si="84"/>
        <v>25956.000000000004</v>
      </c>
      <c r="F468" s="16">
        <f t="shared" si="84"/>
        <v>0</v>
      </c>
      <c r="G468" s="16">
        <f t="shared" si="84"/>
        <v>7308</v>
      </c>
      <c r="H468" s="16">
        <f t="shared" si="84"/>
        <v>10148.4</v>
      </c>
      <c r="I468" s="16">
        <f t="shared" si="84"/>
        <v>25412.000000000007</v>
      </c>
      <c r="J468" s="16">
        <f t="shared" si="84"/>
        <v>21348</v>
      </c>
      <c r="K468" s="16">
        <f t="shared" si="84"/>
        <v>34644.000000000007</v>
      </c>
      <c r="L468" s="16">
        <f t="shared" si="84"/>
        <v>27540</v>
      </c>
      <c r="M468" s="16">
        <f t="shared" si="84"/>
        <v>32264</v>
      </c>
      <c r="N468" s="16">
        <f t="shared" si="84"/>
        <v>12511.999999999998</v>
      </c>
      <c r="O468" s="16">
        <f t="shared" si="84"/>
        <v>15236</v>
      </c>
      <c r="P468" s="16">
        <f t="shared" si="84"/>
        <v>9984</v>
      </c>
      <c r="Q468" s="16">
        <f t="shared" si="84"/>
        <v>19752.000000000004</v>
      </c>
      <c r="R468" s="16"/>
      <c r="S468" s="16">
        <f t="shared" ref="S468:T468" si="85">40*S467</f>
        <v>0</v>
      </c>
      <c r="T468" s="16">
        <f t="shared" si="85"/>
        <v>43280</v>
      </c>
      <c r="U468" s="16"/>
      <c r="V468" s="16"/>
      <c r="W468" s="16"/>
      <c r="X468" s="16">
        <f t="shared" ref="X468:Y468" si="86">40*X467</f>
        <v>1764632.4</v>
      </c>
      <c r="Y468" s="16">
        <f t="shared" si="86"/>
        <v>1764632.4</v>
      </c>
      <c r="Z468" s="11"/>
    </row>
    <row r="469" spans="1:26" ht="12.75">
      <c r="A469" s="82"/>
      <c r="B469" s="67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5"/>
      <c r="Y469" s="15"/>
      <c r="Z469" s="11"/>
    </row>
    <row r="470" spans="1:26" ht="12.75">
      <c r="A470" s="255" t="s">
        <v>91</v>
      </c>
      <c r="B470" s="43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76"/>
      <c r="U470" s="76"/>
      <c r="V470" s="76"/>
      <c r="W470" s="76"/>
      <c r="X470" s="22"/>
      <c r="Y470" s="22"/>
      <c r="Z470" s="11"/>
    </row>
    <row r="471" spans="1:26" ht="12.75">
      <c r="A471" s="254" t="s">
        <v>92</v>
      </c>
      <c r="B471" s="437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59"/>
      <c r="U471" s="59"/>
      <c r="V471" s="59"/>
      <c r="W471" s="59"/>
      <c r="X471" s="20"/>
      <c r="Y471" s="20"/>
      <c r="Z471" s="11"/>
    </row>
    <row r="472" spans="1:26" ht="14.25">
      <c r="A472" s="9"/>
      <c r="B472" s="67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5"/>
      <c r="Y472" s="15"/>
      <c r="Z472" s="11"/>
    </row>
    <row r="473" spans="1:26" ht="12.75">
      <c r="A473" s="260">
        <v>46163</v>
      </c>
      <c r="B473" s="15" t="s">
        <v>25</v>
      </c>
      <c r="C473" s="10">
        <v>8.8000000000000007</v>
      </c>
      <c r="D473" s="10">
        <v>39.5</v>
      </c>
      <c r="E473" s="10">
        <v>34.1</v>
      </c>
      <c r="F473" s="10">
        <v>0</v>
      </c>
      <c r="G473" s="10">
        <v>4.8</v>
      </c>
      <c r="H473" s="10">
        <v>12</v>
      </c>
      <c r="I473" s="10">
        <v>25.5</v>
      </c>
      <c r="J473" s="10">
        <v>33.1</v>
      </c>
      <c r="K473" s="10">
        <v>50.8</v>
      </c>
      <c r="L473" s="10">
        <v>40.5</v>
      </c>
      <c r="M473" s="10">
        <v>48.5</v>
      </c>
      <c r="N473" s="10">
        <v>23</v>
      </c>
      <c r="O473" s="10">
        <v>22.1</v>
      </c>
      <c r="P473" s="10">
        <v>15.1</v>
      </c>
      <c r="Q473" s="10">
        <v>39.1</v>
      </c>
      <c r="R473" s="10">
        <v>0</v>
      </c>
      <c r="S473" s="10">
        <v>0</v>
      </c>
      <c r="T473" s="10">
        <v>59.1</v>
      </c>
      <c r="U473" s="10">
        <v>0</v>
      </c>
      <c r="V473" s="10">
        <v>917.1</v>
      </c>
      <c r="W473" s="10">
        <v>33.799999999999997</v>
      </c>
      <c r="X473" s="15">
        <f t="shared" ref="X473:X494" si="87">SUM(C473:W473)</f>
        <v>1406.9</v>
      </c>
      <c r="Y473" s="262">
        <f>X473+X474</f>
        <v>1858.4</v>
      </c>
      <c r="Z473" s="11"/>
    </row>
    <row r="474" spans="1:26" ht="12.75">
      <c r="A474" s="429"/>
      <c r="B474" s="12" t="s">
        <v>32</v>
      </c>
      <c r="C474" s="13">
        <v>9.3000000000000007</v>
      </c>
      <c r="D474" s="13">
        <v>36.200000000000003</v>
      </c>
      <c r="E474" s="13">
        <v>35.1</v>
      </c>
      <c r="F474" s="13">
        <v>0</v>
      </c>
      <c r="G474" s="13">
        <v>12.7</v>
      </c>
      <c r="H474" s="13">
        <v>12.4</v>
      </c>
      <c r="I474" s="10">
        <v>47.6</v>
      </c>
      <c r="J474" s="10">
        <v>27.5</v>
      </c>
      <c r="K474" s="10">
        <v>44.5</v>
      </c>
      <c r="L474" s="10">
        <v>31.6</v>
      </c>
      <c r="M474" s="10">
        <v>40.299999999999997</v>
      </c>
      <c r="N474" s="10">
        <v>16.2</v>
      </c>
      <c r="O474" s="10">
        <v>15.8</v>
      </c>
      <c r="P474" s="10">
        <v>11</v>
      </c>
      <c r="Q474" s="10">
        <v>32.9</v>
      </c>
      <c r="R474" s="10">
        <v>0</v>
      </c>
      <c r="S474" s="10">
        <v>0</v>
      </c>
      <c r="T474" s="10">
        <v>55.2</v>
      </c>
      <c r="U474" s="10">
        <v>0</v>
      </c>
      <c r="V474" s="10">
        <v>0</v>
      </c>
      <c r="W474" s="10">
        <v>23.2</v>
      </c>
      <c r="X474" s="12">
        <f t="shared" si="87"/>
        <v>451.5</v>
      </c>
      <c r="Y474" s="428"/>
      <c r="Z474" s="11"/>
    </row>
    <row r="475" spans="1:26" ht="12.75">
      <c r="A475" s="260">
        <v>46164</v>
      </c>
      <c r="B475" s="15" t="s">
        <v>25</v>
      </c>
      <c r="C475" s="10">
        <v>8.6999999999999993</v>
      </c>
      <c r="D475" s="10">
        <v>46.2</v>
      </c>
      <c r="E475" s="10">
        <v>34</v>
      </c>
      <c r="F475" s="10">
        <v>0</v>
      </c>
      <c r="G475" s="10">
        <v>2.5</v>
      </c>
      <c r="H475" s="10">
        <v>12</v>
      </c>
      <c r="I475" s="10">
        <v>22.4</v>
      </c>
      <c r="J475" s="10">
        <v>34</v>
      </c>
      <c r="K475" s="10">
        <v>50.8</v>
      </c>
      <c r="L475" s="10">
        <v>38.299999999999997</v>
      </c>
      <c r="M475" s="10">
        <v>48</v>
      </c>
      <c r="N475" s="10">
        <v>23.3</v>
      </c>
      <c r="O475" s="10">
        <v>26</v>
      </c>
      <c r="P475" s="10">
        <v>16</v>
      </c>
      <c r="Q475" s="10">
        <v>41</v>
      </c>
      <c r="R475" s="10">
        <v>0</v>
      </c>
      <c r="S475" s="10">
        <v>0</v>
      </c>
      <c r="T475" s="10">
        <v>67.2</v>
      </c>
      <c r="U475" s="10">
        <v>0</v>
      </c>
      <c r="V475" s="10">
        <v>907.7</v>
      </c>
      <c r="W475" s="10">
        <v>29.1</v>
      </c>
      <c r="X475" s="15">
        <f t="shared" si="87"/>
        <v>1407.2</v>
      </c>
      <c r="Y475" s="262">
        <f>X475+X476</f>
        <v>1856.8000000000002</v>
      </c>
      <c r="Z475" s="11"/>
    </row>
    <row r="476" spans="1:26" ht="12.75">
      <c r="A476" s="429"/>
      <c r="B476" s="12" t="s">
        <v>32</v>
      </c>
      <c r="C476" s="10">
        <v>9.1</v>
      </c>
      <c r="D476" s="10">
        <v>37</v>
      </c>
      <c r="E476" s="10">
        <v>32</v>
      </c>
      <c r="F476" s="10">
        <v>0</v>
      </c>
      <c r="G476" s="10">
        <v>10.4</v>
      </c>
      <c r="H476" s="10">
        <v>12.5</v>
      </c>
      <c r="I476" s="10">
        <v>49.5</v>
      </c>
      <c r="J476" s="10">
        <v>31.4</v>
      </c>
      <c r="K476" s="10">
        <v>42</v>
      </c>
      <c r="L476" s="10">
        <v>34.200000000000003</v>
      </c>
      <c r="M476" s="10">
        <v>34</v>
      </c>
      <c r="N476" s="10">
        <v>16.600000000000001</v>
      </c>
      <c r="O476" s="10">
        <v>17.5</v>
      </c>
      <c r="P476" s="10">
        <v>13</v>
      </c>
      <c r="Q476" s="10">
        <v>33.5</v>
      </c>
      <c r="R476" s="10">
        <v>0</v>
      </c>
      <c r="S476" s="10">
        <v>0</v>
      </c>
      <c r="T476" s="10">
        <v>56.5</v>
      </c>
      <c r="U476" s="10">
        <v>0</v>
      </c>
      <c r="V476" s="10">
        <v>0</v>
      </c>
      <c r="W476" s="10">
        <v>20.399999999999999</v>
      </c>
      <c r="X476" s="12">
        <f t="shared" si="87"/>
        <v>449.6</v>
      </c>
      <c r="Y476" s="428"/>
      <c r="Z476" s="11"/>
    </row>
    <row r="477" spans="1:26" ht="12.75">
      <c r="A477" s="260">
        <v>46165</v>
      </c>
      <c r="B477" s="15" t="s">
        <v>25</v>
      </c>
      <c r="C477" s="10">
        <v>8.9</v>
      </c>
      <c r="D477" s="10">
        <v>42.4</v>
      </c>
      <c r="E477" s="10">
        <v>34.6</v>
      </c>
      <c r="F477" s="10">
        <v>0</v>
      </c>
      <c r="G477" s="10">
        <v>9</v>
      </c>
      <c r="H477" s="10">
        <v>13.7</v>
      </c>
      <c r="I477" s="10">
        <v>18.3</v>
      </c>
      <c r="J477" s="10">
        <v>34.700000000000003</v>
      </c>
      <c r="K477" s="10">
        <v>52.1</v>
      </c>
      <c r="L477" s="10">
        <v>39.299999999999997</v>
      </c>
      <c r="M477" s="10">
        <v>48</v>
      </c>
      <c r="N477" s="10">
        <v>22.7</v>
      </c>
      <c r="O477" s="10">
        <v>22.1</v>
      </c>
      <c r="P477" s="10">
        <v>15.3</v>
      </c>
      <c r="Q477" s="10">
        <v>40</v>
      </c>
      <c r="R477" s="10">
        <v>0</v>
      </c>
      <c r="S477" s="10">
        <v>0</v>
      </c>
      <c r="T477" s="10">
        <v>57.6</v>
      </c>
      <c r="U477" s="10">
        <v>0</v>
      </c>
      <c r="V477" s="10">
        <v>893.2</v>
      </c>
      <c r="W477" s="10">
        <v>31.3</v>
      </c>
      <c r="X477" s="15">
        <f t="shared" si="87"/>
        <v>1383.2</v>
      </c>
      <c r="Y477" s="262">
        <f>X477+X478</f>
        <v>1831.8</v>
      </c>
      <c r="Z477" s="11"/>
    </row>
    <row r="478" spans="1:26" ht="12.75">
      <c r="A478" s="429"/>
      <c r="B478" s="12" t="s">
        <v>32</v>
      </c>
      <c r="C478" s="10">
        <v>9.3000000000000007</v>
      </c>
      <c r="D478" s="10">
        <v>33</v>
      </c>
      <c r="E478" s="10">
        <v>35</v>
      </c>
      <c r="F478" s="10">
        <v>0</v>
      </c>
      <c r="G478" s="10">
        <v>8.6</v>
      </c>
      <c r="H478" s="10">
        <v>11.8</v>
      </c>
      <c r="I478" s="10">
        <v>49.6</v>
      </c>
      <c r="J478" s="10">
        <v>29.7</v>
      </c>
      <c r="K478" s="10">
        <v>44</v>
      </c>
      <c r="L478" s="10">
        <v>35</v>
      </c>
      <c r="M478" s="10">
        <v>39.200000000000003</v>
      </c>
      <c r="N478" s="10">
        <v>17.3</v>
      </c>
      <c r="O478" s="10">
        <v>21</v>
      </c>
      <c r="P478" s="10">
        <v>11</v>
      </c>
      <c r="Q478" s="10">
        <v>28.7</v>
      </c>
      <c r="R478" s="10">
        <v>0</v>
      </c>
      <c r="S478" s="10">
        <v>0</v>
      </c>
      <c r="T478" s="10">
        <v>50</v>
      </c>
      <c r="U478" s="10">
        <v>0</v>
      </c>
      <c r="V478" s="10">
        <v>0</v>
      </c>
      <c r="W478" s="10">
        <v>25.4</v>
      </c>
      <c r="X478" s="12">
        <f t="shared" si="87"/>
        <v>448.59999999999997</v>
      </c>
      <c r="Y478" s="428"/>
      <c r="Z478" s="11"/>
    </row>
    <row r="479" spans="1:26" ht="12.75">
      <c r="A479" s="260">
        <v>46166</v>
      </c>
      <c r="B479" s="15" t="s">
        <v>25</v>
      </c>
      <c r="C479" s="10">
        <v>8.4</v>
      </c>
      <c r="D479" s="10">
        <v>41.5</v>
      </c>
      <c r="E479" s="10">
        <v>33.6</v>
      </c>
      <c r="F479" s="10">
        <v>0</v>
      </c>
      <c r="G479" s="10">
        <v>6.1</v>
      </c>
      <c r="H479" s="10">
        <v>15.3</v>
      </c>
      <c r="I479" s="10">
        <v>18.100000000000001</v>
      </c>
      <c r="J479" s="10">
        <v>32.799999999999997</v>
      </c>
      <c r="K479" s="10">
        <v>51.7</v>
      </c>
      <c r="L479" s="10">
        <v>41.4</v>
      </c>
      <c r="M479" s="10">
        <v>45.3</v>
      </c>
      <c r="N479" s="10">
        <v>20.9</v>
      </c>
      <c r="O479" s="10">
        <v>23.5</v>
      </c>
      <c r="P479" s="10">
        <v>18</v>
      </c>
      <c r="Q479" s="10">
        <v>39.200000000000003</v>
      </c>
      <c r="R479" s="10">
        <v>0</v>
      </c>
      <c r="S479" s="10">
        <v>0</v>
      </c>
      <c r="T479" s="10">
        <v>64.400000000000006</v>
      </c>
      <c r="U479" s="10">
        <v>0</v>
      </c>
      <c r="V479" s="10">
        <v>908.1</v>
      </c>
      <c r="W479" s="10">
        <v>32.6</v>
      </c>
      <c r="X479" s="15">
        <f t="shared" si="87"/>
        <v>1400.8999999999999</v>
      </c>
      <c r="Y479" s="262">
        <f>X479+X480</f>
        <v>1857.1</v>
      </c>
      <c r="Z479" s="11"/>
    </row>
    <row r="480" spans="1:26" ht="12.75">
      <c r="A480" s="429"/>
      <c r="B480" s="12" t="s">
        <v>32</v>
      </c>
      <c r="C480" s="10">
        <v>9.1</v>
      </c>
      <c r="D480" s="10">
        <v>35.5</v>
      </c>
      <c r="E480" s="10">
        <v>35</v>
      </c>
      <c r="F480" s="10">
        <v>0</v>
      </c>
      <c r="G480" s="10">
        <v>10</v>
      </c>
      <c r="H480" s="10">
        <v>14</v>
      </c>
      <c r="I480" s="10">
        <v>48</v>
      </c>
      <c r="J480" s="10">
        <v>30.4</v>
      </c>
      <c r="K480" s="10">
        <v>45.8</v>
      </c>
      <c r="L480" s="10">
        <v>33.5</v>
      </c>
      <c r="M480" s="10">
        <v>36.700000000000003</v>
      </c>
      <c r="N480" s="10">
        <v>17</v>
      </c>
      <c r="O480" s="10">
        <v>20</v>
      </c>
      <c r="P480" s="10">
        <v>13.3</v>
      </c>
      <c r="Q480" s="10">
        <v>28.4</v>
      </c>
      <c r="R480" s="10">
        <v>0</v>
      </c>
      <c r="S480" s="10">
        <v>0</v>
      </c>
      <c r="T480" s="10">
        <v>58.8</v>
      </c>
      <c r="U480" s="10">
        <v>0</v>
      </c>
      <c r="V480" s="10">
        <v>0</v>
      </c>
      <c r="W480" s="10">
        <v>20.7</v>
      </c>
      <c r="X480" s="12">
        <f t="shared" si="87"/>
        <v>456.2</v>
      </c>
      <c r="Y480" s="428"/>
      <c r="Z480" s="11"/>
    </row>
    <row r="481" spans="1:26" ht="12.75">
      <c r="A481" s="260">
        <v>46167</v>
      </c>
      <c r="B481" s="15" t="s">
        <v>25</v>
      </c>
      <c r="C481" s="10">
        <v>8.8000000000000007</v>
      </c>
      <c r="D481" s="10">
        <v>38.6</v>
      </c>
      <c r="E481" s="10">
        <v>31.8</v>
      </c>
      <c r="F481" s="10">
        <v>0</v>
      </c>
      <c r="G481" s="10">
        <v>9.9</v>
      </c>
      <c r="H481" s="10">
        <v>10.199999999999999</v>
      </c>
      <c r="I481" s="10">
        <v>25</v>
      </c>
      <c r="J481" s="10">
        <v>32.5</v>
      </c>
      <c r="K481" s="10">
        <v>52.8</v>
      </c>
      <c r="L481" s="10">
        <v>39.700000000000003</v>
      </c>
      <c r="M481" s="10">
        <v>48</v>
      </c>
      <c r="N481" s="10">
        <v>16.600000000000001</v>
      </c>
      <c r="O481" s="10">
        <v>23</v>
      </c>
      <c r="P481" s="10">
        <v>18</v>
      </c>
      <c r="Q481" s="10">
        <v>39.5</v>
      </c>
      <c r="R481" s="10">
        <v>0</v>
      </c>
      <c r="S481" s="10">
        <v>0</v>
      </c>
      <c r="T481" s="10">
        <v>55.9</v>
      </c>
      <c r="U481" s="10">
        <v>0</v>
      </c>
      <c r="V481" s="10">
        <v>891.8</v>
      </c>
      <c r="W481" s="10">
        <v>30.7</v>
      </c>
      <c r="X481" s="15">
        <f t="shared" si="87"/>
        <v>1372.8</v>
      </c>
      <c r="Y481" s="262">
        <f>X481+X482</f>
        <v>1800.6</v>
      </c>
      <c r="Z481" s="11"/>
    </row>
    <row r="482" spans="1:26" ht="12.75">
      <c r="A482" s="429"/>
      <c r="B482" s="12" t="s">
        <v>32</v>
      </c>
      <c r="C482" s="10">
        <v>9</v>
      </c>
      <c r="D482" s="10">
        <v>35</v>
      </c>
      <c r="E482" s="10">
        <v>34</v>
      </c>
      <c r="F482" s="10">
        <v>0</v>
      </c>
      <c r="G482" s="10">
        <v>10</v>
      </c>
      <c r="H482" s="10">
        <v>12.8</v>
      </c>
      <c r="I482" s="10">
        <v>30</v>
      </c>
      <c r="J482" s="10">
        <v>29</v>
      </c>
      <c r="K482" s="10">
        <v>44.8</v>
      </c>
      <c r="L482" s="10">
        <v>35.799999999999997</v>
      </c>
      <c r="M482" s="10">
        <v>37.6</v>
      </c>
      <c r="N482" s="10">
        <v>16.100000000000001</v>
      </c>
      <c r="O482" s="10">
        <v>21.5</v>
      </c>
      <c r="P482" s="10">
        <v>11.3</v>
      </c>
      <c r="Q482" s="10">
        <v>27.8</v>
      </c>
      <c r="R482" s="10">
        <v>0</v>
      </c>
      <c r="S482" s="10">
        <v>0</v>
      </c>
      <c r="T482" s="10">
        <v>49.4</v>
      </c>
      <c r="U482" s="10">
        <v>0</v>
      </c>
      <c r="V482" s="10">
        <v>0</v>
      </c>
      <c r="W482" s="10">
        <v>23.7</v>
      </c>
      <c r="X482" s="12">
        <f t="shared" si="87"/>
        <v>427.80000000000007</v>
      </c>
      <c r="Y482" s="428"/>
      <c r="Z482" s="11"/>
    </row>
    <row r="483" spans="1:26" ht="12.75">
      <c r="A483" s="260">
        <v>46168</v>
      </c>
      <c r="B483" s="15" t="s">
        <v>25</v>
      </c>
      <c r="C483" s="10">
        <v>9.1999999999999993</v>
      </c>
      <c r="D483" s="10">
        <v>33</v>
      </c>
      <c r="E483" s="10">
        <v>31.7</v>
      </c>
      <c r="F483" s="10">
        <v>0</v>
      </c>
      <c r="G483" s="10">
        <v>8</v>
      </c>
      <c r="H483" s="10">
        <v>8.6999999999999993</v>
      </c>
      <c r="I483" s="10">
        <v>24</v>
      </c>
      <c r="J483" s="10">
        <v>34.9</v>
      </c>
      <c r="K483" s="10">
        <v>53.9</v>
      </c>
      <c r="L483" s="10">
        <v>41</v>
      </c>
      <c r="M483" s="10">
        <v>47.6</v>
      </c>
      <c r="N483" s="10">
        <v>14.8</v>
      </c>
      <c r="O483" s="10">
        <v>23.6</v>
      </c>
      <c r="P483" s="10">
        <v>14.5</v>
      </c>
      <c r="Q483" s="10">
        <v>36.700000000000003</v>
      </c>
      <c r="R483" s="10">
        <v>0</v>
      </c>
      <c r="S483" s="10">
        <v>0</v>
      </c>
      <c r="T483" s="10">
        <v>69.7</v>
      </c>
      <c r="U483" s="10">
        <v>0</v>
      </c>
      <c r="V483" s="10">
        <v>898.4</v>
      </c>
      <c r="W483" s="10">
        <v>29.4</v>
      </c>
      <c r="X483" s="15">
        <f t="shared" si="87"/>
        <v>1379.1000000000001</v>
      </c>
      <c r="Y483" s="262">
        <f>X483+X484</f>
        <v>1828.8000000000002</v>
      </c>
      <c r="Z483" s="11"/>
    </row>
    <row r="484" spans="1:26" ht="12.75">
      <c r="A484" s="429"/>
      <c r="B484" s="12" t="s">
        <v>32</v>
      </c>
      <c r="C484" s="10">
        <v>10.3</v>
      </c>
      <c r="D484" s="10">
        <v>32.5</v>
      </c>
      <c r="E484" s="10">
        <v>34.5</v>
      </c>
      <c r="F484" s="10">
        <v>0</v>
      </c>
      <c r="G484" s="10">
        <v>12.3</v>
      </c>
      <c r="H484" s="10">
        <v>12.9</v>
      </c>
      <c r="I484" s="10">
        <v>47.5</v>
      </c>
      <c r="J484" s="10">
        <v>28.2</v>
      </c>
      <c r="K484" s="10">
        <v>48.5</v>
      </c>
      <c r="L484" s="10">
        <v>33.1</v>
      </c>
      <c r="M484" s="10">
        <v>39</v>
      </c>
      <c r="N484" s="10">
        <v>17.5</v>
      </c>
      <c r="O484" s="10">
        <v>21</v>
      </c>
      <c r="P484" s="10">
        <v>10.3</v>
      </c>
      <c r="Q484" s="10">
        <v>28.2</v>
      </c>
      <c r="R484" s="10">
        <v>0</v>
      </c>
      <c r="S484" s="10">
        <v>0</v>
      </c>
      <c r="T484" s="10">
        <v>60.4</v>
      </c>
      <c r="U484" s="10">
        <v>0</v>
      </c>
      <c r="V484" s="10">
        <v>0</v>
      </c>
      <c r="W484" s="10">
        <v>13.5</v>
      </c>
      <c r="X484" s="12">
        <f t="shared" si="87"/>
        <v>449.7</v>
      </c>
      <c r="Y484" s="428"/>
      <c r="Z484" s="11"/>
    </row>
    <row r="485" spans="1:26" ht="12.75">
      <c r="A485" s="260">
        <v>46169</v>
      </c>
      <c r="B485" s="15" t="s">
        <v>25</v>
      </c>
      <c r="C485" s="10">
        <v>11.3</v>
      </c>
      <c r="D485" s="10">
        <v>40.299999999999997</v>
      </c>
      <c r="E485" s="10">
        <v>31</v>
      </c>
      <c r="F485" s="10">
        <v>0</v>
      </c>
      <c r="G485" s="10">
        <v>7.3</v>
      </c>
      <c r="H485" s="10">
        <v>13.9</v>
      </c>
      <c r="I485" s="10">
        <v>24</v>
      </c>
      <c r="J485" s="10">
        <v>32</v>
      </c>
      <c r="K485" s="10">
        <v>49</v>
      </c>
      <c r="L485" s="10">
        <v>39</v>
      </c>
      <c r="M485" s="10">
        <v>49.1</v>
      </c>
      <c r="N485" s="10">
        <v>14</v>
      </c>
      <c r="O485" s="10">
        <v>25.1</v>
      </c>
      <c r="P485" s="10">
        <v>15.6</v>
      </c>
      <c r="Q485" s="10">
        <v>35.1</v>
      </c>
      <c r="R485" s="10">
        <v>0</v>
      </c>
      <c r="S485" s="10">
        <v>0</v>
      </c>
      <c r="T485" s="10">
        <v>65.7</v>
      </c>
      <c r="U485" s="10">
        <v>0</v>
      </c>
      <c r="V485" s="10">
        <v>904.3</v>
      </c>
      <c r="W485" s="10">
        <v>29</v>
      </c>
      <c r="X485" s="15">
        <f t="shared" si="87"/>
        <v>1385.7</v>
      </c>
      <c r="Y485" s="262">
        <f>X485+X486</f>
        <v>1826.3000000000002</v>
      </c>
      <c r="Z485" s="11"/>
    </row>
    <row r="486" spans="1:26" ht="12.75">
      <c r="A486" s="429"/>
      <c r="B486" s="12" t="s">
        <v>32</v>
      </c>
      <c r="C486" s="10">
        <v>10.3</v>
      </c>
      <c r="D486" s="10">
        <v>38</v>
      </c>
      <c r="E486" s="10">
        <v>34.5</v>
      </c>
      <c r="F486" s="10">
        <v>0</v>
      </c>
      <c r="G486" s="10">
        <v>9</v>
      </c>
      <c r="H486" s="10">
        <v>15.2</v>
      </c>
      <c r="I486" s="10">
        <v>48.4</v>
      </c>
      <c r="J486" s="10">
        <v>25.9</v>
      </c>
      <c r="K486" s="10">
        <v>47.7</v>
      </c>
      <c r="L486" s="10">
        <v>35.5</v>
      </c>
      <c r="M486" s="10">
        <v>37.4</v>
      </c>
      <c r="N486" s="10">
        <v>14.1</v>
      </c>
      <c r="O486" s="10">
        <v>20</v>
      </c>
      <c r="P486" s="10">
        <v>12</v>
      </c>
      <c r="Q486" s="10">
        <v>25.1</v>
      </c>
      <c r="R486" s="10">
        <v>0</v>
      </c>
      <c r="S486" s="10">
        <v>0</v>
      </c>
      <c r="T486" s="10">
        <v>52.4</v>
      </c>
      <c r="U486" s="10">
        <v>0</v>
      </c>
      <c r="V486" s="10">
        <v>0</v>
      </c>
      <c r="W486" s="10">
        <v>15.1</v>
      </c>
      <c r="X486" s="12">
        <f t="shared" si="87"/>
        <v>440.6</v>
      </c>
      <c r="Y486" s="428"/>
      <c r="Z486" s="11"/>
    </row>
    <row r="487" spans="1:26" ht="12.75">
      <c r="A487" s="260">
        <v>46170</v>
      </c>
      <c r="B487" s="15" t="s">
        <v>25</v>
      </c>
      <c r="C487" s="10">
        <v>8.3000000000000007</v>
      </c>
      <c r="D487" s="10">
        <v>42.1</v>
      </c>
      <c r="E487" s="10">
        <v>32.299999999999997</v>
      </c>
      <c r="F487" s="10">
        <v>0</v>
      </c>
      <c r="G487" s="10">
        <v>0</v>
      </c>
      <c r="H487" s="10">
        <v>13.8</v>
      </c>
      <c r="I487" s="10">
        <v>18.5</v>
      </c>
      <c r="J487" s="10">
        <v>34</v>
      </c>
      <c r="K487" s="10">
        <v>52.8</v>
      </c>
      <c r="L487" s="10">
        <v>43</v>
      </c>
      <c r="M487" s="10">
        <v>50.5</v>
      </c>
      <c r="N487" s="10">
        <v>13.4</v>
      </c>
      <c r="O487" s="10">
        <v>23.8</v>
      </c>
      <c r="P487" s="10">
        <v>18.8</v>
      </c>
      <c r="Q487" s="10">
        <v>35.799999999999997</v>
      </c>
      <c r="R487" s="10">
        <v>0</v>
      </c>
      <c r="S487" s="10">
        <v>0</v>
      </c>
      <c r="T487" s="10">
        <v>66</v>
      </c>
      <c r="U487" s="10">
        <v>0</v>
      </c>
      <c r="V487" s="10">
        <v>942</v>
      </c>
      <c r="W487" s="10">
        <v>25</v>
      </c>
      <c r="X487" s="15">
        <f t="shared" si="87"/>
        <v>1420.1</v>
      </c>
      <c r="Y487" s="262">
        <f>X487+X488</f>
        <v>1872.1</v>
      </c>
      <c r="Z487" s="11"/>
    </row>
    <row r="488" spans="1:26" ht="12.75">
      <c r="A488" s="429"/>
      <c r="B488" s="12" t="s">
        <v>32</v>
      </c>
      <c r="C488" s="10">
        <v>9</v>
      </c>
      <c r="D488" s="10">
        <v>38.6</v>
      </c>
      <c r="E488" s="10">
        <v>38.6</v>
      </c>
      <c r="F488" s="10">
        <v>0</v>
      </c>
      <c r="G488" s="10">
        <v>9.3000000000000007</v>
      </c>
      <c r="H488" s="10">
        <v>15.7</v>
      </c>
      <c r="I488" s="10">
        <v>48.9</v>
      </c>
      <c r="J488" s="10">
        <v>28.1</v>
      </c>
      <c r="K488" s="10">
        <v>45.2</v>
      </c>
      <c r="L488" s="10">
        <v>36.6</v>
      </c>
      <c r="M488" s="10">
        <v>35.200000000000003</v>
      </c>
      <c r="N488" s="10">
        <v>16.899999999999999</v>
      </c>
      <c r="O488" s="10">
        <v>16.399999999999999</v>
      </c>
      <c r="P488" s="10">
        <v>15</v>
      </c>
      <c r="Q488" s="10">
        <v>25.2</v>
      </c>
      <c r="R488" s="10">
        <v>0</v>
      </c>
      <c r="S488" s="10">
        <v>0</v>
      </c>
      <c r="T488" s="10">
        <v>58</v>
      </c>
      <c r="U488" s="10">
        <v>0</v>
      </c>
      <c r="V488" s="10">
        <v>0</v>
      </c>
      <c r="W488" s="10">
        <v>15.3</v>
      </c>
      <c r="X488" s="12">
        <f t="shared" si="87"/>
        <v>451.99999999999994</v>
      </c>
      <c r="Y488" s="428"/>
      <c r="Z488" s="11"/>
    </row>
    <row r="489" spans="1:26" ht="12.75">
      <c r="A489" s="260">
        <v>46171</v>
      </c>
      <c r="B489" s="15" t="s">
        <v>25</v>
      </c>
      <c r="C489" s="10">
        <v>8.5</v>
      </c>
      <c r="D489" s="10">
        <v>40.200000000000003</v>
      </c>
      <c r="E489" s="10">
        <v>30.5</v>
      </c>
      <c r="F489" s="10">
        <v>0</v>
      </c>
      <c r="G489" s="10">
        <v>4.8</v>
      </c>
      <c r="H489" s="10">
        <v>14</v>
      </c>
      <c r="I489" s="10">
        <v>25</v>
      </c>
      <c r="J489" s="10">
        <v>34</v>
      </c>
      <c r="K489" s="10">
        <v>48.3</v>
      </c>
      <c r="L489" s="10">
        <v>41.3</v>
      </c>
      <c r="M489" s="10">
        <v>44.3</v>
      </c>
      <c r="N489" s="10">
        <v>16</v>
      </c>
      <c r="O489" s="10">
        <v>22.3</v>
      </c>
      <c r="P489" s="10">
        <v>16.100000000000001</v>
      </c>
      <c r="Q489" s="10">
        <v>33</v>
      </c>
      <c r="R489" s="10">
        <v>0</v>
      </c>
      <c r="S489" s="10">
        <v>0</v>
      </c>
      <c r="T489" s="10">
        <v>62.4</v>
      </c>
      <c r="U489" s="10">
        <v>0</v>
      </c>
      <c r="V489" s="10">
        <v>911.9</v>
      </c>
      <c r="W489" s="10">
        <v>21</v>
      </c>
      <c r="X489" s="15">
        <f t="shared" si="87"/>
        <v>1373.6</v>
      </c>
      <c r="Y489" s="262">
        <f>X489+X490</f>
        <v>1796.3</v>
      </c>
      <c r="Z489" s="11"/>
    </row>
    <row r="490" spans="1:26" ht="12.75">
      <c r="A490" s="429"/>
      <c r="B490" s="12" t="s">
        <v>32</v>
      </c>
      <c r="C490" s="10">
        <v>9.4</v>
      </c>
      <c r="D490" s="10">
        <v>40.299999999999997</v>
      </c>
      <c r="E490" s="10">
        <v>33</v>
      </c>
      <c r="F490" s="10">
        <v>0</v>
      </c>
      <c r="G490" s="10">
        <v>9.6</v>
      </c>
      <c r="H490" s="10">
        <v>9.4</v>
      </c>
      <c r="I490" s="10">
        <v>40.799999999999997</v>
      </c>
      <c r="J490" s="10">
        <v>29.6</v>
      </c>
      <c r="K490" s="10">
        <v>48.3</v>
      </c>
      <c r="L490" s="10">
        <v>35.299999999999997</v>
      </c>
      <c r="M490" s="10">
        <v>38.4</v>
      </c>
      <c r="N490" s="10">
        <v>13.2</v>
      </c>
      <c r="O490" s="10">
        <v>0</v>
      </c>
      <c r="P490" s="10">
        <v>14.6</v>
      </c>
      <c r="Q490" s="10">
        <v>25</v>
      </c>
      <c r="R490" s="10">
        <v>0</v>
      </c>
      <c r="S490" s="10">
        <v>0</v>
      </c>
      <c r="T490" s="10">
        <v>56.3</v>
      </c>
      <c r="U490" s="10">
        <v>0</v>
      </c>
      <c r="V490" s="10">
        <v>0</v>
      </c>
      <c r="W490" s="10">
        <v>19.5</v>
      </c>
      <c r="X490" s="12">
        <f t="shared" si="87"/>
        <v>422.7</v>
      </c>
      <c r="Y490" s="428"/>
      <c r="Z490" s="11"/>
    </row>
    <row r="491" spans="1:26" ht="12.75">
      <c r="A491" s="260">
        <v>46172</v>
      </c>
      <c r="B491" s="15" t="s">
        <v>25</v>
      </c>
      <c r="C491" s="10">
        <v>12</v>
      </c>
      <c r="D491" s="10">
        <v>46.6</v>
      </c>
      <c r="E491" s="10">
        <v>30.7</v>
      </c>
      <c r="F491" s="10">
        <v>0</v>
      </c>
      <c r="G491" s="10">
        <v>5.3</v>
      </c>
      <c r="H491" s="10">
        <v>12.4</v>
      </c>
      <c r="I491" s="10">
        <v>28.2</v>
      </c>
      <c r="J491" s="10">
        <v>34.1</v>
      </c>
      <c r="K491" s="10">
        <v>49.5</v>
      </c>
      <c r="L491" s="10">
        <v>39.200000000000003</v>
      </c>
      <c r="M491" s="10">
        <v>44.4</v>
      </c>
      <c r="N491" s="10">
        <v>16</v>
      </c>
      <c r="O491" s="10">
        <v>15.5</v>
      </c>
      <c r="P491" s="10">
        <v>15.8</v>
      </c>
      <c r="Q491" s="10">
        <v>31.8</v>
      </c>
      <c r="R491" s="10">
        <v>0</v>
      </c>
      <c r="S491" s="10">
        <v>0</v>
      </c>
      <c r="T491" s="10">
        <v>63.1</v>
      </c>
      <c r="U491" s="10">
        <v>0</v>
      </c>
      <c r="V491" s="10">
        <v>914.4</v>
      </c>
      <c r="W491" s="10">
        <v>23.8</v>
      </c>
      <c r="X491" s="15">
        <f t="shared" si="87"/>
        <v>1382.8</v>
      </c>
      <c r="Y491" s="262">
        <f>X491+X492</f>
        <v>1798.8</v>
      </c>
      <c r="Z491" s="11"/>
    </row>
    <row r="492" spans="1:26" ht="12.75">
      <c r="A492" s="429"/>
      <c r="B492" s="12" t="s">
        <v>32</v>
      </c>
      <c r="C492" s="10">
        <v>9.8000000000000007</v>
      </c>
      <c r="D492" s="10">
        <v>40</v>
      </c>
      <c r="E492" s="10">
        <v>33.1</v>
      </c>
      <c r="F492" s="10">
        <v>0</v>
      </c>
      <c r="G492" s="10">
        <v>14.2</v>
      </c>
      <c r="H492" s="10">
        <v>8.4</v>
      </c>
      <c r="I492" s="10">
        <v>47.5</v>
      </c>
      <c r="J492" s="10">
        <v>27.3</v>
      </c>
      <c r="K492" s="10">
        <v>48.7</v>
      </c>
      <c r="L492" s="10">
        <v>34</v>
      </c>
      <c r="M492" s="10">
        <v>39.4</v>
      </c>
      <c r="N492" s="10">
        <v>13.7</v>
      </c>
      <c r="O492" s="10">
        <v>0</v>
      </c>
      <c r="P492" s="10">
        <v>14.2</v>
      </c>
      <c r="Q492" s="10">
        <v>24.2</v>
      </c>
      <c r="R492" s="10">
        <v>0</v>
      </c>
      <c r="S492" s="10">
        <v>0</v>
      </c>
      <c r="T492" s="10">
        <v>48.2</v>
      </c>
      <c r="U492" s="10">
        <v>0</v>
      </c>
      <c r="V492" s="10">
        <v>0</v>
      </c>
      <c r="W492" s="10">
        <v>13.3</v>
      </c>
      <c r="X492" s="12">
        <f t="shared" si="87"/>
        <v>415.99999999999994</v>
      </c>
      <c r="Y492" s="428"/>
      <c r="Z492" s="11"/>
    </row>
    <row r="493" spans="1:26" ht="12.75">
      <c r="A493" s="260">
        <v>46173</v>
      </c>
      <c r="B493" s="15" t="s">
        <v>25</v>
      </c>
      <c r="C493" s="10">
        <v>10.6</v>
      </c>
      <c r="D493" s="10">
        <v>42.3</v>
      </c>
      <c r="E493" s="10">
        <v>28.6</v>
      </c>
      <c r="F493" s="10">
        <v>0</v>
      </c>
      <c r="G493" s="10">
        <v>7</v>
      </c>
      <c r="H493" s="10">
        <v>14.2</v>
      </c>
      <c r="I493" s="10">
        <v>25.5</v>
      </c>
      <c r="J493" s="10">
        <v>33.9</v>
      </c>
      <c r="K493" s="10">
        <v>51</v>
      </c>
      <c r="L493" s="10">
        <v>43.4</v>
      </c>
      <c r="M493" s="10">
        <v>48.7</v>
      </c>
      <c r="N493" s="10">
        <v>13.5</v>
      </c>
      <c r="O493" s="10">
        <v>19</v>
      </c>
      <c r="P493" s="10">
        <v>18.8</v>
      </c>
      <c r="Q493" s="10">
        <v>32.6</v>
      </c>
      <c r="R493" s="10">
        <v>0</v>
      </c>
      <c r="S493" s="10">
        <v>0</v>
      </c>
      <c r="T493" s="10">
        <v>18.8</v>
      </c>
      <c r="U493" s="10">
        <v>0</v>
      </c>
      <c r="V493" s="10">
        <v>915.6</v>
      </c>
      <c r="W493" s="10">
        <v>29.2</v>
      </c>
      <c r="X493" s="15">
        <f t="shared" si="87"/>
        <v>1352.7</v>
      </c>
      <c r="Y493" s="262">
        <f>X493+X494</f>
        <v>1786.6000000000001</v>
      </c>
      <c r="Z493" s="11"/>
    </row>
    <row r="494" spans="1:26" ht="12.75">
      <c r="A494" s="429"/>
      <c r="B494" s="12" t="s">
        <v>32</v>
      </c>
      <c r="C494" s="10">
        <v>9.1999999999999993</v>
      </c>
      <c r="D494" s="10">
        <v>37.799999999999997</v>
      </c>
      <c r="E494" s="10">
        <v>34.200000000000003</v>
      </c>
      <c r="F494" s="10">
        <v>0</v>
      </c>
      <c r="G494" s="10">
        <v>11.7</v>
      </c>
      <c r="H494" s="10">
        <v>12.7</v>
      </c>
      <c r="I494" s="10">
        <v>49.5</v>
      </c>
      <c r="J494" s="10">
        <v>30.4</v>
      </c>
      <c r="K494" s="10">
        <v>45.2</v>
      </c>
      <c r="L494" s="10">
        <v>33.200000000000003</v>
      </c>
      <c r="M494" s="10">
        <v>38.5</v>
      </c>
      <c r="N494" s="10">
        <v>16.600000000000001</v>
      </c>
      <c r="O494" s="10">
        <v>0</v>
      </c>
      <c r="P494" s="10">
        <v>17.7</v>
      </c>
      <c r="Q494" s="10">
        <v>29</v>
      </c>
      <c r="R494" s="10">
        <v>0</v>
      </c>
      <c r="S494" s="10">
        <v>0</v>
      </c>
      <c r="T494" s="10">
        <v>51.2</v>
      </c>
      <c r="U494" s="10">
        <v>0</v>
      </c>
      <c r="V494" s="10">
        <v>0</v>
      </c>
      <c r="W494" s="10">
        <v>17</v>
      </c>
      <c r="X494" s="15">
        <f t="shared" si="87"/>
        <v>433.90000000000003</v>
      </c>
      <c r="Y494" s="430"/>
      <c r="Z494" s="11"/>
    </row>
    <row r="495" spans="1:26" ht="14.25">
      <c r="A495" s="9"/>
      <c r="B495" s="67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5"/>
      <c r="Y495" s="15"/>
      <c r="Z495" s="11"/>
    </row>
    <row r="496" spans="1:26" ht="12.75">
      <c r="A496" s="255" t="s">
        <v>89</v>
      </c>
      <c r="B496" s="437"/>
      <c r="C496" s="17">
        <f t="shared" ref="C496:Y496" si="88">SUM(C473:C494)</f>
        <v>207.3</v>
      </c>
      <c r="D496" s="17">
        <f t="shared" si="88"/>
        <v>856.6</v>
      </c>
      <c r="E496" s="17">
        <f t="shared" si="88"/>
        <v>731.90000000000009</v>
      </c>
      <c r="F496" s="17">
        <f t="shared" si="88"/>
        <v>0</v>
      </c>
      <c r="G496" s="17">
        <f t="shared" si="88"/>
        <v>182.5</v>
      </c>
      <c r="H496" s="17">
        <f t="shared" si="88"/>
        <v>278</v>
      </c>
      <c r="I496" s="17">
        <f t="shared" si="88"/>
        <v>761.8</v>
      </c>
      <c r="J496" s="17">
        <f t="shared" si="88"/>
        <v>687.5</v>
      </c>
      <c r="K496" s="17">
        <f t="shared" si="88"/>
        <v>1067.4000000000001</v>
      </c>
      <c r="L496" s="17">
        <f t="shared" si="88"/>
        <v>823.9</v>
      </c>
      <c r="M496" s="17">
        <f t="shared" si="88"/>
        <v>938.1</v>
      </c>
      <c r="N496" s="17">
        <f t="shared" si="88"/>
        <v>369.4</v>
      </c>
      <c r="O496" s="17">
        <f t="shared" si="88"/>
        <v>399.20000000000005</v>
      </c>
      <c r="P496" s="17">
        <f t="shared" si="88"/>
        <v>325.40000000000003</v>
      </c>
      <c r="Q496" s="17">
        <f t="shared" si="88"/>
        <v>711.80000000000007</v>
      </c>
      <c r="R496" s="17">
        <f t="shared" si="88"/>
        <v>0</v>
      </c>
      <c r="S496" s="17">
        <f t="shared" si="88"/>
        <v>0</v>
      </c>
      <c r="T496" s="17">
        <f t="shared" si="88"/>
        <v>1246.3</v>
      </c>
      <c r="U496" s="17">
        <f t="shared" si="88"/>
        <v>0</v>
      </c>
      <c r="V496" s="17">
        <f t="shared" si="88"/>
        <v>10004.5</v>
      </c>
      <c r="W496" s="17">
        <f t="shared" si="88"/>
        <v>522</v>
      </c>
      <c r="X496" s="17">
        <f t="shared" si="88"/>
        <v>20113.600000000002</v>
      </c>
      <c r="Y496" s="17">
        <f t="shared" si="88"/>
        <v>20113.599999999999</v>
      </c>
      <c r="Z496" s="11"/>
    </row>
    <row r="497" spans="1:26" ht="13.5">
      <c r="A497" s="270" t="s">
        <v>90</v>
      </c>
      <c r="B497" s="437"/>
      <c r="C497" s="16">
        <f t="shared" ref="C497:Q497" si="89">40*C496</f>
        <v>8292</v>
      </c>
      <c r="D497" s="16">
        <f t="shared" si="89"/>
        <v>34264</v>
      </c>
      <c r="E497" s="16">
        <f t="shared" si="89"/>
        <v>29276.000000000004</v>
      </c>
      <c r="F497" s="16">
        <f t="shared" si="89"/>
        <v>0</v>
      </c>
      <c r="G497" s="16">
        <f t="shared" si="89"/>
        <v>7300</v>
      </c>
      <c r="H497" s="16">
        <f t="shared" si="89"/>
        <v>11120</v>
      </c>
      <c r="I497" s="16">
        <f t="shared" si="89"/>
        <v>30472</v>
      </c>
      <c r="J497" s="16">
        <f t="shared" si="89"/>
        <v>27500</v>
      </c>
      <c r="K497" s="16">
        <f t="shared" si="89"/>
        <v>42696</v>
      </c>
      <c r="L497" s="16">
        <f t="shared" si="89"/>
        <v>32956</v>
      </c>
      <c r="M497" s="16">
        <f t="shared" si="89"/>
        <v>37524</v>
      </c>
      <c r="N497" s="16">
        <f t="shared" si="89"/>
        <v>14776</v>
      </c>
      <c r="O497" s="16">
        <f t="shared" si="89"/>
        <v>15968.000000000002</v>
      </c>
      <c r="P497" s="16">
        <f t="shared" si="89"/>
        <v>13016.000000000002</v>
      </c>
      <c r="Q497" s="16">
        <f t="shared" si="89"/>
        <v>28472.000000000004</v>
      </c>
      <c r="R497" s="16"/>
      <c r="S497" s="16">
        <f t="shared" ref="S497:T497" si="90">40*S496</f>
        <v>0</v>
      </c>
      <c r="T497" s="16">
        <f t="shared" si="90"/>
        <v>49852</v>
      </c>
      <c r="U497" s="16"/>
      <c r="V497" s="16"/>
      <c r="W497" s="16"/>
      <c r="X497" s="16">
        <f t="shared" ref="X497:Y497" si="91">40*X496</f>
        <v>804544.00000000012</v>
      </c>
      <c r="Y497" s="16">
        <f t="shared" si="91"/>
        <v>804544</v>
      </c>
      <c r="Z497" s="11"/>
    </row>
    <row r="498" spans="1:26" ht="12.75">
      <c r="A498" s="82"/>
      <c r="B498" s="67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5"/>
      <c r="Y498" s="15"/>
      <c r="Z498" s="11"/>
    </row>
    <row r="499" spans="1:26" ht="12.75">
      <c r="A499" s="255" t="s">
        <v>91</v>
      </c>
      <c r="B499" s="43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76"/>
      <c r="U499" s="76"/>
      <c r="V499" s="76"/>
      <c r="W499" s="76"/>
      <c r="X499" s="22"/>
      <c r="Y499" s="22"/>
      <c r="Z499" s="11"/>
    </row>
    <row r="500" spans="1:26" ht="12.75">
      <c r="A500" s="254" t="s">
        <v>92</v>
      </c>
      <c r="B500" s="437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59"/>
      <c r="U500" s="59"/>
      <c r="V500" s="59"/>
      <c r="W500" s="59"/>
      <c r="X500" s="20"/>
      <c r="Y500" s="20"/>
      <c r="Z500" s="11"/>
    </row>
    <row r="501" spans="1:26" ht="14.25">
      <c r="A501" s="9"/>
      <c r="B501" s="67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5"/>
      <c r="Y501" s="15"/>
      <c r="Z501" s="11"/>
    </row>
    <row r="502" spans="1:26" ht="12.75">
      <c r="A502" s="260">
        <v>46113</v>
      </c>
      <c r="B502" s="15" t="s">
        <v>25</v>
      </c>
      <c r="C502" s="10">
        <v>7.7</v>
      </c>
      <c r="D502" s="10">
        <v>36</v>
      </c>
      <c r="E502" s="10">
        <v>36.700000000000003</v>
      </c>
      <c r="F502" s="10">
        <v>0</v>
      </c>
      <c r="G502" s="10">
        <v>15.5</v>
      </c>
      <c r="H502" s="10">
        <v>17.100000000000001</v>
      </c>
      <c r="I502" s="10">
        <v>21.4</v>
      </c>
      <c r="J502" s="10">
        <v>29.1</v>
      </c>
      <c r="K502" s="10">
        <v>60.5</v>
      </c>
      <c r="L502" s="10">
        <v>42</v>
      </c>
      <c r="M502" s="10">
        <v>37.5</v>
      </c>
      <c r="N502" s="10">
        <v>25.8</v>
      </c>
      <c r="O502" s="10">
        <v>0</v>
      </c>
      <c r="P502" s="10">
        <v>18.5</v>
      </c>
      <c r="Q502" s="10">
        <v>30.7</v>
      </c>
      <c r="R502" s="10">
        <v>535.6</v>
      </c>
      <c r="S502" s="10">
        <v>0</v>
      </c>
      <c r="T502" s="10">
        <v>50.4</v>
      </c>
      <c r="U502" s="10">
        <v>0</v>
      </c>
      <c r="V502" s="10">
        <v>493.4</v>
      </c>
      <c r="W502" s="10">
        <v>36.799999999999997</v>
      </c>
      <c r="X502" s="15">
        <f t="shared" ref="X502:X521" si="92">SUM(C502:W502)</f>
        <v>1494.7</v>
      </c>
      <c r="Y502" s="262">
        <f>X502+X503</f>
        <v>3618</v>
      </c>
      <c r="Z502" s="11"/>
    </row>
    <row r="503" spans="1:26" ht="12.75">
      <c r="A503" s="424"/>
      <c r="B503" s="12" t="s">
        <v>32</v>
      </c>
      <c r="C503" s="13">
        <v>8</v>
      </c>
      <c r="D503" s="13">
        <v>28.8</v>
      </c>
      <c r="E503" s="13">
        <v>35.1</v>
      </c>
      <c r="F503" s="13">
        <v>0</v>
      </c>
      <c r="G503" s="13">
        <v>18</v>
      </c>
      <c r="H503" s="13">
        <v>18.399999999999999</v>
      </c>
      <c r="I503" s="13">
        <v>34.299999999999997</v>
      </c>
      <c r="J503" s="13">
        <v>24.5</v>
      </c>
      <c r="K503" s="13">
        <v>50</v>
      </c>
      <c r="L503" s="13">
        <v>33</v>
      </c>
      <c r="M503" s="13">
        <v>33.700000000000003</v>
      </c>
      <c r="N503" s="13">
        <v>22.5</v>
      </c>
      <c r="O503" s="10">
        <v>21.3</v>
      </c>
      <c r="P503" s="13">
        <v>13.9</v>
      </c>
      <c r="Q503" s="13">
        <v>31.6</v>
      </c>
      <c r="R503" s="13">
        <v>754.8</v>
      </c>
      <c r="S503" s="13">
        <v>0</v>
      </c>
      <c r="T503" s="13">
        <v>43.5</v>
      </c>
      <c r="U503" s="13">
        <v>927.2</v>
      </c>
      <c r="V503" s="13">
        <v>0</v>
      </c>
      <c r="W503" s="13">
        <v>24.7</v>
      </c>
      <c r="X503" s="12">
        <f t="shared" si="92"/>
        <v>2123.3000000000002</v>
      </c>
      <c r="Y503" s="428"/>
      <c r="Z503" s="11"/>
    </row>
    <row r="504" spans="1:26" ht="12.75">
      <c r="A504" s="260">
        <v>46114</v>
      </c>
      <c r="B504" s="15" t="s">
        <v>25</v>
      </c>
      <c r="C504" s="10">
        <v>8.3000000000000007</v>
      </c>
      <c r="D504" s="10">
        <v>36</v>
      </c>
      <c r="E504" s="10">
        <v>36.200000000000003</v>
      </c>
      <c r="F504" s="10">
        <v>0</v>
      </c>
      <c r="G504" s="10">
        <v>11.8</v>
      </c>
      <c r="H504" s="10">
        <v>6.4</v>
      </c>
      <c r="I504" s="10">
        <v>23.1</v>
      </c>
      <c r="J504" s="10">
        <v>33.299999999999997</v>
      </c>
      <c r="K504" s="10">
        <v>58.9</v>
      </c>
      <c r="L504" s="10">
        <v>39.1</v>
      </c>
      <c r="M504" s="10">
        <v>38.299999999999997</v>
      </c>
      <c r="N504" s="10">
        <v>27.9</v>
      </c>
      <c r="O504" s="10">
        <v>28.8</v>
      </c>
      <c r="P504" s="10">
        <v>19.399999999999999</v>
      </c>
      <c r="Q504" s="10">
        <v>34.5</v>
      </c>
      <c r="R504" s="10">
        <v>513.6</v>
      </c>
      <c r="S504" s="10">
        <v>0</v>
      </c>
      <c r="T504" s="10">
        <v>53.3</v>
      </c>
      <c r="U504" s="10">
        <v>0</v>
      </c>
      <c r="V504" s="10">
        <v>696.3</v>
      </c>
      <c r="W504" s="10">
        <v>43.4</v>
      </c>
      <c r="X504" s="15">
        <f t="shared" si="92"/>
        <v>1708.6</v>
      </c>
      <c r="Y504" s="262">
        <f>X504+X505</f>
        <v>3930.7999999999997</v>
      </c>
      <c r="Z504" s="11"/>
    </row>
    <row r="505" spans="1:26" ht="12.75">
      <c r="A505" s="429"/>
      <c r="B505" s="12" t="s">
        <v>32</v>
      </c>
      <c r="C505" s="10">
        <v>7.7</v>
      </c>
      <c r="D505" s="10">
        <v>37.700000000000003</v>
      </c>
      <c r="E505" s="10">
        <v>33</v>
      </c>
      <c r="F505" s="10">
        <v>0</v>
      </c>
      <c r="G505" s="10">
        <v>18.5</v>
      </c>
      <c r="H505" s="10">
        <v>15.6</v>
      </c>
      <c r="I505" s="10">
        <v>43.2</v>
      </c>
      <c r="J505" s="10">
        <v>23.1</v>
      </c>
      <c r="K505" s="10">
        <v>50.1</v>
      </c>
      <c r="L505" s="10">
        <v>35.200000000000003</v>
      </c>
      <c r="M505" s="10">
        <v>34.799999999999997</v>
      </c>
      <c r="N505" s="10">
        <v>26</v>
      </c>
      <c r="O505" s="10">
        <v>21.6</v>
      </c>
      <c r="P505" s="10">
        <v>16.2</v>
      </c>
      <c r="Q505" s="10">
        <v>31.4</v>
      </c>
      <c r="R505" s="10">
        <v>796.4</v>
      </c>
      <c r="S505" s="10">
        <v>0</v>
      </c>
      <c r="T505" s="10">
        <v>40</v>
      </c>
      <c r="U505" s="10">
        <v>967.5</v>
      </c>
      <c r="V505" s="10">
        <v>0</v>
      </c>
      <c r="W505" s="10">
        <v>24.2</v>
      </c>
      <c r="X505" s="12">
        <f t="shared" si="92"/>
        <v>2222.1999999999998</v>
      </c>
      <c r="Y505" s="428"/>
      <c r="Z505" s="11"/>
    </row>
    <row r="506" spans="1:26" ht="12.75">
      <c r="A506" s="260">
        <v>46115</v>
      </c>
      <c r="B506" s="15" t="s">
        <v>25</v>
      </c>
      <c r="C506" s="10">
        <v>9.4</v>
      </c>
      <c r="D506" s="10">
        <v>46.1</v>
      </c>
      <c r="E506" s="10">
        <v>41</v>
      </c>
      <c r="F506" s="10">
        <v>0</v>
      </c>
      <c r="G506" s="10">
        <v>21.9</v>
      </c>
      <c r="H506" s="10">
        <v>14.4</v>
      </c>
      <c r="I506" s="10">
        <v>26.1</v>
      </c>
      <c r="J506" s="10">
        <v>29.2</v>
      </c>
      <c r="K506" s="10">
        <v>55.1</v>
      </c>
      <c r="L506" s="10">
        <v>37.700000000000003</v>
      </c>
      <c r="M506" s="10">
        <v>38.9</v>
      </c>
      <c r="N506" s="10">
        <v>37.299999999999997</v>
      </c>
      <c r="O506" s="10">
        <v>30.1</v>
      </c>
      <c r="P506" s="10">
        <v>22.8</v>
      </c>
      <c r="Q506" s="10">
        <v>36.4</v>
      </c>
      <c r="R506" s="10">
        <v>515.20000000000005</v>
      </c>
      <c r="S506" s="10">
        <v>0</v>
      </c>
      <c r="T506" s="10">
        <v>54.9</v>
      </c>
      <c r="U506" s="10">
        <v>0</v>
      </c>
      <c r="V506" s="10">
        <v>780.4</v>
      </c>
      <c r="W506" s="10">
        <v>43.3</v>
      </c>
      <c r="X506" s="15">
        <f t="shared" si="92"/>
        <v>1840.2</v>
      </c>
      <c r="Y506" s="262">
        <f>X506+X507</f>
        <v>4012.8</v>
      </c>
      <c r="Z506" s="11"/>
    </row>
    <row r="507" spans="1:26" ht="12.75">
      <c r="A507" s="429"/>
      <c r="B507" s="12" t="s">
        <v>32</v>
      </c>
      <c r="C507" s="10">
        <v>9.6</v>
      </c>
      <c r="D507" s="10">
        <v>37.4</v>
      </c>
      <c r="E507" s="10">
        <v>34</v>
      </c>
      <c r="F507" s="10">
        <v>0</v>
      </c>
      <c r="G507" s="10">
        <v>28</v>
      </c>
      <c r="H507" s="10">
        <v>11.1</v>
      </c>
      <c r="I507" s="10">
        <v>38.5</v>
      </c>
      <c r="J507" s="10">
        <v>27.5</v>
      </c>
      <c r="K507" s="10">
        <v>48.5</v>
      </c>
      <c r="L507" s="10">
        <v>29.9</v>
      </c>
      <c r="M507" s="10">
        <v>35.700000000000003</v>
      </c>
      <c r="N507" s="10">
        <v>19.7</v>
      </c>
      <c r="O507" s="10">
        <v>22.3</v>
      </c>
      <c r="P507" s="10">
        <v>12.4</v>
      </c>
      <c r="Q507" s="10">
        <v>33.1</v>
      </c>
      <c r="R507" s="10">
        <v>764.3</v>
      </c>
      <c r="S507" s="10">
        <v>0</v>
      </c>
      <c r="T507" s="10">
        <v>34.299999999999997</v>
      </c>
      <c r="U507" s="10">
        <v>964</v>
      </c>
      <c r="V507" s="10">
        <v>0</v>
      </c>
      <c r="W507" s="10">
        <v>22.3</v>
      </c>
      <c r="X507" s="12">
        <f t="shared" si="92"/>
        <v>2172.6000000000004</v>
      </c>
      <c r="Y507" s="428"/>
      <c r="Z507" s="11"/>
    </row>
    <row r="508" spans="1:26" ht="12.75">
      <c r="A508" s="260">
        <v>46116</v>
      </c>
      <c r="B508" s="15" t="s">
        <v>25</v>
      </c>
      <c r="C508" s="10">
        <v>8.1</v>
      </c>
      <c r="D508" s="10">
        <v>40.6</v>
      </c>
      <c r="E508" s="10">
        <v>34.5</v>
      </c>
      <c r="F508" s="10">
        <v>0</v>
      </c>
      <c r="G508" s="10">
        <v>24.7</v>
      </c>
      <c r="H508" s="10">
        <v>6.2</v>
      </c>
      <c r="I508" s="10">
        <v>25.1</v>
      </c>
      <c r="J508" s="10">
        <v>28.2</v>
      </c>
      <c r="K508" s="10">
        <v>56</v>
      </c>
      <c r="L508" s="10">
        <v>36.200000000000003</v>
      </c>
      <c r="M508" s="10">
        <v>39.299999999999997</v>
      </c>
      <c r="N508" s="10">
        <v>34.9</v>
      </c>
      <c r="O508" s="10">
        <v>29</v>
      </c>
      <c r="P508" s="10">
        <v>22.4</v>
      </c>
      <c r="Q508" s="10">
        <v>30.9</v>
      </c>
      <c r="R508" s="10">
        <v>628.6</v>
      </c>
      <c r="S508" s="10">
        <v>0</v>
      </c>
      <c r="T508" s="10">
        <v>55</v>
      </c>
      <c r="U508" s="10">
        <v>0</v>
      </c>
      <c r="V508" s="10">
        <v>905.5</v>
      </c>
      <c r="W508" s="10">
        <v>38.299999999999997</v>
      </c>
      <c r="X508" s="15">
        <f t="shared" si="92"/>
        <v>2043.5</v>
      </c>
      <c r="Y508" s="262">
        <f>X508+X509</f>
        <v>4281.3999999999996</v>
      </c>
      <c r="Z508" s="11"/>
    </row>
    <row r="509" spans="1:26" ht="12.75">
      <c r="A509" s="429"/>
      <c r="B509" s="12" t="s">
        <v>32</v>
      </c>
      <c r="C509" s="10">
        <v>8.6999999999999993</v>
      </c>
      <c r="D509" s="10">
        <v>33.4</v>
      </c>
      <c r="E509" s="10">
        <v>32.299999999999997</v>
      </c>
      <c r="F509" s="10">
        <v>0</v>
      </c>
      <c r="G509" s="10">
        <v>27.5</v>
      </c>
      <c r="H509" s="10">
        <v>10.199999999999999</v>
      </c>
      <c r="I509" s="10">
        <v>34.1</v>
      </c>
      <c r="J509" s="10">
        <v>25.1</v>
      </c>
      <c r="K509" s="10">
        <v>49.1</v>
      </c>
      <c r="L509" s="10">
        <v>33.6</v>
      </c>
      <c r="M509" s="10">
        <v>34.1</v>
      </c>
      <c r="N509" s="10">
        <v>20.5</v>
      </c>
      <c r="O509" s="10">
        <v>21.4</v>
      </c>
      <c r="P509" s="10">
        <v>13</v>
      </c>
      <c r="Q509" s="10">
        <v>30.4</v>
      </c>
      <c r="R509" s="10">
        <v>829.2</v>
      </c>
      <c r="S509" s="10">
        <v>0</v>
      </c>
      <c r="T509" s="10">
        <v>41.5</v>
      </c>
      <c r="U509" s="10">
        <v>972.2</v>
      </c>
      <c r="V509" s="10">
        <v>0</v>
      </c>
      <c r="W509" s="10">
        <v>21.6</v>
      </c>
      <c r="X509" s="12">
        <f t="shared" si="92"/>
        <v>2237.9</v>
      </c>
      <c r="Y509" s="428"/>
      <c r="Z509" s="11"/>
    </row>
    <row r="510" spans="1:26" ht="12.75">
      <c r="A510" s="260">
        <v>46117</v>
      </c>
      <c r="B510" s="15" t="s">
        <v>25</v>
      </c>
      <c r="C510" s="10">
        <v>7.5</v>
      </c>
      <c r="D510" s="10">
        <v>42.7</v>
      </c>
      <c r="E510" s="10">
        <v>38</v>
      </c>
      <c r="F510" s="10">
        <v>0</v>
      </c>
      <c r="G510" s="10">
        <v>20.2</v>
      </c>
      <c r="H510" s="10">
        <v>8.3000000000000007</v>
      </c>
      <c r="I510" s="10">
        <v>26.3</v>
      </c>
      <c r="J510" s="10">
        <v>31.2</v>
      </c>
      <c r="K510" s="10">
        <v>56.8</v>
      </c>
      <c r="L510" s="10">
        <v>35.299999999999997</v>
      </c>
      <c r="M510" s="10">
        <v>37.5</v>
      </c>
      <c r="N510" s="10">
        <v>33</v>
      </c>
      <c r="O510" s="10">
        <v>29.6</v>
      </c>
      <c r="P510" s="10">
        <v>20</v>
      </c>
      <c r="Q510" s="10">
        <v>31.8</v>
      </c>
      <c r="R510" s="10">
        <v>594.9</v>
      </c>
      <c r="S510" s="10">
        <v>0</v>
      </c>
      <c r="T510" s="10">
        <v>54.7</v>
      </c>
      <c r="U510" s="10">
        <v>0</v>
      </c>
      <c r="V510" s="10">
        <v>919.2</v>
      </c>
      <c r="W510" s="10">
        <v>38.5</v>
      </c>
      <c r="X510" s="15">
        <f t="shared" si="92"/>
        <v>2025.5</v>
      </c>
      <c r="Y510" s="262">
        <f>X510+X511</f>
        <v>4367.2999999999993</v>
      </c>
      <c r="Z510" s="11"/>
    </row>
    <row r="511" spans="1:26" ht="12.75">
      <c r="A511" s="429"/>
      <c r="B511" s="12" t="s">
        <v>32</v>
      </c>
      <c r="C511" s="10">
        <v>8.8000000000000007</v>
      </c>
      <c r="D511" s="10">
        <v>35.9</v>
      </c>
      <c r="E511" s="10">
        <v>32.5</v>
      </c>
      <c r="F511" s="10">
        <v>0</v>
      </c>
      <c r="G511" s="10">
        <v>24.5</v>
      </c>
      <c r="H511" s="10">
        <v>9.1</v>
      </c>
      <c r="I511" s="10">
        <v>42</v>
      </c>
      <c r="J511" s="10">
        <v>28</v>
      </c>
      <c r="K511" s="10">
        <v>48.7</v>
      </c>
      <c r="L511" s="10">
        <v>32.9</v>
      </c>
      <c r="M511" s="10">
        <v>34.200000000000003</v>
      </c>
      <c r="N511" s="10">
        <v>19.3</v>
      </c>
      <c r="O511" s="10">
        <v>21.8</v>
      </c>
      <c r="P511" s="10">
        <v>14.2</v>
      </c>
      <c r="Q511" s="10">
        <v>32</v>
      </c>
      <c r="R511" s="10">
        <v>896.1</v>
      </c>
      <c r="S511" s="10">
        <v>0</v>
      </c>
      <c r="T511" s="10">
        <v>35.299999999999997</v>
      </c>
      <c r="U511" s="10">
        <v>1012.3</v>
      </c>
      <c r="V511" s="10">
        <v>0</v>
      </c>
      <c r="W511" s="10">
        <v>14.2</v>
      </c>
      <c r="X511" s="12">
        <f t="shared" si="92"/>
        <v>2341.7999999999997</v>
      </c>
      <c r="Y511" s="428"/>
      <c r="Z511" s="11"/>
    </row>
    <row r="512" spans="1:26" ht="12.75">
      <c r="A512" s="260">
        <v>46118</v>
      </c>
      <c r="B512" s="15" t="s">
        <v>25</v>
      </c>
      <c r="C512" s="10">
        <v>8.5</v>
      </c>
      <c r="D512" s="10">
        <v>37.1</v>
      </c>
      <c r="E512" s="10">
        <v>38</v>
      </c>
      <c r="F512" s="10">
        <v>0</v>
      </c>
      <c r="G512" s="10">
        <v>21.1</v>
      </c>
      <c r="H512" s="10">
        <v>6.4</v>
      </c>
      <c r="I512" s="10">
        <v>26</v>
      </c>
      <c r="J512" s="10">
        <v>31.7</v>
      </c>
      <c r="K512" s="10">
        <v>55.5</v>
      </c>
      <c r="L512" s="10">
        <v>34.799999999999997</v>
      </c>
      <c r="M512" s="10">
        <v>37.4</v>
      </c>
      <c r="N512" s="10">
        <v>27.5</v>
      </c>
      <c r="O512" s="10">
        <v>28.8</v>
      </c>
      <c r="P512" s="10">
        <v>20.7</v>
      </c>
      <c r="Q512" s="10">
        <v>31</v>
      </c>
      <c r="R512" s="10">
        <v>579.79999999999995</v>
      </c>
      <c r="S512" s="10">
        <v>0</v>
      </c>
      <c r="T512" s="10">
        <v>54.4</v>
      </c>
      <c r="U512" s="10">
        <v>0</v>
      </c>
      <c r="V512" s="10">
        <v>906.5</v>
      </c>
      <c r="W512" s="10">
        <v>34.9</v>
      </c>
      <c r="X512" s="15">
        <f t="shared" si="92"/>
        <v>1980.1000000000001</v>
      </c>
      <c r="Y512" s="262">
        <f>X512+X513</f>
        <v>4217.6000000000004</v>
      </c>
      <c r="Z512" s="11"/>
    </row>
    <row r="513" spans="1:26" ht="12.75">
      <c r="A513" s="429"/>
      <c r="B513" s="12" t="s">
        <v>32</v>
      </c>
      <c r="C513" s="10">
        <v>7.7</v>
      </c>
      <c r="D513" s="10">
        <v>34.4</v>
      </c>
      <c r="E513" s="10">
        <v>31.3</v>
      </c>
      <c r="F513" s="10">
        <v>0</v>
      </c>
      <c r="G513" s="10">
        <v>21.5</v>
      </c>
      <c r="H513" s="10">
        <v>8.1999999999999993</v>
      </c>
      <c r="I513" s="10">
        <v>39.700000000000003</v>
      </c>
      <c r="J513" s="10">
        <v>24.8</v>
      </c>
      <c r="K513" s="10">
        <v>48.8</v>
      </c>
      <c r="L513" s="10">
        <v>32.799999999999997</v>
      </c>
      <c r="M513" s="10">
        <v>34.799999999999997</v>
      </c>
      <c r="N513" s="10">
        <v>16.600000000000001</v>
      </c>
      <c r="O513" s="10">
        <v>21</v>
      </c>
      <c r="P513" s="10">
        <v>16.100000000000001</v>
      </c>
      <c r="Q513" s="10">
        <v>27.3</v>
      </c>
      <c r="R513" s="10">
        <v>779.2</v>
      </c>
      <c r="S513" s="10">
        <v>0</v>
      </c>
      <c r="T513" s="10">
        <v>44.1</v>
      </c>
      <c r="U513" s="10">
        <v>1016.7</v>
      </c>
      <c r="V513" s="10">
        <v>0</v>
      </c>
      <c r="W513" s="10">
        <v>32.5</v>
      </c>
      <c r="X513" s="12">
        <f t="shared" si="92"/>
        <v>2237.5</v>
      </c>
      <c r="Y513" s="428"/>
      <c r="Z513" s="11"/>
    </row>
    <row r="514" spans="1:26" ht="12.75">
      <c r="A514" s="260">
        <v>46119</v>
      </c>
      <c r="B514" s="15" t="s">
        <v>25</v>
      </c>
      <c r="C514" s="10">
        <v>7.8</v>
      </c>
      <c r="D514" s="10">
        <v>40.299999999999997</v>
      </c>
      <c r="E514" s="10">
        <v>38.299999999999997</v>
      </c>
      <c r="F514" s="10">
        <v>0</v>
      </c>
      <c r="G514" s="10">
        <v>13.9</v>
      </c>
      <c r="H514" s="10">
        <v>6.3</v>
      </c>
      <c r="I514" s="10">
        <v>28.5</v>
      </c>
      <c r="J514" s="10">
        <v>31.8</v>
      </c>
      <c r="K514" s="10">
        <v>56</v>
      </c>
      <c r="L514" s="10">
        <v>34.799999999999997</v>
      </c>
      <c r="M514" s="10">
        <v>41.6</v>
      </c>
      <c r="N514" s="10">
        <v>28.2</v>
      </c>
      <c r="O514" s="10">
        <v>26.2</v>
      </c>
      <c r="P514" s="10">
        <v>23.4</v>
      </c>
      <c r="Q514" s="10">
        <v>31.3</v>
      </c>
      <c r="R514" s="10">
        <v>572.20000000000005</v>
      </c>
      <c r="S514" s="10">
        <v>0</v>
      </c>
      <c r="T514" s="10">
        <v>59.1</v>
      </c>
      <c r="U514" s="10">
        <v>0</v>
      </c>
      <c r="V514" s="10">
        <v>893.9</v>
      </c>
      <c r="W514" s="10">
        <v>37.5</v>
      </c>
      <c r="X514" s="15">
        <f t="shared" si="92"/>
        <v>1971.1</v>
      </c>
      <c r="Y514" s="262">
        <f>X514+X515</f>
        <v>4251</v>
      </c>
      <c r="Z514" s="11"/>
    </row>
    <row r="515" spans="1:26" ht="12.75">
      <c r="A515" s="429"/>
      <c r="B515" s="12" t="s">
        <v>32</v>
      </c>
      <c r="C515" s="10">
        <v>6.3</v>
      </c>
      <c r="D515" s="10">
        <v>27</v>
      </c>
      <c r="E515" s="10">
        <v>32.799999999999997</v>
      </c>
      <c r="F515" s="10">
        <v>0</v>
      </c>
      <c r="G515" s="10">
        <v>21</v>
      </c>
      <c r="H515" s="10">
        <v>7.2</v>
      </c>
      <c r="I515" s="10">
        <v>38</v>
      </c>
      <c r="J515" s="10">
        <v>26</v>
      </c>
      <c r="K515" s="10">
        <v>49.5</v>
      </c>
      <c r="L515" s="10">
        <v>32</v>
      </c>
      <c r="M515" s="10">
        <v>31.7</v>
      </c>
      <c r="N515" s="10">
        <v>22.5</v>
      </c>
      <c r="O515" s="10">
        <v>21.4</v>
      </c>
      <c r="P515" s="10">
        <v>17</v>
      </c>
      <c r="Q515" s="10">
        <v>30.1</v>
      </c>
      <c r="R515" s="10">
        <v>812.9</v>
      </c>
      <c r="S515" s="10">
        <v>0</v>
      </c>
      <c r="T515" s="10">
        <v>43</v>
      </c>
      <c r="U515" s="10">
        <v>1037.4000000000001</v>
      </c>
      <c r="V515" s="10">
        <v>0</v>
      </c>
      <c r="W515" s="10">
        <v>24.1</v>
      </c>
      <c r="X515" s="12">
        <f t="shared" si="92"/>
        <v>2279.9</v>
      </c>
      <c r="Y515" s="428"/>
      <c r="Z515" s="11"/>
    </row>
    <row r="516" spans="1:26" ht="12.75">
      <c r="A516" s="260">
        <v>46120</v>
      </c>
      <c r="B516" s="15" t="s">
        <v>25</v>
      </c>
      <c r="C516" s="10">
        <v>8.4</v>
      </c>
      <c r="D516" s="10">
        <v>39.6</v>
      </c>
      <c r="E516" s="10">
        <v>37.4</v>
      </c>
      <c r="F516" s="10">
        <v>0</v>
      </c>
      <c r="G516" s="10">
        <v>15.7</v>
      </c>
      <c r="H516" s="10">
        <v>4.5999999999999996</v>
      </c>
      <c r="I516" s="10">
        <v>24.2</v>
      </c>
      <c r="J516" s="10">
        <v>30.8</v>
      </c>
      <c r="K516" s="10">
        <v>52.5</v>
      </c>
      <c r="L516" s="10">
        <v>36.200000000000003</v>
      </c>
      <c r="M516" s="10">
        <v>37.6</v>
      </c>
      <c r="N516" s="10">
        <v>22.5</v>
      </c>
      <c r="O516" s="10">
        <v>24</v>
      </c>
      <c r="P516" s="10">
        <v>19.399999999999999</v>
      </c>
      <c r="Q516" s="10">
        <v>32.200000000000003</v>
      </c>
      <c r="R516" s="10">
        <v>620.5</v>
      </c>
      <c r="S516" s="10">
        <v>0</v>
      </c>
      <c r="T516" s="10">
        <v>55</v>
      </c>
      <c r="U516" s="10">
        <v>0</v>
      </c>
      <c r="V516" s="10">
        <v>840.1</v>
      </c>
      <c r="W516" s="10">
        <v>32.700000000000003</v>
      </c>
      <c r="X516" s="15">
        <f t="shared" si="92"/>
        <v>1933.3999999999999</v>
      </c>
      <c r="Y516" s="262">
        <f>X516+X517</f>
        <v>4146.8999999999996</v>
      </c>
      <c r="Z516" s="11"/>
    </row>
    <row r="517" spans="1:26" ht="12.75">
      <c r="A517" s="429"/>
      <c r="B517" s="12" t="s">
        <v>32</v>
      </c>
      <c r="C517" s="10">
        <v>7.4</v>
      </c>
      <c r="D517" s="10">
        <v>34.6</v>
      </c>
      <c r="E517" s="10">
        <v>32.6</v>
      </c>
      <c r="F517" s="10">
        <v>0</v>
      </c>
      <c r="G517" s="10">
        <v>21.4</v>
      </c>
      <c r="H517" s="10">
        <v>0</v>
      </c>
      <c r="I517" s="10">
        <v>40.9</v>
      </c>
      <c r="J517" s="10">
        <v>23.9</v>
      </c>
      <c r="K517" s="10">
        <v>51.4</v>
      </c>
      <c r="L517" s="10">
        <v>32.5</v>
      </c>
      <c r="M517" s="10">
        <v>30.4</v>
      </c>
      <c r="N517" s="10">
        <v>20.8</v>
      </c>
      <c r="O517" s="10">
        <v>19.8</v>
      </c>
      <c r="P517" s="10">
        <v>14.3</v>
      </c>
      <c r="Q517" s="10">
        <v>27.9</v>
      </c>
      <c r="R517" s="10">
        <v>770.1</v>
      </c>
      <c r="S517" s="10">
        <v>0</v>
      </c>
      <c r="T517" s="10">
        <v>48.5</v>
      </c>
      <c r="U517" s="10">
        <v>1006.8</v>
      </c>
      <c r="V517" s="10">
        <v>0</v>
      </c>
      <c r="W517" s="10">
        <v>30.2</v>
      </c>
      <c r="X517" s="12">
        <f t="shared" si="92"/>
        <v>2213.5</v>
      </c>
      <c r="Y517" s="428"/>
      <c r="Z517" s="11"/>
    </row>
    <row r="518" spans="1:26" ht="12.75">
      <c r="A518" s="260">
        <v>46121</v>
      </c>
      <c r="B518" s="15" t="s">
        <v>25</v>
      </c>
      <c r="C518" s="10">
        <v>7.1</v>
      </c>
      <c r="D518" s="10">
        <v>38.200000000000003</v>
      </c>
      <c r="E518" s="10">
        <v>36.6</v>
      </c>
      <c r="F518" s="10">
        <v>0</v>
      </c>
      <c r="G518" s="10">
        <v>13.8</v>
      </c>
      <c r="H518" s="10">
        <v>5.9</v>
      </c>
      <c r="I518" s="10">
        <v>27.1</v>
      </c>
      <c r="J518" s="10">
        <v>30.2</v>
      </c>
      <c r="K518" s="10">
        <v>53.4</v>
      </c>
      <c r="L518" s="10">
        <v>39</v>
      </c>
      <c r="M518" s="10">
        <v>38.4</v>
      </c>
      <c r="N518" s="10">
        <v>28.5</v>
      </c>
      <c r="O518" s="10">
        <v>26.2</v>
      </c>
      <c r="P518" s="10">
        <v>19.2</v>
      </c>
      <c r="Q518" s="10">
        <v>29</v>
      </c>
      <c r="R518" s="10">
        <v>638.70000000000005</v>
      </c>
      <c r="S518" s="10">
        <v>0</v>
      </c>
      <c r="T518" s="10">
        <v>54.5</v>
      </c>
      <c r="U518" s="10">
        <v>0</v>
      </c>
      <c r="V518" s="10">
        <v>722.6</v>
      </c>
      <c r="W518" s="10">
        <v>40.1</v>
      </c>
      <c r="X518" s="15">
        <f t="shared" si="92"/>
        <v>1848.5</v>
      </c>
      <c r="Y518" s="262">
        <f>X518+X519</f>
        <v>4025.7</v>
      </c>
      <c r="Z518" s="11"/>
    </row>
    <row r="519" spans="1:26" ht="12.75">
      <c r="A519" s="429"/>
      <c r="B519" s="12" t="s">
        <v>32</v>
      </c>
      <c r="C519" s="10">
        <v>9</v>
      </c>
      <c r="D519" s="10">
        <v>26.3</v>
      </c>
      <c r="E519" s="10">
        <v>29.6</v>
      </c>
      <c r="F519" s="10">
        <v>0</v>
      </c>
      <c r="G519" s="10">
        <v>21</v>
      </c>
      <c r="H519" s="10">
        <v>8.4</v>
      </c>
      <c r="I519" s="10">
        <v>45.7</v>
      </c>
      <c r="J519" s="10">
        <v>23.6</v>
      </c>
      <c r="K519" s="10">
        <v>48.5</v>
      </c>
      <c r="L519" s="10">
        <v>31.6</v>
      </c>
      <c r="M519" s="10">
        <v>34</v>
      </c>
      <c r="N519" s="10">
        <v>0</v>
      </c>
      <c r="O519" s="10">
        <v>21</v>
      </c>
      <c r="P519" s="10">
        <v>15.8</v>
      </c>
      <c r="Q519" s="10">
        <v>30.2</v>
      </c>
      <c r="R519" s="10">
        <v>808.9</v>
      </c>
      <c r="S519" s="10">
        <v>0</v>
      </c>
      <c r="T519" s="10">
        <v>48</v>
      </c>
      <c r="U519" s="10">
        <v>975.6</v>
      </c>
      <c r="V519" s="10">
        <v>0</v>
      </c>
      <c r="W519" s="10">
        <v>0</v>
      </c>
      <c r="X519" s="12">
        <f t="shared" si="92"/>
        <v>2177.1999999999998</v>
      </c>
      <c r="Y519" s="428"/>
      <c r="Z519" s="11"/>
    </row>
    <row r="520" spans="1:26" ht="12.75">
      <c r="A520" s="260">
        <v>46122</v>
      </c>
      <c r="B520" s="15" t="s">
        <v>25</v>
      </c>
      <c r="C520" s="10">
        <v>7.6</v>
      </c>
      <c r="D520" s="10">
        <v>35.700000000000003</v>
      </c>
      <c r="E520" s="10">
        <v>35.200000000000003</v>
      </c>
      <c r="F520" s="10">
        <v>0</v>
      </c>
      <c r="G520" s="10">
        <v>20</v>
      </c>
      <c r="H520" s="10">
        <v>0</v>
      </c>
      <c r="I520" s="10">
        <v>31.2</v>
      </c>
      <c r="J520" s="10">
        <v>30.6</v>
      </c>
      <c r="K520" s="10">
        <v>51.6</v>
      </c>
      <c r="L520" s="10">
        <v>30.2</v>
      </c>
      <c r="M520" s="10">
        <v>36.6</v>
      </c>
      <c r="N520" s="10">
        <v>27.2</v>
      </c>
      <c r="O520" s="10">
        <v>28.3</v>
      </c>
      <c r="P520" s="10">
        <v>20.5</v>
      </c>
      <c r="Q520" s="10">
        <v>29.7</v>
      </c>
      <c r="R520" s="10">
        <v>634.29999999999995</v>
      </c>
      <c r="S520" s="10">
        <v>0</v>
      </c>
      <c r="T520" s="10">
        <v>45.1</v>
      </c>
      <c r="U520" s="10">
        <v>0</v>
      </c>
      <c r="V520" s="10">
        <v>813.9</v>
      </c>
      <c r="W520" s="10">
        <v>36.700000000000003</v>
      </c>
      <c r="X520" s="15">
        <f t="shared" si="92"/>
        <v>1914.3999999999999</v>
      </c>
      <c r="Y520" s="262">
        <f>X520+X521</f>
        <v>4233.3</v>
      </c>
      <c r="Z520" s="11"/>
    </row>
    <row r="521" spans="1:26" ht="12.75">
      <c r="A521" s="429"/>
      <c r="B521" s="12" t="s">
        <v>32</v>
      </c>
      <c r="C521" s="10">
        <v>8.4</v>
      </c>
      <c r="D521" s="10">
        <v>35</v>
      </c>
      <c r="E521" s="10">
        <v>32.5</v>
      </c>
      <c r="F521" s="10">
        <v>0</v>
      </c>
      <c r="G521" s="10">
        <v>20.7</v>
      </c>
      <c r="H521" s="10">
        <v>7.4</v>
      </c>
      <c r="I521" s="10">
        <v>42</v>
      </c>
      <c r="J521" s="10">
        <v>29</v>
      </c>
      <c r="K521" s="10">
        <v>49</v>
      </c>
      <c r="L521" s="10">
        <v>32.1</v>
      </c>
      <c r="M521" s="10">
        <v>30.4</v>
      </c>
      <c r="N521" s="10">
        <v>20</v>
      </c>
      <c r="O521" s="10">
        <v>19.2</v>
      </c>
      <c r="P521" s="10">
        <v>15.2</v>
      </c>
      <c r="Q521" s="10">
        <v>27.4</v>
      </c>
      <c r="R521" s="10">
        <v>897.9</v>
      </c>
      <c r="S521" s="10">
        <v>0</v>
      </c>
      <c r="T521" s="10">
        <v>36.200000000000003</v>
      </c>
      <c r="U521" s="10">
        <v>983.1</v>
      </c>
      <c r="V521" s="10">
        <v>0</v>
      </c>
      <c r="W521" s="10">
        <v>33.4</v>
      </c>
      <c r="X521" s="12">
        <f t="shared" si="92"/>
        <v>2318.9</v>
      </c>
      <c r="Y521" s="428"/>
      <c r="Z521" s="11"/>
    </row>
    <row r="522" spans="1:26" ht="14.25">
      <c r="A522" s="9"/>
      <c r="B522" s="67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5"/>
      <c r="Y522" s="15"/>
      <c r="Z522" s="11"/>
    </row>
    <row r="523" spans="1:26" ht="12.75">
      <c r="A523" s="255" t="s">
        <v>89</v>
      </c>
      <c r="B523" s="437"/>
      <c r="C523" s="17">
        <f t="shared" ref="C523:Y523" si="93">SUM(C502:C521)</f>
        <v>162</v>
      </c>
      <c r="D523" s="17">
        <f t="shared" si="93"/>
        <v>722.80000000000007</v>
      </c>
      <c r="E523" s="17">
        <f t="shared" si="93"/>
        <v>697.60000000000014</v>
      </c>
      <c r="F523" s="17">
        <f t="shared" si="93"/>
        <v>0</v>
      </c>
      <c r="G523" s="17">
        <f t="shared" si="93"/>
        <v>400.69999999999993</v>
      </c>
      <c r="H523" s="17">
        <f t="shared" si="93"/>
        <v>171.20000000000002</v>
      </c>
      <c r="I523" s="17">
        <f t="shared" si="93"/>
        <v>657.4</v>
      </c>
      <c r="J523" s="17">
        <f t="shared" si="93"/>
        <v>561.59999999999991</v>
      </c>
      <c r="K523" s="17">
        <f t="shared" si="93"/>
        <v>1049.9000000000001</v>
      </c>
      <c r="L523" s="17">
        <f t="shared" si="93"/>
        <v>690.9000000000002</v>
      </c>
      <c r="M523" s="17">
        <f t="shared" si="93"/>
        <v>716.9</v>
      </c>
      <c r="N523" s="17">
        <f t="shared" si="93"/>
        <v>480.7</v>
      </c>
      <c r="O523" s="17">
        <f t="shared" si="93"/>
        <v>461.8</v>
      </c>
      <c r="P523" s="17">
        <f t="shared" si="93"/>
        <v>354.4</v>
      </c>
      <c r="Q523" s="17">
        <f t="shared" si="93"/>
        <v>618.90000000000009</v>
      </c>
      <c r="R523" s="17">
        <f t="shared" si="93"/>
        <v>13943.2</v>
      </c>
      <c r="S523" s="17">
        <f t="shared" si="93"/>
        <v>0</v>
      </c>
      <c r="T523" s="17">
        <f t="shared" si="93"/>
        <v>950.80000000000007</v>
      </c>
      <c r="U523" s="17">
        <f t="shared" si="93"/>
        <v>9862.7999999999993</v>
      </c>
      <c r="V523" s="17">
        <f t="shared" si="93"/>
        <v>7971.8</v>
      </c>
      <c r="W523" s="17">
        <f t="shared" si="93"/>
        <v>609.4</v>
      </c>
      <c r="X523" s="17">
        <f t="shared" si="93"/>
        <v>41084.800000000003</v>
      </c>
      <c r="Y523" s="17">
        <f t="shared" si="93"/>
        <v>41084.799999999996</v>
      </c>
      <c r="Z523" s="11"/>
    </row>
    <row r="524" spans="1:26" ht="13.5">
      <c r="A524" s="270" t="s">
        <v>90</v>
      </c>
      <c r="B524" s="437"/>
      <c r="C524" s="16">
        <f t="shared" ref="C524:Q524" si="94">40*C523</f>
        <v>6480</v>
      </c>
      <c r="D524" s="16">
        <f t="shared" si="94"/>
        <v>28912.000000000004</v>
      </c>
      <c r="E524" s="16">
        <f t="shared" si="94"/>
        <v>27904.000000000007</v>
      </c>
      <c r="F524" s="16">
        <f t="shared" si="94"/>
        <v>0</v>
      </c>
      <c r="G524" s="16">
        <f t="shared" si="94"/>
        <v>16027.999999999996</v>
      </c>
      <c r="H524" s="16">
        <f t="shared" si="94"/>
        <v>6848.0000000000009</v>
      </c>
      <c r="I524" s="16">
        <f t="shared" si="94"/>
        <v>26296</v>
      </c>
      <c r="J524" s="16">
        <f t="shared" si="94"/>
        <v>22463.999999999996</v>
      </c>
      <c r="K524" s="16">
        <f t="shared" si="94"/>
        <v>41996</v>
      </c>
      <c r="L524" s="16">
        <f t="shared" si="94"/>
        <v>27636.000000000007</v>
      </c>
      <c r="M524" s="16">
        <f t="shared" si="94"/>
        <v>28676</v>
      </c>
      <c r="N524" s="16">
        <f t="shared" si="94"/>
        <v>19228</v>
      </c>
      <c r="O524" s="16">
        <f t="shared" si="94"/>
        <v>18472</v>
      </c>
      <c r="P524" s="16">
        <f t="shared" si="94"/>
        <v>14176</v>
      </c>
      <c r="Q524" s="16">
        <f t="shared" si="94"/>
        <v>24756.000000000004</v>
      </c>
      <c r="R524" s="16"/>
      <c r="S524" s="16">
        <f t="shared" ref="S524:T524" si="95">40*S523</f>
        <v>0</v>
      </c>
      <c r="T524" s="16">
        <f t="shared" si="95"/>
        <v>38032</v>
      </c>
      <c r="U524" s="16"/>
      <c r="V524" s="16"/>
      <c r="W524" s="16"/>
      <c r="X524" s="16">
        <f t="shared" ref="X524:Y524" si="96">40*X523</f>
        <v>1643392</v>
      </c>
      <c r="Y524" s="16">
        <f t="shared" si="96"/>
        <v>1643391.9999999998</v>
      </c>
      <c r="Z524" s="11"/>
    </row>
    <row r="525" spans="1:26" ht="12.75">
      <c r="A525" s="82"/>
      <c r="B525" s="67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5"/>
      <c r="Y525" s="15"/>
      <c r="Z525" s="11"/>
    </row>
    <row r="526" spans="1:26" ht="12.75">
      <c r="A526" s="255" t="s">
        <v>91</v>
      </c>
      <c r="B526" s="43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76"/>
      <c r="U526" s="76"/>
      <c r="V526" s="76"/>
      <c r="W526" s="76"/>
      <c r="X526" s="22"/>
      <c r="Y526" s="22"/>
      <c r="Z526" s="11"/>
    </row>
    <row r="527" spans="1:26" ht="12.75">
      <c r="A527" s="254" t="s">
        <v>92</v>
      </c>
      <c r="B527" s="437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59"/>
      <c r="U527" s="59"/>
      <c r="V527" s="59"/>
      <c r="W527" s="59"/>
      <c r="X527" s="20"/>
      <c r="Y527" s="20"/>
      <c r="Z527" s="11"/>
    </row>
    <row r="528" spans="1:26" ht="14.25">
      <c r="A528" s="9"/>
      <c r="B528" s="67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5"/>
      <c r="Y528" s="15"/>
      <c r="Z528" s="11"/>
    </row>
    <row r="529" spans="1:26" ht="12.75">
      <c r="A529" s="260">
        <v>46123</v>
      </c>
      <c r="B529" s="15" t="s">
        <v>25</v>
      </c>
      <c r="C529" s="10">
        <v>7.7</v>
      </c>
      <c r="D529" s="10">
        <v>40</v>
      </c>
      <c r="E529" s="10">
        <v>31.8</v>
      </c>
      <c r="F529" s="10">
        <v>0</v>
      </c>
      <c r="G529" s="10">
        <v>17.100000000000001</v>
      </c>
      <c r="H529" s="10">
        <v>7.9</v>
      </c>
      <c r="I529" s="10">
        <v>29.5</v>
      </c>
      <c r="J529" s="10">
        <v>28.4</v>
      </c>
      <c r="K529" s="10">
        <v>51.4</v>
      </c>
      <c r="L529" s="10">
        <v>35.299999999999997</v>
      </c>
      <c r="M529" s="10">
        <v>36.5</v>
      </c>
      <c r="N529" s="10">
        <v>32.200000000000003</v>
      </c>
      <c r="O529" s="10">
        <v>28</v>
      </c>
      <c r="P529" s="10">
        <v>18</v>
      </c>
      <c r="Q529" s="10">
        <v>31.5</v>
      </c>
      <c r="R529" s="10">
        <v>755.5</v>
      </c>
      <c r="S529" s="10">
        <v>0</v>
      </c>
      <c r="T529" s="10">
        <v>56.1</v>
      </c>
      <c r="U529" s="10">
        <v>0</v>
      </c>
      <c r="V529" s="10">
        <v>749.1</v>
      </c>
      <c r="W529" s="10">
        <v>57.9</v>
      </c>
      <c r="X529" s="15">
        <f t="shared" ref="X529:X548" si="97">SUM(C529:W529)</f>
        <v>2013.9</v>
      </c>
      <c r="Y529" s="262">
        <f>X529+X530</f>
        <v>4426.6000000000004</v>
      </c>
      <c r="Z529" s="11"/>
    </row>
    <row r="530" spans="1:26" ht="12.75">
      <c r="A530" s="429"/>
      <c r="B530" s="12" t="s">
        <v>32</v>
      </c>
      <c r="C530" s="13">
        <v>7.1</v>
      </c>
      <c r="D530" s="13">
        <v>34.1</v>
      </c>
      <c r="E530" s="13">
        <v>32.4</v>
      </c>
      <c r="F530" s="10">
        <v>0</v>
      </c>
      <c r="G530" s="13">
        <v>21.4</v>
      </c>
      <c r="H530" s="13">
        <v>5.5</v>
      </c>
      <c r="I530" s="13">
        <v>37.200000000000003</v>
      </c>
      <c r="J530" s="13">
        <v>23</v>
      </c>
      <c r="K530" s="13">
        <v>44.4</v>
      </c>
      <c r="L530" s="13">
        <v>29.6</v>
      </c>
      <c r="M530" s="13">
        <v>28</v>
      </c>
      <c r="N530" s="13">
        <v>21.7</v>
      </c>
      <c r="O530" s="13">
        <v>26</v>
      </c>
      <c r="P530" s="13">
        <v>13.4</v>
      </c>
      <c r="Q530" s="13">
        <v>34.200000000000003</v>
      </c>
      <c r="R530" s="13">
        <v>968.3</v>
      </c>
      <c r="S530" s="10">
        <v>0</v>
      </c>
      <c r="T530" s="13">
        <v>48</v>
      </c>
      <c r="U530" s="13">
        <v>1000.3</v>
      </c>
      <c r="V530" s="13">
        <v>0</v>
      </c>
      <c r="W530" s="13">
        <v>38.1</v>
      </c>
      <c r="X530" s="12">
        <f t="shared" si="97"/>
        <v>2412.6999999999998</v>
      </c>
      <c r="Y530" s="428"/>
      <c r="Z530" s="11"/>
    </row>
    <row r="531" spans="1:26" ht="12.75">
      <c r="A531" s="260">
        <v>46124</v>
      </c>
      <c r="B531" s="15" t="s">
        <v>25</v>
      </c>
      <c r="C531" s="10">
        <v>8</v>
      </c>
      <c r="D531" s="10">
        <v>38</v>
      </c>
      <c r="E531" s="10">
        <v>33.4</v>
      </c>
      <c r="F531" s="10">
        <v>0</v>
      </c>
      <c r="G531" s="10">
        <v>19.8</v>
      </c>
      <c r="H531" s="10">
        <v>9.1</v>
      </c>
      <c r="I531" s="10">
        <v>27.8</v>
      </c>
      <c r="J531" s="10">
        <v>28.7</v>
      </c>
      <c r="K531" s="10">
        <v>51.7</v>
      </c>
      <c r="L531" s="10">
        <v>32.6</v>
      </c>
      <c r="M531" s="10">
        <v>36.6</v>
      </c>
      <c r="N531" s="10">
        <v>36.1</v>
      </c>
      <c r="O531" s="10">
        <v>29.9</v>
      </c>
      <c r="P531" s="10">
        <v>20.2</v>
      </c>
      <c r="Q531" s="10">
        <v>30.2</v>
      </c>
      <c r="R531" s="10">
        <v>628</v>
      </c>
      <c r="S531" s="10">
        <v>0</v>
      </c>
      <c r="T531" s="10">
        <v>47</v>
      </c>
      <c r="U531" s="10">
        <v>0</v>
      </c>
      <c r="V531" s="10">
        <v>556.29999999999995</v>
      </c>
      <c r="W531" s="10">
        <v>63</v>
      </c>
      <c r="X531" s="15">
        <f t="shared" si="97"/>
        <v>1696.3999999999999</v>
      </c>
      <c r="Y531" s="262">
        <f>X531+X532</f>
        <v>4077.2</v>
      </c>
      <c r="Z531" s="11"/>
    </row>
    <row r="532" spans="1:26" ht="12.75">
      <c r="A532" s="429"/>
      <c r="B532" s="12" t="s">
        <v>32</v>
      </c>
      <c r="C532" s="10">
        <v>7.5</v>
      </c>
      <c r="D532" s="10">
        <v>33.6</v>
      </c>
      <c r="E532" s="10">
        <v>31.2</v>
      </c>
      <c r="F532" s="10">
        <v>0</v>
      </c>
      <c r="G532" s="10">
        <v>21.3</v>
      </c>
      <c r="H532" s="10">
        <v>10.3</v>
      </c>
      <c r="I532" s="10">
        <v>41.6</v>
      </c>
      <c r="J532" s="10">
        <v>23.6</v>
      </c>
      <c r="K532" s="10">
        <v>46.5</v>
      </c>
      <c r="L532" s="10">
        <v>29.2</v>
      </c>
      <c r="M532" s="10">
        <v>31.8</v>
      </c>
      <c r="N532" s="10">
        <v>23.8</v>
      </c>
      <c r="O532" s="10">
        <v>26.2</v>
      </c>
      <c r="P532" s="10">
        <v>16.600000000000001</v>
      </c>
      <c r="Q532" s="10">
        <v>30.6</v>
      </c>
      <c r="R532" s="10">
        <v>943.7</v>
      </c>
      <c r="S532" s="10">
        <v>0</v>
      </c>
      <c r="T532" s="10">
        <v>47.7</v>
      </c>
      <c r="U532" s="10">
        <v>964.9</v>
      </c>
      <c r="V532" s="10">
        <v>0</v>
      </c>
      <c r="W532" s="10">
        <v>50.7</v>
      </c>
      <c r="X532" s="12">
        <f t="shared" si="97"/>
        <v>2380.7999999999997</v>
      </c>
      <c r="Y532" s="428"/>
      <c r="Z532" s="11"/>
    </row>
    <row r="533" spans="1:26" ht="12.75">
      <c r="A533" s="260">
        <v>46125</v>
      </c>
      <c r="B533" s="15" t="s">
        <v>25</v>
      </c>
      <c r="C533" s="10">
        <v>8.1</v>
      </c>
      <c r="D533" s="10">
        <v>35</v>
      </c>
      <c r="E533" s="10">
        <v>32.6</v>
      </c>
      <c r="F533" s="10">
        <v>0</v>
      </c>
      <c r="G533" s="10">
        <v>14.9</v>
      </c>
      <c r="H533" s="10">
        <v>7.7</v>
      </c>
      <c r="I533" s="10">
        <v>26.5</v>
      </c>
      <c r="J533" s="10">
        <v>31.3</v>
      </c>
      <c r="K533" s="10">
        <v>51.1</v>
      </c>
      <c r="L533" s="10">
        <v>33.299999999999997</v>
      </c>
      <c r="M533" s="10">
        <v>36.700000000000003</v>
      </c>
      <c r="N533" s="10">
        <v>35.4</v>
      </c>
      <c r="O533" s="10">
        <v>27.5</v>
      </c>
      <c r="P533" s="10">
        <v>21.4</v>
      </c>
      <c r="Q533" s="10">
        <v>31.5</v>
      </c>
      <c r="R533" s="10">
        <v>784.4</v>
      </c>
      <c r="S533" s="10">
        <v>0</v>
      </c>
      <c r="T533" s="10">
        <v>58.9</v>
      </c>
      <c r="U533" s="10">
        <v>0</v>
      </c>
      <c r="V533" s="10">
        <v>648.29999999999995</v>
      </c>
      <c r="W533" s="10">
        <v>60.7</v>
      </c>
      <c r="X533" s="15">
        <f t="shared" si="97"/>
        <v>1945.3</v>
      </c>
      <c r="Y533" s="262">
        <f>X533+X534</f>
        <v>4339.4000000000005</v>
      </c>
      <c r="Z533" s="11"/>
    </row>
    <row r="534" spans="1:26" ht="12.75">
      <c r="A534" s="429"/>
      <c r="B534" s="12" t="s">
        <v>32</v>
      </c>
      <c r="C534" s="10">
        <v>8.1</v>
      </c>
      <c r="D534" s="10">
        <v>30</v>
      </c>
      <c r="E534" s="10">
        <v>31.6</v>
      </c>
      <c r="F534" s="10">
        <v>0</v>
      </c>
      <c r="G534" s="10">
        <v>19.100000000000001</v>
      </c>
      <c r="H534" s="10">
        <v>7</v>
      </c>
      <c r="I534" s="10">
        <v>43</v>
      </c>
      <c r="J534" s="10">
        <v>26</v>
      </c>
      <c r="K534" s="10">
        <v>46.6</v>
      </c>
      <c r="L534" s="10">
        <v>36</v>
      </c>
      <c r="M534" s="10">
        <v>29.1</v>
      </c>
      <c r="N534" s="10">
        <v>20.6</v>
      </c>
      <c r="O534" s="10">
        <v>24</v>
      </c>
      <c r="P534" s="10">
        <v>18.399999999999999</v>
      </c>
      <c r="Q534" s="10">
        <v>33.799999999999997</v>
      </c>
      <c r="R534" s="10">
        <v>933.1</v>
      </c>
      <c r="S534" s="10">
        <v>0</v>
      </c>
      <c r="T534" s="10">
        <v>45.2</v>
      </c>
      <c r="U534" s="10">
        <v>993.7</v>
      </c>
      <c r="V534" s="10">
        <v>0</v>
      </c>
      <c r="W534" s="10">
        <v>48.8</v>
      </c>
      <c r="X534" s="12">
        <f t="shared" si="97"/>
        <v>2394.1000000000004</v>
      </c>
      <c r="Y534" s="428"/>
      <c r="Z534" s="11"/>
    </row>
    <row r="535" spans="1:26" ht="12.75">
      <c r="A535" s="260">
        <v>46126</v>
      </c>
      <c r="B535" s="15" t="s">
        <v>25</v>
      </c>
      <c r="C535" s="10">
        <v>7.2</v>
      </c>
      <c r="D535" s="10">
        <v>39</v>
      </c>
      <c r="E535" s="10">
        <v>34.200000000000003</v>
      </c>
      <c r="F535" s="10">
        <v>0</v>
      </c>
      <c r="G535" s="10">
        <v>16.600000000000001</v>
      </c>
      <c r="H535" s="10">
        <v>4.5</v>
      </c>
      <c r="I535" s="10">
        <v>21.4</v>
      </c>
      <c r="J535" s="10">
        <v>35</v>
      </c>
      <c r="K535" s="10">
        <v>55.3</v>
      </c>
      <c r="L535" s="10">
        <v>34</v>
      </c>
      <c r="M535" s="10">
        <v>38.299999999999997</v>
      </c>
      <c r="N535" s="10">
        <v>28.5</v>
      </c>
      <c r="O535" s="10">
        <v>26.1</v>
      </c>
      <c r="P535" s="10">
        <v>20.399999999999999</v>
      </c>
      <c r="Q535" s="10">
        <v>32.6</v>
      </c>
      <c r="R535" s="10">
        <v>731.2</v>
      </c>
      <c r="S535" s="10">
        <v>0</v>
      </c>
      <c r="T535" s="10">
        <v>44.3</v>
      </c>
      <c r="U535" s="10">
        <v>0</v>
      </c>
      <c r="V535" s="10">
        <v>878.2</v>
      </c>
      <c r="W535" s="10">
        <v>57</v>
      </c>
      <c r="X535" s="15">
        <f t="shared" si="97"/>
        <v>2103.8000000000002</v>
      </c>
      <c r="Y535" s="262">
        <f>X535+X536</f>
        <v>4534.6000000000004</v>
      </c>
      <c r="Z535" s="11"/>
    </row>
    <row r="536" spans="1:26" ht="12.75">
      <c r="A536" s="429"/>
      <c r="B536" s="12" t="s">
        <v>32</v>
      </c>
      <c r="C536" s="10">
        <v>8</v>
      </c>
      <c r="D536" s="10">
        <v>33</v>
      </c>
      <c r="E536" s="10">
        <v>31.7</v>
      </c>
      <c r="F536" s="10">
        <v>0</v>
      </c>
      <c r="G536" s="10">
        <v>17.399999999999999</v>
      </c>
      <c r="H536" s="10">
        <v>8</v>
      </c>
      <c r="I536" s="10">
        <v>49.7</v>
      </c>
      <c r="J536" s="10">
        <v>32.200000000000003</v>
      </c>
      <c r="K536" s="10">
        <v>51.5</v>
      </c>
      <c r="L536" s="10">
        <v>35</v>
      </c>
      <c r="M536" s="10">
        <v>34.9</v>
      </c>
      <c r="N536" s="10">
        <v>23</v>
      </c>
      <c r="O536" s="10">
        <v>24.2</v>
      </c>
      <c r="P536" s="10">
        <v>17.3</v>
      </c>
      <c r="Q536" s="10">
        <v>30</v>
      </c>
      <c r="R536" s="10">
        <v>909</v>
      </c>
      <c r="S536" s="10">
        <v>0</v>
      </c>
      <c r="T536" s="10">
        <v>54.6</v>
      </c>
      <c r="U536" s="10">
        <v>1020.9</v>
      </c>
      <c r="V536" s="10">
        <v>0</v>
      </c>
      <c r="W536" s="10">
        <v>50.4</v>
      </c>
      <c r="X536" s="12">
        <f t="shared" si="97"/>
        <v>2430.8000000000002</v>
      </c>
      <c r="Y536" s="428"/>
      <c r="Z536" s="11"/>
    </row>
    <row r="537" spans="1:26" ht="12.75">
      <c r="A537" s="260">
        <v>46127</v>
      </c>
      <c r="B537" s="15" t="s">
        <v>25</v>
      </c>
      <c r="C537" s="10">
        <v>8</v>
      </c>
      <c r="D537" s="10">
        <v>32.9</v>
      </c>
      <c r="E537" s="10">
        <v>35.299999999999997</v>
      </c>
      <c r="F537" s="10">
        <v>0</v>
      </c>
      <c r="G537" s="10">
        <v>15.6</v>
      </c>
      <c r="H537" s="10">
        <v>9</v>
      </c>
      <c r="I537" s="10">
        <v>27</v>
      </c>
      <c r="J537" s="10">
        <v>28</v>
      </c>
      <c r="K537" s="10">
        <v>53.9</v>
      </c>
      <c r="L537" s="10">
        <v>37.200000000000003</v>
      </c>
      <c r="M537" s="10">
        <v>39.299999999999997</v>
      </c>
      <c r="N537" s="10">
        <v>27.4</v>
      </c>
      <c r="O537" s="10">
        <v>26.4</v>
      </c>
      <c r="P537" s="10">
        <v>16.3</v>
      </c>
      <c r="Q537" s="10">
        <v>32.4</v>
      </c>
      <c r="R537" s="10">
        <v>712.8</v>
      </c>
      <c r="S537" s="10">
        <v>0</v>
      </c>
      <c r="T537" s="10">
        <v>55.4</v>
      </c>
      <c r="U537" s="10">
        <v>0</v>
      </c>
      <c r="V537" s="10">
        <v>844</v>
      </c>
      <c r="W537" s="10">
        <v>57</v>
      </c>
      <c r="X537" s="15">
        <f t="shared" si="97"/>
        <v>2057.9</v>
      </c>
      <c r="Y537" s="262">
        <f>X537+X538</f>
        <v>4507.2999999999993</v>
      </c>
      <c r="Z537" s="11"/>
    </row>
    <row r="538" spans="1:26" ht="12.75">
      <c r="A538" s="429"/>
      <c r="B538" s="12" t="s">
        <v>32</v>
      </c>
      <c r="C538" s="10">
        <v>31.5</v>
      </c>
      <c r="D538" s="10">
        <v>37.1</v>
      </c>
      <c r="E538" s="10">
        <v>8.5</v>
      </c>
      <c r="F538" s="10">
        <v>0</v>
      </c>
      <c r="G538" s="10">
        <v>18.3</v>
      </c>
      <c r="H538" s="10">
        <v>9.3000000000000007</v>
      </c>
      <c r="I538" s="10">
        <v>41.4</v>
      </c>
      <c r="J538" s="10">
        <v>23</v>
      </c>
      <c r="K538" s="10">
        <v>47.2</v>
      </c>
      <c r="L538" s="10">
        <v>31.2</v>
      </c>
      <c r="M538" s="10">
        <v>34.4</v>
      </c>
      <c r="N538" s="10">
        <v>21.1</v>
      </c>
      <c r="O538" s="10">
        <v>25.3</v>
      </c>
      <c r="P538" s="10">
        <v>15.2</v>
      </c>
      <c r="Q538" s="10">
        <v>31.8</v>
      </c>
      <c r="R538" s="10">
        <v>942.5</v>
      </c>
      <c r="S538" s="10">
        <v>0</v>
      </c>
      <c r="T538" s="10">
        <v>48.6</v>
      </c>
      <c r="U538" s="10">
        <v>1038.8</v>
      </c>
      <c r="V538" s="10">
        <v>0</v>
      </c>
      <c r="W538" s="10">
        <v>44.2</v>
      </c>
      <c r="X538" s="12">
        <f t="shared" si="97"/>
        <v>2449.3999999999996</v>
      </c>
      <c r="Y538" s="428"/>
      <c r="Z538" s="11"/>
    </row>
    <row r="539" spans="1:26" ht="12.75">
      <c r="A539" s="260">
        <v>46128</v>
      </c>
      <c r="B539" s="15" t="s">
        <v>25</v>
      </c>
      <c r="C539" s="10">
        <v>7.5</v>
      </c>
      <c r="D539" s="10">
        <v>44.3</v>
      </c>
      <c r="E539" s="10">
        <v>34.9</v>
      </c>
      <c r="F539" s="10">
        <v>0</v>
      </c>
      <c r="G539" s="10">
        <v>14.4</v>
      </c>
      <c r="H539" s="10">
        <v>7.9</v>
      </c>
      <c r="I539" s="10">
        <v>26.5</v>
      </c>
      <c r="J539" s="10">
        <v>28.5</v>
      </c>
      <c r="K539" s="10">
        <v>51.8</v>
      </c>
      <c r="L539" s="10">
        <v>34.299999999999997</v>
      </c>
      <c r="M539" s="10">
        <v>37</v>
      </c>
      <c r="N539" s="10">
        <v>29.6</v>
      </c>
      <c r="O539" s="10">
        <v>26.4</v>
      </c>
      <c r="P539" s="10">
        <v>20.5</v>
      </c>
      <c r="Q539" s="10">
        <v>31.1</v>
      </c>
      <c r="R539" s="10">
        <v>753.9</v>
      </c>
      <c r="S539" s="10">
        <v>0</v>
      </c>
      <c r="T539" s="10">
        <v>56.6</v>
      </c>
      <c r="U539" s="10">
        <v>0</v>
      </c>
      <c r="V539" s="10">
        <v>739.9</v>
      </c>
      <c r="W539" s="10">
        <v>50.8</v>
      </c>
      <c r="X539" s="15">
        <f t="shared" si="97"/>
        <v>1995.8999999999999</v>
      </c>
      <c r="Y539" s="262">
        <f>X539+X540</f>
        <v>4436.5</v>
      </c>
      <c r="Z539" s="11"/>
    </row>
    <row r="540" spans="1:26" ht="12.75">
      <c r="A540" s="429"/>
      <c r="B540" s="12" t="s">
        <v>32</v>
      </c>
      <c r="C540" s="10">
        <v>8.1</v>
      </c>
      <c r="D540" s="10">
        <v>35.200000000000003</v>
      </c>
      <c r="E540" s="10">
        <v>33.4</v>
      </c>
      <c r="F540" s="10">
        <v>0</v>
      </c>
      <c r="G540" s="10">
        <v>18.2</v>
      </c>
      <c r="H540" s="10">
        <v>9.4</v>
      </c>
      <c r="I540" s="10">
        <v>45.4</v>
      </c>
      <c r="J540" s="10">
        <v>22.6</v>
      </c>
      <c r="K540" s="10">
        <v>46.4</v>
      </c>
      <c r="L540" s="10">
        <v>35.299999999999997</v>
      </c>
      <c r="M540" s="10">
        <v>32.1</v>
      </c>
      <c r="N540" s="10">
        <v>17.3</v>
      </c>
      <c r="O540" s="10">
        <v>21.1</v>
      </c>
      <c r="P540" s="10">
        <v>16.2</v>
      </c>
      <c r="Q540" s="10">
        <v>29</v>
      </c>
      <c r="R540" s="10">
        <v>1025.0999999999999</v>
      </c>
      <c r="S540" s="10">
        <v>0</v>
      </c>
      <c r="T540" s="10">
        <v>40.9</v>
      </c>
      <c r="U540" s="10">
        <v>957.8</v>
      </c>
      <c r="V540" s="10">
        <v>0</v>
      </c>
      <c r="W540" s="10">
        <v>47.1</v>
      </c>
      <c r="X540" s="12">
        <f t="shared" si="97"/>
        <v>2440.6</v>
      </c>
      <c r="Y540" s="428"/>
      <c r="Z540" s="11"/>
    </row>
    <row r="541" spans="1:26" ht="12.75">
      <c r="A541" s="260">
        <v>46129</v>
      </c>
      <c r="B541" s="15" t="s">
        <v>25</v>
      </c>
      <c r="C541" s="10">
        <v>7</v>
      </c>
      <c r="D541" s="10">
        <v>39.1</v>
      </c>
      <c r="E541" s="10">
        <v>36.1</v>
      </c>
      <c r="F541" s="10">
        <v>0</v>
      </c>
      <c r="G541" s="10">
        <v>16.399999999999999</v>
      </c>
      <c r="H541" s="10">
        <v>11.1</v>
      </c>
      <c r="I541" s="10">
        <v>28.8</v>
      </c>
      <c r="J541" s="10">
        <v>30</v>
      </c>
      <c r="K541" s="10">
        <v>56.2</v>
      </c>
      <c r="L541" s="10">
        <v>43.4</v>
      </c>
      <c r="M541" s="10">
        <v>40</v>
      </c>
      <c r="N541" s="10">
        <v>28.8</v>
      </c>
      <c r="O541" s="10">
        <v>13.8</v>
      </c>
      <c r="P541" s="10">
        <v>20.3</v>
      </c>
      <c r="Q541" s="10">
        <v>28</v>
      </c>
      <c r="R541" s="10">
        <v>743.1</v>
      </c>
      <c r="S541" s="10">
        <v>0</v>
      </c>
      <c r="T541" s="10">
        <v>56.4</v>
      </c>
      <c r="U541" s="10">
        <v>0</v>
      </c>
      <c r="V541" s="10">
        <v>765.5</v>
      </c>
      <c r="W541" s="10">
        <v>39.6</v>
      </c>
      <c r="X541" s="15">
        <f t="shared" si="97"/>
        <v>2003.6</v>
      </c>
      <c r="Y541" s="262">
        <f>X541+X542</f>
        <v>4394.3999999999996</v>
      </c>
      <c r="Z541" s="11"/>
    </row>
    <row r="542" spans="1:26" ht="12.75">
      <c r="A542" s="429"/>
      <c r="B542" s="12" t="s">
        <v>32</v>
      </c>
      <c r="C542" s="10">
        <v>7.4</v>
      </c>
      <c r="D542" s="10">
        <v>40</v>
      </c>
      <c r="E542" s="10">
        <v>33.6</v>
      </c>
      <c r="F542" s="10">
        <v>0</v>
      </c>
      <c r="G542" s="10">
        <v>19</v>
      </c>
      <c r="H542" s="10">
        <v>7.7</v>
      </c>
      <c r="I542" s="10">
        <v>48</v>
      </c>
      <c r="J542" s="10">
        <v>25.8</v>
      </c>
      <c r="K542" s="10">
        <v>50</v>
      </c>
      <c r="L542" s="10">
        <v>37</v>
      </c>
      <c r="M542" s="10">
        <v>34.200000000000003</v>
      </c>
      <c r="N542" s="10">
        <v>16.600000000000001</v>
      </c>
      <c r="O542" s="10">
        <v>20</v>
      </c>
      <c r="P542" s="10">
        <v>16</v>
      </c>
      <c r="Q542" s="10">
        <v>24.2</v>
      </c>
      <c r="R542" s="10">
        <v>910.8</v>
      </c>
      <c r="S542" s="10">
        <v>0</v>
      </c>
      <c r="T542" s="10">
        <v>52.7</v>
      </c>
      <c r="U542" s="10">
        <v>1015.8</v>
      </c>
      <c r="V542" s="10">
        <v>0</v>
      </c>
      <c r="W542" s="10">
        <v>32</v>
      </c>
      <c r="X542" s="12">
        <f t="shared" si="97"/>
        <v>2390.8000000000002</v>
      </c>
      <c r="Y542" s="428"/>
      <c r="Z542" s="11"/>
    </row>
    <row r="543" spans="1:26" ht="12.75">
      <c r="A543" s="260">
        <v>46130</v>
      </c>
      <c r="B543" s="15" t="s">
        <v>25</v>
      </c>
      <c r="C543" s="10">
        <v>7.9</v>
      </c>
      <c r="D543" s="10">
        <v>38</v>
      </c>
      <c r="E543" s="10">
        <v>30.6</v>
      </c>
      <c r="F543" s="10">
        <v>0</v>
      </c>
      <c r="G543" s="10">
        <v>18</v>
      </c>
      <c r="H543" s="10">
        <v>10.4</v>
      </c>
      <c r="I543" s="10">
        <v>28</v>
      </c>
      <c r="J543" s="10">
        <v>30.1</v>
      </c>
      <c r="K543" s="10">
        <v>54.8</v>
      </c>
      <c r="L543" s="10">
        <v>35.5</v>
      </c>
      <c r="M543" s="10">
        <v>39</v>
      </c>
      <c r="N543" s="10">
        <v>28.5</v>
      </c>
      <c r="O543" s="10">
        <v>23.3</v>
      </c>
      <c r="P543" s="10">
        <v>24.4</v>
      </c>
      <c r="Q543" s="10">
        <v>31.6</v>
      </c>
      <c r="R543" s="10">
        <v>719.6</v>
      </c>
      <c r="S543" s="10">
        <v>0</v>
      </c>
      <c r="T543" s="10">
        <v>55.7</v>
      </c>
      <c r="U543" s="10">
        <v>0</v>
      </c>
      <c r="V543" s="10">
        <v>770.6</v>
      </c>
      <c r="W543" s="10">
        <v>43.9</v>
      </c>
      <c r="X543" s="15">
        <f t="shared" si="97"/>
        <v>1989.9</v>
      </c>
      <c r="Y543" s="262">
        <f>X543+X544</f>
        <v>4387.2</v>
      </c>
      <c r="Z543" s="11"/>
    </row>
    <row r="544" spans="1:26" ht="12.75">
      <c r="A544" s="429"/>
      <c r="B544" s="12" t="s">
        <v>32</v>
      </c>
      <c r="C544" s="10">
        <v>8</v>
      </c>
      <c r="D544" s="10">
        <v>35.799999999999997</v>
      </c>
      <c r="E544" s="10">
        <v>32.4</v>
      </c>
      <c r="F544" s="10">
        <v>0</v>
      </c>
      <c r="G544" s="10">
        <v>22.8</v>
      </c>
      <c r="H544" s="10">
        <v>14.6</v>
      </c>
      <c r="I544" s="10">
        <v>48</v>
      </c>
      <c r="J544" s="10">
        <v>23.1</v>
      </c>
      <c r="K544" s="10">
        <v>47.7</v>
      </c>
      <c r="L544" s="10">
        <v>39.700000000000003</v>
      </c>
      <c r="M544" s="10">
        <v>31.4</v>
      </c>
      <c r="N544" s="10">
        <v>15.7</v>
      </c>
      <c r="O544" s="10">
        <v>21.8</v>
      </c>
      <c r="P544" s="10">
        <v>19.399999999999999</v>
      </c>
      <c r="Q544" s="10">
        <v>25.2</v>
      </c>
      <c r="R544" s="10">
        <v>910.8</v>
      </c>
      <c r="S544" s="10">
        <v>0</v>
      </c>
      <c r="T544" s="10">
        <v>43</v>
      </c>
      <c r="U544" s="10">
        <v>1019.9</v>
      </c>
      <c r="V544" s="10">
        <v>0</v>
      </c>
      <c r="W544" s="10">
        <v>38</v>
      </c>
      <c r="X544" s="12">
        <f t="shared" si="97"/>
        <v>2397.2999999999997</v>
      </c>
      <c r="Y544" s="428"/>
      <c r="Z544" s="11"/>
    </row>
    <row r="545" spans="1:26" ht="12.75">
      <c r="A545" s="260">
        <v>46131</v>
      </c>
      <c r="B545" s="15" t="s">
        <v>25</v>
      </c>
      <c r="C545" s="10">
        <v>8.4</v>
      </c>
      <c r="D545" s="10">
        <v>35.6</v>
      </c>
      <c r="E545" s="10">
        <v>34.4</v>
      </c>
      <c r="F545" s="10">
        <v>0</v>
      </c>
      <c r="G545" s="10">
        <v>11</v>
      </c>
      <c r="H545" s="10">
        <v>11.5</v>
      </c>
      <c r="I545" s="10">
        <v>27</v>
      </c>
      <c r="J545" s="10">
        <v>29.2</v>
      </c>
      <c r="K545" s="10">
        <v>53.2</v>
      </c>
      <c r="L545" s="10">
        <v>37.200000000000003</v>
      </c>
      <c r="M545" s="10">
        <v>36.299999999999997</v>
      </c>
      <c r="N545" s="10">
        <v>23.7</v>
      </c>
      <c r="O545" s="10">
        <v>20</v>
      </c>
      <c r="P545" s="10">
        <v>23.7</v>
      </c>
      <c r="Q545" s="10">
        <v>30.4</v>
      </c>
      <c r="R545" s="10">
        <v>740.9</v>
      </c>
      <c r="S545" s="10">
        <v>0</v>
      </c>
      <c r="T545" s="10">
        <v>53.6</v>
      </c>
      <c r="U545" s="10">
        <v>0</v>
      </c>
      <c r="V545" s="10">
        <v>737.4</v>
      </c>
      <c r="W545" s="10">
        <v>44.8</v>
      </c>
      <c r="X545" s="15">
        <f t="shared" si="97"/>
        <v>1958.3</v>
      </c>
      <c r="Y545" s="262">
        <f>X545+X546</f>
        <v>4015.8</v>
      </c>
      <c r="Z545" s="11"/>
    </row>
    <row r="546" spans="1:26" ht="12.75">
      <c r="A546" s="429"/>
      <c r="B546" s="12" t="s">
        <v>32</v>
      </c>
      <c r="C546" s="10">
        <v>8.3000000000000007</v>
      </c>
      <c r="D546" s="10">
        <v>38.299999999999997</v>
      </c>
      <c r="E546" s="10">
        <v>30.3</v>
      </c>
      <c r="F546" s="10">
        <v>0</v>
      </c>
      <c r="G546" s="10">
        <v>16.7</v>
      </c>
      <c r="H546" s="10">
        <v>9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901</v>
      </c>
      <c r="S546" s="10">
        <v>0</v>
      </c>
      <c r="T546" s="10">
        <v>0</v>
      </c>
      <c r="U546" s="10">
        <v>1053.9000000000001</v>
      </c>
      <c r="V546" s="10">
        <v>0</v>
      </c>
      <c r="W546" s="10">
        <v>0</v>
      </c>
      <c r="X546" s="12">
        <f t="shared" si="97"/>
        <v>2057.5</v>
      </c>
      <c r="Y546" s="428"/>
      <c r="Z546" s="11"/>
    </row>
    <row r="547" spans="1:26" ht="12.75">
      <c r="A547" s="260">
        <v>46132</v>
      </c>
      <c r="B547" s="15" t="s">
        <v>25</v>
      </c>
      <c r="C547" s="10">
        <v>8</v>
      </c>
      <c r="D547" s="10">
        <v>38.299999999999997</v>
      </c>
      <c r="E547" s="10">
        <v>34.200000000000003</v>
      </c>
      <c r="F547" s="10">
        <v>0</v>
      </c>
      <c r="G547" s="10">
        <v>9.4</v>
      </c>
      <c r="H547" s="10">
        <v>9.5</v>
      </c>
      <c r="I547" s="10">
        <v>31.2</v>
      </c>
      <c r="J547" s="10">
        <v>31.4</v>
      </c>
      <c r="K547" s="10">
        <v>55.7</v>
      </c>
      <c r="L547" s="10">
        <v>41</v>
      </c>
      <c r="M547" s="10">
        <v>33.700000000000003</v>
      </c>
      <c r="N547" s="10">
        <v>27.6</v>
      </c>
      <c r="O547" s="10">
        <v>27</v>
      </c>
      <c r="P547" s="10">
        <v>24.3</v>
      </c>
      <c r="Q547" s="10">
        <v>32.700000000000003</v>
      </c>
      <c r="R547" s="10">
        <v>603</v>
      </c>
      <c r="S547" s="10">
        <v>0</v>
      </c>
      <c r="T547" s="10">
        <v>50.6</v>
      </c>
      <c r="U547" s="10">
        <v>0</v>
      </c>
      <c r="V547" s="10">
        <v>742</v>
      </c>
      <c r="W547" s="10">
        <v>45</v>
      </c>
      <c r="X547" s="15">
        <f t="shared" si="97"/>
        <v>1844.6</v>
      </c>
      <c r="Y547" s="262">
        <f>X547+X548</f>
        <v>4182.3999999999996</v>
      </c>
      <c r="Z547" s="11"/>
    </row>
    <row r="548" spans="1:26" ht="12.75">
      <c r="A548" s="429"/>
      <c r="B548" s="12" t="s">
        <v>32</v>
      </c>
      <c r="C548" s="10">
        <v>8</v>
      </c>
      <c r="D548" s="10">
        <v>38.4</v>
      </c>
      <c r="E548" s="10">
        <v>32</v>
      </c>
      <c r="F548" s="10">
        <v>0</v>
      </c>
      <c r="G548" s="10">
        <v>13.6</v>
      </c>
      <c r="H548" s="10">
        <v>9</v>
      </c>
      <c r="I548" s="10">
        <v>38</v>
      </c>
      <c r="J548" s="10">
        <v>26.2</v>
      </c>
      <c r="K548" s="10">
        <v>47.3</v>
      </c>
      <c r="L548" s="10">
        <v>32</v>
      </c>
      <c r="M548" s="10">
        <v>26.7</v>
      </c>
      <c r="N548" s="10">
        <v>18.7</v>
      </c>
      <c r="O548" s="10">
        <v>19.5</v>
      </c>
      <c r="P548" s="10">
        <v>13.8</v>
      </c>
      <c r="Q548" s="10">
        <v>24.1</v>
      </c>
      <c r="R548" s="10">
        <v>901.7</v>
      </c>
      <c r="S548" s="10">
        <v>0</v>
      </c>
      <c r="T548" s="10">
        <v>44.6</v>
      </c>
      <c r="U548" s="10">
        <v>1012.8</v>
      </c>
      <c r="V548" s="10">
        <v>0</v>
      </c>
      <c r="W548" s="10">
        <v>31.4</v>
      </c>
      <c r="X548" s="12">
        <f t="shared" si="97"/>
        <v>2337.7999999999997</v>
      </c>
      <c r="Y548" s="428"/>
      <c r="Z548" s="11"/>
    </row>
    <row r="549" spans="1:26" ht="14.25">
      <c r="A549" s="9"/>
      <c r="B549" s="67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5"/>
      <c r="Y549" s="15"/>
      <c r="Z549" s="11"/>
    </row>
    <row r="550" spans="1:26" ht="12.75">
      <c r="A550" s="255" t="s">
        <v>89</v>
      </c>
      <c r="B550" s="437"/>
      <c r="C550" s="17">
        <f t="shared" ref="C550:Y550" si="98">SUM(C529:C548)</f>
        <v>179.8</v>
      </c>
      <c r="D550" s="17">
        <f t="shared" si="98"/>
        <v>735.69999999999982</v>
      </c>
      <c r="E550" s="17">
        <f t="shared" si="98"/>
        <v>634.6</v>
      </c>
      <c r="F550" s="17">
        <f t="shared" si="98"/>
        <v>0</v>
      </c>
      <c r="G550" s="17">
        <f t="shared" si="98"/>
        <v>341</v>
      </c>
      <c r="H550" s="17">
        <f t="shared" si="98"/>
        <v>178.4</v>
      </c>
      <c r="I550" s="17">
        <f t="shared" si="98"/>
        <v>666</v>
      </c>
      <c r="J550" s="17">
        <f t="shared" si="98"/>
        <v>526.1</v>
      </c>
      <c r="K550" s="17">
        <f t="shared" si="98"/>
        <v>962.7</v>
      </c>
      <c r="L550" s="17">
        <f t="shared" si="98"/>
        <v>668.80000000000007</v>
      </c>
      <c r="M550" s="17">
        <f t="shared" si="98"/>
        <v>656</v>
      </c>
      <c r="N550" s="17">
        <f t="shared" si="98"/>
        <v>476.30000000000007</v>
      </c>
      <c r="O550" s="17">
        <f t="shared" si="98"/>
        <v>456.50000000000006</v>
      </c>
      <c r="P550" s="17">
        <f t="shared" si="98"/>
        <v>355.8</v>
      </c>
      <c r="Q550" s="17">
        <f t="shared" si="98"/>
        <v>574.90000000000009</v>
      </c>
      <c r="R550" s="17">
        <f t="shared" si="98"/>
        <v>16518.399999999998</v>
      </c>
      <c r="S550" s="17">
        <f t="shared" si="98"/>
        <v>0</v>
      </c>
      <c r="T550" s="17">
        <f t="shared" si="98"/>
        <v>959.90000000000009</v>
      </c>
      <c r="U550" s="17">
        <f t="shared" si="98"/>
        <v>10078.799999999999</v>
      </c>
      <c r="V550" s="17">
        <f t="shared" si="98"/>
        <v>7431.3</v>
      </c>
      <c r="W550" s="17">
        <f t="shared" si="98"/>
        <v>900.39999999999986</v>
      </c>
      <c r="X550" s="17">
        <f t="shared" si="98"/>
        <v>43301.4</v>
      </c>
      <c r="Y550" s="17">
        <f t="shared" si="98"/>
        <v>43301.4</v>
      </c>
      <c r="Z550" s="11"/>
    </row>
    <row r="551" spans="1:26" ht="13.5">
      <c r="A551" s="270" t="s">
        <v>90</v>
      </c>
      <c r="B551" s="437"/>
      <c r="C551" s="16">
        <f t="shared" ref="C551:Q551" si="99">40*C550</f>
        <v>7192</v>
      </c>
      <c r="D551" s="16">
        <f t="shared" si="99"/>
        <v>29427.999999999993</v>
      </c>
      <c r="E551" s="16">
        <f t="shared" si="99"/>
        <v>25384</v>
      </c>
      <c r="F551" s="16">
        <f t="shared" si="99"/>
        <v>0</v>
      </c>
      <c r="G551" s="16">
        <f t="shared" si="99"/>
        <v>13640</v>
      </c>
      <c r="H551" s="16">
        <f t="shared" si="99"/>
        <v>7136</v>
      </c>
      <c r="I551" s="16">
        <f t="shared" si="99"/>
        <v>26640</v>
      </c>
      <c r="J551" s="16">
        <f t="shared" si="99"/>
        <v>21044</v>
      </c>
      <c r="K551" s="16">
        <f t="shared" si="99"/>
        <v>38508</v>
      </c>
      <c r="L551" s="16">
        <f t="shared" si="99"/>
        <v>26752.000000000004</v>
      </c>
      <c r="M551" s="16">
        <f t="shared" si="99"/>
        <v>26240</v>
      </c>
      <c r="N551" s="16">
        <f t="shared" si="99"/>
        <v>19052.000000000004</v>
      </c>
      <c r="O551" s="16">
        <f t="shared" si="99"/>
        <v>18260.000000000004</v>
      </c>
      <c r="P551" s="16">
        <f t="shared" si="99"/>
        <v>14232</v>
      </c>
      <c r="Q551" s="16">
        <f t="shared" si="99"/>
        <v>22996.000000000004</v>
      </c>
      <c r="R551" s="16"/>
      <c r="S551" s="16">
        <f t="shared" ref="S551:T551" si="100">40*S550</f>
        <v>0</v>
      </c>
      <c r="T551" s="16">
        <f t="shared" si="100"/>
        <v>38396</v>
      </c>
      <c r="U551" s="16"/>
      <c r="V551" s="16"/>
      <c r="W551" s="16"/>
      <c r="X551" s="16">
        <f t="shared" ref="X551:Y551" si="101">40*X550</f>
        <v>1732056</v>
      </c>
      <c r="Y551" s="16">
        <f t="shared" si="101"/>
        <v>1732056</v>
      </c>
      <c r="Z551" s="11"/>
    </row>
    <row r="552" spans="1:26" ht="12.75">
      <c r="A552" s="82"/>
      <c r="B552" s="67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5"/>
      <c r="Y552" s="15"/>
      <c r="Z552" s="11"/>
    </row>
    <row r="553" spans="1:26" ht="12.75">
      <c r="A553" s="255" t="s">
        <v>91</v>
      </c>
      <c r="B553" s="43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76"/>
      <c r="U553" s="76"/>
      <c r="V553" s="76"/>
      <c r="W553" s="76"/>
      <c r="X553" s="22"/>
      <c r="Y553" s="22"/>
      <c r="Z553" s="11"/>
    </row>
    <row r="554" spans="1:26" ht="12.75">
      <c r="A554" s="254" t="s">
        <v>92</v>
      </c>
      <c r="B554" s="437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59"/>
      <c r="U554" s="59"/>
      <c r="V554" s="59"/>
      <c r="W554" s="59"/>
      <c r="X554" s="20"/>
      <c r="Y554" s="20"/>
      <c r="Z554" s="11"/>
    </row>
    <row r="555" spans="1:26" ht="14.25">
      <c r="A555" s="9"/>
      <c r="B555" s="67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5"/>
      <c r="Y555" s="15"/>
      <c r="Z555" s="11"/>
    </row>
    <row r="556" spans="1:26" ht="12.75">
      <c r="A556" s="260">
        <v>46133</v>
      </c>
      <c r="B556" s="15" t="s">
        <v>25</v>
      </c>
      <c r="C556" s="10">
        <v>8</v>
      </c>
      <c r="D556" s="10">
        <v>35.299999999999997</v>
      </c>
      <c r="E556" s="10">
        <v>32.9</v>
      </c>
      <c r="F556" s="10">
        <v>0</v>
      </c>
      <c r="G556" s="10">
        <v>15.3</v>
      </c>
      <c r="H556" s="10">
        <v>6.2</v>
      </c>
      <c r="I556" s="10">
        <v>25.9</v>
      </c>
      <c r="J556" s="10">
        <v>29</v>
      </c>
      <c r="K556" s="10">
        <v>51.3</v>
      </c>
      <c r="L556" s="10">
        <v>38</v>
      </c>
      <c r="M556" s="10">
        <v>30.2</v>
      </c>
      <c r="N556" s="10">
        <v>26.5</v>
      </c>
      <c r="O556" s="10">
        <v>26</v>
      </c>
      <c r="P556" s="10">
        <v>20.399999999999999</v>
      </c>
      <c r="Q556" s="10">
        <v>29.2</v>
      </c>
      <c r="R556" s="10">
        <v>746.7</v>
      </c>
      <c r="S556" s="10">
        <v>0</v>
      </c>
      <c r="T556" s="10">
        <v>51.2</v>
      </c>
      <c r="U556" s="10">
        <v>0</v>
      </c>
      <c r="V556" s="10">
        <v>724</v>
      </c>
      <c r="W556" s="10">
        <v>40.200000000000003</v>
      </c>
      <c r="X556" s="15">
        <f t="shared" ref="X556:X575" si="102">SUM(C556:W556)</f>
        <v>1936.3000000000002</v>
      </c>
      <c r="Y556" s="262">
        <f>X556+X557</f>
        <v>4430.9000000000005</v>
      </c>
      <c r="Z556" s="11"/>
    </row>
    <row r="557" spans="1:26" ht="12.75">
      <c r="A557" s="429"/>
      <c r="B557" s="12" t="s">
        <v>32</v>
      </c>
      <c r="C557" s="13">
        <v>8</v>
      </c>
      <c r="D557" s="13">
        <v>42.2</v>
      </c>
      <c r="E557" s="13">
        <v>33.6</v>
      </c>
      <c r="F557" s="13">
        <v>0</v>
      </c>
      <c r="G557" s="13">
        <v>17</v>
      </c>
      <c r="H557" s="13">
        <v>9</v>
      </c>
      <c r="I557" s="13">
        <v>43.8</v>
      </c>
      <c r="J557" s="13">
        <v>22.6</v>
      </c>
      <c r="K557" s="13">
        <v>47</v>
      </c>
      <c r="L557" s="13">
        <v>34</v>
      </c>
      <c r="M557" s="13">
        <v>26.6</v>
      </c>
      <c r="N557" s="13">
        <v>19.7</v>
      </c>
      <c r="O557" s="13">
        <v>22.3</v>
      </c>
      <c r="P557" s="13">
        <v>17.399999999999999</v>
      </c>
      <c r="Q557" s="13">
        <v>26.9</v>
      </c>
      <c r="R557" s="13">
        <v>974.1</v>
      </c>
      <c r="S557" s="13">
        <v>0</v>
      </c>
      <c r="T557" s="13">
        <v>50.2</v>
      </c>
      <c r="U557" s="13">
        <v>1070.2</v>
      </c>
      <c r="V557" s="13">
        <v>0</v>
      </c>
      <c r="W557" s="13">
        <v>30</v>
      </c>
      <c r="X557" s="12">
        <f t="shared" si="102"/>
        <v>2494.6000000000004</v>
      </c>
      <c r="Y557" s="428"/>
      <c r="Z557" s="11"/>
    </row>
    <row r="558" spans="1:26" ht="12.75">
      <c r="A558" s="260">
        <v>46134</v>
      </c>
      <c r="B558" s="15" t="s">
        <v>25</v>
      </c>
      <c r="C558" s="10">
        <v>7.1</v>
      </c>
      <c r="D558" s="10">
        <v>41.3</v>
      </c>
      <c r="E558" s="10">
        <v>35.299999999999997</v>
      </c>
      <c r="F558" s="10">
        <v>0</v>
      </c>
      <c r="G558" s="10">
        <v>19</v>
      </c>
      <c r="H558" s="10">
        <v>6.2</v>
      </c>
      <c r="I558" s="10">
        <v>5</v>
      </c>
      <c r="J558" s="10">
        <v>30.7</v>
      </c>
      <c r="K558" s="10">
        <v>51.7</v>
      </c>
      <c r="L558" s="10">
        <v>38</v>
      </c>
      <c r="M558" s="10">
        <v>31.5</v>
      </c>
      <c r="N558" s="10">
        <v>27.5</v>
      </c>
      <c r="O558" s="10">
        <v>25.5</v>
      </c>
      <c r="P558" s="10">
        <v>20.7</v>
      </c>
      <c r="Q558" s="10">
        <v>30.9</v>
      </c>
      <c r="R558" s="10">
        <v>732.3</v>
      </c>
      <c r="S558" s="10">
        <v>0</v>
      </c>
      <c r="T558" s="10">
        <v>46.4</v>
      </c>
      <c r="U558" s="10">
        <v>0</v>
      </c>
      <c r="V558" s="10">
        <v>729</v>
      </c>
      <c r="W558" s="10">
        <v>26.4</v>
      </c>
      <c r="X558" s="15">
        <f t="shared" si="102"/>
        <v>1904.5</v>
      </c>
      <c r="Y558" s="262">
        <f>X558+X559</f>
        <v>4307.8</v>
      </c>
      <c r="Z558" s="11"/>
    </row>
    <row r="559" spans="1:26" ht="12.75">
      <c r="A559" s="429"/>
      <c r="B559" s="12" t="s">
        <v>32</v>
      </c>
      <c r="C559" s="10">
        <v>8.4</v>
      </c>
      <c r="D559" s="10">
        <v>44.2</v>
      </c>
      <c r="E559" s="10">
        <v>33.799999999999997</v>
      </c>
      <c r="F559" s="10">
        <v>0</v>
      </c>
      <c r="G559" s="10">
        <v>20</v>
      </c>
      <c r="H559" s="10">
        <v>9.6999999999999993</v>
      </c>
      <c r="I559" s="10">
        <v>43.2</v>
      </c>
      <c r="J559" s="10">
        <v>23.1</v>
      </c>
      <c r="K559" s="10">
        <v>50.1</v>
      </c>
      <c r="L559" s="10">
        <v>34</v>
      </c>
      <c r="M559" s="10">
        <v>28.1</v>
      </c>
      <c r="N559" s="10">
        <v>17.399999999999999</v>
      </c>
      <c r="O559" s="10">
        <v>22.7</v>
      </c>
      <c r="P559" s="10">
        <v>0</v>
      </c>
      <c r="Q559" s="10">
        <v>27.3</v>
      </c>
      <c r="R559" s="10">
        <v>897.4</v>
      </c>
      <c r="S559" s="10">
        <v>0</v>
      </c>
      <c r="T559" s="10">
        <v>52.3</v>
      </c>
      <c r="U559" s="10">
        <v>1064.8</v>
      </c>
      <c r="V559" s="10">
        <v>0</v>
      </c>
      <c r="W559" s="10">
        <v>26.8</v>
      </c>
      <c r="X559" s="15">
        <f t="shared" si="102"/>
        <v>2403.3000000000002</v>
      </c>
      <c r="Y559" s="430"/>
      <c r="Z559" s="11"/>
    </row>
    <row r="560" spans="1:26" ht="12.75">
      <c r="A560" s="260">
        <v>46135</v>
      </c>
      <c r="B560" s="15" t="s">
        <v>25</v>
      </c>
      <c r="C560" s="10">
        <v>7.7</v>
      </c>
      <c r="D560" s="10">
        <v>50.4</v>
      </c>
      <c r="E560" s="10">
        <v>34.1</v>
      </c>
      <c r="F560" s="10">
        <v>0</v>
      </c>
      <c r="G560" s="10">
        <v>13.8</v>
      </c>
      <c r="H560" s="10">
        <v>8.9</v>
      </c>
      <c r="I560" s="10">
        <v>25.4</v>
      </c>
      <c r="J560" s="10">
        <v>28.8</v>
      </c>
      <c r="K560" s="10">
        <v>46.2</v>
      </c>
      <c r="L560" s="10">
        <v>34.5</v>
      </c>
      <c r="M560" s="10">
        <v>33.799999999999997</v>
      </c>
      <c r="N560" s="10">
        <v>24.3</v>
      </c>
      <c r="O560" s="10">
        <v>24.8</v>
      </c>
      <c r="P560" s="10">
        <v>17.899999999999999</v>
      </c>
      <c r="Q560" s="10">
        <v>30.8</v>
      </c>
      <c r="R560" s="10">
        <v>707.8</v>
      </c>
      <c r="S560" s="10">
        <v>0</v>
      </c>
      <c r="T560" s="10">
        <v>56.7</v>
      </c>
      <c r="U560" s="10">
        <v>0</v>
      </c>
      <c r="V560" s="10">
        <v>798.1</v>
      </c>
      <c r="W560" s="10">
        <v>31.3</v>
      </c>
      <c r="X560" s="15">
        <f t="shared" si="102"/>
        <v>1975.3</v>
      </c>
      <c r="Y560" s="262">
        <f>X560+X561</f>
        <v>4416.1000000000004</v>
      </c>
      <c r="Z560" s="11"/>
    </row>
    <row r="561" spans="1:26" ht="12.75">
      <c r="A561" s="429"/>
      <c r="B561" s="12" t="s">
        <v>32</v>
      </c>
      <c r="C561" s="10">
        <v>6.7</v>
      </c>
      <c r="D561" s="10">
        <v>46</v>
      </c>
      <c r="E561" s="10">
        <v>35</v>
      </c>
      <c r="F561" s="10">
        <v>0</v>
      </c>
      <c r="G561" s="10">
        <v>18.3</v>
      </c>
      <c r="H561" s="10">
        <v>9.4</v>
      </c>
      <c r="I561" s="10">
        <v>47.3</v>
      </c>
      <c r="J561" s="10">
        <v>21.5</v>
      </c>
      <c r="K561" s="10">
        <v>46.5</v>
      </c>
      <c r="L561" s="10">
        <v>34.200000000000003</v>
      </c>
      <c r="M561" s="10">
        <v>29</v>
      </c>
      <c r="N561" s="10">
        <v>22.2</v>
      </c>
      <c r="O561" s="10">
        <v>22.4</v>
      </c>
      <c r="P561" s="10">
        <v>0</v>
      </c>
      <c r="Q561" s="10">
        <v>25.3</v>
      </c>
      <c r="R561" s="10">
        <v>962.7</v>
      </c>
      <c r="S561" s="10">
        <v>0</v>
      </c>
      <c r="T561" s="10">
        <v>40.1</v>
      </c>
      <c r="U561" s="10">
        <v>1043.9000000000001</v>
      </c>
      <c r="V561" s="10">
        <v>0</v>
      </c>
      <c r="W561" s="10">
        <v>30.3</v>
      </c>
      <c r="X561" s="15">
        <f t="shared" si="102"/>
        <v>2440.8000000000002</v>
      </c>
      <c r="Y561" s="430"/>
      <c r="Z561" s="11"/>
    </row>
    <row r="562" spans="1:26" ht="12.75">
      <c r="A562" s="260">
        <v>46136</v>
      </c>
      <c r="B562" s="15" t="s">
        <v>25</v>
      </c>
      <c r="C562" s="10">
        <v>7.7</v>
      </c>
      <c r="D562" s="10">
        <v>44.5</v>
      </c>
      <c r="E562" s="10">
        <v>34</v>
      </c>
      <c r="F562" s="10">
        <v>0</v>
      </c>
      <c r="G562" s="10">
        <v>12.5</v>
      </c>
      <c r="H562" s="10">
        <v>11.3</v>
      </c>
      <c r="I562" s="10">
        <v>30.7</v>
      </c>
      <c r="J562" s="10">
        <v>29.3</v>
      </c>
      <c r="K562" s="10">
        <v>51.5</v>
      </c>
      <c r="L562" s="10">
        <v>40</v>
      </c>
      <c r="M562" s="10">
        <v>36.700000000000003</v>
      </c>
      <c r="N562" s="10">
        <v>30.5</v>
      </c>
      <c r="O562" s="10">
        <v>23.2</v>
      </c>
      <c r="P562" s="10">
        <v>17.899999999999999</v>
      </c>
      <c r="Q562" s="10">
        <v>27.6</v>
      </c>
      <c r="R562" s="10">
        <v>781.8</v>
      </c>
      <c r="S562" s="10">
        <v>0</v>
      </c>
      <c r="T562" s="10">
        <v>50.4</v>
      </c>
      <c r="U562" s="10">
        <v>0</v>
      </c>
      <c r="V562" s="10">
        <v>744.6</v>
      </c>
      <c r="W562" s="10">
        <v>27</v>
      </c>
      <c r="X562" s="15">
        <f t="shared" si="102"/>
        <v>2001.1999999999998</v>
      </c>
      <c r="Y562" s="262">
        <f>X562+X563</f>
        <v>4365.6000000000004</v>
      </c>
      <c r="Z562" s="11"/>
    </row>
    <row r="563" spans="1:26" ht="12.75">
      <c r="A563" s="429"/>
      <c r="B563" s="12" t="s">
        <v>32</v>
      </c>
      <c r="C563" s="10">
        <v>8.5</v>
      </c>
      <c r="D563" s="10">
        <v>39.1</v>
      </c>
      <c r="E563" s="10">
        <v>30.7</v>
      </c>
      <c r="F563" s="10">
        <v>0</v>
      </c>
      <c r="G563" s="10">
        <v>15.2</v>
      </c>
      <c r="H563" s="10">
        <v>13.2</v>
      </c>
      <c r="I563" s="10">
        <v>45.7</v>
      </c>
      <c r="J563" s="10">
        <v>23.8</v>
      </c>
      <c r="K563" s="10">
        <v>46.7</v>
      </c>
      <c r="L563" s="10">
        <v>31.2</v>
      </c>
      <c r="M563" s="10">
        <v>29</v>
      </c>
      <c r="N563" s="10">
        <v>15.9</v>
      </c>
      <c r="O563" s="10">
        <v>21.1</v>
      </c>
      <c r="P563" s="10">
        <v>0</v>
      </c>
      <c r="Q563" s="10">
        <v>26.4</v>
      </c>
      <c r="R563" s="10">
        <v>959.2</v>
      </c>
      <c r="S563" s="10">
        <v>0</v>
      </c>
      <c r="T563" s="10">
        <v>51.9</v>
      </c>
      <c r="U563" s="10">
        <v>982.5</v>
      </c>
      <c r="V563" s="10">
        <v>0</v>
      </c>
      <c r="W563" s="10">
        <v>24.3</v>
      </c>
      <c r="X563" s="15">
        <f t="shared" si="102"/>
        <v>2364.4000000000005</v>
      </c>
      <c r="Y563" s="430"/>
      <c r="Z563" s="11"/>
    </row>
    <row r="564" spans="1:26" ht="12.75">
      <c r="A564" s="260">
        <v>46137</v>
      </c>
      <c r="B564" s="15" t="s">
        <v>25</v>
      </c>
      <c r="C564" s="10">
        <v>7.8</v>
      </c>
      <c r="D564" s="10">
        <v>38.6</v>
      </c>
      <c r="E564" s="10">
        <v>34</v>
      </c>
      <c r="F564" s="10">
        <v>0</v>
      </c>
      <c r="G564" s="10">
        <v>18</v>
      </c>
      <c r="H564" s="10">
        <v>7.2</v>
      </c>
      <c r="I564" s="10">
        <v>27.2</v>
      </c>
      <c r="J564" s="10">
        <v>27.2</v>
      </c>
      <c r="K564" s="10">
        <v>52.8</v>
      </c>
      <c r="L564" s="10">
        <v>40.1</v>
      </c>
      <c r="M564" s="10">
        <v>35.1</v>
      </c>
      <c r="N564" s="10">
        <v>25</v>
      </c>
      <c r="O564" s="10">
        <v>25</v>
      </c>
      <c r="P564" s="10">
        <v>17.100000000000001</v>
      </c>
      <c r="Q564" s="10">
        <v>28.4</v>
      </c>
      <c r="R564" s="10">
        <v>751.3</v>
      </c>
      <c r="S564" s="10">
        <v>0</v>
      </c>
      <c r="T564" s="10">
        <v>54.3</v>
      </c>
      <c r="U564" s="10">
        <v>0</v>
      </c>
      <c r="V564" s="10">
        <v>802.9</v>
      </c>
      <c r="W564" s="10">
        <v>40.1</v>
      </c>
      <c r="X564" s="15">
        <f t="shared" si="102"/>
        <v>2032.1</v>
      </c>
      <c r="Y564" s="262">
        <f>X564+X565</f>
        <v>4453</v>
      </c>
      <c r="Z564" s="11"/>
    </row>
    <row r="565" spans="1:26" ht="12.75">
      <c r="A565" s="429"/>
      <c r="B565" s="12" t="s">
        <v>32</v>
      </c>
      <c r="C565" s="10">
        <v>7.2</v>
      </c>
      <c r="D565" s="10">
        <v>45</v>
      </c>
      <c r="E565" s="10">
        <v>31.2</v>
      </c>
      <c r="F565" s="10">
        <v>0</v>
      </c>
      <c r="G565" s="10">
        <v>15</v>
      </c>
      <c r="H565" s="10">
        <v>8.4</v>
      </c>
      <c r="I565" s="10">
        <v>42.5</v>
      </c>
      <c r="J565" s="10">
        <v>20.100000000000001</v>
      </c>
      <c r="K565" s="10">
        <v>46.4</v>
      </c>
      <c r="L565" s="10">
        <v>32.799999999999997</v>
      </c>
      <c r="M565" s="10">
        <v>28.1</v>
      </c>
      <c r="N565" s="10">
        <v>16.399999999999999</v>
      </c>
      <c r="O565" s="10">
        <v>23</v>
      </c>
      <c r="P565" s="10">
        <v>0</v>
      </c>
      <c r="Q565" s="10">
        <v>25</v>
      </c>
      <c r="R565" s="10">
        <v>939</v>
      </c>
      <c r="S565" s="10">
        <v>0</v>
      </c>
      <c r="T565" s="10">
        <v>46</v>
      </c>
      <c r="U565" s="10">
        <v>1064.3</v>
      </c>
      <c r="V565" s="10">
        <v>0</v>
      </c>
      <c r="W565" s="10">
        <v>30.5</v>
      </c>
      <c r="X565" s="15">
        <f t="shared" si="102"/>
        <v>2420.8999999999996</v>
      </c>
      <c r="Y565" s="430"/>
      <c r="Z565" s="11"/>
    </row>
    <row r="566" spans="1:26" ht="12.75">
      <c r="A566" s="260">
        <v>46138</v>
      </c>
      <c r="B566" s="15" t="s">
        <v>25</v>
      </c>
      <c r="C566" s="10">
        <v>6.8</v>
      </c>
      <c r="D566" s="10">
        <v>41</v>
      </c>
      <c r="E566" s="10">
        <v>34.5</v>
      </c>
      <c r="F566" s="10">
        <v>0</v>
      </c>
      <c r="G566" s="10">
        <v>10.5</v>
      </c>
      <c r="H566" s="10">
        <v>9.5</v>
      </c>
      <c r="I566" s="10">
        <v>27.6</v>
      </c>
      <c r="J566" s="10">
        <v>30</v>
      </c>
      <c r="K566" s="10">
        <v>52</v>
      </c>
      <c r="L566" s="10">
        <v>40.5</v>
      </c>
      <c r="M566" s="10">
        <v>33.700000000000003</v>
      </c>
      <c r="N566" s="10">
        <v>22.9</v>
      </c>
      <c r="O566" s="10">
        <v>26</v>
      </c>
      <c r="P566" s="10">
        <v>0</v>
      </c>
      <c r="Q566" s="10">
        <v>31.3</v>
      </c>
      <c r="R566" s="10">
        <v>592.70000000000005</v>
      </c>
      <c r="S566" s="10">
        <v>0</v>
      </c>
      <c r="T566" s="10">
        <v>45.8</v>
      </c>
      <c r="U566" s="10">
        <v>0</v>
      </c>
      <c r="V566" s="10">
        <v>746.9</v>
      </c>
      <c r="W566" s="10">
        <v>39</v>
      </c>
      <c r="X566" s="15">
        <f t="shared" si="102"/>
        <v>1790.6999999999998</v>
      </c>
      <c r="Y566" s="262">
        <f>X566+X567</f>
        <v>4304.8</v>
      </c>
      <c r="Z566" s="11"/>
    </row>
    <row r="567" spans="1:26" ht="12.75">
      <c r="A567" s="429"/>
      <c r="B567" s="12" t="s">
        <v>32</v>
      </c>
      <c r="C567" s="10">
        <v>7</v>
      </c>
      <c r="D567" s="10">
        <v>36.299999999999997</v>
      </c>
      <c r="E567" s="10">
        <v>34.4</v>
      </c>
      <c r="F567" s="10">
        <v>0</v>
      </c>
      <c r="G567" s="10">
        <v>18.3</v>
      </c>
      <c r="H567" s="10">
        <v>18.100000000000001</v>
      </c>
      <c r="I567" s="10">
        <v>50.3</v>
      </c>
      <c r="J567" s="10">
        <v>21.3</v>
      </c>
      <c r="K567" s="10">
        <v>43.2</v>
      </c>
      <c r="L567" s="10">
        <v>30.9</v>
      </c>
      <c r="M567" s="10">
        <v>29.3</v>
      </c>
      <c r="N567" s="10">
        <v>18.899999999999999</v>
      </c>
      <c r="O567" s="10">
        <v>25</v>
      </c>
      <c r="P567" s="10">
        <v>13.1</v>
      </c>
      <c r="Q567" s="10">
        <v>24.9</v>
      </c>
      <c r="R567" s="10">
        <v>1010.7</v>
      </c>
      <c r="S567" s="10">
        <v>0</v>
      </c>
      <c r="T567" s="10">
        <v>48.3</v>
      </c>
      <c r="U567" s="10">
        <v>1056.3</v>
      </c>
      <c r="V567" s="10">
        <v>0</v>
      </c>
      <c r="W567" s="10">
        <v>27.8</v>
      </c>
      <c r="X567" s="15">
        <f t="shared" si="102"/>
        <v>2514.1000000000004</v>
      </c>
      <c r="Y567" s="430"/>
      <c r="Z567" s="11"/>
    </row>
    <row r="568" spans="1:26" ht="12.75">
      <c r="A568" s="260">
        <v>46139</v>
      </c>
      <c r="B568" s="15" t="s">
        <v>25</v>
      </c>
      <c r="C568" s="10">
        <v>5.7</v>
      </c>
      <c r="D568" s="10">
        <v>42.4</v>
      </c>
      <c r="E568" s="10">
        <v>36.700000000000003</v>
      </c>
      <c r="F568" s="10">
        <v>0</v>
      </c>
      <c r="G568" s="10">
        <v>6.5</v>
      </c>
      <c r="H568" s="10">
        <v>9.3000000000000007</v>
      </c>
      <c r="I568" s="10">
        <v>26.2</v>
      </c>
      <c r="J568" s="10">
        <v>27.4</v>
      </c>
      <c r="K568" s="10">
        <v>43.2</v>
      </c>
      <c r="L568" s="10">
        <v>35.4</v>
      </c>
      <c r="M568" s="10">
        <v>34</v>
      </c>
      <c r="N568" s="10">
        <v>22.7</v>
      </c>
      <c r="O568" s="10">
        <v>25.4</v>
      </c>
      <c r="P568" s="10">
        <v>18.399999999999999</v>
      </c>
      <c r="Q568" s="10">
        <v>29.2</v>
      </c>
      <c r="R568" s="10">
        <v>636</v>
      </c>
      <c r="S568" s="10">
        <v>0</v>
      </c>
      <c r="T568" s="10">
        <v>54.9</v>
      </c>
      <c r="U568" s="10">
        <v>0</v>
      </c>
      <c r="V568" s="10">
        <v>722.8</v>
      </c>
      <c r="W568" s="10">
        <v>37</v>
      </c>
      <c r="X568" s="15">
        <f t="shared" si="102"/>
        <v>1813.2</v>
      </c>
      <c r="Y568" s="262">
        <f>X568+X569</f>
        <v>4354.4000000000005</v>
      </c>
      <c r="Z568" s="11"/>
    </row>
    <row r="569" spans="1:26" ht="12.75">
      <c r="A569" s="429"/>
      <c r="B569" s="12" t="s">
        <v>32</v>
      </c>
      <c r="C569" s="10">
        <v>7.1</v>
      </c>
      <c r="D569" s="10">
        <v>32.4</v>
      </c>
      <c r="E569" s="10">
        <v>31.6</v>
      </c>
      <c r="F569" s="10">
        <v>0</v>
      </c>
      <c r="G569" s="10">
        <v>9.1</v>
      </c>
      <c r="H569" s="10">
        <v>15</v>
      </c>
      <c r="I569" s="10">
        <v>42.5</v>
      </c>
      <c r="J569" s="10">
        <v>22.1</v>
      </c>
      <c r="K569" s="10">
        <v>46.7</v>
      </c>
      <c r="L569" s="10">
        <v>30.3</v>
      </c>
      <c r="M569" s="10">
        <v>29.4</v>
      </c>
      <c r="N569" s="10">
        <v>18.2</v>
      </c>
      <c r="O569" s="10">
        <v>24.9</v>
      </c>
      <c r="P569" s="10">
        <v>14</v>
      </c>
      <c r="Q569" s="10">
        <v>27.5</v>
      </c>
      <c r="R569" s="10">
        <v>1040.7</v>
      </c>
      <c r="S569" s="10">
        <v>0</v>
      </c>
      <c r="T569" s="10">
        <v>44.2</v>
      </c>
      <c r="U569" s="10">
        <v>1077.4000000000001</v>
      </c>
      <c r="V569" s="10">
        <v>0</v>
      </c>
      <c r="W569" s="10">
        <v>28.1</v>
      </c>
      <c r="X569" s="15">
        <f t="shared" si="102"/>
        <v>2541.2000000000003</v>
      </c>
      <c r="Y569" s="430"/>
      <c r="Z569" s="11"/>
    </row>
    <row r="570" spans="1:26" ht="12.75">
      <c r="A570" s="260">
        <v>46140</v>
      </c>
      <c r="B570" s="15" t="s">
        <v>25</v>
      </c>
      <c r="C570" s="10">
        <v>7.4</v>
      </c>
      <c r="D570" s="10">
        <v>43.5</v>
      </c>
      <c r="E570" s="10">
        <v>35.700000000000003</v>
      </c>
      <c r="F570" s="10">
        <v>0</v>
      </c>
      <c r="G570" s="10">
        <v>3.1</v>
      </c>
      <c r="H570" s="10">
        <v>11</v>
      </c>
      <c r="I570" s="10">
        <v>21.8</v>
      </c>
      <c r="J570" s="10">
        <v>26.1</v>
      </c>
      <c r="K570" s="10">
        <v>47.3</v>
      </c>
      <c r="L570" s="10">
        <v>36.4</v>
      </c>
      <c r="M570" s="10">
        <v>36.799999999999997</v>
      </c>
      <c r="N570" s="10">
        <v>18.899999999999999</v>
      </c>
      <c r="O570" s="10">
        <v>24.8</v>
      </c>
      <c r="P570" s="10">
        <v>13.6</v>
      </c>
      <c r="Q570" s="10">
        <v>32.299999999999997</v>
      </c>
      <c r="R570" s="10">
        <v>651.9</v>
      </c>
      <c r="S570" s="10">
        <v>0</v>
      </c>
      <c r="T570" s="10">
        <v>54.5</v>
      </c>
      <c r="U570" s="10">
        <v>0</v>
      </c>
      <c r="V570" s="10">
        <v>978.9</v>
      </c>
      <c r="W570" s="10">
        <v>38.299999999999997</v>
      </c>
      <c r="X570" s="15">
        <f t="shared" si="102"/>
        <v>2082.3000000000002</v>
      </c>
      <c r="Y570" s="262">
        <f>X570+X571</f>
        <v>4597.3</v>
      </c>
      <c r="Z570" s="11"/>
    </row>
    <row r="571" spans="1:26" ht="12.75">
      <c r="A571" s="429"/>
      <c r="B571" s="12" t="s">
        <v>32</v>
      </c>
      <c r="C571" s="10">
        <v>7.3</v>
      </c>
      <c r="D571" s="10">
        <v>42</v>
      </c>
      <c r="E571" s="10">
        <v>33.5</v>
      </c>
      <c r="F571" s="10">
        <v>0</v>
      </c>
      <c r="G571" s="10">
        <v>11.3</v>
      </c>
      <c r="H571" s="10">
        <v>8</v>
      </c>
      <c r="I571" s="10">
        <v>44</v>
      </c>
      <c r="J571" s="10">
        <v>17.5</v>
      </c>
      <c r="K571" s="10">
        <v>39.5</v>
      </c>
      <c r="L571" s="10">
        <v>31.7</v>
      </c>
      <c r="M571" s="10">
        <v>29.2</v>
      </c>
      <c r="N571" s="10">
        <v>15</v>
      </c>
      <c r="O571" s="10">
        <v>21.7</v>
      </c>
      <c r="P571" s="10">
        <v>14.5</v>
      </c>
      <c r="Q571" s="10">
        <v>29</v>
      </c>
      <c r="R571" s="10">
        <v>1092.5</v>
      </c>
      <c r="S571" s="10">
        <v>0</v>
      </c>
      <c r="T571" s="10">
        <v>36.799999999999997</v>
      </c>
      <c r="U571" s="10">
        <v>1018.3</v>
      </c>
      <c r="V571" s="10">
        <v>0</v>
      </c>
      <c r="W571" s="10">
        <v>23.2</v>
      </c>
      <c r="X571" s="15">
        <f t="shared" si="102"/>
        <v>2515</v>
      </c>
      <c r="Y571" s="430"/>
      <c r="Z571" s="11"/>
    </row>
    <row r="572" spans="1:26" ht="12.75">
      <c r="A572" s="260">
        <v>46141</v>
      </c>
      <c r="B572" s="15" t="s">
        <v>25</v>
      </c>
      <c r="C572" s="10">
        <v>6.4</v>
      </c>
      <c r="D572" s="10">
        <v>43</v>
      </c>
      <c r="E572" s="10">
        <v>33.6</v>
      </c>
      <c r="F572" s="10">
        <v>0</v>
      </c>
      <c r="G572" s="10">
        <v>2.2999999999999998</v>
      </c>
      <c r="H572" s="10">
        <v>12.1</v>
      </c>
      <c r="I572" s="10">
        <v>23.6</v>
      </c>
      <c r="J572" s="10">
        <v>27.9</v>
      </c>
      <c r="K572" s="10">
        <v>45.2</v>
      </c>
      <c r="L572" s="10">
        <v>36.1</v>
      </c>
      <c r="M572" s="10">
        <v>34.299999999999997</v>
      </c>
      <c r="N572" s="10">
        <v>23.2</v>
      </c>
      <c r="O572" s="10">
        <v>24.2</v>
      </c>
      <c r="P572" s="10">
        <v>15.3</v>
      </c>
      <c r="Q572" s="10">
        <v>31.3</v>
      </c>
      <c r="R572" s="10">
        <v>739.2</v>
      </c>
      <c r="S572" s="10">
        <v>0</v>
      </c>
      <c r="T572" s="10">
        <v>49.4</v>
      </c>
      <c r="U572" s="10">
        <v>0</v>
      </c>
      <c r="V572" s="10">
        <v>805.1</v>
      </c>
      <c r="W572" s="10">
        <v>28.4</v>
      </c>
      <c r="X572" s="15">
        <f t="shared" si="102"/>
        <v>1980.6000000000004</v>
      </c>
      <c r="Y572" s="262">
        <f>X572+X573</f>
        <v>4540.8</v>
      </c>
      <c r="Z572" s="11"/>
    </row>
    <row r="573" spans="1:26" ht="12.75">
      <c r="A573" s="429"/>
      <c r="B573" s="12" t="s">
        <v>32</v>
      </c>
      <c r="C573" s="10">
        <v>7.2</v>
      </c>
      <c r="D573" s="10">
        <v>43</v>
      </c>
      <c r="E573" s="10">
        <v>32.700000000000003</v>
      </c>
      <c r="F573" s="10">
        <v>0</v>
      </c>
      <c r="G573" s="10">
        <v>10.6</v>
      </c>
      <c r="H573" s="10">
        <v>10.6</v>
      </c>
      <c r="I573" s="10">
        <v>46</v>
      </c>
      <c r="J573" s="10">
        <v>20.2</v>
      </c>
      <c r="K573" s="10">
        <v>41.7</v>
      </c>
      <c r="L573" s="10">
        <v>33.4</v>
      </c>
      <c r="M573" s="10">
        <v>32.5</v>
      </c>
      <c r="N573" s="10">
        <v>18.5</v>
      </c>
      <c r="O573" s="10">
        <v>23.1</v>
      </c>
      <c r="P573" s="10">
        <v>11.6</v>
      </c>
      <c r="Q573" s="10">
        <v>25.2</v>
      </c>
      <c r="R573" s="10">
        <v>1058.4000000000001</v>
      </c>
      <c r="S573" s="10">
        <v>0</v>
      </c>
      <c r="T573" s="10">
        <v>45.6</v>
      </c>
      <c r="U573" s="10">
        <v>1071.5999999999999</v>
      </c>
      <c r="V573" s="10">
        <v>0</v>
      </c>
      <c r="W573" s="10">
        <v>28.3</v>
      </c>
      <c r="X573" s="15">
        <f t="shared" si="102"/>
        <v>2560.1999999999998</v>
      </c>
      <c r="Y573" s="430"/>
      <c r="Z573" s="11"/>
    </row>
    <row r="574" spans="1:26" ht="12.75">
      <c r="A574" s="260">
        <v>46142</v>
      </c>
      <c r="B574" s="15" t="s">
        <v>25</v>
      </c>
      <c r="C574" s="10">
        <v>6.5</v>
      </c>
      <c r="D574" s="10">
        <v>43</v>
      </c>
      <c r="E574" s="10">
        <v>36</v>
      </c>
      <c r="F574" s="10">
        <v>0</v>
      </c>
      <c r="G574" s="10">
        <v>4.8</v>
      </c>
      <c r="H574" s="10">
        <v>9</v>
      </c>
      <c r="I574" s="10">
        <v>25.6</v>
      </c>
      <c r="J574" s="10">
        <v>29.5</v>
      </c>
      <c r="K574" s="10">
        <v>47.3</v>
      </c>
      <c r="L574" s="10">
        <v>38.4</v>
      </c>
      <c r="M574" s="10">
        <v>38.5</v>
      </c>
      <c r="N574" s="10">
        <v>21</v>
      </c>
      <c r="O574" s="10">
        <v>16.7</v>
      </c>
      <c r="P574" s="10">
        <v>19</v>
      </c>
      <c r="Q574" s="10">
        <v>32.200000000000003</v>
      </c>
      <c r="R574" s="10">
        <v>635.79999999999995</v>
      </c>
      <c r="S574" s="10">
        <v>0</v>
      </c>
      <c r="T574" s="10">
        <v>51.3</v>
      </c>
      <c r="U574" s="10">
        <v>0</v>
      </c>
      <c r="V574" s="10">
        <v>771.2</v>
      </c>
      <c r="W574" s="10">
        <v>32.6</v>
      </c>
      <c r="X574" s="15">
        <f t="shared" si="102"/>
        <v>1858.3999999999999</v>
      </c>
      <c r="Y574" s="262">
        <f>X574+X575</f>
        <v>4405.5999999999995</v>
      </c>
      <c r="Z574" s="11"/>
    </row>
    <row r="575" spans="1:26" ht="12.75">
      <c r="A575" s="429"/>
      <c r="B575" s="12" t="s">
        <v>32</v>
      </c>
      <c r="C575" s="10">
        <v>8.8000000000000007</v>
      </c>
      <c r="D575" s="10">
        <v>44.2</v>
      </c>
      <c r="E575" s="10">
        <v>35.299999999999997</v>
      </c>
      <c r="F575" s="10">
        <v>0</v>
      </c>
      <c r="G575" s="10">
        <v>4</v>
      </c>
      <c r="H575" s="10">
        <v>10.199999999999999</v>
      </c>
      <c r="I575" s="10">
        <v>43.3</v>
      </c>
      <c r="J575" s="10">
        <v>24.7</v>
      </c>
      <c r="K575" s="10">
        <v>42.3</v>
      </c>
      <c r="L575" s="10">
        <v>32.4</v>
      </c>
      <c r="M575" s="10">
        <v>33</v>
      </c>
      <c r="N575" s="10">
        <v>15.3</v>
      </c>
      <c r="O575" s="10">
        <v>22.8</v>
      </c>
      <c r="P575" s="10">
        <v>14.3</v>
      </c>
      <c r="Q575" s="10">
        <v>26.7</v>
      </c>
      <c r="R575" s="10">
        <v>1052.2</v>
      </c>
      <c r="S575" s="10">
        <v>0</v>
      </c>
      <c r="T575" s="10">
        <v>47.3</v>
      </c>
      <c r="U575" s="10">
        <v>1067.4000000000001</v>
      </c>
      <c r="V575" s="10">
        <v>0</v>
      </c>
      <c r="W575" s="10">
        <v>23</v>
      </c>
      <c r="X575" s="15">
        <f t="shared" si="102"/>
        <v>2547.1999999999998</v>
      </c>
      <c r="Y575" s="430"/>
      <c r="Z575" s="11"/>
    </row>
    <row r="576" spans="1:26" ht="14.25">
      <c r="A576" s="9"/>
      <c r="B576" s="67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5"/>
      <c r="Y576" s="15"/>
      <c r="Z576" s="11"/>
    </row>
    <row r="577" spans="1:26" ht="12.75">
      <c r="A577" s="255" t="s">
        <v>89</v>
      </c>
      <c r="B577" s="437"/>
      <c r="C577" s="17">
        <f t="shared" ref="C577:Y577" si="103">SUM(C556:C575)</f>
        <v>147.30000000000001</v>
      </c>
      <c r="D577" s="17">
        <f t="shared" si="103"/>
        <v>837.40000000000009</v>
      </c>
      <c r="E577" s="17">
        <f t="shared" si="103"/>
        <v>678.6</v>
      </c>
      <c r="F577" s="17">
        <f t="shared" si="103"/>
        <v>0</v>
      </c>
      <c r="G577" s="17">
        <f t="shared" si="103"/>
        <v>244.60000000000002</v>
      </c>
      <c r="H577" s="17">
        <f t="shared" si="103"/>
        <v>202.3</v>
      </c>
      <c r="I577" s="17">
        <f t="shared" si="103"/>
        <v>687.59999999999991</v>
      </c>
      <c r="J577" s="17">
        <f t="shared" si="103"/>
        <v>502.8</v>
      </c>
      <c r="K577" s="17">
        <f t="shared" si="103"/>
        <v>938.60000000000014</v>
      </c>
      <c r="L577" s="17">
        <f t="shared" si="103"/>
        <v>702.3</v>
      </c>
      <c r="M577" s="17">
        <f t="shared" si="103"/>
        <v>638.79999999999995</v>
      </c>
      <c r="N577" s="17">
        <f t="shared" si="103"/>
        <v>419.99999999999994</v>
      </c>
      <c r="O577" s="17">
        <f t="shared" si="103"/>
        <v>470.59999999999997</v>
      </c>
      <c r="P577" s="17">
        <f t="shared" si="103"/>
        <v>245.20000000000002</v>
      </c>
      <c r="Q577" s="17">
        <f t="shared" si="103"/>
        <v>567.40000000000009</v>
      </c>
      <c r="R577" s="17">
        <f t="shared" si="103"/>
        <v>16962.400000000001</v>
      </c>
      <c r="S577" s="17">
        <f t="shared" si="103"/>
        <v>0</v>
      </c>
      <c r="T577" s="17">
        <f t="shared" si="103"/>
        <v>977.5999999999998</v>
      </c>
      <c r="U577" s="17">
        <f t="shared" si="103"/>
        <v>10516.699999999999</v>
      </c>
      <c r="V577" s="17">
        <f t="shared" si="103"/>
        <v>7823.5</v>
      </c>
      <c r="W577" s="17">
        <f t="shared" si="103"/>
        <v>612.6</v>
      </c>
      <c r="X577" s="17">
        <f t="shared" si="103"/>
        <v>44176.3</v>
      </c>
      <c r="Y577" s="17">
        <f t="shared" si="103"/>
        <v>44176.3</v>
      </c>
      <c r="Z577" s="11"/>
    </row>
    <row r="578" spans="1:26" ht="13.5">
      <c r="A578" s="270" t="s">
        <v>90</v>
      </c>
      <c r="B578" s="437"/>
      <c r="C578" s="16">
        <f t="shared" ref="C578:Q578" si="104">40*C577</f>
        <v>5892</v>
      </c>
      <c r="D578" s="16">
        <f t="shared" si="104"/>
        <v>33496</v>
      </c>
      <c r="E578" s="16">
        <f t="shared" si="104"/>
        <v>27144</v>
      </c>
      <c r="F578" s="16">
        <f t="shared" si="104"/>
        <v>0</v>
      </c>
      <c r="G578" s="16">
        <f t="shared" si="104"/>
        <v>9784</v>
      </c>
      <c r="H578" s="16">
        <f t="shared" si="104"/>
        <v>8092</v>
      </c>
      <c r="I578" s="16">
        <f t="shared" si="104"/>
        <v>27503.999999999996</v>
      </c>
      <c r="J578" s="16">
        <f t="shared" si="104"/>
        <v>20112</v>
      </c>
      <c r="K578" s="16">
        <f t="shared" si="104"/>
        <v>37544.000000000007</v>
      </c>
      <c r="L578" s="16">
        <f t="shared" si="104"/>
        <v>28092</v>
      </c>
      <c r="M578" s="16">
        <f t="shared" si="104"/>
        <v>25552</v>
      </c>
      <c r="N578" s="16">
        <f t="shared" si="104"/>
        <v>16799.999999999996</v>
      </c>
      <c r="O578" s="16">
        <f t="shared" si="104"/>
        <v>18824</v>
      </c>
      <c r="P578" s="16">
        <f t="shared" si="104"/>
        <v>9808</v>
      </c>
      <c r="Q578" s="16">
        <f t="shared" si="104"/>
        <v>22696.000000000004</v>
      </c>
      <c r="R578" s="16"/>
      <c r="S578" s="16">
        <f t="shared" ref="S578:T578" si="105">40*S577</f>
        <v>0</v>
      </c>
      <c r="T578" s="16">
        <f t="shared" si="105"/>
        <v>39103.999999999993</v>
      </c>
      <c r="U578" s="16"/>
      <c r="V578" s="16"/>
      <c r="W578" s="16"/>
      <c r="X578" s="16">
        <f t="shared" ref="X578:Y578" si="106">40*X577</f>
        <v>1767052</v>
      </c>
      <c r="Y578" s="16">
        <f t="shared" si="106"/>
        <v>1767052</v>
      </c>
      <c r="Z578" s="11"/>
    </row>
    <row r="579" spans="1:26" ht="12.75">
      <c r="A579" s="82"/>
      <c r="B579" s="67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5"/>
      <c r="Y579" s="15"/>
      <c r="Z579" s="11"/>
    </row>
    <row r="580" spans="1:26" ht="12.75">
      <c r="A580" s="255" t="s">
        <v>91</v>
      </c>
      <c r="B580" s="43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76"/>
      <c r="U580" s="76"/>
      <c r="V580" s="76"/>
      <c r="W580" s="76"/>
      <c r="X580" s="22"/>
      <c r="Y580" s="22"/>
      <c r="Z580" s="11"/>
    </row>
    <row r="581" spans="1:26" ht="12.75">
      <c r="A581" s="254" t="s">
        <v>92</v>
      </c>
      <c r="B581" s="437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59"/>
      <c r="U581" s="59"/>
      <c r="V581" s="59"/>
      <c r="W581" s="59"/>
      <c r="X581" s="20"/>
      <c r="Y581" s="20"/>
      <c r="Z581" s="11"/>
    </row>
    <row r="582" spans="1:26" ht="14.25">
      <c r="A582" s="9"/>
      <c r="B582" s="67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5"/>
      <c r="Y582" s="15"/>
      <c r="Z582" s="11"/>
    </row>
    <row r="583" spans="1:26" ht="12.75">
      <c r="A583" s="260">
        <v>46082</v>
      </c>
      <c r="B583" s="15" t="s">
        <v>25</v>
      </c>
      <c r="C583" s="10">
        <v>8.3000000000000007</v>
      </c>
      <c r="D583" s="10">
        <v>26.8</v>
      </c>
      <c r="E583" s="10">
        <v>28.9</v>
      </c>
      <c r="F583" s="10">
        <v>0</v>
      </c>
      <c r="G583" s="10">
        <v>16.899999999999999</v>
      </c>
      <c r="H583" s="10">
        <v>14.5</v>
      </c>
      <c r="I583" s="10">
        <v>15</v>
      </c>
      <c r="J583" s="10">
        <v>28.5</v>
      </c>
      <c r="K583" s="10">
        <v>43.7</v>
      </c>
      <c r="L583" s="10">
        <v>38.799999999999997</v>
      </c>
      <c r="M583" s="10">
        <v>33.1</v>
      </c>
      <c r="N583" s="10">
        <v>25.2</v>
      </c>
      <c r="O583" s="10">
        <v>0</v>
      </c>
      <c r="P583" s="10">
        <v>13.7</v>
      </c>
      <c r="Q583" s="10">
        <v>25.7</v>
      </c>
      <c r="R583" s="10">
        <v>0</v>
      </c>
      <c r="S583" s="10">
        <v>0</v>
      </c>
      <c r="T583" s="10">
        <v>56.9</v>
      </c>
      <c r="U583" s="10">
        <v>0</v>
      </c>
      <c r="V583" s="10">
        <v>0</v>
      </c>
      <c r="W583" s="10">
        <v>33.4</v>
      </c>
      <c r="X583" s="15">
        <f t="shared" ref="X583:X602" si="107">SUM(C583:W583)</f>
        <v>409.4</v>
      </c>
      <c r="Y583" s="262">
        <f>X583+X584</f>
        <v>784.2</v>
      </c>
      <c r="Z583" s="11"/>
    </row>
    <row r="584" spans="1:26" ht="12.75">
      <c r="A584" s="424"/>
      <c r="B584" s="12" t="s">
        <v>32</v>
      </c>
      <c r="C584" s="13">
        <v>8.1</v>
      </c>
      <c r="D584" s="13">
        <v>27.6</v>
      </c>
      <c r="E584" s="13">
        <v>26.7</v>
      </c>
      <c r="F584" s="13">
        <v>0</v>
      </c>
      <c r="G584" s="13">
        <v>19.600000000000001</v>
      </c>
      <c r="H584" s="13">
        <v>12.2</v>
      </c>
      <c r="I584" s="13">
        <v>15.8</v>
      </c>
      <c r="J584" s="13">
        <v>23</v>
      </c>
      <c r="K584" s="13">
        <v>42.5</v>
      </c>
      <c r="L584" s="13">
        <v>33.6</v>
      </c>
      <c r="M584" s="13">
        <v>26</v>
      </c>
      <c r="N584" s="13">
        <v>21.2</v>
      </c>
      <c r="O584" s="13">
        <v>0</v>
      </c>
      <c r="P584" s="13">
        <v>11</v>
      </c>
      <c r="Q584" s="13">
        <v>26.3</v>
      </c>
      <c r="R584" s="13">
        <v>0</v>
      </c>
      <c r="S584" s="13">
        <v>0</v>
      </c>
      <c r="T584" s="13">
        <v>53</v>
      </c>
      <c r="U584" s="13">
        <v>0</v>
      </c>
      <c r="V584" s="13">
        <v>0</v>
      </c>
      <c r="W584" s="13">
        <v>28.2</v>
      </c>
      <c r="X584" s="12">
        <f t="shared" si="107"/>
        <v>374.8</v>
      </c>
      <c r="Y584" s="428"/>
      <c r="Z584" s="11"/>
    </row>
    <row r="585" spans="1:26" ht="12.75">
      <c r="A585" s="260">
        <v>46083</v>
      </c>
      <c r="B585" s="15" t="s">
        <v>25</v>
      </c>
      <c r="C585" s="10">
        <v>6.5</v>
      </c>
      <c r="D585" s="10">
        <v>21.3</v>
      </c>
      <c r="E585" s="10">
        <v>23.9</v>
      </c>
      <c r="F585" s="13">
        <v>0</v>
      </c>
      <c r="G585" s="10">
        <v>19.399999999999999</v>
      </c>
      <c r="H585" s="10">
        <v>9.3000000000000007</v>
      </c>
      <c r="I585" s="10">
        <v>13.7</v>
      </c>
      <c r="J585" s="10">
        <v>24</v>
      </c>
      <c r="K585" s="10">
        <v>44.7</v>
      </c>
      <c r="L585" s="10">
        <v>38.299999999999997</v>
      </c>
      <c r="M585" s="10">
        <v>34</v>
      </c>
      <c r="N585" s="10">
        <v>24.6</v>
      </c>
      <c r="O585" s="10">
        <v>0</v>
      </c>
      <c r="P585" s="10">
        <v>15.8</v>
      </c>
      <c r="Q585" s="10">
        <v>27.3</v>
      </c>
      <c r="R585" s="10">
        <v>0</v>
      </c>
      <c r="S585" s="13">
        <v>0</v>
      </c>
      <c r="T585" s="10">
        <v>51.5</v>
      </c>
      <c r="U585" s="13">
        <v>0</v>
      </c>
      <c r="V585" s="13">
        <v>0</v>
      </c>
      <c r="W585" s="10">
        <v>25</v>
      </c>
      <c r="X585" s="15">
        <f t="shared" si="107"/>
        <v>379.30000000000007</v>
      </c>
      <c r="Y585" s="262">
        <f>X585+X586</f>
        <v>732.90000000000009</v>
      </c>
      <c r="Z585" s="11"/>
    </row>
    <row r="586" spans="1:26" ht="12.75">
      <c r="A586" s="429"/>
      <c r="B586" s="12" t="s">
        <v>32</v>
      </c>
      <c r="C586" s="10">
        <v>6.9</v>
      </c>
      <c r="D586" s="10">
        <v>27.3</v>
      </c>
      <c r="E586" s="10">
        <v>26.4</v>
      </c>
      <c r="F586" s="13">
        <v>0</v>
      </c>
      <c r="G586" s="10">
        <v>18.7</v>
      </c>
      <c r="H586" s="10">
        <v>17.8</v>
      </c>
      <c r="I586" s="10">
        <v>14.4</v>
      </c>
      <c r="J586" s="10">
        <v>16.600000000000001</v>
      </c>
      <c r="K586" s="10">
        <v>45</v>
      </c>
      <c r="L586" s="10">
        <v>40.5</v>
      </c>
      <c r="M586" s="10">
        <v>2</v>
      </c>
      <c r="N586" s="10">
        <v>24</v>
      </c>
      <c r="O586" s="10">
        <v>0</v>
      </c>
      <c r="P586" s="10">
        <v>15.9</v>
      </c>
      <c r="Q586" s="10">
        <v>29.3</v>
      </c>
      <c r="R586" s="10">
        <v>0</v>
      </c>
      <c r="S586" s="13">
        <v>0</v>
      </c>
      <c r="T586" s="10">
        <v>40.799999999999997</v>
      </c>
      <c r="U586" s="13">
        <v>0</v>
      </c>
      <c r="V586" s="13">
        <v>0</v>
      </c>
      <c r="W586" s="10">
        <v>28</v>
      </c>
      <c r="X586" s="12">
        <f t="shared" si="107"/>
        <v>353.6</v>
      </c>
      <c r="Y586" s="428"/>
      <c r="Z586" s="11"/>
    </row>
    <row r="587" spans="1:26" ht="12.75">
      <c r="A587" s="260">
        <v>46084</v>
      </c>
      <c r="B587" s="15" t="s">
        <v>25</v>
      </c>
      <c r="C587" s="10">
        <v>6.6</v>
      </c>
      <c r="D587" s="10">
        <v>30.4</v>
      </c>
      <c r="E587" s="10">
        <v>34.299999999999997</v>
      </c>
      <c r="F587" s="13">
        <v>0</v>
      </c>
      <c r="G587" s="10">
        <v>11.8</v>
      </c>
      <c r="H587" s="10">
        <v>16.899999999999999</v>
      </c>
      <c r="I587" s="10">
        <v>14.1</v>
      </c>
      <c r="J587" s="10">
        <v>25</v>
      </c>
      <c r="K587" s="10">
        <v>50.8</v>
      </c>
      <c r="L587" s="10">
        <v>35.6</v>
      </c>
      <c r="M587" s="10">
        <v>29.6</v>
      </c>
      <c r="N587" s="10">
        <v>23.1</v>
      </c>
      <c r="O587" s="10">
        <v>0</v>
      </c>
      <c r="P587" s="10">
        <v>14.8</v>
      </c>
      <c r="Q587" s="10">
        <v>29.8</v>
      </c>
      <c r="R587" s="10">
        <v>0</v>
      </c>
      <c r="S587" s="13">
        <v>0</v>
      </c>
      <c r="T587" s="10">
        <v>54.3</v>
      </c>
      <c r="U587" s="13">
        <v>0</v>
      </c>
      <c r="V587" s="13">
        <v>0</v>
      </c>
      <c r="W587" s="10">
        <v>25.8</v>
      </c>
      <c r="X587" s="15">
        <f t="shared" si="107"/>
        <v>402.90000000000003</v>
      </c>
      <c r="Y587" s="262">
        <f>X587+X588</f>
        <v>770</v>
      </c>
      <c r="Z587" s="11"/>
    </row>
    <row r="588" spans="1:26" ht="12.75">
      <c r="A588" s="429"/>
      <c r="B588" s="12" t="s">
        <v>32</v>
      </c>
      <c r="C588" s="10">
        <v>6.5</v>
      </c>
      <c r="D588" s="10">
        <v>25.8</v>
      </c>
      <c r="E588" s="10">
        <v>28.1</v>
      </c>
      <c r="F588" s="13">
        <v>0</v>
      </c>
      <c r="G588" s="10">
        <v>17</v>
      </c>
      <c r="H588" s="10">
        <v>23.6</v>
      </c>
      <c r="I588" s="10">
        <v>18.7</v>
      </c>
      <c r="J588" s="10">
        <v>24.8</v>
      </c>
      <c r="K588" s="10">
        <v>44.9</v>
      </c>
      <c r="L588" s="10">
        <v>29.8</v>
      </c>
      <c r="M588" s="10">
        <v>28.5</v>
      </c>
      <c r="N588" s="10">
        <v>19.399999999999999</v>
      </c>
      <c r="O588" s="10">
        <v>0</v>
      </c>
      <c r="P588" s="10">
        <v>13</v>
      </c>
      <c r="Q588" s="10">
        <v>24.7</v>
      </c>
      <c r="R588" s="10">
        <v>0</v>
      </c>
      <c r="S588" s="13">
        <v>0</v>
      </c>
      <c r="T588" s="10">
        <v>39.799999999999997</v>
      </c>
      <c r="U588" s="13">
        <v>0</v>
      </c>
      <c r="V588" s="13">
        <v>0</v>
      </c>
      <c r="W588" s="10">
        <v>22.5</v>
      </c>
      <c r="X588" s="12">
        <f t="shared" si="107"/>
        <v>367.1</v>
      </c>
      <c r="Y588" s="428"/>
      <c r="Z588" s="11"/>
    </row>
    <row r="589" spans="1:26" ht="12.75">
      <c r="A589" s="260">
        <v>46085</v>
      </c>
      <c r="B589" s="15" t="s">
        <v>25</v>
      </c>
      <c r="C589" s="10">
        <v>6.1</v>
      </c>
      <c r="D589" s="10">
        <v>13.2</v>
      </c>
      <c r="E589" s="10">
        <v>27.5</v>
      </c>
      <c r="F589" s="10">
        <v>0</v>
      </c>
      <c r="G589" s="10">
        <v>18.100000000000001</v>
      </c>
      <c r="H589" s="10">
        <v>11.7</v>
      </c>
      <c r="I589" s="10">
        <v>17.7</v>
      </c>
      <c r="J589" s="10">
        <v>25.7</v>
      </c>
      <c r="K589" s="10">
        <v>48.2</v>
      </c>
      <c r="L589" s="10">
        <v>36</v>
      </c>
      <c r="M589" s="10">
        <v>31.2</v>
      </c>
      <c r="N589" s="10">
        <v>24.1</v>
      </c>
      <c r="O589" s="10">
        <v>0</v>
      </c>
      <c r="P589" s="10">
        <v>17.5</v>
      </c>
      <c r="Q589" s="10">
        <v>26.9</v>
      </c>
      <c r="R589" s="10">
        <v>0</v>
      </c>
      <c r="S589" s="13">
        <v>0</v>
      </c>
      <c r="T589" s="10">
        <v>49.2</v>
      </c>
      <c r="U589" s="13">
        <v>0</v>
      </c>
      <c r="V589" s="13">
        <v>0</v>
      </c>
      <c r="W589" s="10">
        <v>31.7</v>
      </c>
      <c r="X589" s="15">
        <f t="shared" si="107"/>
        <v>384.79999999999995</v>
      </c>
      <c r="Y589" s="262">
        <f>X589+X590</f>
        <v>767.8</v>
      </c>
      <c r="Z589" s="11"/>
    </row>
    <row r="590" spans="1:26" ht="12.75">
      <c r="A590" s="429"/>
      <c r="B590" s="12" t="s">
        <v>32</v>
      </c>
      <c r="C590" s="10">
        <v>8.1</v>
      </c>
      <c r="D590" s="10">
        <v>28.4</v>
      </c>
      <c r="E590" s="10">
        <v>29.4</v>
      </c>
      <c r="F590" s="10">
        <v>0</v>
      </c>
      <c r="G590" s="10">
        <v>16.899999999999999</v>
      </c>
      <c r="H590" s="10">
        <v>15.3</v>
      </c>
      <c r="I590" s="10">
        <v>28.5</v>
      </c>
      <c r="J590" s="10">
        <v>24.1</v>
      </c>
      <c r="K590" s="10">
        <v>39.5</v>
      </c>
      <c r="L590" s="10">
        <v>34.9</v>
      </c>
      <c r="M590" s="10">
        <v>29.6</v>
      </c>
      <c r="N590" s="10">
        <v>21.7</v>
      </c>
      <c r="O590" s="10">
        <v>0</v>
      </c>
      <c r="P590" s="10">
        <v>12.5</v>
      </c>
      <c r="Q590" s="10">
        <v>27.3</v>
      </c>
      <c r="R590" s="10">
        <v>0</v>
      </c>
      <c r="S590" s="13">
        <v>0</v>
      </c>
      <c r="T590" s="10">
        <v>37.4</v>
      </c>
      <c r="U590" s="13">
        <v>0</v>
      </c>
      <c r="V590" s="13">
        <v>0</v>
      </c>
      <c r="W590" s="10">
        <v>29.4</v>
      </c>
      <c r="X590" s="12">
        <f t="shared" si="107"/>
        <v>383</v>
      </c>
      <c r="Y590" s="428"/>
      <c r="Z590" s="11"/>
    </row>
    <row r="591" spans="1:26" ht="12.75">
      <c r="A591" s="260">
        <v>46086</v>
      </c>
      <c r="B591" s="15" t="s">
        <v>25</v>
      </c>
      <c r="C591" s="10">
        <v>7.9</v>
      </c>
      <c r="D591" s="10">
        <v>26.9</v>
      </c>
      <c r="E591" s="10">
        <v>29.4</v>
      </c>
      <c r="F591" s="13">
        <v>0</v>
      </c>
      <c r="G591" s="10">
        <v>16.899999999999999</v>
      </c>
      <c r="H591" s="10">
        <v>15.3</v>
      </c>
      <c r="I591" s="10">
        <v>15.2</v>
      </c>
      <c r="J591" s="10">
        <v>29.1</v>
      </c>
      <c r="K591" s="10">
        <v>45.5</v>
      </c>
      <c r="L591" s="10">
        <v>35.200000000000003</v>
      </c>
      <c r="M591" s="10">
        <v>33.200000000000003</v>
      </c>
      <c r="N591" s="10">
        <v>26.1</v>
      </c>
      <c r="O591" s="10">
        <v>0</v>
      </c>
      <c r="P591" s="10">
        <v>13.5</v>
      </c>
      <c r="Q591" s="10">
        <v>25.7</v>
      </c>
      <c r="R591" s="10">
        <v>0</v>
      </c>
      <c r="S591" s="13">
        <v>0</v>
      </c>
      <c r="T591" s="10">
        <v>54.5</v>
      </c>
      <c r="U591" s="13">
        <v>0</v>
      </c>
      <c r="V591" s="13">
        <v>0</v>
      </c>
      <c r="W591" s="10">
        <v>26.8</v>
      </c>
      <c r="X591" s="15">
        <f t="shared" si="107"/>
        <v>401.2</v>
      </c>
      <c r="Y591" s="262">
        <f>X591+X592</f>
        <v>802.09999999999991</v>
      </c>
      <c r="Z591" s="11"/>
    </row>
    <row r="592" spans="1:26" ht="12.75">
      <c r="A592" s="429"/>
      <c r="B592" s="12" t="s">
        <v>32</v>
      </c>
      <c r="C592" s="10">
        <v>8.9</v>
      </c>
      <c r="D592" s="10">
        <v>27.7</v>
      </c>
      <c r="E592" s="10">
        <v>29.7</v>
      </c>
      <c r="F592" s="13">
        <v>0</v>
      </c>
      <c r="G592" s="10">
        <v>22.4</v>
      </c>
      <c r="H592" s="10">
        <v>12.3</v>
      </c>
      <c r="I592" s="10">
        <v>26.4</v>
      </c>
      <c r="J592" s="10">
        <v>24.9</v>
      </c>
      <c r="K592" s="10">
        <v>40.200000000000003</v>
      </c>
      <c r="L592" s="10">
        <v>33.1</v>
      </c>
      <c r="M592" s="10">
        <v>29</v>
      </c>
      <c r="N592" s="10">
        <v>19.600000000000001</v>
      </c>
      <c r="O592" s="10">
        <v>0</v>
      </c>
      <c r="P592" s="10">
        <v>14.4</v>
      </c>
      <c r="Q592" s="10">
        <v>29.5</v>
      </c>
      <c r="R592" s="10">
        <v>0</v>
      </c>
      <c r="S592" s="13">
        <v>0</v>
      </c>
      <c r="T592" s="10">
        <v>46</v>
      </c>
      <c r="U592" s="13">
        <v>0</v>
      </c>
      <c r="V592" s="13">
        <v>0</v>
      </c>
      <c r="W592" s="10">
        <v>36.799999999999997</v>
      </c>
      <c r="X592" s="12">
        <f t="shared" si="107"/>
        <v>400.9</v>
      </c>
      <c r="Y592" s="428"/>
      <c r="Z592" s="11"/>
    </row>
    <row r="593" spans="1:26" ht="12.75">
      <c r="A593" s="260">
        <v>46087</v>
      </c>
      <c r="B593" s="15" t="s">
        <v>25</v>
      </c>
      <c r="C593" s="10">
        <v>5.4</v>
      </c>
      <c r="D593" s="10">
        <v>23.2</v>
      </c>
      <c r="E593" s="10">
        <v>30.1</v>
      </c>
      <c r="F593" s="13">
        <v>0</v>
      </c>
      <c r="G593" s="10">
        <v>19.399999999999999</v>
      </c>
      <c r="H593" s="10">
        <v>22.2</v>
      </c>
      <c r="I593" s="10">
        <v>16.100000000000001</v>
      </c>
      <c r="J593" s="10">
        <v>28.7</v>
      </c>
      <c r="K593" s="10">
        <v>45.2</v>
      </c>
      <c r="L593" s="10">
        <v>16.899999999999999</v>
      </c>
      <c r="M593" s="10">
        <v>35</v>
      </c>
      <c r="N593" s="10">
        <v>25.8</v>
      </c>
      <c r="O593" s="10">
        <v>0</v>
      </c>
      <c r="P593" s="10">
        <v>14.8</v>
      </c>
      <c r="Q593" s="10">
        <v>32</v>
      </c>
      <c r="R593" s="10">
        <v>0</v>
      </c>
      <c r="S593" s="13">
        <v>0</v>
      </c>
      <c r="T593" s="10">
        <v>49.5</v>
      </c>
      <c r="U593" s="13">
        <v>0</v>
      </c>
      <c r="V593" s="13">
        <v>0</v>
      </c>
      <c r="W593" s="10">
        <v>31.8</v>
      </c>
      <c r="X593" s="15">
        <f t="shared" si="107"/>
        <v>396.1</v>
      </c>
      <c r="Y593" s="262">
        <f>X593+X594</f>
        <v>789.5</v>
      </c>
      <c r="Z593" s="11"/>
    </row>
    <row r="594" spans="1:26" ht="12.75">
      <c r="A594" s="429"/>
      <c r="B594" s="12" t="s">
        <v>32</v>
      </c>
      <c r="C594" s="10">
        <v>7.7</v>
      </c>
      <c r="D594" s="10">
        <v>31.3</v>
      </c>
      <c r="E594" s="10">
        <v>29</v>
      </c>
      <c r="F594" s="13">
        <v>0</v>
      </c>
      <c r="G594" s="10">
        <v>18</v>
      </c>
      <c r="H594" s="10">
        <v>15.1</v>
      </c>
      <c r="I594" s="10">
        <v>25.4</v>
      </c>
      <c r="J594" s="10">
        <v>23.1</v>
      </c>
      <c r="K594" s="10">
        <v>41.1</v>
      </c>
      <c r="L594" s="10">
        <v>33.6</v>
      </c>
      <c r="M594" s="10">
        <v>25.2</v>
      </c>
      <c r="N594" s="10">
        <v>21.5</v>
      </c>
      <c r="O594" s="10">
        <v>0</v>
      </c>
      <c r="P594" s="10">
        <v>12.9</v>
      </c>
      <c r="Q594" s="10">
        <v>30.7</v>
      </c>
      <c r="R594" s="10">
        <v>0</v>
      </c>
      <c r="S594" s="13">
        <v>0</v>
      </c>
      <c r="T594" s="10">
        <v>42.9</v>
      </c>
      <c r="U594" s="13">
        <v>0</v>
      </c>
      <c r="V594" s="13">
        <v>0</v>
      </c>
      <c r="W594" s="10">
        <v>35.9</v>
      </c>
      <c r="X594" s="12">
        <f t="shared" si="107"/>
        <v>393.39999999999992</v>
      </c>
      <c r="Y594" s="428"/>
      <c r="Z594" s="11"/>
    </row>
    <row r="595" spans="1:26" ht="12.75">
      <c r="A595" s="260">
        <v>46088</v>
      </c>
      <c r="B595" s="15" t="s">
        <v>25</v>
      </c>
      <c r="C595" s="10">
        <v>6.3</v>
      </c>
      <c r="D595" s="10">
        <v>22.6</v>
      </c>
      <c r="E595" s="10">
        <v>30.5</v>
      </c>
      <c r="F595" s="13">
        <v>0</v>
      </c>
      <c r="G595" s="10">
        <v>22.4</v>
      </c>
      <c r="H595" s="10">
        <v>8.8000000000000007</v>
      </c>
      <c r="I595" s="10">
        <v>19</v>
      </c>
      <c r="J595" s="10">
        <v>32</v>
      </c>
      <c r="K595" s="10">
        <v>43.7</v>
      </c>
      <c r="L595" s="10">
        <v>38.6</v>
      </c>
      <c r="M595" s="10">
        <v>35.200000000000003</v>
      </c>
      <c r="N595" s="10">
        <v>24.4</v>
      </c>
      <c r="O595" s="10">
        <v>0</v>
      </c>
      <c r="P595" s="10">
        <v>12.8</v>
      </c>
      <c r="Q595" s="10">
        <v>31.5</v>
      </c>
      <c r="R595" s="10">
        <v>0</v>
      </c>
      <c r="S595" s="13">
        <v>0</v>
      </c>
      <c r="T595" s="10">
        <v>53.4</v>
      </c>
      <c r="U595" s="13">
        <v>0</v>
      </c>
      <c r="V595" s="13">
        <v>0</v>
      </c>
      <c r="W595" s="10">
        <v>32.700000000000003</v>
      </c>
      <c r="X595" s="15">
        <f t="shared" si="107"/>
        <v>413.9</v>
      </c>
      <c r="Y595" s="262">
        <f>X595+X596</f>
        <v>788.90000000000009</v>
      </c>
      <c r="Z595" s="11"/>
    </row>
    <row r="596" spans="1:26" ht="12.75">
      <c r="A596" s="429"/>
      <c r="B596" s="12" t="s">
        <v>32</v>
      </c>
      <c r="C596" s="10">
        <v>7.5</v>
      </c>
      <c r="D596" s="10">
        <v>21.4</v>
      </c>
      <c r="E596" s="10">
        <v>26.3</v>
      </c>
      <c r="F596" s="13">
        <v>0</v>
      </c>
      <c r="G596" s="10">
        <v>23.2</v>
      </c>
      <c r="H596" s="10">
        <v>4.8</v>
      </c>
      <c r="I596" s="10">
        <v>24.7</v>
      </c>
      <c r="J596" s="10">
        <v>27.8</v>
      </c>
      <c r="K596" s="10">
        <v>41.4</v>
      </c>
      <c r="L596" s="10">
        <v>31.6</v>
      </c>
      <c r="M596" s="10">
        <v>27.8</v>
      </c>
      <c r="N596" s="10">
        <v>23.4</v>
      </c>
      <c r="O596" s="10">
        <v>0</v>
      </c>
      <c r="P596" s="10">
        <v>17</v>
      </c>
      <c r="Q596" s="10">
        <v>29</v>
      </c>
      <c r="R596" s="10">
        <v>0</v>
      </c>
      <c r="S596" s="13">
        <v>0</v>
      </c>
      <c r="T596" s="10">
        <v>45.1</v>
      </c>
      <c r="U596" s="13">
        <v>0</v>
      </c>
      <c r="V596" s="13">
        <v>0</v>
      </c>
      <c r="W596" s="10">
        <v>24</v>
      </c>
      <c r="X596" s="12">
        <f t="shared" si="107"/>
        <v>375.00000000000006</v>
      </c>
      <c r="Y596" s="428"/>
      <c r="Z596" s="11"/>
    </row>
    <row r="597" spans="1:26" ht="12.75">
      <c r="A597" s="260">
        <v>46089</v>
      </c>
      <c r="B597" s="15" t="s">
        <v>25</v>
      </c>
      <c r="C597" s="10">
        <v>6.3</v>
      </c>
      <c r="D597" s="10">
        <v>22.3</v>
      </c>
      <c r="E597" s="10">
        <v>28</v>
      </c>
      <c r="F597" s="13">
        <v>0</v>
      </c>
      <c r="G597" s="10">
        <v>20.8</v>
      </c>
      <c r="H597" s="10">
        <v>2.8</v>
      </c>
      <c r="I597" s="10">
        <v>13.5</v>
      </c>
      <c r="J597" s="10">
        <v>26.9</v>
      </c>
      <c r="K597" s="10">
        <v>40.5</v>
      </c>
      <c r="L597" s="10">
        <v>31.2</v>
      </c>
      <c r="M597" s="10">
        <v>32.5</v>
      </c>
      <c r="N597" s="10">
        <v>0</v>
      </c>
      <c r="O597" s="10">
        <v>0</v>
      </c>
      <c r="P597" s="10">
        <v>18</v>
      </c>
      <c r="Q597" s="10">
        <v>33.799999999999997</v>
      </c>
      <c r="R597" s="10">
        <v>0</v>
      </c>
      <c r="S597" s="13">
        <v>0</v>
      </c>
      <c r="T597" s="10">
        <v>54.8</v>
      </c>
      <c r="U597" s="13">
        <v>0</v>
      </c>
      <c r="V597" s="13">
        <v>0</v>
      </c>
      <c r="W597" s="10">
        <v>28.2</v>
      </c>
      <c r="X597" s="15">
        <f t="shared" si="107"/>
        <v>359.59999999999997</v>
      </c>
      <c r="Y597" s="262">
        <f>X597+X598</f>
        <v>755.3</v>
      </c>
      <c r="Z597" s="11"/>
    </row>
    <row r="598" spans="1:26" ht="12.75">
      <c r="A598" s="429"/>
      <c r="B598" s="12" t="s">
        <v>32</v>
      </c>
      <c r="C598" s="10">
        <v>8.6999999999999993</v>
      </c>
      <c r="D598" s="10">
        <v>30.2</v>
      </c>
      <c r="E598" s="10">
        <v>27.5</v>
      </c>
      <c r="F598" s="13">
        <v>0</v>
      </c>
      <c r="G598" s="10">
        <v>15.4</v>
      </c>
      <c r="H598" s="10">
        <v>21.3</v>
      </c>
      <c r="I598" s="10">
        <v>22.2</v>
      </c>
      <c r="J598" s="10">
        <v>26.8</v>
      </c>
      <c r="K598" s="10">
        <v>41.2</v>
      </c>
      <c r="L598" s="10">
        <v>32.9</v>
      </c>
      <c r="M598" s="10">
        <v>28</v>
      </c>
      <c r="N598" s="10">
        <v>29.1</v>
      </c>
      <c r="O598" s="10">
        <v>0</v>
      </c>
      <c r="P598" s="10">
        <v>13.5</v>
      </c>
      <c r="Q598" s="10">
        <v>27.5</v>
      </c>
      <c r="R598" s="10">
        <v>0</v>
      </c>
      <c r="S598" s="13">
        <v>0</v>
      </c>
      <c r="T598" s="10">
        <v>38.799999999999997</v>
      </c>
      <c r="U598" s="13">
        <v>0</v>
      </c>
      <c r="V598" s="13">
        <v>0</v>
      </c>
      <c r="W598" s="10">
        <v>32.6</v>
      </c>
      <c r="X598" s="12">
        <f t="shared" si="107"/>
        <v>395.70000000000005</v>
      </c>
      <c r="Y598" s="428"/>
      <c r="Z598" s="11"/>
    </row>
    <row r="599" spans="1:26" ht="12.75">
      <c r="A599" s="260">
        <v>46090</v>
      </c>
      <c r="B599" s="15" t="s">
        <v>25</v>
      </c>
      <c r="C599" s="10">
        <v>6.8</v>
      </c>
      <c r="D599" s="10">
        <v>27.4</v>
      </c>
      <c r="E599" s="10">
        <v>30.2</v>
      </c>
      <c r="F599" s="13">
        <v>0</v>
      </c>
      <c r="G599" s="10">
        <v>18.399999999999999</v>
      </c>
      <c r="H599" s="10">
        <v>10.9</v>
      </c>
      <c r="I599" s="10">
        <v>20.100000000000001</v>
      </c>
      <c r="J599" s="10">
        <v>30.5</v>
      </c>
      <c r="K599" s="10">
        <v>46.5</v>
      </c>
      <c r="L599" s="10">
        <v>38.5</v>
      </c>
      <c r="M599" s="10">
        <v>37.799999999999997</v>
      </c>
      <c r="N599" s="10">
        <v>31.2</v>
      </c>
      <c r="O599" s="10">
        <v>0</v>
      </c>
      <c r="P599" s="10">
        <v>20.9</v>
      </c>
      <c r="Q599" s="10">
        <v>35.200000000000003</v>
      </c>
      <c r="R599" s="10">
        <v>0</v>
      </c>
      <c r="S599" s="13">
        <v>0</v>
      </c>
      <c r="T599" s="10">
        <v>56.7</v>
      </c>
      <c r="U599" s="13">
        <v>0</v>
      </c>
      <c r="V599" s="13">
        <v>0</v>
      </c>
      <c r="W599" s="10">
        <v>35</v>
      </c>
      <c r="X599" s="15">
        <f t="shared" si="107"/>
        <v>446.09999999999991</v>
      </c>
      <c r="Y599" s="262">
        <f>X599+X600</f>
        <v>837.3</v>
      </c>
      <c r="Z599" s="11"/>
    </row>
    <row r="600" spans="1:26" ht="12.75">
      <c r="A600" s="429"/>
      <c r="B600" s="12" t="s">
        <v>32</v>
      </c>
      <c r="C600" s="10">
        <v>6</v>
      </c>
      <c r="D600" s="10">
        <v>32.799999999999997</v>
      </c>
      <c r="E600" s="10">
        <v>30.1</v>
      </c>
      <c r="F600" s="13">
        <v>0</v>
      </c>
      <c r="G600" s="10">
        <v>23.2</v>
      </c>
      <c r="H600" s="10">
        <v>3.8</v>
      </c>
      <c r="I600" s="10">
        <v>29.9</v>
      </c>
      <c r="J600" s="10">
        <v>28.4</v>
      </c>
      <c r="K600" s="10">
        <v>39.4</v>
      </c>
      <c r="L600" s="10">
        <v>31.4</v>
      </c>
      <c r="M600" s="10">
        <v>29.4</v>
      </c>
      <c r="N600" s="10">
        <v>22.5</v>
      </c>
      <c r="O600" s="10">
        <v>0</v>
      </c>
      <c r="P600" s="10">
        <v>15.1</v>
      </c>
      <c r="Q600" s="10">
        <v>29.4</v>
      </c>
      <c r="R600" s="10">
        <v>0</v>
      </c>
      <c r="S600" s="13">
        <v>0</v>
      </c>
      <c r="T600" s="10">
        <v>41.7</v>
      </c>
      <c r="U600" s="13">
        <v>0</v>
      </c>
      <c r="V600" s="13">
        <v>0</v>
      </c>
      <c r="W600" s="10">
        <v>28.1</v>
      </c>
      <c r="X600" s="12">
        <f t="shared" si="107"/>
        <v>391.20000000000005</v>
      </c>
      <c r="Y600" s="428"/>
      <c r="Z600" s="11"/>
    </row>
    <row r="601" spans="1:26" ht="12.75">
      <c r="A601" s="260">
        <v>46091</v>
      </c>
      <c r="B601" s="15" t="s">
        <v>25</v>
      </c>
      <c r="C601" s="10">
        <v>6.7</v>
      </c>
      <c r="D601" s="10">
        <v>21.9</v>
      </c>
      <c r="E601" s="10">
        <v>34.5</v>
      </c>
      <c r="F601" s="13">
        <v>0</v>
      </c>
      <c r="G601" s="10">
        <v>26.9</v>
      </c>
      <c r="H601" s="10">
        <v>10.7</v>
      </c>
      <c r="I601" s="10">
        <v>15.4</v>
      </c>
      <c r="J601" s="10">
        <v>29.9</v>
      </c>
      <c r="K601" s="10">
        <v>46.5</v>
      </c>
      <c r="L601" s="10">
        <v>35</v>
      </c>
      <c r="M601" s="10">
        <v>35.5</v>
      </c>
      <c r="N601" s="10">
        <v>31.1</v>
      </c>
      <c r="O601" s="10">
        <v>0</v>
      </c>
      <c r="P601" s="10">
        <v>18.2</v>
      </c>
      <c r="Q601" s="10">
        <v>31.4</v>
      </c>
      <c r="R601" s="10">
        <v>0</v>
      </c>
      <c r="S601" s="13">
        <v>0</v>
      </c>
      <c r="T601" s="10">
        <v>52.6</v>
      </c>
      <c r="U601" s="13">
        <v>0</v>
      </c>
      <c r="V601" s="13">
        <v>0</v>
      </c>
      <c r="W601" s="10">
        <v>34</v>
      </c>
      <c r="X601" s="15">
        <f t="shared" si="107"/>
        <v>430.3</v>
      </c>
      <c r="Y601" s="262">
        <f>X601+X602</f>
        <v>820.5</v>
      </c>
      <c r="Z601" s="11"/>
    </row>
    <row r="602" spans="1:26" ht="12.75">
      <c r="A602" s="429"/>
      <c r="B602" s="12" t="s">
        <v>32</v>
      </c>
      <c r="C602" s="10">
        <v>5.9</v>
      </c>
      <c r="D602" s="10">
        <v>29.4</v>
      </c>
      <c r="E602" s="10">
        <v>29.4</v>
      </c>
      <c r="F602" s="10">
        <v>0</v>
      </c>
      <c r="G602" s="10">
        <v>21.3</v>
      </c>
      <c r="H602" s="10">
        <v>12.3</v>
      </c>
      <c r="I602" s="10">
        <v>30.2</v>
      </c>
      <c r="J602" s="10">
        <v>23.7</v>
      </c>
      <c r="K602" s="10">
        <v>37.1</v>
      </c>
      <c r="L602" s="10">
        <v>32</v>
      </c>
      <c r="M602" s="10">
        <v>26</v>
      </c>
      <c r="N602" s="10">
        <v>24</v>
      </c>
      <c r="O602" s="10">
        <v>0</v>
      </c>
      <c r="P602" s="10">
        <v>16.2</v>
      </c>
      <c r="Q602" s="10">
        <v>27.5</v>
      </c>
      <c r="R602" s="10">
        <v>0</v>
      </c>
      <c r="S602" s="10">
        <v>0</v>
      </c>
      <c r="T602" s="10">
        <v>46.7</v>
      </c>
      <c r="U602" s="10">
        <v>0</v>
      </c>
      <c r="V602" s="10">
        <v>0</v>
      </c>
      <c r="W602" s="10">
        <v>28.5</v>
      </c>
      <c r="X602" s="12">
        <f t="shared" si="107"/>
        <v>390.19999999999993</v>
      </c>
      <c r="Y602" s="428"/>
      <c r="Z602" s="11"/>
    </row>
    <row r="603" spans="1:26" ht="14.25">
      <c r="A603" s="9"/>
      <c r="B603" s="67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5"/>
      <c r="Y603" s="15"/>
      <c r="Z603" s="11"/>
    </row>
    <row r="604" spans="1:26" ht="12.75">
      <c r="A604" s="255" t="s">
        <v>89</v>
      </c>
      <c r="B604" s="437"/>
      <c r="C604" s="17">
        <f t="shared" ref="C604:Y604" si="108">SUM(C583:C602)</f>
        <v>141.20000000000002</v>
      </c>
      <c r="D604" s="17">
        <f t="shared" si="108"/>
        <v>517.9</v>
      </c>
      <c r="E604" s="17">
        <f t="shared" si="108"/>
        <v>579.9</v>
      </c>
      <c r="F604" s="17">
        <f t="shared" si="108"/>
        <v>0</v>
      </c>
      <c r="G604" s="17">
        <f t="shared" si="108"/>
        <v>386.7</v>
      </c>
      <c r="H604" s="17">
        <f t="shared" si="108"/>
        <v>261.60000000000002</v>
      </c>
      <c r="I604" s="17">
        <f t="shared" si="108"/>
        <v>395.99999999999994</v>
      </c>
      <c r="J604" s="17">
        <f t="shared" si="108"/>
        <v>523.5</v>
      </c>
      <c r="K604" s="17">
        <f t="shared" si="108"/>
        <v>867.6</v>
      </c>
      <c r="L604" s="17">
        <f t="shared" si="108"/>
        <v>677.5</v>
      </c>
      <c r="M604" s="17">
        <f t="shared" si="108"/>
        <v>588.6</v>
      </c>
      <c r="N604" s="17">
        <f t="shared" si="108"/>
        <v>461.99999999999994</v>
      </c>
      <c r="O604" s="17">
        <f t="shared" si="108"/>
        <v>0</v>
      </c>
      <c r="P604" s="17">
        <f t="shared" si="108"/>
        <v>301.5</v>
      </c>
      <c r="Q604" s="17">
        <f t="shared" si="108"/>
        <v>580.5</v>
      </c>
      <c r="R604" s="17">
        <f t="shared" si="108"/>
        <v>0</v>
      </c>
      <c r="S604" s="17">
        <f t="shared" si="108"/>
        <v>0</v>
      </c>
      <c r="T604" s="17">
        <f t="shared" si="108"/>
        <v>965.6</v>
      </c>
      <c r="U604" s="17">
        <f t="shared" si="108"/>
        <v>0</v>
      </c>
      <c r="V604" s="17">
        <f t="shared" si="108"/>
        <v>0</v>
      </c>
      <c r="W604" s="17">
        <f t="shared" si="108"/>
        <v>598.4</v>
      </c>
      <c r="X604" s="17">
        <f t="shared" si="108"/>
        <v>7848.4999999999991</v>
      </c>
      <c r="Y604" s="17">
        <f t="shared" si="108"/>
        <v>7848.5</v>
      </c>
      <c r="Z604" s="11"/>
    </row>
    <row r="605" spans="1:26" ht="13.5">
      <c r="A605" s="270" t="s">
        <v>90</v>
      </c>
      <c r="B605" s="437"/>
      <c r="C605" s="16">
        <f t="shared" ref="C605:Q605" si="109">40*C604</f>
        <v>5648.0000000000009</v>
      </c>
      <c r="D605" s="16">
        <f t="shared" si="109"/>
        <v>20716</v>
      </c>
      <c r="E605" s="16">
        <f t="shared" si="109"/>
        <v>23196</v>
      </c>
      <c r="F605" s="16">
        <f t="shared" si="109"/>
        <v>0</v>
      </c>
      <c r="G605" s="16">
        <f t="shared" si="109"/>
        <v>15468</v>
      </c>
      <c r="H605" s="16">
        <f t="shared" si="109"/>
        <v>10464</v>
      </c>
      <c r="I605" s="16">
        <f t="shared" si="109"/>
        <v>15839.999999999998</v>
      </c>
      <c r="J605" s="16">
        <f t="shared" si="109"/>
        <v>20940</v>
      </c>
      <c r="K605" s="16">
        <f t="shared" si="109"/>
        <v>34704</v>
      </c>
      <c r="L605" s="16">
        <f t="shared" si="109"/>
        <v>27100</v>
      </c>
      <c r="M605" s="16">
        <f t="shared" si="109"/>
        <v>23544</v>
      </c>
      <c r="N605" s="16">
        <f t="shared" si="109"/>
        <v>18479.999999999996</v>
      </c>
      <c r="O605" s="16">
        <f t="shared" si="109"/>
        <v>0</v>
      </c>
      <c r="P605" s="16">
        <f t="shared" si="109"/>
        <v>12060</v>
      </c>
      <c r="Q605" s="16">
        <f t="shared" si="109"/>
        <v>23220</v>
      </c>
      <c r="R605" s="16"/>
      <c r="S605" s="16">
        <f t="shared" ref="S605:T605" si="110">40*S604</f>
        <v>0</v>
      </c>
      <c r="T605" s="16">
        <f t="shared" si="110"/>
        <v>38624</v>
      </c>
      <c r="U605" s="16"/>
      <c r="V605" s="16"/>
      <c r="W605" s="16"/>
      <c r="X605" s="16">
        <f t="shared" ref="X605:Y605" si="111">40*X604</f>
        <v>313939.99999999994</v>
      </c>
      <c r="Y605" s="16">
        <f t="shared" si="111"/>
        <v>313940</v>
      </c>
      <c r="Z605" s="11"/>
    </row>
    <row r="606" spans="1:26" ht="12.75">
      <c r="A606" s="82"/>
      <c r="B606" s="67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5"/>
      <c r="Y606" s="15"/>
      <c r="Z606" s="11"/>
    </row>
    <row r="607" spans="1:26" ht="12.75">
      <c r="A607" s="255" t="s">
        <v>91</v>
      </c>
      <c r="B607" s="43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76"/>
      <c r="U607" s="76"/>
      <c r="V607" s="76"/>
      <c r="W607" s="76"/>
      <c r="X607" s="22"/>
      <c r="Y607" s="22"/>
      <c r="Z607" s="11"/>
    </row>
    <row r="608" spans="1:26" ht="12.75">
      <c r="A608" s="254" t="s">
        <v>92</v>
      </c>
      <c r="B608" s="437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59"/>
      <c r="U608" s="59"/>
      <c r="V608" s="59"/>
      <c r="W608" s="59"/>
      <c r="X608" s="20"/>
      <c r="Y608" s="20"/>
      <c r="Z608" s="11"/>
    </row>
    <row r="609" spans="1:26" ht="14.25">
      <c r="A609" s="9"/>
      <c r="B609" s="67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5"/>
      <c r="Y609" s="15"/>
      <c r="Z609" s="11"/>
    </row>
    <row r="610" spans="1:26" ht="12.75">
      <c r="A610" s="260">
        <v>46092</v>
      </c>
      <c r="B610" s="15" t="s">
        <v>25</v>
      </c>
      <c r="C610" s="10">
        <v>6.8</v>
      </c>
      <c r="D610" s="10">
        <v>34.6</v>
      </c>
      <c r="E610" s="10">
        <v>31.3</v>
      </c>
      <c r="F610" s="10">
        <v>0</v>
      </c>
      <c r="G610" s="10">
        <v>24.8</v>
      </c>
      <c r="H610" s="10">
        <v>9.5</v>
      </c>
      <c r="I610" s="10">
        <v>17.5</v>
      </c>
      <c r="J610" s="10">
        <v>29.6</v>
      </c>
      <c r="K610" s="10">
        <v>47.8</v>
      </c>
      <c r="L610" s="10">
        <v>33.6</v>
      </c>
      <c r="M610" s="10">
        <v>34</v>
      </c>
      <c r="N610" s="10">
        <v>34.799999999999997</v>
      </c>
      <c r="O610" s="10">
        <v>0</v>
      </c>
      <c r="P610" s="10">
        <v>16</v>
      </c>
      <c r="Q610" s="10">
        <v>31.5</v>
      </c>
      <c r="R610" s="10">
        <v>0</v>
      </c>
      <c r="S610" s="10">
        <v>0</v>
      </c>
      <c r="T610" s="10">
        <v>48.2</v>
      </c>
      <c r="U610" s="10">
        <v>0</v>
      </c>
      <c r="V610" s="10">
        <v>0</v>
      </c>
      <c r="W610" s="10">
        <v>34.1</v>
      </c>
      <c r="X610" s="15">
        <f t="shared" ref="X610:X629" si="112">SUM(C610:W610)</f>
        <v>434.1</v>
      </c>
      <c r="Y610" s="262">
        <f>X610+X611</f>
        <v>827.5</v>
      </c>
      <c r="Z610" s="11"/>
    </row>
    <row r="611" spans="1:26" ht="12.75">
      <c r="A611" s="429"/>
      <c r="B611" s="12" t="s">
        <v>32</v>
      </c>
      <c r="C611" s="13">
        <v>5.2</v>
      </c>
      <c r="D611" s="13">
        <v>27</v>
      </c>
      <c r="E611" s="13">
        <v>25</v>
      </c>
      <c r="F611" s="10">
        <v>0</v>
      </c>
      <c r="G611" s="13">
        <v>26.4</v>
      </c>
      <c r="H611" s="13">
        <v>9.4</v>
      </c>
      <c r="I611" s="13">
        <v>40.5</v>
      </c>
      <c r="J611" s="13">
        <v>25.1</v>
      </c>
      <c r="K611" s="13">
        <v>40</v>
      </c>
      <c r="L611" s="13">
        <v>30</v>
      </c>
      <c r="M611" s="13">
        <v>29.2</v>
      </c>
      <c r="N611" s="13">
        <v>24.3</v>
      </c>
      <c r="O611" s="13">
        <v>0</v>
      </c>
      <c r="P611" s="13">
        <v>15</v>
      </c>
      <c r="Q611" s="10">
        <v>27</v>
      </c>
      <c r="R611" s="10">
        <v>0</v>
      </c>
      <c r="S611" s="10">
        <v>0</v>
      </c>
      <c r="T611" s="10">
        <v>40.9</v>
      </c>
      <c r="U611" s="10">
        <v>0</v>
      </c>
      <c r="V611" s="10">
        <v>0</v>
      </c>
      <c r="W611" s="10">
        <v>28.4</v>
      </c>
      <c r="X611" s="12">
        <f t="shared" si="112"/>
        <v>393.4</v>
      </c>
      <c r="Y611" s="428"/>
      <c r="Z611" s="11"/>
    </row>
    <row r="612" spans="1:26" ht="12.75">
      <c r="A612" s="260">
        <v>46093</v>
      </c>
      <c r="B612" s="15" t="s">
        <v>25</v>
      </c>
      <c r="C612" s="10">
        <v>6.3</v>
      </c>
      <c r="D612" s="10">
        <v>34.799999999999997</v>
      </c>
      <c r="E612" s="10">
        <v>35.700000000000003</v>
      </c>
      <c r="F612" s="10">
        <v>0</v>
      </c>
      <c r="G612" s="10">
        <v>23.9</v>
      </c>
      <c r="H612" s="10">
        <v>13.6</v>
      </c>
      <c r="I612" s="10">
        <v>14.4</v>
      </c>
      <c r="J612" s="10">
        <v>30</v>
      </c>
      <c r="K612" s="10">
        <v>44.7</v>
      </c>
      <c r="L612" s="10">
        <v>38.5</v>
      </c>
      <c r="M612" s="10">
        <v>31.6</v>
      </c>
      <c r="N612" s="10">
        <v>32.5</v>
      </c>
      <c r="O612" s="10">
        <v>0</v>
      </c>
      <c r="P612" s="10">
        <v>16.5</v>
      </c>
      <c r="Q612" s="10">
        <v>27.4</v>
      </c>
      <c r="R612" s="10">
        <v>0</v>
      </c>
      <c r="S612" s="10">
        <v>0</v>
      </c>
      <c r="T612" s="10">
        <v>49</v>
      </c>
      <c r="U612" s="10">
        <v>0</v>
      </c>
      <c r="V612" s="10">
        <v>0</v>
      </c>
      <c r="W612" s="10">
        <v>28.3</v>
      </c>
      <c r="X612" s="15">
        <f t="shared" si="112"/>
        <v>427.2</v>
      </c>
      <c r="Y612" s="262">
        <f>X612+X613</f>
        <v>837.19999999999993</v>
      </c>
      <c r="Z612" s="11"/>
    </row>
    <row r="613" spans="1:26" ht="12.75">
      <c r="A613" s="429"/>
      <c r="B613" s="12" t="s">
        <v>32</v>
      </c>
      <c r="C613" s="10">
        <v>7.7</v>
      </c>
      <c r="D613" s="10">
        <v>27.5</v>
      </c>
      <c r="E613" s="10">
        <v>30.3</v>
      </c>
      <c r="F613" s="10">
        <v>0</v>
      </c>
      <c r="G613" s="10">
        <v>23.3</v>
      </c>
      <c r="H613" s="10">
        <v>19.399999999999999</v>
      </c>
      <c r="I613" s="10">
        <v>34.700000000000003</v>
      </c>
      <c r="J613" s="10">
        <v>34.200000000000003</v>
      </c>
      <c r="K613" s="10">
        <v>40.700000000000003</v>
      </c>
      <c r="L613" s="10">
        <v>36.4</v>
      </c>
      <c r="M613" s="10">
        <v>25.4</v>
      </c>
      <c r="N613" s="10">
        <v>21.7</v>
      </c>
      <c r="O613" s="10">
        <v>0</v>
      </c>
      <c r="P613" s="10">
        <v>11.3</v>
      </c>
      <c r="Q613" s="10">
        <v>24.9</v>
      </c>
      <c r="R613" s="10">
        <v>0</v>
      </c>
      <c r="S613" s="10">
        <v>0</v>
      </c>
      <c r="T613" s="10">
        <v>42.7</v>
      </c>
      <c r="U613" s="10">
        <v>0</v>
      </c>
      <c r="V613" s="10">
        <v>0</v>
      </c>
      <c r="W613" s="10">
        <v>29.8</v>
      </c>
      <c r="X613" s="12">
        <f t="shared" si="112"/>
        <v>409.99999999999994</v>
      </c>
      <c r="Y613" s="428"/>
      <c r="Z613" s="11"/>
    </row>
    <row r="614" spans="1:26" ht="12.75">
      <c r="A614" s="260">
        <v>46094</v>
      </c>
      <c r="B614" s="15" t="s">
        <v>25</v>
      </c>
      <c r="C614" s="10">
        <v>7.5</v>
      </c>
      <c r="D614" s="10">
        <v>29</v>
      </c>
      <c r="E614" s="10">
        <v>42</v>
      </c>
      <c r="F614" s="10">
        <v>0</v>
      </c>
      <c r="G614" s="10">
        <v>24.1</v>
      </c>
      <c r="H614" s="10">
        <v>19.600000000000001</v>
      </c>
      <c r="I614" s="10">
        <v>19.3</v>
      </c>
      <c r="J614" s="10">
        <v>27.9</v>
      </c>
      <c r="K614" s="10">
        <v>44.2</v>
      </c>
      <c r="L614" s="10">
        <v>36.700000000000003</v>
      </c>
      <c r="M614" s="10">
        <v>33.299999999999997</v>
      </c>
      <c r="N614" s="10">
        <v>32.5</v>
      </c>
      <c r="O614" s="10">
        <v>0</v>
      </c>
      <c r="P614" s="10">
        <v>13.6</v>
      </c>
      <c r="Q614" s="10">
        <v>28</v>
      </c>
      <c r="R614" s="10">
        <v>0</v>
      </c>
      <c r="S614" s="10">
        <v>0</v>
      </c>
      <c r="T614" s="10">
        <v>55.2</v>
      </c>
      <c r="U614" s="10">
        <v>0</v>
      </c>
      <c r="V614" s="10">
        <v>0</v>
      </c>
      <c r="W614" s="10">
        <v>31.8</v>
      </c>
      <c r="X614" s="15">
        <f t="shared" si="112"/>
        <v>444.70000000000005</v>
      </c>
      <c r="Y614" s="262">
        <f>X614+X615</f>
        <v>822.7</v>
      </c>
      <c r="Z614" s="11"/>
    </row>
    <row r="615" spans="1:26" ht="12.75">
      <c r="A615" s="429"/>
      <c r="B615" s="12" t="s">
        <v>32</v>
      </c>
      <c r="C615" s="10">
        <v>8.1999999999999993</v>
      </c>
      <c r="D615" s="10">
        <v>31</v>
      </c>
      <c r="E615" s="10">
        <v>30.8</v>
      </c>
      <c r="F615" s="10">
        <v>0</v>
      </c>
      <c r="G615" s="10">
        <v>25.8</v>
      </c>
      <c r="H615" s="10">
        <v>9.1</v>
      </c>
      <c r="I615" s="10">
        <v>17</v>
      </c>
      <c r="J615" s="10">
        <v>19.2</v>
      </c>
      <c r="K615" s="10">
        <v>39</v>
      </c>
      <c r="L615" s="10">
        <v>32.4</v>
      </c>
      <c r="M615" s="10">
        <v>27.8</v>
      </c>
      <c r="N615" s="10">
        <v>22.2</v>
      </c>
      <c r="O615" s="10">
        <v>0</v>
      </c>
      <c r="P615" s="10">
        <v>12.2</v>
      </c>
      <c r="Q615" s="10">
        <v>28.1</v>
      </c>
      <c r="R615" s="10">
        <v>0</v>
      </c>
      <c r="S615" s="10">
        <v>0</v>
      </c>
      <c r="T615" s="10">
        <v>43.6</v>
      </c>
      <c r="U615" s="10">
        <v>0</v>
      </c>
      <c r="V615" s="10">
        <v>0</v>
      </c>
      <c r="W615" s="10">
        <v>31.6</v>
      </c>
      <c r="X615" s="12">
        <f t="shared" si="112"/>
        <v>378.00000000000006</v>
      </c>
      <c r="Y615" s="428"/>
      <c r="Z615" s="11"/>
    </row>
    <row r="616" spans="1:26" ht="12.75">
      <c r="A616" s="260">
        <v>46095</v>
      </c>
      <c r="B616" s="15" t="s">
        <v>25</v>
      </c>
      <c r="C616" s="10">
        <v>7</v>
      </c>
      <c r="D616" s="10">
        <v>37.4</v>
      </c>
      <c r="E616" s="10">
        <v>42.5</v>
      </c>
      <c r="F616" s="10">
        <v>0</v>
      </c>
      <c r="G616" s="10">
        <v>21.4</v>
      </c>
      <c r="H616" s="10">
        <v>24.3</v>
      </c>
      <c r="I616" s="10">
        <v>18.5</v>
      </c>
      <c r="J616" s="10">
        <v>32.799999999999997</v>
      </c>
      <c r="K616" s="10">
        <v>46.8</v>
      </c>
      <c r="L616" s="10">
        <v>37</v>
      </c>
      <c r="M616" s="10">
        <v>35</v>
      </c>
      <c r="N616" s="10">
        <v>31.8</v>
      </c>
      <c r="O616" s="10">
        <v>0</v>
      </c>
      <c r="P616" s="10">
        <v>16.7</v>
      </c>
      <c r="Q616" s="10">
        <v>27.7</v>
      </c>
      <c r="R616" s="10">
        <v>0</v>
      </c>
      <c r="S616" s="10">
        <v>0</v>
      </c>
      <c r="T616" s="10">
        <v>57.5</v>
      </c>
      <c r="U616" s="10">
        <v>0</v>
      </c>
      <c r="V616" s="10">
        <v>0</v>
      </c>
      <c r="W616" s="10">
        <v>30</v>
      </c>
      <c r="X616" s="15">
        <f t="shared" si="112"/>
        <v>466.40000000000003</v>
      </c>
      <c r="Y616" s="262">
        <f>X616+X617</f>
        <v>860.9</v>
      </c>
      <c r="Z616" s="11"/>
    </row>
    <row r="617" spans="1:26" ht="12.75">
      <c r="A617" s="429"/>
      <c r="B617" s="12" t="s">
        <v>32</v>
      </c>
      <c r="C617" s="10">
        <v>5.4</v>
      </c>
      <c r="D617" s="10">
        <v>26.9</v>
      </c>
      <c r="E617" s="10">
        <v>34.1</v>
      </c>
      <c r="F617" s="10">
        <v>0</v>
      </c>
      <c r="G617" s="10">
        <v>27</v>
      </c>
      <c r="H617" s="10">
        <v>18</v>
      </c>
      <c r="I617" s="10">
        <v>29.2</v>
      </c>
      <c r="J617" s="10">
        <v>23.8</v>
      </c>
      <c r="K617" s="10">
        <v>39.299999999999997</v>
      </c>
      <c r="L617" s="10">
        <v>33.9</v>
      </c>
      <c r="M617" s="10">
        <v>24.6</v>
      </c>
      <c r="N617" s="10">
        <v>20.399999999999999</v>
      </c>
      <c r="O617" s="10">
        <v>0</v>
      </c>
      <c r="P617" s="10">
        <v>13.9</v>
      </c>
      <c r="Q617" s="10">
        <v>28.5</v>
      </c>
      <c r="R617" s="10">
        <v>0</v>
      </c>
      <c r="S617" s="10">
        <v>0</v>
      </c>
      <c r="T617" s="10">
        <v>48.4</v>
      </c>
      <c r="U617" s="10">
        <v>0</v>
      </c>
      <c r="V617" s="10">
        <v>0</v>
      </c>
      <c r="W617" s="10">
        <v>21.1</v>
      </c>
      <c r="X617" s="12">
        <f t="shared" si="112"/>
        <v>394.49999999999994</v>
      </c>
      <c r="Y617" s="428"/>
      <c r="Z617" s="11"/>
    </row>
    <row r="618" spans="1:26" ht="12.75">
      <c r="A618" s="260">
        <v>46096</v>
      </c>
      <c r="B618" s="15" t="s">
        <v>25</v>
      </c>
      <c r="C618" s="10">
        <v>7.4</v>
      </c>
      <c r="D618" s="10">
        <v>29.6</v>
      </c>
      <c r="E618" s="10">
        <v>41.2</v>
      </c>
      <c r="F618" s="10">
        <v>0</v>
      </c>
      <c r="G618" s="10">
        <v>23.7</v>
      </c>
      <c r="H618" s="10">
        <v>17.899999999999999</v>
      </c>
      <c r="I618" s="10">
        <v>18</v>
      </c>
      <c r="J618" s="10">
        <v>28.3</v>
      </c>
      <c r="K618" s="10">
        <v>47</v>
      </c>
      <c r="L618" s="10">
        <v>36.200000000000003</v>
      </c>
      <c r="M618" s="10">
        <v>32.799999999999997</v>
      </c>
      <c r="N618" s="10">
        <v>27.5</v>
      </c>
      <c r="O618" s="10">
        <v>0</v>
      </c>
      <c r="P618" s="10">
        <v>16.2</v>
      </c>
      <c r="Q618" s="10">
        <v>30.4</v>
      </c>
      <c r="R618" s="10">
        <v>0</v>
      </c>
      <c r="S618" s="10">
        <v>0</v>
      </c>
      <c r="T618" s="10">
        <v>48.7</v>
      </c>
      <c r="U618" s="10">
        <v>0</v>
      </c>
      <c r="V618" s="10">
        <v>0</v>
      </c>
      <c r="W618" s="10">
        <v>29.1</v>
      </c>
      <c r="X618" s="15">
        <f t="shared" si="112"/>
        <v>434</v>
      </c>
      <c r="Y618" s="262">
        <f>X618+X619</f>
        <v>807</v>
      </c>
      <c r="Z618" s="11"/>
    </row>
    <row r="619" spans="1:26" ht="12.75">
      <c r="A619" s="429"/>
      <c r="B619" s="12" t="s">
        <v>32</v>
      </c>
      <c r="C619" s="10">
        <v>5.7</v>
      </c>
      <c r="D619" s="10">
        <v>25.7</v>
      </c>
      <c r="E619" s="10">
        <v>36.700000000000003</v>
      </c>
      <c r="F619" s="10">
        <v>0</v>
      </c>
      <c r="G619" s="10">
        <v>19.399999999999999</v>
      </c>
      <c r="H619" s="10">
        <v>22.9</v>
      </c>
      <c r="I619" s="10">
        <v>28.6</v>
      </c>
      <c r="J619" s="10">
        <v>23.2</v>
      </c>
      <c r="K619" s="10">
        <v>37.9</v>
      </c>
      <c r="L619" s="10">
        <v>31.7</v>
      </c>
      <c r="M619" s="10">
        <v>26.5</v>
      </c>
      <c r="N619" s="10">
        <v>17.3</v>
      </c>
      <c r="O619" s="10">
        <v>0</v>
      </c>
      <c r="P619" s="10">
        <v>7.2</v>
      </c>
      <c r="Q619" s="10">
        <v>26.4</v>
      </c>
      <c r="R619" s="10">
        <v>0</v>
      </c>
      <c r="S619" s="10">
        <v>0</v>
      </c>
      <c r="T619" s="10">
        <v>38.5</v>
      </c>
      <c r="U619" s="10">
        <v>0</v>
      </c>
      <c r="V619" s="10">
        <v>0</v>
      </c>
      <c r="W619" s="10">
        <v>25.3</v>
      </c>
      <c r="X619" s="12">
        <f t="shared" si="112"/>
        <v>372.99999999999994</v>
      </c>
      <c r="Y619" s="428"/>
      <c r="Z619" s="11"/>
    </row>
    <row r="620" spans="1:26" ht="12.75">
      <c r="A620" s="260">
        <v>46097</v>
      </c>
      <c r="B620" s="15" t="s">
        <v>25</v>
      </c>
      <c r="C620" s="10">
        <v>8.3000000000000007</v>
      </c>
      <c r="D620" s="10">
        <v>37.200000000000003</v>
      </c>
      <c r="E620" s="10">
        <v>38.799999999999997</v>
      </c>
      <c r="F620" s="10">
        <v>0</v>
      </c>
      <c r="G620" s="10">
        <v>27.4</v>
      </c>
      <c r="H620" s="10">
        <v>21.2</v>
      </c>
      <c r="I620" s="10">
        <v>19.7</v>
      </c>
      <c r="J620" s="10">
        <v>26</v>
      </c>
      <c r="K620" s="10">
        <v>46</v>
      </c>
      <c r="L620" s="10">
        <v>41.4</v>
      </c>
      <c r="M620" s="10">
        <v>33</v>
      </c>
      <c r="N620" s="10">
        <v>31.5</v>
      </c>
      <c r="O620" s="10">
        <v>0</v>
      </c>
      <c r="P620" s="10">
        <v>15.3</v>
      </c>
      <c r="Q620" s="10">
        <v>31.5</v>
      </c>
      <c r="R620" s="10">
        <v>0</v>
      </c>
      <c r="S620" s="10">
        <v>0</v>
      </c>
      <c r="T620" s="10">
        <v>52.3</v>
      </c>
      <c r="U620" s="10">
        <v>0</v>
      </c>
      <c r="V620" s="10">
        <v>0</v>
      </c>
      <c r="W620" s="10">
        <v>31.4</v>
      </c>
      <c r="X620" s="15">
        <f t="shared" si="112"/>
        <v>460.99999999999994</v>
      </c>
      <c r="Y620" s="262">
        <f>X620+X621</f>
        <v>886.69999999999993</v>
      </c>
      <c r="Z620" s="11"/>
    </row>
    <row r="621" spans="1:26" ht="12.75">
      <c r="A621" s="429"/>
      <c r="B621" s="12" t="s">
        <v>32</v>
      </c>
      <c r="C621" s="10">
        <v>8.1</v>
      </c>
      <c r="D621" s="10">
        <v>30</v>
      </c>
      <c r="E621" s="10">
        <v>31.5</v>
      </c>
      <c r="F621" s="10">
        <v>0</v>
      </c>
      <c r="G621" s="10">
        <v>23.5</v>
      </c>
      <c r="H621" s="10">
        <v>20</v>
      </c>
      <c r="I621" s="10">
        <v>39</v>
      </c>
      <c r="J621" s="10">
        <v>21.5</v>
      </c>
      <c r="K621" s="10">
        <v>46.1</v>
      </c>
      <c r="L621" s="10">
        <v>35.799999999999997</v>
      </c>
      <c r="M621" s="10">
        <v>31.5</v>
      </c>
      <c r="N621" s="10">
        <v>23</v>
      </c>
      <c r="O621" s="10">
        <v>0</v>
      </c>
      <c r="P621" s="10">
        <v>13.1</v>
      </c>
      <c r="Q621" s="10">
        <v>27.4</v>
      </c>
      <c r="R621" s="10">
        <v>0</v>
      </c>
      <c r="S621" s="10">
        <v>0</v>
      </c>
      <c r="T621" s="10">
        <v>52</v>
      </c>
      <c r="U621" s="10">
        <v>0</v>
      </c>
      <c r="V621" s="10">
        <v>0</v>
      </c>
      <c r="W621" s="10">
        <v>23.2</v>
      </c>
      <c r="X621" s="12">
        <f t="shared" si="112"/>
        <v>425.7</v>
      </c>
      <c r="Y621" s="428"/>
      <c r="Z621" s="11"/>
    </row>
    <row r="622" spans="1:26" ht="12.75">
      <c r="A622" s="260">
        <v>46098</v>
      </c>
      <c r="B622" s="15" t="s">
        <v>25</v>
      </c>
      <c r="C622" s="10">
        <v>8.8000000000000007</v>
      </c>
      <c r="D622" s="10">
        <v>29</v>
      </c>
      <c r="E622" s="10">
        <v>36.9</v>
      </c>
      <c r="F622" s="10">
        <v>0</v>
      </c>
      <c r="G622" s="10">
        <v>6.1</v>
      </c>
      <c r="H622" s="10">
        <v>23.9</v>
      </c>
      <c r="I622" s="10">
        <v>14.4</v>
      </c>
      <c r="J622" s="10">
        <v>26.7</v>
      </c>
      <c r="K622" s="10">
        <v>44</v>
      </c>
      <c r="L622" s="10">
        <v>37.299999999999997</v>
      </c>
      <c r="M622" s="10">
        <v>32.6</v>
      </c>
      <c r="N622" s="10">
        <v>32</v>
      </c>
      <c r="O622" s="10">
        <v>0</v>
      </c>
      <c r="P622" s="10">
        <v>16.399999999999999</v>
      </c>
      <c r="Q622" s="10">
        <v>30.6</v>
      </c>
      <c r="R622" s="10">
        <v>0</v>
      </c>
      <c r="S622" s="10">
        <v>0</v>
      </c>
      <c r="T622" s="10">
        <v>53.8</v>
      </c>
      <c r="U622" s="10">
        <v>0</v>
      </c>
      <c r="V622" s="10">
        <v>0</v>
      </c>
      <c r="W622" s="10">
        <v>28.4</v>
      </c>
      <c r="X622" s="15">
        <f t="shared" si="112"/>
        <v>420.9</v>
      </c>
      <c r="Y622" s="262">
        <f>X622+X623</f>
        <v>847.5</v>
      </c>
      <c r="Z622" s="11"/>
    </row>
    <row r="623" spans="1:26" ht="12.75">
      <c r="A623" s="429"/>
      <c r="B623" s="12" t="s">
        <v>32</v>
      </c>
      <c r="C623" s="10">
        <v>7.1</v>
      </c>
      <c r="D623" s="10">
        <v>36.1</v>
      </c>
      <c r="E623" s="10">
        <v>35.200000000000003</v>
      </c>
      <c r="F623" s="10">
        <v>0</v>
      </c>
      <c r="G623" s="10">
        <v>21.5</v>
      </c>
      <c r="H623" s="10">
        <v>16.600000000000001</v>
      </c>
      <c r="I623" s="10">
        <v>33.4</v>
      </c>
      <c r="J623" s="10">
        <v>23</v>
      </c>
      <c r="K623" s="10">
        <v>43.8</v>
      </c>
      <c r="L623" s="10">
        <v>38.4</v>
      </c>
      <c r="M623" s="10">
        <v>30.4</v>
      </c>
      <c r="N623" s="10">
        <v>22.7</v>
      </c>
      <c r="O623" s="10">
        <v>0</v>
      </c>
      <c r="P623" s="10">
        <v>13.4</v>
      </c>
      <c r="Q623" s="10">
        <v>25.8</v>
      </c>
      <c r="R623" s="10">
        <v>0</v>
      </c>
      <c r="S623" s="10">
        <v>0</v>
      </c>
      <c r="T623" s="10">
        <v>49.4</v>
      </c>
      <c r="U623" s="10">
        <v>0</v>
      </c>
      <c r="V623" s="10">
        <v>0</v>
      </c>
      <c r="W623" s="10">
        <v>29.8</v>
      </c>
      <c r="X623" s="12">
        <f t="shared" si="112"/>
        <v>426.59999999999997</v>
      </c>
      <c r="Y623" s="428"/>
      <c r="Z623" s="11"/>
    </row>
    <row r="624" spans="1:26" ht="12.75">
      <c r="A624" s="260">
        <v>46099</v>
      </c>
      <c r="B624" s="15" t="s">
        <v>25</v>
      </c>
      <c r="C624" s="10">
        <v>8.8000000000000007</v>
      </c>
      <c r="D624" s="10">
        <v>34.200000000000003</v>
      </c>
      <c r="E624" s="10">
        <v>34.799999999999997</v>
      </c>
      <c r="F624" s="10">
        <v>0</v>
      </c>
      <c r="G624" s="10">
        <v>8.4</v>
      </c>
      <c r="H624" s="10">
        <v>26.3</v>
      </c>
      <c r="I624" s="10">
        <v>21.2</v>
      </c>
      <c r="J624" s="10">
        <v>28.8</v>
      </c>
      <c r="K624" s="10">
        <v>50.4</v>
      </c>
      <c r="L624" s="10">
        <v>37.799999999999997</v>
      </c>
      <c r="M624" s="10">
        <v>36.700000000000003</v>
      </c>
      <c r="N624" s="10">
        <v>30.1</v>
      </c>
      <c r="O624" s="10">
        <v>0</v>
      </c>
      <c r="P624" s="10">
        <v>18.7</v>
      </c>
      <c r="Q624" s="10">
        <v>29.4</v>
      </c>
      <c r="R624" s="10">
        <v>0</v>
      </c>
      <c r="S624" s="10">
        <v>0</v>
      </c>
      <c r="T624" s="10">
        <v>57.3</v>
      </c>
      <c r="U624" s="10">
        <v>0</v>
      </c>
      <c r="V624" s="10">
        <v>0</v>
      </c>
      <c r="W624" s="10">
        <v>36.4</v>
      </c>
      <c r="X624" s="15">
        <f t="shared" si="112"/>
        <v>459.29999999999995</v>
      </c>
      <c r="Y624" s="262">
        <f>X624+X625</f>
        <v>873.19999999999993</v>
      </c>
      <c r="Z624" s="11"/>
    </row>
    <row r="625" spans="1:26" ht="12.75">
      <c r="A625" s="429"/>
      <c r="B625" s="12" t="s">
        <v>32</v>
      </c>
      <c r="C625" s="10">
        <v>7.3</v>
      </c>
      <c r="D625" s="10">
        <v>31.5</v>
      </c>
      <c r="E625" s="10">
        <v>30</v>
      </c>
      <c r="F625" s="10">
        <v>0</v>
      </c>
      <c r="G625" s="10">
        <v>24.3</v>
      </c>
      <c r="H625" s="10">
        <v>20</v>
      </c>
      <c r="I625" s="10">
        <v>34</v>
      </c>
      <c r="J625" s="10">
        <v>15</v>
      </c>
      <c r="K625" s="10">
        <v>45.8</v>
      </c>
      <c r="L625" s="10">
        <v>32.700000000000003</v>
      </c>
      <c r="M625" s="10">
        <v>29.8</v>
      </c>
      <c r="N625" s="10">
        <v>23</v>
      </c>
      <c r="O625" s="10">
        <v>0</v>
      </c>
      <c r="P625" s="10">
        <v>12.2</v>
      </c>
      <c r="Q625" s="10">
        <v>27.1</v>
      </c>
      <c r="R625" s="10">
        <v>0</v>
      </c>
      <c r="S625" s="10">
        <v>0</v>
      </c>
      <c r="T625" s="10">
        <v>48.4</v>
      </c>
      <c r="U625" s="10">
        <v>0</v>
      </c>
      <c r="V625" s="10">
        <v>0</v>
      </c>
      <c r="W625" s="10">
        <v>32.799999999999997</v>
      </c>
      <c r="X625" s="12">
        <f t="shared" si="112"/>
        <v>413.9</v>
      </c>
      <c r="Y625" s="428"/>
      <c r="Z625" s="11"/>
    </row>
    <row r="626" spans="1:26" ht="12.75">
      <c r="A626" s="260">
        <v>46100</v>
      </c>
      <c r="B626" s="15" t="s">
        <v>25</v>
      </c>
      <c r="C626" s="10">
        <v>8.1</v>
      </c>
      <c r="D626" s="10">
        <v>26.1</v>
      </c>
      <c r="E626" s="10">
        <v>34.9</v>
      </c>
      <c r="F626" s="10">
        <v>0</v>
      </c>
      <c r="G626" s="10">
        <v>24.5</v>
      </c>
      <c r="H626" s="10">
        <v>23.8</v>
      </c>
      <c r="I626" s="10">
        <v>15.7</v>
      </c>
      <c r="J626" s="10">
        <v>28.5</v>
      </c>
      <c r="K626" s="10">
        <v>46.8</v>
      </c>
      <c r="L626" s="10">
        <v>35.5</v>
      </c>
      <c r="M626" s="10">
        <v>38.799999999999997</v>
      </c>
      <c r="N626" s="10">
        <v>29.6</v>
      </c>
      <c r="O626" s="10">
        <v>0</v>
      </c>
      <c r="P626" s="10">
        <v>20.399999999999999</v>
      </c>
      <c r="Q626" s="10">
        <v>31.7</v>
      </c>
      <c r="R626" s="10">
        <v>0</v>
      </c>
      <c r="S626" s="10">
        <v>0</v>
      </c>
      <c r="T626" s="10">
        <v>52.3</v>
      </c>
      <c r="U626" s="10">
        <v>0</v>
      </c>
      <c r="V626" s="10">
        <v>0</v>
      </c>
      <c r="W626" s="10">
        <v>33.299999999999997</v>
      </c>
      <c r="X626" s="15">
        <f t="shared" si="112"/>
        <v>450</v>
      </c>
      <c r="Y626" s="262">
        <f>X626+X627</f>
        <v>853</v>
      </c>
      <c r="Z626" s="11"/>
    </row>
    <row r="627" spans="1:26" ht="12.75">
      <c r="A627" s="429"/>
      <c r="B627" s="12" t="s">
        <v>32</v>
      </c>
      <c r="C627" s="10">
        <v>8.4</v>
      </c>
      <c r="D627" s="10">
        <v>34</v>
      </c>
      <c r="E627" s="10">
        <v>30.6</v>
      </c>
      <c r="F627" s="10">
        <v>0</v>
      </c>
      <c r="G627" s="10">
        <v>23.2</v>
      </c>
      <c r="H627" s="10">
        <v>14.9</v>
      </c>
      <c r="I627" s="10">
        <v>35.700000000000003</v>
      </c>
      <c r="J627" s="10">
        <v>19.2</v>
      </c>
      <c r="K627" s="10">
        <v>45.7</v>
      </c>
      <c r="L627" s="10">
        <v>35.1</v>
      </c>
      <c r="M627" s="10">
        <v>27.4</v>
      </c>
      <c r="N627" s="10">
        <v>21.7</v>
      </c>
      <c r="O627" s="10">
        <v>0</v>
      </c>
      <c r="P627" s="10">
        <v>12.3</v>
      </c>
      <c r="Q627" s="10">
        <v>27.2</v>
      </c>
      <c r="R627" s="10">
        <v>0</v>
      </c>
      <c r="S627" s="10">
        <v>0</v>
      </c>
      <c r="T627" s="10">
        <v>41.2</v>
      </c>
      <c r="U627" s="10">
        <v>0</v>
      </c>
      <c r="V627" s="10">
        <v>0</v>
      </c>
      <c r="W627" s="10">
        <v>26.4</v>
      </c>
      <c r="X627" s="12">
        <f t="shared" si="112"/>
        <v>402.99999999999994</v>
      </c>
      <c r="Y627" s="428"/>
      <c r="Z627" s="11"/>
    </row>
    <row r="628" spans="1:26" ht="12.75">
      <c r="A628" s="260">
        <v>46101</v>
      </c>
      <c r="B628" s="15" t="s">
        <v>25</v>
      </c>
      <c r="C628" s="10">
        <v>7.2</v>
      </c>
      <c r="D628" s="10">
        <v>32.1</v>
      </c>
      <c r="E628" s="10">
        <v>36.9</v>
      </c>
      <c r="F628" s="10">
        <v>0</v>
      </c>
      <c r="G628" s="10">
        <v>35.9</v>
      </c>
      <c r="H628" s="10">
        <v>13.2</v>
      </c>
      <c r="I628" s="10">
        <v>17.3</v>
      </c>
      <c r="J628" s="10">
        <v>26.8</v>
      </c>
      <c r="K628" s="10">
        <v>48.2</v>
      </c>
      <c r="L628" s="10">
        <v>35.200000000000003</v>
      </c>
      <c r="M628" s="10">
        <v>40.1</v>
      </c>
      <c r="N628" s="10">
        <v>31</v>
      </c>
      <c r="O628" s="10">
        <v>0</v>
      </c>
      <c r="P628" s="10">
        <v>17.100000000000001</v>
      </c>
      <c r="Q628" s="10">
        <v>31.8</v>
      </c>
      <c r="R628" s="10">
        <v>0</v>
      </c>
      <c r="S628" s="10">
        <v>0</v>
      </c>
      <c r="T628" s="10">
        <v>63</v>
      </c>
      <c r="U628" s="10">
        <v>0</v>
      </c>
      <c r="V628" s="10">
        <v>0</v>
      </c>
      <c r="W628" s="10">
        <v>36</v>
      </c>
      <c r="X628" s="15">
        <f t="shared" si="112"/>
        <v>471.80000000000007</v>
      </c>
      <c r="Y628" s="262">
        <f>X628+X629</f>
        <v>762.5</v>
      </c>
      <c r="Z628" s="11"/>
    </row>
    <row r="629" spans="1:26" ht="12.75">
      <c r="A629" s="429"/>
      <c r="B629" s="12" t="s">
        <v>32</v>
      </c>
      <c r="C629" s="10">
        <v>0</v>
      </c>
      <c r="D629" s="10">
        <v>0</v>
      </c>
      <c r="E629" s="10">
        <v>0</v>
      </c>
      <c r="F629" s="10">
        <v>0</v>
      </c>
      <c r="G629" s="10">
        <v>0</v>
      </c>
      <c r="H629" s="10">
        <v>0</v>
      </c>
      <c r="I629" s="10">
        <v>25.8</v>
      </c>
      <c r="J629" s="10">
        <v>16.2</v>
      </c>
      <c r="K629" s="10">
        <v>42.7</v>
      </c>
      <c r="L629" s="10">
        <v>32.799999999999997</v>
      </c>
      <c r="M629" s="10">
        <v>27.7</v>
      </c>
      <c r="N629" s="10">
        <v>27</v>
      </c>
      <c r="O629" s="10">
        <v>0</v>
      </c>
      <c r="P629" s="10">
        <v>12.8</v>
      </c>
      <c r="Q629" s="10">
        <v>28.4</v>
      </c>
      <c r="R629" s="10">
        <v>0</v>
      </c>
      <c r="S629" s="10">
        <v>0</v>
      </c>
      <c r="T629" s="10">
        <v>51</v>
      </c>
      <c r="U629" s="10">
        <v>0</v>
      </c>
      <c r="V629" s="10">
        <v>0</v>
      </c>
      <c r="W629" s="10">
        <v>26.3</v>
      </c>
      <c r="X629" s="12">
        <f t="shared" si="112"/>
        <v>290.7</v>
      </c>
      <c r="Y629" s="428"/>
      <c r="Z629" s="11"/>
    </row>
    <row r="630" spans="1:26" ht="14.25">
      <c r="A630" s="9"/>
      <c r="B630" s="67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5"/>
      <c r="Y630" s="15"/>
      <c r="Z630" s="11"/>
    </row>
    <row r="631" spans="1:26" ht="12.75">
      <c r="A631" s="255" t="s">
        <v>89</v>
      </c>
      <c r="B631" s="437"/>
      <c r="C631" s="17">
        <f t="shared" ref="C631:Y631" si="113">SUM(C610:C629)</f>
        <v>139.29999999999995</v>
      </c>
      <c r="D631" s="17">
        <f t="shared" si="113"/>
        <v>593.70000000000005</v>
      </c>
      <c r="E631" s="17">
        <f t="shared" si="113"/>
        <v>659.19999999999993</v>
      </c>
      <c r="F631" s="17">
        <f t="shared" si="113"/>
        <v>0</v>
      </c>
      <c r="G631" s="17">
        <f t="shared" si="113"/>
        <v>434.59999999999997</v>
      </c>
      <c r="H631" s="17">
        <f t="shared" si="113"/>
        <v>343.59999999999997</v>
      </c>
      <c r="I631" s="17">
        <f t="shared" si="113"/>
        <v>493.89999999999992</v>
      </c>
      <c r="J631" s="17">
        <f t="shared" si="113"/>
        <v>505.8</v>
      </c>
      <c r="K631" s="17">
        <f t="shared" si="113"/>
        <v>886.9</v>
      </c>
      <c r="L631" s="17">
        <f t="shared" si="113"/>
        <v>708.4</v>
      </c>
      <c r="M631" s="17">
        <f t="shared" si="113"/>
        <v>628.20000000000005</v>
      </c>
      <c r="N631" s="17">
        <f t="shared" si="113"/>
        <v>536.6</v>
      </c>
      <c r="O631" s="17">
        <f t="shared" si="113"/>
        <v>0</v>
      </c>
      <c r="P631" s="17">
        <f t="shared" si="113"/>
        <v>290.3</v>
      </c>
      <c r="Q631" s="17">
        <f t="shared" si="113"/>
        <v>570.79999999999995</v>
      </c>
      <c r="R631" s="17">
        <f t="shared" si="113"/>
        <v>0</v>
      </c>
      <c r="S631" s="17">
        <f t="shared" si="113"/>
        <v>0</v>
      </c>
      <c r="T631" s="17">
        <f t="shared" si="113"/>
        <v>993.39999999999986</v>
      </c>
      <c r="U631" s="17">
        <f t="shared" si="113"/>
        <v>0</v>
      </c>
      <c r="V631" s="17">
        <f t="shared" si="113"/>
        <v>0</v>
      </c>
      <c r="W631" s="17">
        <f t="shared" si="113"/>
        <v>593.49999999999989</v>
      </c>
      <c r="X631" s="17">
        <f t="shared" si="113"/>
        <v>8378.2000000000007</v>
      </c>
      <c r="Y631" s="17">
        <f t="shared" si="113"/>
        <v>8378.1999999999989</v>
      </c>
      <c r="Z631" s="11"/>
    </row>
    <row r="632" spans="1:26" ht="13.5">
      <c r="A632" s="270" t="s">
        <v>90</v>
      </c>
      <c r="B632" s="437"/>
      <c r="C632" s="16">
        <f t="shared" ref="C632:Q632" si="114">40*C631</f>
        <v>5571.9999999999982</v>
      </c>
      <c r="D632" s="16">
        <f t="shared" si="114"/>
        <v>23748</v>
      </c>
      <c r="E632" s="16">
        <f t="shared" si="114"/>
        <v>26367.999999999996</v>
      </c>
      <c r="F632" s="16">
        <f t="shared" si="114"/>
        <v>0</v>
      </c>
      <c r="G632" s="16">
        <f t="shared" si="114"/>
        <v>17384</v>
      </c>
      <c r="H632" s="16">
        <f t="shared" si="114"/>
        <v>13743.999999999998</v>
      </c>
      <c r="I632" s="16">
        <f t="shared" si="114"/>
        <v>19755.999999999996</v>
      </c>
      <c r="J632" s="16">
        <f t="shared" si="114"/>
        <v>20232</v>
      </c>
      <c r="K632" s="16">
        <f t="shared" si="114"/>
        <v>35476</v>
      </c>
      <c r="L632" s="16">
        <f t="shared" si="114"/>
        <v>28336</v>
      </c>
      <c r="M632" s="16">
        <f t="shared" si="114"/>
        <v>25128</v>
      </c>
      <c r="N632" s="16">
        <f t="shared" si="114"/>
        <v>21464</v>
      </c>
      <c r="O632" s="16">
        <f t="shared" si="114"/>
        <v>0</v>
      </c>
      <c r="P632" s="16">
        <f t="shared" si="114"/>
        <v>11612</v>
      </c>
      <c r="Q632" s="16">
        <f t="shared" si="114"/>
        <v>22832</v>
      </c>
      <c r="R632" s="16"/>
      <c r="S632" s="16">
        <f t="shared" ref="S632:T632" si="115">40*S631</f>
        <v>0</v>
      </c>
      <c r="T632" s="16">
        <f t="shared" si="115"/>
        <v>39735.999999999993</v>
      </c>
      <c r="U632" s="16"/>
      <c r="V632" s="16"/>
      <c r="W632" s="16"/>
      <c r="X632" s="16">
        <f t="shared" ref="X632:Y632" si="116">40*X631</f>
        <v>335128</v>
      </c>
      <c r="Y632" s="16">
        <f t="shared" si="116"/>
        <v>335127.99999999994</v>
      </c>
      <c r="Z632" s="11"/>
    </row>
    <row r="633" spans="1:26" ht="12.75">
      <c r="A633" s="82"/>
      <c r="B633" s="67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5"/>
      <c r="Y633" s="15"/>
      <c r="Z633" s="11"/>
    </row>
    <row r="634" spans="1:26" ht="12.75">
      <c r="A634" s="255" t="s">
        <v>91</v>
      </c>
      <c r="B634" s="43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76"/>
      <c r="U634" s="76"/>
      <c r="V634" s="76"/>
      <c r="W634" s="76"/>
      <c r="X634" s="22"/>
      <c r="Y634" s="22"/>
      <c r="Z634" s="11"/>
    </row>
    <row r="635" spans="1:26" ht="12.75">
      <c r="A635" s="254" t="s">
        <v>92</v>
      </c>
      <c r="B635" s="437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59"/>
      <c r="U635" s="59"/>
      <c r="V635" s="59"/>
      <c r="W635" s="59"/>
      <c r="X635" s="20"/>
      <c r="Y635" s="20"/>
      <c r="Z635" s="11"/>
    </row>
    <row r="636" spans="1:26" ht="14.25">
      <c r="A636" s="9"/>
      <c r="B636" s="67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5"/>
      <c r="Y636" s="15"/>
      <c r="Z636" s="11"/>
    </row>
    <row r="637" spans="1:26" ht="12.75">
      <c r="A637" s="260">
        <v>46102</v>
      </c>
      <c r="B637" s="15" t="s">
        <v>25</v>
      </c>
      <c r="C637" s="10">
        <v>5.9</v>
      </c>
      <c r="D637" s="10">
        <v>34</v>
      </c>
      <c r="E637" s="10">
        <v>41</v>
      </c>
      <c r="F637" s="10">
        <v>0</v>
      </c>
      <c r="G637" s="10">
        <v>25.4</v>
      </c>
      <c r="H637" s="10">
        <v>19.7</v>
      </c>
      <c r="I637" s="10">
        <v>2.9</v>
      </c>
      <c r="J637" s="10">
        <v>24.3</v>
      </c>
      <c r="K637" s="10">
        <v>54.7</v>
      </c>
      <c r="L637" s="10">
        <v>33.5</v>
      </c>
      <c r="M637" s="10">
        <v>35.700000000000003</v>
      </c>
      <c r="N637" s="10">
        <v>26.2</v>
      </c>
      <c r="O637" s="10">
        <v>0</v>
      </c>
      <c r="P637" s="10">
        <v>15.7</v>
      </c>
      <c r="Q637" s="10">
        <v>32</v>
      </c>
      <c r="R637" s="10">
        <v>0</v>
      </c>
      <c r="S637" s="10">
        <v>0</v>
      </c>
      <c r="T637" s="10">
        <v>55.3</v>
      </c>
      <c r="U637" s="10">
        <v>0</v>
      </c>
      <c r="V637" s="10">
        <v>0</v>
      </c>
      <c r="W637" s="10">
        <v>31.2</v>
      </c>
      <c r="X637" s="15">
        <f t="shared" ref="X637:X658" si="117">SUM(C637:W637)</f>
        <v>437.5</v>
      </c>
      <c r="Y637" s="262">
        <f>X637+X638</f>
        <v>866.7</v>
      </c>
      <c r="Z637" s="11"/>
    </row>
    <row r="638" spans="1:26" ht="12.75">
      <c r="A638" s="429"/>
      <c r="B638" s="12" t="s">
        <v>32</v>
      </c>
      <c r="C638" s="13">
        <v>8.1999999999999993</v>
      </c>
      <c r="D638" s="13">
        <v>29</v>
      </c>
      <c r="E638" s="13">
        <v>28.8</v>
      </c>
      <c r="F638" s="13">
        <v>0</v>
      </c>
      <c r="G638" s="13">
        <v>28.9</v>
      </c>
      <c r="H638" s="13">
        <v>14.7</v>
      </c>
      <c r="I638" s="13">
        <v>39.1</v>
      </c>
      <c r="J638" s="13">
        <v>21</v>
      </c>
      <c r="K638" s="13">
        <v>48</v>
      </c>
      <c r="L638" s="13">
        <v>34.1</v>
      </c>
      <c r="M638" s="13">
        <v>32.6</v>
      </c>
      <c r="N638" s="13">
        <v>23.4</v>
      </c>
      <c r="O638" s="10">
        <v>0</v>
      </c>
      <c r="P638" s="10">
        <v>9.8000000000000007</v>
      </c>
      <c r="Q638" s="10">
        <v>27</v>
      </c>
      <c r="R638" s="10">
        <v>0</v>
      </c>
      <c r="S638" s="10">
        <v>0</v>
      </c>
      <c r="T638" s="10">
        <v>50.6</v>
      </c>
      <c r="U638" s="10">
        <v>0</v>
      </c>
      <c r="V638" s="10">
        <v>0</v>
      </c>
      <c r="W638" s="10">
        <v>34</v>
      </c>
      <c r="X638" s="12">
        <f t="shared" si="117"/>
        <v>429.20000000000005</v>
      </c>
      <c r="Y638" s="428"/>
      <c r="Z638" s="11"/>
    </row>
    <row r="639" spans="1:26" ht="12.75">
      <c r="A639" s="260">
        <v>46103</v>
      </c>
      <c r="B639" s="15" t="s">
        <v>25</v>
      </c>
      <c r="C639" s="10">
        <v>7</v>
      </c>
      <c r="D639" s="10">
        <v>33</v>
      </c>
      <c r="E639" s="10">
        <v>37</v>
      </c>
      <c r="F639" s="13">
        <v>0</v>
      </c>
      <c r="G639" s="10">
        <v>31.9</v>
      </c>
      <c r="H639" s="10">
        <v>14.2</v>
      </c>
      <c r="I639" s="10">
        <v>16.8</v>
      </c>
      <c r="J639" s="10">
        <v>26.1</v>
      </c>
      <c r="K639" s="10">
        <v>50.2</v>
      </c>
      <c r="L639" s="10">
        <v>39.6</v>
      </c>
      <c r="M639" s="10">
        <v>39.6</v>
      </c>
      <c r="N639" s="10">
        <v>21.6</v>
      </c>
      <c r="O639" s="10">
        <v>0</v>
      </c>
      <c r="P639" s="10">
        <v>16.2</v>
      </c>
      <c r="Q639" s="10">
        <v>33</v>
      </c>
      <c r="R639" s="10">
        <v>0</v>
      </c>
      <c r="S639" s="10">
        <v>0</v>
      </c>
      <c r="T639" s="10">
        <v>61.8</v>
      </c>
      <c r="U639" s="10">
        <v>0</v>
      </c>
      <c r="V639" s="10">
        <v>0</v>
      </c>
      <c r="W639" s="10">
        <v>36.700000000000003</v>
      </c>
      <c r="X639" s="15">
        <f t="shared" si="117"/>
        <v>464.7</v>
      </c>
      <c r="Y639" s="262">
        <f>X639+X640</f>
        <v>892.90000000000009</v>
      </c>
      <c r="Z639" s="11"/>
    </row>
    <row r="640" spans="1:26" ht="12.75">
      <c r="A640" s="429"/>
      <c r="B640" s="12" t="s">
        <v>32</v>
      </c>
      <c r="C640" s="10">
        <v>7.5</v>
      </c>
      <c r="D640" s="10">
        <v>31.7</v>
      </c>
      <c r="E640" s="10">
        <v>30.3</v>
      </c>
      <c r="F640" s="13">
        <v>0</v>
      </c>
      <c r="G640" s="10">
        <v>23.8</v>
      </c>
      <c r="H640" s="10">
        <v>20.3</v>
      </c>
      <c r="I640" s="10">
        <v>38.1</v>
      </c>
      <c r="J640" s="10">
        <v>24.2</v>
      </c>
      <c r="K640" s="10">
        <v>51</v>
      </c>
      <c r="L640" s="10">
        <v>33.5</v>
      </c>
      <c r="M640" s="10">
        <v>29.6</v>
      </c>
      <c r="N640" s="10">
        <v>23</v>
      </c>
      <c r="O640" s="10">
        <v>0</v>
      </c>
      <c r="P640" s="10">
        <v>14.1</v>
      </c>
      <c r="Q640" s="10">
        <v>29.6</v>
      </c>
      <c r="R640" s="10">
        <v>0</v>
      </c>
      <c r="S640" s="10">
        <v>0</v>
      </c>
      <c r="T640" s="10">
        <v>43.5</v>
      </c>
      <c r="U640" s="10">
        <v>0</v>
      </c>
      <c r="V640" s="10">
        <v>0</v>
      </c>
      <c r="W640" s="10">
        <v>28</v>
      </c>
      <c r="X640" s="12">
        <f t="shared" si="117"/>
        <v>428.20000000000005</v>
      </c>
      <c r="Y640" s="428"/>
      <c r="Z640" s="11"/>
    </row>
    <row r="641" spans="1:26" ht="12.75">
      <c r="A641" s="260">
        <v>46104</v>
      </c>
      <c r="B641" s="15" t="s">
        <v>25</v>
      </c>
      <c r="C641" s="10">
        <v>7.4</v>
      </c>
      <c r="D641" s="10">
        <v>37.5</v>
      </c>
      <c r="E641" s="10">
        <v>36.799999999999997</v>
      </c>
      <c r="F641" s="13">
        <v>0</v>
      </c>
      <c r="G641" s="10">
        <v>25.9</v>
      </c>
      <c r="H641" s="10">
        <v>12.9</v>
      </c>
      <c r="I641" s="10">
        <v>20.5</v>
      </c>
      <c r="J641" s="10">
        <v>30.8</v>
      </c>
      <c r="K641" s="10">
        <v>54.4</v>
      </c>
      <c r="L641" s="10">
        <v>39.5</v>
      </c>
      <c r="M641" s="10">
        <v>36.200000000000003</v>
      </c>
      <c r="N641" s="10">
        <v>26</v>
      </c>
      <c r="O641" s="10">
        <v>0</v>
      </c>
      <c r="P641" s="10">
        <v>16.600000000000001</v>
      </c>
      <c r="Q641" s="10">
        <v>31.1</v>
      </c>
      <c r="R641" s="10">
        <v>0</v>
      </c>
      <c r="S641" s="10">
        <v>0</v>
      </c>
      <c r="T641" s="10">
        <v>50.9</v>
      </c>
      <c r="U641" s="10">
        <v>0</v>
      </c>
      <c r="V641" s="10">
        <v>0</v>
      </c>
      <c r="W641" s="10">
        <v>33</v>
      </c>
      <c r="X641" s="15">
        <f t="shared" si="117"/>
        <v>459.50000000000006</v>
      </c>
      <c r="Y641" s="262">
        <f>X641+X642</f>
        <v>908.90000000000009</v>
      </c>
      <c r="Z641" s="11"/>
    </row>
    <row r="642" spans="1:26" ht="12.75">
      <c r="A642" s="429"/>
      <c r="B642" s="12" t="s">
        <v>32</v>
      </c>
      <c r="C642" s="10">
        <v>6.2</v>
      </c>
      <c r="D642" s="10">
        <v>31.7</v>
      </c>
      <c r="E642" s="10">
        <v>32.9</v>
      </c>
      <c r="F642" s="13">
        <v>0</v>
      </c>
      <c r="G642" s="10">
        <v>27.8</v>
      </c>
      <c r="H642" s="10">
        <v>12</v>
      </c>
      <c r="I642" s="10">
        <v>39.799999999999997</v>
      </c>
      <c r="J642" s="10">
        <v>25.8</v>
      </c>
      <c r="K642" s="10">
        <v>50.2</v>
      </c>
      <c r="L642" s="10">
        <v>36.200000000000003</v>
      </c>
      <c r="M642" s="10">
        <v>33.4</v>
      </c>
      <c r="N642" s="10">
        <v>26.1</v>
      </c>
      <c r="O642" s="10">
        <v>0</v>
      </c>
      <c r="P642" s="10">
        <v>15.1</v>
      </c>
      <c r="Q642" s="10">
        <v>32</v>
      </c>
      <c r="R642" s="10">
        <v>0</v>
      </c>
      <c r="S642" s="10">
        <v>0</v>
      </c>
      <c r="T642" s="10">
        <v>48</v>
      </c>
      <c r="U642" s="10">
        <v>0</v>
      </c>
      <c r="V642" s="10">
        <v>0</v>
      </c>
      <c r="W642" s="10">
        <v>32.200000000000003</v>
      </c>
      <c r="X642" s="12">
        <f t="shared" si="117"/>
        <v>449.4</v>
      </c>
      <c r="Y642" s="428"/>
      <c r="Z642" s="11"/>
    </row>
    <row r="643" spans="1:26" ht="12.75">
      <c r="A643" s="260">
        <v>46105</v>
      </c>
      <c r="B643" s="15" t="s">
        <v>25</v>
      </c>
      <c r="C643" s="10">
        <v>6.8</v>
      </c>
      <c r="D643" s="10">
        <v>25.8</v>
      </c>
      <c r="E643" s="10">
        <v>37</v>
      </c>
      <c r="F643" s="13">
        <v>0</v>
      </c>
      <c r="G643" s="10">
        <v>29</v>
      </c>
      <c r="H643" s="10">
        <v>4.8</v>
      </c>
      <c r="I643" s="10">
        <v>19.5</v>
      </c>
      <c r="J643" s="10">
        <v>31.1</v>
      </c>
      <c r="K643" s="10">
        <v>53.4</v>
      </c>
      <c r="L643" s="10">
        <v>40.5</v>
      </c>
      <c r="M643" s="10">
        <v>34.700000000000003</v>
      </c>
      <c r="N643" s="10">
        <v>23.3</v>
      </c>
      <c r="O643" s="10">
        <v>0</v>
      </c>
      <c r="P643" s="10">
        <v>18</v>
      </c>
      <c r="Q643" s="10">
        <v>36.700000000000003</v>
      </c>
      <c r="R643" s="10">
        <v>0</v>
      </c>
      <c r="S643" s="10">
        <v>0</v>
      </c>
      <c r="T643" s="10">
        <v>54.9</v>
      </c>
      <c r="U643" s="10">
        <v>0</v>
      </c>
      <c r="V643" s="10">
        <v>0</v>
      </c>
      <c r="W643" s="10">
        <v>32.6</v>
      </c>
      <c r="X643" s="15">
        <f t="shared" si="117"/>
        <v>448.1</v>
      </c>
      <c r="Y643" s="262">
        <f>X643+X644</f>
        <v>885.40000000000009</v>
      </c>
      <c r="Z643" s="11"/>
    </row>
    <row r="644" spans="1:26" ht="12.75">
      <c r="A644" s="429"/>
      <c r="B644" s="12" t="s">
        <v>32</v>
      </c>
      <c r="C644" s="10">
        <v>8.3000000000000007</v>
      </c>
      <c r="D644" s="10">
        <v>31.4</v>
      </c>
      <c r="E644" s="10">
        <v>34.9</v>
      </c>
      <c r="F644" s="13">
        <v>0</v>
      </c>
      <c r="G644" s="10">
        <v>26.1</v>
      </c>
      <c r="H644" s="10">
        <v>6.7</v>
      </c>
      <c r="I644" s="10">
        <v>38.4</v>
      </c>
      <c r="J644" s="10">
        <v>23.4</v>
      </c>
      <c r="K644" s="10">
        <v>48.9</v>
      </c>
      <c r="L644" s="10">
        <v>34.700000000000003</v>
      </c>
      <c r="M644" s="10">
        <v>32.200000000000003</v>
      </c>
      <c r="N644" s="10">
        <v>28.3</v>
      </c>
      <c r="O644" s="10">
        <v>0</v>
      </c>
      <c r="P644" s="10">
        <v>15</v>
      </c>
      <c r="Q644" s="10">
        <v>33.700000000000003</v>
      </c>
      <c r="R644" s="10">
        <v>0</v>
      </c>
      <c r="S644" s="10">
        <v>0</v>
      </c>
      <c r="T644" s="10">
        <v>51.3</v>
      </c>
      <c r="U644" s="10">
        <v>0</v>
      </c>
      <c r="V644" s="10">
        <v>0</v>
      </c>
      <c r="W644" s="10">
        <v>24</v>
      </c>
      <c r="X644" s="12">
        <f t="shared" si="117"/>
        <v>437.3</v>
      </c>
      <c r="Y644" s="428"/>
      <c r="Z644" s="11"/>
    </row>
    <row r="645" spans="1:26" ht="12.75">
      <c r="A645" s="260">
        <v>46106</v>
      </c>
      <c r="B645" s="15" t="s">
        <v>25</v>
      </c>
      <c r="C645" s="10">
        <v>6.9</v>
      </c>
      <c r="D645" s="10">
        <v>37.1</v>
      </c>
      <c r="E645" s="10">
        <v>37.9</v>
      </c>
      <c r="F645" s="13">
        <v>0</v>
      </c>
      <c r="G645" s="10">
        <v>21.6</v>
      </c>
      <c r="H645" s="10">
        <v>11.6</v>
      </c>
      <c r="I645" s="10">
        <v>21.4</v>
      </c>
      <c r="J645" s="10">
        <v>31.8</v>
      </c>
      <c r="K645" s="10">
        <v>51.4</v>
      </c>
      <c r="L645" s="10">
        <v>37.299999999999997</v>
      </c>
      <c r="M645" s="10">
        <v>36.1</v>
      </c>
      <c r="N645" s="10">
        <v>32.1</v>
      </c>
      <c r="O645" s="10">
        <v>0</v>
      </c>
      <c r="P645" s="10">
        <v>19</v>
      </c>
      <c r="Q645" s="10">
        <v>35.799999999999997</v>
      </c>
      <c r="R645" s="10">
        <v>0</v>
      </c>
      <c r="S645" s="10">
        <v>0</v>
      </c>
      <c r="T645" s="10">
        <v>50</v>
      </c>
      <c r="U645" s="10">
        <v>0</v>
      </c>
      <c r="V645" s="10">
        <v>0</v>
      </c>
      <c r="W645" s="10">
        <v>38</v>
      </c>
      <c r="X645" s="15">
        <f t="shared" si="117"/>
        <v>468.00000000000006</v>
      </c>
      <c r="Y645" s="262">
        <f>X645+X646</f>
        <v>889.30000000000007</v>
      </c>
      <c r="Z645" s="11"/>
    </row>
    <row r="646" spans="1:26" ht="12.75">
      <c r="A646" s="429"/>
      <c r="B646" s="12" t="s">
        <v>32</v>
      </c>
      <c r="C646" s="10">
        <v>7.7</v>
      </c>
      <c r="D646" s="10">
        <v>27.6</v>
      </c>
      <c r="E646" s="10">
        <v>30.8</v>
      </c>
      <c r="F646" s="13">
        <v>0</v>
      </c>
      <c r="G646" s="10">
        <v>23.9</v>
      </c>
      <c r="H646" s="10">
        <v>12.9</v>
      </c>
      <c r="I646" s="10">
        <v>43.7</v>
      </c>
      <c r="J646" s="10">
        <v>26.5</v>
      </c>
      <c r="K646" s="10">
        <v>43.9</v>
      </c>
      <c r="L646" s="10">
        <v>39.1</v>
      </c>
      <c r="M646" s="10">
        <v>28</v>
      </c>
      <c r="N646" s="10">
        <v>25</v>
      </c>
      <c r="O646" s="10">
        <v>0</v>
      </c>
      <c r="P646" s="10">
        <v>14.3</v>
      </c>
      <c r="Q646" s="10">
        <v>31</v>
      </c>
      <c r="R646" s="10">
        <v>0</v>
      </c>
      <c r="S646" s="10">
        <v>0</v>
      </c>
      <c r="T646" s="10">
        <v>42.9</v>
      </c>
      <c r="U646" s="10">
        <v>0</v>
      </c>
      <c r="V646" s="10">
        <v>0</v>
      </c>
      <c r="W646" s="10">
        <v>24</v>
      </c>
      <c r="X646" s="12">
        <f t="shared" si="117"/>
        <v>421.3</v>
      </c>
      <c r="Y646" s="428"/>
      <c r="Z646" s="11"/>
    </row>
    <row r="647" spans="1:26" ht="12.75">
      <c r="A647" s="260">
        <v>46107</v>
      </c>
      <c r="B647" s="15" t="s">
        <v>25</v>
      </c>
      <c r="C647" s="10">
        <v>8.1999999999999993</v>
      </c>
      <c r="D647" s="10">
        <v>36.700000000000003</v>
      </c>
      <c r="E647" s="10">
        <v>34.700000000000003</v>
      </c>
      <c r="F647" s="13">
        <v>0</v>
      </c>
      <c r="G647" s="10">
        <v>20</v>
      </c>
      <c r="H647" s="10">
        <v>5.8</v>
      </c>
      <c r="I647" s="10">
        <v>22.4</v>
      </c>
      <c r="J647" s="10">
        <v>33.799999999999997</v>
      </c>
      <c r="K647" s="10">
        <v>51.9</v>
      </c>
      <c r="L647" s="10">
        <v>40.4</v>
      </c>
      <c r="M647" s="10">
        <v>35.799999999999997</v>
      </c>
      <c r="N647" s="10">
        <v>23.7</v>
      </c>
      <c r="O647" s="10">
        <v>0</v>
      </c>
      <c r="P647" s="10">
        <v>20</v>
      </c>
      <c r="Q647" s="10">
        <v>34.200000000000003</v>
      </c>
      <c r="R647" s="10">
        <v>0</v>
      </c>
      <c r="S647" s="10">
        <v>0</v>
      </c>
      <c r="T647" s="10">
        <v>58</v>
      </c>
      <c r="U647" s="10">
        <v>0</v>
      </c>
      <c r="V647" s="10">
        <v>0</v>
      </c>
      <c r="W647" s="10">
        <v>35.299999999999997</v>
      </c>
      <c r="X647" s="15">
        <f t="shared" si="117"/>
        <v>460.90000000000003</v>
      </c>
      <c r="Y647" s="262">
        <f>X647+X648</f>
        <v>904.59999999999991</v>
      </c>
      <c r="Z647" s="11"/>
    </row>
    <row r="648" spans="1:26" ht="12.75">
      <c r="A648" s="429"/>
      <c r="B648" s="12" t="s">
        <v>32</v>
      </c>
      <c r="C648" s="10">
        <v>7.9</v>
      </c>
      <c r="D648" s="10">
        <v>30.2</v>
      </c>
      <c r="E648" s="10">
        <v>31.2</v>
      </c>
      <c r="F648" s="13">
        <v>0</v>
      </c>
      <c r="G648" s="10">
        <v>21.8</v>
      </c>
      <c r="H648" s="10">
        <v>16.2</v>
      </c>
      <c r="I648" s="10">
        <v>38.9</v>
      </c>
      <c r="J648" s="10">
        <v>26.1</v>
      </c>
      <c r="K648" s="10">
        <v>48.5</v>
      </c>
      <c r="L648" s="10">
        <v>35.799999999999997</v>
      </c>
      <c r="M648" s="10">
        <v>33</v>
      </c>
      <c r="N648" s="10">
        <v>27.4</v>
      </c>
      <c r="O648" s="10">
        <v>0</v>
      </c>
      <c r="P648" s="10">
        <v>14.4</v>
      </c>
      <c r="Q648" s="10">
        <v>34.700000000000003</v>
      </c>
      <c r="R648" s="10">
        <v>0</v>
      </c>
      <c r="S648" s="10">
        <v>0</v>
      </c>
      <c r="T648" s="10">
        <v>52</v>
      </c>
      <c r="U648" s="10">
        <v>0</v>
      </c>
      <c r="V648" s="10">
        <v>0</v>
      </c>
      <c r="W648" s="10">
        <v>25.6</v>
      </c>
      <c r="X648" s="12">
        <f t="shared" si="117"/>
        <v>443.69999999999993</v>
      </c>
      <c r="Y648" s="428"/>
      <c r="Z648" s="11"/>
    </row>
    <row r="649" spans="1:26" ht="12.75">
      <c r="A649" s="260">
        <v>46108</v>
      </c>
      <c r="B649" s="15" t="s">
        <v>25</v>
      </c>
      <c r="C649" s="10">
        <v>8.5</v>
      </c>
      <c r="D649" s="10">
        <v>33.9</v>
      </c>
      <c r="E649" s="10">
        <v>38.200000000000003</v>
      </c>
      <c r="F649" s="13">
        <v>0</v>
      </c>
      <c r="G649" s="10">
        <v>25.6</v>
      </c>
      <c r="H649" s="10">
        <v>20.9</v>
      </c>
      <c r="I649" s="10">
        <v>22.2</v>
      </c>
      <c r="J649" s="10">
        <v>35.700000000000003</v>
      </c>
      <c r="K649" s="10">
        <v>58.1</v>
      </c>
      <c r="L649" s="10">
        <v>43</v>
      </c>
      <c r="M649" s="10">
        <v>40</v>
      </c>
      <c r="N649" s="10">
        <v>26.4</v>
      </c>
      <c r="O649" s="10">
        <v>0</v>
      </c>
      <c r="P649" s="10">
        <v>17.3</v>
      </c>
      <c r="Q649" s="10">
        <v>33.6</v>
      </c>
      <c r="R649" s="10">
        <v>0</v>
      </c>
      <c r="S649" s="10">
        <v>0</v>
      </c>
      <c r="T649" s="10">
        <v>61.9</v>
      </c>
      <c r="U649" s="10">
        <v>0</v>
      </c>
      <c r="V649" s="10">
        <v>0</v>
      </c>
      <c r="W649" s="10">
        <v>35.9</v>
      </c>
      <c r="X649" s="15">
        <f t="shared" si="117"/>
        <v>501.2</v>
      </c>
      <c r="Y649" s="262">
        <f>X649+X650</f>
        <v>971.9</v>
      </c>
      <c r="Z649" s="11"/>
    </row>
    <row r="650" spans="1:26" ht="12.75">
      <c r="A650" s="429"/>
      <c r="B650" s="12" t="s">
        <v>32</v>
      </c>
      <c r="C650" s="10">
        <v>9</v>
      </c>
      <c r="D650" s="10">
        <v>32</v>
      </c>
      <c r="E650" s="10">
        <v>34.200000000000003</v>
      </c>
      <c r="F650" s="13">
        <v>0</v>
      </c>
      <c r="G650" s="10">
        <v>32.5</v>
      </c>
      <c r="H650" s="10">
        <v>14.8</v>
      </c>
      <c r="I650" s="10">
        <v>39</v>
      </c>
      <c r="J650" s="10">
        <v>27</v>
      </c>
      <c r="K650" s="10">
        <v>47.4</v>
      </c>
      <c r="L650" s="10">
        <v>40.4</v>
      </c>
      <c r="M650" s="10">
        <v>32.4</v>
      </c>
      <c r="N650" s="10">
        <v>26.8</v>
      </c>
      <c r="O650" s="10">
        <v>0</v>
      </c>
      <c r="P650" s="10">
        <v>20</v>
      </c>
      <c r="Q650" s="10">
        <v>35.200000000000003</v>
      </c>
      <c r="R650" s="10">
        <v>0</v>
      </c>
      <c r="S650" s="10">
        <v>0</v>
      </c>
      <c r="T650" s="10">
        <v>46.4</v>
      </c>
      <c r="U650" s="10">
        <v>0</v>
      </c>
      <c r="V650" s="10">
        <v>0</v>
      </c>
      <c r="W650" s="10">
        <v>33.6</v>
      </c>
      <c r="X650" s="12">
        <f t="shared" si="117"/>
        <v>470.7</v>
      </c>
      <c r="Y650" s="428"/>
      <c r="Z650" s="11"/>
    </row>
    <row r="651" spans="1:26" ht="12.75">
      <c r="A651" s="260">
        <v>46109</v>
      </c>
      <c r="B651" s="15" t="s">
        <v>25</v>
      </c>
      <c r="C651" s="10">
        <v>7.5</v>
      </c>
      <c r="D651" s="10">
        <v>16.3</v>
      </c>
      <c r="E651" s="10">
        <v>0</v>
      </c>
      <c r="F651" s="13">
        <v>0</v>
      </c>
      <c r="G651" s="10">
        <v>18.8</v>
      </c>
      <c r="H651" s="10">
        <v>10.199999999999999</v>
      </c>
      <c r="I651" s="10">
        <v>19.7</v>
      </c>
      <c r="J651" s="10">
        <v>31.6</v>
      </c>
      <c r="K651" s="10">
        <v>58.6</v>
      </c>
      <c r="L651" s="10">
        <v>40.799999999999997</v>
      </c>
      <c r="M651" s="10">
        <v>38.700000000000003</v>
      </c>
      <c r="N651" s="10">
        <v>30</v>
      </c>
      <c r="O651" s="10">
        <v>0</v>
      </c>
      <c r="P651" s="10">
        <v>20</v>
      </c>
      <c r="Q651" s="10">
        <v>33.6</v>
      </c>
      <c r="R651" s="10">
        <v>0</v>
      </c>
      <c r="S651" s="10">
        <v>0</v>
      </c>
      <c r="T651" s="10">
        <v>55.3</v>
      </c>
      <c r="U651" s="10">
        <v>0</v>
      </c>
      <c r="V651" s="10">
        <v>0</v>
      </c>
      <c r="W651" s="10">
        <v>40</v>
      </c>
      <c r="X651" s="15">
        <f t="shared" si="117"/>
        <v>421.1</v>
      </c>
      <c r="Y651" s="262">
        <f>X651+X652</f>
        <v>878.7</v>
      </c>
      <c r="Z651" s="11"/>
    </row>
    <row r="652" spans="1:26" ht="12.75">
      <c r="A652" s="429"/>
      <c r="B652" s="12" t="s">
        <v>32</v>
      </c>
      <c r="C652" s="10">
        <v>7.7</v>
      </c>
      <c r="D652" s="10">
        <v>34.1</v>
      </c>
      <c r="E652" s="10">
        <v>34.6</v>
      </c>
      <c r="F652" s="13">
        <v>0</v>
      </c>
      <c r="G652" s="10">
        <v>24.7</v>
      </c>
      <c r="H652" s="10">
        <v>19.899999999999999</v>
      </c>
      <c r="I652" s="10">
        <v>40.700000000000003</v>
      </c>
      <c r="J652" s="10">
        <v>23</v>
      </c>
      <c r="K652" s="10">
        <v>47.1</v>
      </c>
      <c r="L652" s="10">
        <v>39.9</v>
      </c>
      <c r="M652" s="10">
        <v>31.2</v>
      </c>
      <c r="N652" s="10">
        <v>22.2</v>
      </c>
      <c r="O652" s="10">
        <v>0</v>
      </c>
      <c r="P652" s="10">
        <v>13</v>
      </c>
      <c r="Q652" s="10">
        <v>31.5</v>
      </c>
      <c r="R652" s="10">
        <v>0</v>
      </c>
      <c r="S652" s="10">
        <v>0</v>
      </c>
      <c r="T652" s="10">
        <v>51.3</v>
      </c>
      <c r="U652" s="10">
        <v>0</v>
      </c>
      <c r="V652" s="10">
        <v>0</v>
      </c>
      <c r="W652" s="10">
        <v>36.700000000000003</v>
      </c>
      <c r="X652" s="12">
        <f t="shared" si="117"/>
        <v>457.59999999999997</v>
      </c>
      <c r="Y652" s="428"/>
      <c r="Z652" s="11"/>
    </row>
    <row r="653" spans="1:26" ht="12.75">
      <c r="A653" s="260">
        <v>46110</v>
      </c>
      <c r="B653" s="15" t="s">
        <v>25</v>
      </c>
      <c r="C653" s="10">
        <v>8.6</v>
      </c>
      <c r="D653" s="10">
        <v>31.9</v>
      </c>
      <c r="E653" s="10">
        <v>40</v>
      </c>
      <c r="F653" s="13">
        <v>0</v>
      </c>
      <c r="G653" s="10">
        <v>18.3</v>
      </c>
      <c r="H653" s="10">
        <v>13.9</v>
      </c>
      <c r="I653" s="10">
        <v>20.399999999999999</v>
      </c>
      <c r="J653" s="10">
        <v>34</v>
      </c>
      <c r="K653" s="10">
        <v>56.4</v>
      </c>
      <c r="L653" s="10">
        <v>41.3</v>
      </c>
      <c r="M653" s="10">
        <v>39.799999999999997</v>
      </c>
      <c r="N653" s="10">
        <v>27.8</v>
      </c>
      <c r="O653" s="10">
        <v>0</v>
      </c>
      <c r="P653" s="10">
        <v>18</v>
      </c>
      <c r="Q653" s="10">
        <v>32.4</v>
      </c>
      <c r="R653" s="10">
        <v>0</v>
      </c>
      <c r="S653" s="10">
        <v>0</v>
      </c>
      <c r="T653" s="10">
        <v>55.3</v>
      </c>
      <c r="U653" s="10">
        <v>0</v>
      </c>
      <c r="V653" s="10">
        <v>0</v>
      </c>
      <c r="W653" s="10">
        <v>37.6</v>
      </c>
      <c r="X653" s="15">
        <f t="shared" si="117"/>
        <v>475.70000000000005</v>
      </c>
      <c r="Y653" s="262">
        <f>X653+X654</f>
        <v>924.09999999999991</v>
      </c>
      <c r="Z653" s="11"/>
    </row>
    <row r="654" spans="1:26" ht="12.75">
      <c r="A654" s="429"/>
      <c r="B654" s="12" t="s">
        <v>32</v>
      </c>
      <c r="C654" s="10">
        <v>8.5</v>
      </c>
      <c r="D654" s="10">
        <v>33.5</v>
      </c>
      <c r="E654" s="10">
        <v>36</v>
      </c>
      <c r="F654" s="13">
        <v>0</v>
      </c>
      <c r="G654" s="10">
        <v>25.2</v>
      </c>
      <c r="H654" s="10">
        <v>12.3</v>
      </c>
      <c r="I654" s="10">
        <v>35.799999999999997</v>
      </c>
      <c r="J654" s="10">
        <v>24.2</v>
      </c>
      <c r="K654" s="10">
        <v>52.2</v>
      </c>
      <c r="L654" s="10">
        <v>36.5</v>
      </c>
      <c r="M654" s="10">
        <v>34.5</v>
      </c>
      <c r="N654" s="10">
        <v>22.7</v>
      </c>
      <c r="O654" s="10">
        <v>0</v>
      </c>
      <c r="P654" s="10">
        <v>13.9</v>
      </c>
      <c r="Q654" s="10">
        <v>30.2</v>
      </c>
      <c r="R654" s="10">
        <v>0</v>
      </c>
      <c r="S654" s="10">
        <v>0</v>
      </c>
      <c r="T654" s="10">
        <v>49.2</v>
      </c>
      <c r="U654" s="10">
        <v>0</v>
      </c>
      <c r="V654" s="10">
        <v>0</v>
      </c>
      <c r="W654" s="10">
        <v>33.700000000000003</v>
      </c>
      <c r="X654" s="12">
        <f t="shared" si="117"/>
        <v>448.39999999999992</v>
      </c>
      <c r="Y654" s="428"/>
      <c r="Z654" s="11"/>
    </row>
    <row r="655" spans="1:26" ht="12.75">
      <c r="A655" s="260">
        <v>46111</v>
      </c>
      <c r="B655" s="15" t="s">
        <v>25</v>
      </c>
      <c r="C655" s="10">
        <v>8.3000000000000007</v>
      </c>
      <c r="D655" s="10">
        <v>33.4</v>
      </c>
      <c r="E655" s="10">
        <v>38.1</v>
      </c>
      <c r="F655" s="13">
        <v>0</v>
      </c>
      <c r="G655" s="10">
        <v>18.2</v>
      </c>
      <c r="H655" s="10">
        <v>11.3</v>
      </c>
      <c r="I655" s="10">
        <v>20.8</v>
      </c>
      <c r="J655" s="10">
        <v>30</v>
      </c>
      <c r="K655" s="10">
        <v>58.7</v>
      </c>
      <c r="L655" s="10">
        <v>38.200000000000003</v>
      </c>
      <c r="M655" s="10">
        <v>40</v>
      </c>
      <c r="N655" s="10">
        <v>30.7</v>
      </c>
      <c r="O655" s="10">
        <v>0</v>
      </c>
      <c r="P655" s="10">
        <v>16</v>
      </c>
      <c r="Q655" s="10">
        <v>34.1</v>
      </c>
      <c r="R655" s="10">
        <v>0</v>
      </c>
      <c r="S655" s="10">
        <v>0</v>
      </c>
      <c r="T655" s="10">
        <v>48.3</v>
      </c>
      <c r="U655" s="10">
        <v>0</v>
      </c>
      <c r="V655" s="10">
        <v>0</v>
      </c>
      <c r="W655" s="10">
        <v>41</v>
      </c>
      <c r="X655" s="15">
        <f t="shared" si="117"/>
        <v>467.1</v>
      </c>
      <c r="Y655" s="262">
        <f>X655+X656</f>
        <v>896.80000000000007</v>
      </c>
      <c r="Z655" s="11"/>
    </row>
    <row r="656" spans="1:26" ht="12.75">
      <c r="A656" s="429"/>
      <c r="B656" s="12" t="s">
        <v>32</v>
      </c>
      <c r="C656" s="10">
        <v>8.6</v>
      </c>
      <c r="D656" s="10">
        <v>31.7</v>
      </c>
      <c r="E656" s="10">
        <v>34</v>
      </c>
      <c r="F656" s="13">
        <v>0</v>
      </c>
      <c r="G656" s="10">
        <v>24.4</v>
      </c>
      <c r="H656" s="10">
        <v>10.9</v>
      </c>
      <c r="I656" s="10">
        <v>35.299999999999997</v>
      </c>
      <c r="J656" s="10">
        <v>20.9</v>
      </c>
      <c r="K656" s="10">
        <v>51.2</v>
      </c>
      <c r="L656" s="10">
        <v>39.700000000000003</v>
      </c>
      <c r="M656" s="10">
        <v>32.299999999999997</v>
      </c>
      <c r="N656" s="10">
        <v>22.5</v>
      </c>
      <c r="O656" s="10">
        <v>0</v>
      </c>
      <c r="P656" s="10">
        <v>13.6</v>
      </c>
      <c r="Q656" s="10">
        <v>32.5</v>
      </c>
      <c r="R656" s="10">
        <v>0</v>
      </c>
      <c r="S656" s="10">
        <v>0</v>
      </c>
      <c r="T656" s="10">
        <v>43.5</v>
      </c>
      <c r="U656" s="10">
        <v>0</v>
      </c>
      <c r="V656" s="10">
        <v>0</v>
      </c>
      <c r="W656" s="10">
        <v>28.6</v>
      </c>
      <c r="X656" s="12">
        <f t="shared" si="117"/>
        <v>429.70000000000005</v>
      </c>
      <c r="Y656" s="428"/>
      <c r="Z656" s="11"/>
    </row>
    <row r="657" spans="1:26" ht="12.75">
      <c r="A657" s="260">
        <v>46112</v>
      </c>
      <c r="B657" s="15" t="s">
        <v>25</v>
      </c>
      <c r="C657" s="10">
        <v>8.4</v>
      </c>
      <c r="D657" s="10">
        <v>24.3</v>
      </c>
      <c r="E657" s="10">
        <v>34.799999999999997</v>
      </c>
      <c r="F657" s="13">
        <v>0</v>
      </c>
      <c r="G657" s="10">
        <v>22.8</v>
      </c>
      <c r="H657" s="10">
        <v>11.2</v>
      </c>
      <c r="I657" s="10">
        <v>20</v>
      </c>
      <c r="J657" s="10">
        <v>38.9</v>
      </c>
      <c r="K657" s="10">
        <v>57.9</v>
      </c>
      <c r="L657" s="10">
        <v>39.6</v>
      </c>
      <c r="M657" s="10">
        <v>39</v>
      </c>
      <c r="N657" s="10">
        <v>25.2</v>
      </c>
      <c r="O657" s="10">
        <v>0</v>
      </c>
      <c r="P657" s="10">
        <v>18.100000000000001</v>
      </c>
      <c r="Q657" s="10">
        <v>33.5</v>
      </c>
      <c r="R657" s="10">
        <v>0</v>
      </c>
      <c r="S657" s="10">
        <v>0</v>
      </c>
      <c r="T657" s="10">
        <v>54.4</v>
      </c>
      <c r="U657" s="10">
        <v>0</v>
      </c>
      <c r="V657" s="10">
        <v>0</v>
      </c>
      <c r="W657" s="10">
        <v>38.700000000000003</v>
      </c>
      <c r="X657" s="15">
        <f t="shared" si="117"/>
        <v>466.8</v>
      </c>
      <c r="Y657" s="262">
        <f>X657+X658</f>
        <v>928</v>
      </c>
      <c r="Z657" s="11"/>
    </row>
    <row r="658" spans="1:26" ht="12.75">
      <c r="A658" s="429"/>
      <c r="B658" s="12" t="s">
        <v>32</v>
      </c>
      <c r="C658" s="10">
        <v>6</v>
      </c>
      <c r="D658" s="10">
        <v>34.5</v>
      </c>
      <c r="E658" s="10">
        <v>32.1</v>
      </c>
      <c r="F658" s="13">
        <v>0</v>
      </c>
      <c r="G658" s="10">
        <v>27.6</v>
      </c>
      <c r="H658" s="10">
        <v>18.8</v>
      </c>
      <c r="I658" s="10">
        <v>36.200000000000003</v>
      </c>
      <c r="J658" s="10">
        <v>23.4</v>
      </c>
      <c r="K658" s="10">
        <v>54</v>
      </c>
      <c r="L658" s="10">
        <v>36.1</v>
      </c>
      <c r="M658" s="10">
        <v>32.200000000000003</v>
      </c>
      <c r="N658" s="10">
        <v>26.8</v>
      </c>
      <c r="O658" s="10">
        <v>0</v>
      </c>
      <c r="P658" s="10">
        <v>16.2</v>
      </c>
      <c r="Q658" s="10">
        <v>31.1</v>
      </c>
      <c r="R658" s="10">
        <v>0</v>
      </c>
      <c r="S658" s="10">
        <v>0</v>
      </c>
      <c r="T658" s="10">
        <v>52</v>
      </c>
      <c r="U658" s="10">
        <v>0</v>
      </c>
      <c r="V658" s="10">
        <v>0</v>
      </c>
      <c r="W658" s="10">
        <v>34.200000000000003</v>
      </c>
      <c r="X658" s="15">
        <f t="shared" si="117"/>
        <v>461.2</v>
      </c>
      <c r="Y658" s="430"/>
      <c r="Z658" s="11"/>
    </row>
    <row r="659" spans="1:26" ht="14.25">
      <c r="A659" s="9"/>
      <c r="B659" s="67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5"/>
      <c r="Y659" s="15"/>
      <c r="Z659" s="11"/>
    </row>
    <row r="660" spans="1:26" ht="12.75">
      <c r="A660" s="255" t="s">
        <v>89</v>
      </c>
      <c r="B660" s="437"/>
      <c r="C660" s="17">
        <f t="shared" ref="C660:Y660" si="118">SUM(C637:C658)</f>
        <v>169.10000000000002</v>
      </c>
      <c r="D660" s="17">
        <f t="shared" si="118"/>
        <v>691.3</v>
      </c>
      <c r="E660" s="17">
        <f t="shared" si="118"/>
        <v>735.3</v>
      </c>
      <c r="F660" s="17">
        <f t="shared" si="118"/>
        <v>0</v>
      </c>
      <c r="G660" s="17">
        <f t="shared" si="118"/>
        <v>544.19999999999993</v>
      </c>
      <c r="H660" s="17">
        <f t="shared" si="118"/>
        <v>296</v>
      </c>
      <c r="I660" s="17">
        <f t="shared" si="118"/>
        <v>631.5999999999998</v>
      </c>
      <c r="J660" s="17">
        <f t="shared" si="118"/>
        <v>613.6</v>
      </c>
      <c r="K660" s="17">
        <f t="shared" si="118"/>
        <v>1148.1000000000001</v>
      </c>
      <c r="L660" s="17">
        <f t="shared" si="118"/>
        <v>839.7</v>
      </c>
      <c r="M660" s="17">
        <f t="shared" si="118"/>
        <v>767</v>
      </c>
      <c r="N660" s="17">
        <f t="shared" si="118"/>
        <v>567.19999999999993</v>
      </c>
      <c r="O660" s="17">
        <f t="shared" si="118"/>
        <v>0</v>
      </c>
      <c r="P660" s="17">
        <f t="shared" si="118"/>
        <v>354.3</v>
      </c>
      <c r="Q660" s="17">
        <f t="shared" si="118"/>
        <v>718.50000000000011</v>
      </c>
      <c r="R660" s="17">
        <f t="shared" si="118"/>
        <v>0</v>
      </c>
      <c r="S660" s="17">
        <f t="shared" si="118"/>
        <v>0</v>
      </c>
      <c r="T660" s="17">
        <f t="shared" si="118"/>
        <v>1136.7999999999997</v>
      </c>
      <c r="U660" s="17">
        <f t="shared" si="118"/>
        <v>0</v>
      </c>
      <c r="V660" s="17">
        <f t="shared" si="118"/>
        <v>0</v>
      </c>
      <c r="W660" s="17">
        <f t="shared" si="118"/>
        <v>734.60000000000025</v>
      </c>
      <c r="X660" s="17">
        <f t="shared" si="118"/>
        <v>9947.3000000000011</v>
      </c>
      <c r="Y660" s="17">
        <f t="shared" si="118"/>
        <v>9947.2999999999975</v>
      </c>
      <c r="Z660" s="11"/>
    </row>
    <row r="661" spans="1:26" ht="13.5">
      <c r="A661" s="270" t="s">
        <v>90</v>
      </c>
      <c r="B661" s="437"/>
      <c r="C661" s="16">
        <f t="shared" ref="C661:Q661" si="119">40*C660</f>
        <v>6764.0000000000009</v>
      </c>
      <c r="D661" s="16">
        <f t="shared" si="119"/>
        <v>27652</v>
      </c>
      <c r="E661" s="16">
        <f t="shared" si="119"/>
        <v>29412</v>
      </c>
      <c r="F661" s="16">
        <f t="shared" si="119"/>
        <v>0</v>
      </c>
      <c r="G661" s="16">
        <f t="shared" si="119"/>
        <v>21767.999999999996</v>
      </c>
      <c r="H661" s="16">
        <f t="shared" si="119"/>
        <v>11840</v>
      </c>
      <c r="I661" s="16">
        <f t="shared" si="119"/>
        <v>25263.999999999993</v>
      </c>
      <c r="J661" s="16">
        <f t="shared" si="119"/>
        <v>24544</v>
      </c>
      <c r="K661" s="16">
        <f t="shared" si="119"/>
        <v>45924.000000000007</v>
      </c>
      <c r="L661" s="16">
        <f t="shared" si="119"/>
        <v>33588</v>
      </c>
      <c r="M661" s="16">
        <f t="shared" si="119"/>
        <v>30680</v>
      </c>
      <c r="N661" s="16">
        <f t="shared" si="119"/>
        <v>22687.999999999996</v>
      </c>
      <c r="O661" s="16">
        <f t="shared" si="119"/>
        <v>0</v>
      </c>
      <c r="P661" s="16">
        <f t="shared" si="119"/>
        <v>14172</v>
      </c>
      <c r="Q661" s="16">
        <f t="shared" si="119"/>
        <v>28740.000000000004</v>
      </c>
      <c r="R661" s="16"/>
      <c r="S661" s="16">
        <f t="shared" ref="S661:T661" si="120">40*S660</f>
        <v>0</v>
      </c>
      <c r="T661" s="16">
        <f t="shared" si="120"/>
        <v>45471.999999999985</v>
      </c>
      <c r="U661" s="16"/>
      <c r="V661" s="16"/>
      <c r="W661" s="16"/>
      <c r="X661" s="16">
        <f t="shared" ref="X661:Y661" si="121">40*X660</f>
        <v>397892.00000000006</v>
      </c>
      <c r="Y661" s="16">
        <f t="shared" si="121"/>
        <v>397891.99999999988</v>
      </c>
      <c r="Z661" s="11"/>
    </row>
    <row r="662" spans="1:26" ht="12.75">
      <c r="A662" s="82"/>
      <c r="B662" s="67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5"/>
      <c r="Y662" s="15"/>
      <c r="Z662" s="11"/>
    </row>
    <row r="663" spans="1:26" ht="12.75">
      <c r="A663" s="255" t="s">
        <v>91</v>
      </c>
      <c r="B663" s="43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76"/>
      <c r="U663" s="76"/>
      <c r="V663" s="76"/>
      <c r="W663" s="76"/>
      <c r="X663" s="22"/>
      <c r="Y663" s="22"/>
      <c r="Z663" s="11"/>
    </row>
    <row r="664" spans="1:26" ht="12.75">
      <c r="A664" s="254" t="s">
        <v>92</v>
      </c>
      <c r="B664" s="437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59"/>
      <c r="U664" s="59"/>
      <c r="V664" s="59"/>
      <c r="W664" s="59"/>
      <c r="X664" s="20"/>
      <c r="Y664" s="20"/>
      <c r="Z664" s="11"/>
    </row>
    <row r="665" spans="1:26" ht="14.25">
      <c r="A665" s="9"/>
      <c r="B665" s="67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5"/>
      <c r="Y665" s="15"/>
      <c r="Z665" s="11"/>
    </row>
    <row r="666" spans="1:26" ht="12.75">
      <c r="A666" s="260">
        <v>46054</v>
      </c>
      <c r="B666" s="15" t="s">
        <v>25</v>
      </c>
      <c r="C666" s="10">
        <v>24.8</v>
      </c>
      <c r="D666" s="10">
        <v>20.399999999999999</v>
      </c>
      <c r="E666" s="10">
        <v>25.8</v>
      </c>
      <c r="F666" s="10">
        <v>0</v>
      </c>
      <c r="G666" s="10">
        <v>16.8</v>
      </c>
      <c r="H666" s="10">
        <v>21</v>
      </c>
      <c r="I666" s="10">
        <v>19.8</v>
      </c>
      <c r="J666" s="10">
        <v>24.8</v>
      </c>
      <c r="K666" s="10">
        <v>46.5</v>
      </c>
      <c r="L666" s="10">
        <v>34.1</v>
      </c>
      <c r="M666" s="10">
        <v>30</v>
      </c>
      <c r="N666" s="10">
        <v>21.6</v>
      </c>
      <c r="O666" s="10">
        <v>21.7</v>
      </c>
      <c r="P666" s="10">
        <v>14.9</v>
      </c>
      <c r="Q666" s="10">
        <v>24.8</v>
      </c>
      <c r="R666" s="10">
        <v>1064.8</v>
      </c>
      <c r="S666" s="10">
        <v>0</v>
      </c>
      <c r="T666" s="10">
        <v>48.4</v>
      </c>
      <c r="U666" s="10">
        <v>0</v>
      </c>
      <c r="V666" s="10">
        <v>920.1</v>
      </c>
      <c r="W666" s="10">
        <v>26.1</v>
      </c>
      <c r="X666" s="15">
        <f t="shared" ref="X666:X685" si="122">SUM(C666:W666)</f>
        <v>2406.4</v>
      </c>
      <c r="Y666" s="262">
        <f>X666+X667</f>
        <v>5155.2</v>
      </c>
      <c r="Z666" s="11"/>
    </row>
    <row r="667" spans="1:26" ht="12.75">
      <c r="A667" s="424"/>
      <c r="B667" s="12" t="s">
        <v>32</v>
      </c>
      <c r="C667" s="13">
        <v>27.5</v>
      </c>
      <c r="D667" s="13">
        <v>22.7</v>
      </c>
      <c r="E667" s="13">
        <v>26.7</v>
      </c>
      <c r="F667" s="13">
        <v>0</v>
      </c>
      <c r="G667" s="13">
        <v>20.399999999999999</v>
      </c>
      <c r="H667" s="13">
        <v>21.9</v>
      </c>
      <c r="I667" s="13">
        <v>20.7</v>
      </c>
      <c r="J667" s="13">
        <v>18.899999999999999</v>
      </c>
      <c r="K667" s="13">
        <v>43.8</v>
      </c>
      <c r="L667" s="13">
        <v>32</v>
      </c>
      <c r="M667" s="13">
        <v>30.2</v>
      </c>
      <c r="N667" s="13">
        <v>21.2</v>
      </c>
      <c r="O667" s="13">
        <v>18.600000000000001</v>
      </c>
      <c r="P667" s="13">
        <v>9.9</v>
      </c>
      <c r="Q667" s="13">
        <v>23.7</v>
      </c>
      <c r="R667" s="13">
        <v>1176.8</v>
      </c>
      <c r="S667" s="13">
        <v>0</v>
      </c>
      <c r="T667" s="13">
        <v>38.700000000000003</v>
      </c>
      <c r="U667" s="13">
        <v>1172.5</v>
      </c>
      <c r="V667" s="13">
        <v>0</v>
      </c>
      <c r="W667" s="13">
        <v>22.6</v>
      </c>
      <c r="X667" s="12">
        <f t="shared" si="122"/>
        <v>2748.7999999999997</v>
      </c>
      <c r="Y667" s="428"/>
      <c r="Z667" s="11"/>
    </row>
    <row r="668" spans="1:26" ht="12.75">
      <c r="A668" s="260">
        <v>46055</v>
      </c>
      <c r="B668" s="15" t="s">
        <v>25</v>
      </c>
      <c r="C668" s="10">
        <v>32</v>
      </c>
      <c r="D668" s="10">
        <v>14.5</v>
      </c>
      <c r="E668" s="10">
        <v>25.7</v>
      </c>
      <c r="F668" s="10">
        <v>0</v>
      </c>
      <c r="G668" s="10">
        <v>18.8</v>
      </c>
      <c r="H668" s="10">
        <v>5.3</v>
      </c>
      <c r="I668" s="10">
        <v>16.2</v>
      </c>
      <c r="J668" s="10">
        <v>25.8</v>
      </c>
      <c r="K668" s="10">
        <v>49</v>
      </c>
      <c r="L668" s="10">
        <v>32.6</v>
      </c>
      <c r="M668" s="10">
        <v>31</v>
      </c>
      <c r="N668" s="10">
        <v>21.5</v>
      </c>
      <c r="O668" s="10">
        <v>21.3</v>
      </c>
      <c r="P668" s="10">
        <v>13.8</v>
      </c>
      <c r="Q668" s="10">
        <v>26.2</v>
      </c>
      <c r="R668" s="10">
        <v>1144.3</v>
      </c>
      <c r="S668" s="10">
        <v>0</v>
      </c>
      <c r="T668" s="10">
        <v>49</v>
      </c>
      <c r="U668" s="10">
        <v>0</v>
      </c>
      <c r="V668" s="10">
        <v>1018</v>
      </c>
      <c r="W668" s="10">
        <v>21</v>
      </c>
      <c r="X668" s="15">
        <f t="shared" si="122"/>
        <v>2566</v>
      </c>
      <c r="Y668" s="262">
        <f>X668+X669</f>
        <v>5156.8</v>
      </c>
      <c r="Z668" s="11"/>
    </row>
    <row r="669" spans="1:26" ht="12.75">
      <c r="A669" s="429"/>
      <c r="B669" s="12" t="s">
        <v>32</v>
      </c>
      <c r="C669" s="10">
        <v>30.4</v>
      </c>
      <c r="D669" s="10">
        <v>15</v>
      </c>
      <c r="E669" s="10">
        <v>21.3</v>
      </c>
      <c r="F669" s="10">
        <v>0</v>
      </c>
      <c r="G669" s="10">
        <v>15.1</v>
      </c>
      <c r="H669" s="10">
        <v>5.0999999999999996</v>
      </c>
      <c r="I669" s="10">
        <v>17.3</v>
      </c>
      <c r="J669" s="10">
        <v>19.2</v>
      </c>
      <c r="K669" s="10">
        <v>40.6</v>
      </c>
      <c r="L669" s="10">
        <v>30.8</v>
      </c>
      <c r="M669" s="10">
        <v>26</v>
      </c>
      <c r="N669" s="10">
        <v>17.600000000000001</v>
      </c>
      <c r="O669" s="10">
        <v>10</v>
      </c>
      <c r="P669" s="10">
        <v>12.3</v>
      </c>
      <c r="Q669" s="10">
        <v>25</v>
      </c>
      <c r="R669" s="10">
        <v>1125.3</v>
      </c>
      <c r="S669" s="10">
        <v>0</v>
      </c>
      <c r="T669" s="10">
        <v>38</v>
      </c>
      <c r="U669" s="10">
        <v>1117.8</v>
      </c>
      <c r="V669" s="10">
        <v>0</v>
      </c>
      <c r="W669" s="10">
        <v>24</v>
      </c>
      <c r="X669" s="12">
        <f t="shared" si="122"/>
        <v>2590.8000000000002</v>
      </c>
      <c r="Y669" s="428"/>
      <c r="Z669" s="11"/>
    </row>
    <row r="670" spans="1:26" ht="12.75">
      <c r="A670" s="260">
        <v>46056</v>
      </c>
      <c r="B670" s="15" t="s">
        <v>25</v>
      </c>
      <c r="C670" s="10">
        <v>36</v>
      </c>
      <c r="D670" s="10">
        <v>23.3</v>
      </c>
      <c r="E670" s="10">
        <v>30.7</v>
      </c>
      <c r="F670" s="10">
        <v>0</v>
      </c>
      <c r="G670" s="10">
        <v>14.5</v>
      </c>
      <c r="H670" s="10">
        <v>25.5</v>
      </c>
      <c r="I670" s="10">
        <v>15.6</v>
      </c>
      <c r="J670" s="10">
        <v>27.7</v>
      </c>
      <c r="K670" s="10">
        <v>47.6</v>
      </c>
      <c r="L670" s="10">
        <v>37</v>
      </c>
      <c r="M670" s="10">
        <v>30</v>
      </c>
      <c r="N670" s="10">
        <v>24.1</v>
      </c>
      <c r="O670" s="10">
        <v>18.8</v>
      </c>
      <c r="P670" s="10">
        <v>14.7</v>
      </c>
      <c r="Q670" s="10">
        <v>26.5</v>
      </c>
      <c r="R670" s="10">
        <v>1086.8</v>
      </c>
      <c r="S670" s="10">
        <v>0</v>
      </c>
      <c r="T670" s="10">
        <v>46.5</v>
      </c>
      <c r="U670" s="10">
        <v>0</v>
      </c>
      <c r="V670" s="10">
        <v>1041.3</v>
      </c>
      <c r="W670" s="10">
        <v>26.6</v>
      </c>
      <c r="X670" s="15">
        <f t="shared" si="122"/>
        <v>2573.1999999999998</v>
      </c>
      <c r="Y670" s="262">
        <f>X670+X671</f>
        <v>5234.8</v>
      </c>
      <c r="Z670" s="11"/>
    </row>
    <row r="671" spans="1:26" ht="12.75">
      <c r="A671" s="429"/>
      <c r="B671" s="12" t="s">
        <v>32</v>
      </c>
      <c r="C671" s="10">
        <v>29.2</v>
      </c>
      <c r="D671" s="10">
        <v>19</v>
      </c>
      <c r="E671" s="10">
        <v>23.8</v>
      </c>
      <c r="F671" s="10">
        <v>0</v>
      </c>
      <c r="G671" s="10">
        <v>18.600000000000001</v>
      </c>
      <c r="H671" s="10">
        <v>10</v>
      </c>
      <c r="I671" s="10">
        <v>16.600000000000001</v>
      </c>
      <c r="J671" s="10">
        <v>17.899999999999999</v>
      </c>
      <c r="K671" s="10">
        <v>45.1</v>
      </c>
      <c r="L671" s="10">
        <v>32.4</v>
      </c>
      <c r="M671" s="10">
        <v>26.4</v>
      </c>
      <c r="N671" s="10">
        <v>18.399999999999999</v>
      </c>
      <c r="O671" s="10">
        <v>12.9</v>
      </c>
      <c r="P671" s="10">
        <v>9.6999999999999993</v>
      </c>
      <c r="Q671" s="10">
        <v>24.6</v>
      </c>
      <c r="R671" s="10">
        <v>1216.7</v>
      </c>
      <c r="S671" s="10">
        <v>0</v>
      </c>
      <c r="T671" s="10">
        <v>39.4</v>
      </c>
      <c r="U671" s="10">
        <v>1072.5999999999999</v>
      </c>
      <c r="V671" s="10">
        <v>0</v>
      </c>
      <c r="W671" s="10">
        <v>28.3</v>
      </c>
      <c r="X671" s="12">
        <f t="shared" si="122"/>
        <v>2661.6000000000004</v>
      </c>
      <c r="Y671" s="428"/>
      <c r="Z671" s="11"/>
    </row>
    <row r="672" spans="1:26" ht="12.75">
      <c r="A672" s="260">
        <v>46057</v>
      </c>
      <c r="B672" s="15" t="s">
        <v>25</v>
      </c>
      <c r="C672" s="10">
        <v>32.5</v>
      </c>
      <c r="D672" s="10">
        <v>15.2</v>
      </c>
      <c r="E672" s="10">
        <v>36.299999999999997</v>
      </c>
      <c r="F672" s="10">
        <v>0</v>
      </c>
      <c r="G672" s="10">
        <v>15.5</v>
      </c>
      <c r="H672" s="10">
        <v>12</v>
      </c>
      <c r="I672" s="10">
        <v>18</v>
      </c>
      <c r="J672" s="10">
        <v>27.8</v>
      </c>
      <c r="K672" s="10">
        <v>47.4</v>
      </c>
      <c r="L672" s="10">
        <v>34.299999999999997</v>
      </c>
      <c r="M672" s="10">
        <v>30.1</v>
      </c>
      <c r="N672" s="10">
        <v>23</v>
      </c>
      <c r="O672" s="10">
        <v>21.6</v>
      </c>
      <c r="P672" s="10">
        <v>15.9</v>
      </c>
      <c r="Q672" s="10">
        <v>29.9</v>
      </c>
      <c r="R672" s="10">
        <v>884.7</v>
      </c>
      <c r="S672" s="10">
        <v>0</v>
      </c>
      <c r="T672" s="10">
        <v>47.4</v>
      </c>
      <c r="U672" s="10">
        <v>0</v>
      </c>
      <c r="V672" s="10">
        <v>994.4</v>
      </c>
      <c r="W672" s="10">
        <v>28.1</v>
      </c>
      <c r="X672" s="15">
        <f t="shared" si="122"/>
        <v>2314.1</v>
      </c>
      <c r="Y672" s="262">
        <f>X672+X673</f>
        <v>4911.3999999999996</v>
      </c>
      <c r="Z672" s="11"/>
    </row>
    <row r="673" spans="1:26" ht="12.75">
      <c r="A673" s="429"/>
      <c r="B673" s="12" t="s">
        <v>32</v>
      </c>
      <c r="C673" s="10">
        <v>20.9</v>
      </c>
      <c r="D673" s="10">
        <v>15.7</v>
      </c>
      <c r="E673" s="10">
        <v>29</v>
      </c>
      <c r="F673" s="10">
        <v>0</v>
      </c>
      <c r="G673" s="10">
        <v>19.3</v>
      </c>
      <c r="H673" s="10">
        <v>13.6</v>
      </c>
      <c r="I673" s="10">
        <v>22</v>
      </c>
      <c r="J673" s="10">
        <v>20.9</v>
      </c>
      <c r="K673" s="10">
        <v>51</v>
      </c>
      <c r="L673" s="10">
        <v>29.5</v>
      </c>
      <c r="M673" s="10">
        <v>26.4</v>
      </c>
      <c r="N673" s="10">
        <v>20.8</v>
      </c>
      <c r="O673" s="10">
        <v>15.1</v>
      </c>
      <c r="P673" s="10">
        <v>9.8000000000000007</v>
      </c>
      <c r="Q673" s="10">
        <v>23.9</v>
      </c>
      <c r="R673" s="10">
        <v>1185.8</v>
      </c>
      <c r="S673" s="10">
        <v>0</v>
      </c>
      <c r="T673" s="10">
        <v>47.5</v>
      </c>
      <c r="U673" s="10">
        <v>1024.9000000000001</v>
      </c>
      <c r="V673" s="10">
        <v>0</v>
      </c>
      <c r="W673" s="10">
        <v>21.2</v>
      </c>
      <c r="X673" s="12">
        <f t="shared" si="122"/>
        <v>2597.2999999999997</v>
      </c>
      <c r="Y673" s="428"/>
      <c r="Z673" s="11"/>
    </row>
    <row r="674" spans="1:26" ht="12.75">
      <c r="A674" s="260">
        <v>46058</v>
      </c>
      <c r="B674" s="15" t="s">
        <v>25</v>
      </c>
      <c r="C674" s="10">
        <v>10.8</v>
      </c>
      <c r="D674" s="10">
        <v>16.8</v>
      </c>
      <c r="E674" s="10">
        <v>30.7</v>
      </c>
      <c r="F674" s="10">
        <v>0</v>
      </c>
      <c r="G674" s="10">
        <v>17.3</v>
      </c>
      <c r="H674" s="10">
        <v>12.5</v>
      </c>
      <c r="I674" s="10">
        <v>17.8</v>
      </c>
      <c r="J674" s="10">
        <v>20.3</v>
      </c>
      <c r="K674" s="10">
        <v>40</v>
      </c>
      <c r="L674" s="10">
        <v>38</v>
      </c>
      <c r="M674" s="10">
        <v>29.7</v>
      </c>
      <c r="N674" s="10">
        <v>26.1</v>
      </c>
      <c r="O674" s="10">
        <v>19.5</v>
      </c>
      <c r="P674" s="10">
        <v>13.7</v>
      </c>
      <c r="Q674" s="10">
        <v>26.8</v>
      </c>
      <c r="R674" s="10">
        <v>920.6</v>
      </c>
      <c r="S674" s="10">
        <v>0</v>
      </c>
      <c r="T674" s="10">
        <v>39.9</v>
      </c>
      <c r="U674" s="10">
        <v>0</v>
      </c>
      <c r="V674" s="10">
        <v>778.6</v>
      </c>
      <c r="W674" s="10">
        <v>24</v>
      </c>
      <c r="X674" s="15">
        <f t="shared" si="122"/>
        <v>2083.1</v>
      </c>
      <c r="Y674" s="262">
        <f>X674+X675</f>
        <v>4814.2999999999993</v>
      </c>
      <c r="Z674" s="11"/>
    </row>
    <row r="675" spans="1:26" ht="12.75">
      <c r="A675" s="429"/>
      <c r="B675" s="12" t="s">
        <v>32</v>
      </c>
      <c r="C675" s="10">
        <v>13.7</v>
      </c>
      <c r="D675" s="10">
        <v>17.899999999999999</v>
      </c>
      <c r="E675" s="10">
        <v>29.5</v>
      </c>
      <c r="F675" s="10">
        <v>0</v>
      </c>
      <c r="G675" s="10">
        <v>13.4</v>
      </c>
      <c r="H675" s="10">
        <v>11.2</v>
      </c>
      <c r="I675" s="10">
        <v>18</v>
      </c>
      <c r="J675" s="10">
        <v>20.3</v>
      </c>
      <c r="K675" s="10">
        <v>50.6</v>
      </c>
      <c r="L675" s="10">
        <v>33.700000000000003</v>
      </c>
      <c r="M675" s="10">
        <v>28.1</v>
      </c>
      <c r="N675" s="10">
        <v>20.8</v>
      </c>
      <c r="O675" s="10">
        <v>13.1</v>
      </c>
      <c r="P675" s="10">
        <v>9.6</v>
      </c>
      <c r="Q675" s="10">
        <v>25.2</v>
      </c>
      <c r="R675" s="10">
        <v>1240.9000000000001</v>
      </c>
      <c r="S675" s="10">
        <v>0</v>
      </c>
      <c r="T675" s="10">
        <v>39.5</v>
      </c>
      <c r="U675" s="10">
        <v>1120.2</v>
      </c>
      <c r="V675" s="10">
        <v>0</v>
      </c>
      <c r="W675" s="10">
        <v>25.5</v>
      </c>
      <c r="X675" s="12">
        <f t="shared" si="122"/>
        <v>2731.2</v>
      </c>
      <c r="Y675" s="428"/>
      <c r="Z675" s="11"/>
    </row>
    <row r="676" spans="1:26" ht="12.75">
      <c r="A676" s="260">
        <v>46059</v>
      </c>
      <c r="B676" s="15" t="s">
        <v>25</v>
      </c>
      <c r="C676" s="10">
        <v>20.8</v>
      </c>
      <c r="D676" s="10">
        <v>14.9</v>
      </c>
      <c r="E676" s="10">
        <v>35.1</v>
      </c>
      <c r="F676" s="10">
        <v>0</v>
      </c>
      <c r="G676" s="10">
        <v>13.8</v>
      </c>
      <c r="H676" s="10">
        <v>15.9</v>
      </c>
      <c r="I676" s="10">
        <v>16.100000000000001</v>
      </c>
      <c r="J676" s="10">
        <v>24</v>
      </c>
      <c r="K676" s="10">
        <v>46.4</v>
      </c>
      <c r="L676" s="10">
        <v>35.799999999999997</v>
      </c>
      <c r="M676" s="10">
        <v>31.9</v>
      </c>
      <c r="N676" s="10">
        <v>23.7</v>
      </c>
      <c r="O676" s="10">
        <v>25</v>
      </c>
      <c r="P676" s="10">
        <v>11.9</v>
      </c>
      <c r="Q676" s="10">
        <v>26.5</v>
      </c>
      <c r="R676" s="10">
        <v>1156</v>
      </c>
      <c r="S676" s="10">
        <v>0</v>
      </c>
      <c r="T676" s="10">
        <v>49.3</v>
      </c>
      <c r="U676" s="10">
        <v>0</v>
      </c>
      <c r="V676" s="10">
        <v>1065.7</v>
      </c>
      <c r="W676" s="10">
        <v>25.8</v>
      </c>
      <c r="X676" s="15">
        <f t="shared" si="122"/>
        <v>2638.6000000000004</v>
      </c>
      <c r="Y676" s="262">
        <f>X676+X677</f>
        <v>5337</v>
      </c>
      <c r="Z676" s="11"/>
    </row>
    <row r="677" spans="1:26" ht="12.75">
      <c r="A677" s="429"/>
      <c r="B677" s="12" t="s">
        <v>32</v>
      </c>
      <c r="C677" s="10">
        <v>18.399999999999999</v>
      </c>
      <c r="D677" s="10">
        <v>23.6</v>
      </c>
      <c r="E677" s="10">
        <v>30.8</v>
      </c>
      <c r="F677" s="10">
        <v>0</v>
      </c>
      <c r="G677" s="10">
        <v>16.5</v>
      </c>
      <c r="H677" s="10">
        <v>11</v>
      </c>
      <c r="I677" s="10">
        <v>19.5</v>
      </c>
      <c r="J677" s="10">
        <v>19.600000000000001</v>
      </c>
      <c r="K677" s="10">
        <v>51</v>
      </c>
      <c r="L677" s="10">
        <v>34.1</v>
      </c>
      <c r="M677" s="10">
        <v>27</v>
      </c>
      <c r="N677" s="10">
        <v>22.1</v>
      </c>
      <c r="O677" s="10">
        <v>13.6</v>
      </c>
      <c r="P677" s="10">
        <v>8.1999999999999993</v>
      </c>
      <c r="Q677" s="10">
        <v>28.3</v>
      </c>
      <c r="R677" s="10">
        <v>1219.2</v>
      </c>
      <c r="S677" s="10">
        <v>0</v>
      </c>
      <c r="T677" s="10">
        <v>47.6</v>
      </c>
      <c r="U677" s="10">
        <v>1082.4000000000001</v>
      </c>
      <c r="V677" s="10">
        <v>0</v>
      </c>
      <c r="W677" s="10">
        <v>25.5</v>
      </c>
      <c r="X677" s="12">
        <f t="shared" si="122"/>
        <v>2698.4</v>
      </c>
      <c r="Y677" s="428"/>
      <c r="Z677" s="11"/>
    </row>
    <row r="678" spans="1:26" ht="12.75">
      <c r="A678" s="260">
        <v>46060</v>
      </c>
      <c r="B678" s="15" t="s">
        <v>25</v>
      </c>
      <c r="C678" s="10">
        <v>14.4</v>
      </c>
      <c r="D678" s="10">
        <v>26</v>
      </c>
      <c r="E678" s="10">
        <v>33.200000000000003</v>
      </c>
      <c r="F678" s="10">
        <v>0</v>
      </c>
      <c r="G678" s="10">
        <v>20.3</v>
      </c>
      <c r="H678" s="10">
        <v>17.899999999999999</v>
      </c>
      <c r="I678" s="10">
        <v>24</v>
      </c>
      <c r="J678" s="10">
        <v>28.7</v>
      </c>
      <c r="K678" s="10">
        <v>50.9</v>
      </c>
      <c r="L678" s="10">
        <v>38.1</v>
      </c>
      <c r="M678" s="10">
        <v>30.7</v>
      </c>
      <c r="N678" s="10">
        <v>27.4</v>
      </c>
      <c r="O678" s="10">
        <v>22.6</v>
      </c>
      <c r="P678" s="10">
        <v>13.3</v>
      </c>
      <c r="Q678" s="10">
        <v>27</v>
      </c>
      <c r="R678" s="10">
        <v>1035.8</v>
      </c>
      <c r="S678" s="10">
        <v>0</v>
      </c>
      <c r="T678" s="10">
        <v>39.799999999999997</v>
      </c>
      <c r="U678" s="10">
        <v>0</v>
      </c>
      <c r="V678" s="10">
        <v>974.8</v>
      </c>
      <c r="W678" s="10">
        <v>29.4</v>
      </c>
      <c r="X678" s="15">
        <f t="shared" si="122"/>
        <v>2454.2999999999997</v>
      </c>
      <c r="Y678" s="262">
        <f>X678+X679</f>
        <v>5402.7</v>
      </c>
      <c r="Z678" s="11"/>
    </row>
    <row r="679" spans="1:26" ht="12.75">
      <c r="A679" s="429"/>
      <c r="B679" s="12" t="s">
        <v>32</v>
      </c>
      <c r="C679" s="10">
        <v>14.8</v>
      </c>
      <c r="D679" s="10">
        <v>18</v>
      </c>
      <c r="E679" s="10">
        <v>29.3</v>
      </c>
      <c r="F679" s="10">
        <v>0</v>
      </c>
      <c r="G679" s="10">
        <v>21.2</v>
      </c>
      <c r="H679" s="10">
        <v>15.6</v>
      </c>
      <c r="I679" s="10">
        <v>19.399999999999999</v>
      </c>
      <c r="J679" s="10">
        <v>21.6</v>
      </c>
      <c r="K679" s="10">
        <v>52.4</v>
      </c>
      <c r="L679" s="10">
        <v>32.9</v>
      </c>
      <c r="M679" s="10">
        <v>27.7</v>
      </c>
      <c r="N679" s="10">
        <v>21.2</v>
      </c>
      <c r="O679" s="10">
        <v>14.5</v>
      </c>
      <c r="P679" s="10">
        <v>10.3</v>
      </c>
      <c r="Q679" s="10">
        <v>26.8</v>
      </c>
      <c r="R679" s="10">
        <v>1318.9</v>
      </c>
      <c r="S679" s="10">
        <v>0</v>
      </c>
      <c r="T679" s="10">
        <v>45.3</v>
      </c>
      <c r="U679" s="10">
        <v>1237.5999999999999</v>
      </c>
      <c r="V679" s="10">
        <v>0</v>
      </c>
      <c r="W679" s="10">
        <v>20.9</v>
      </c>
      <c r="X679" s="12">
        <f t="shared" si="122"/>
        <v>2948.4</v>
      </c>
      <c r="Y679" s="428"/>
      <c r="Z679" s="11"/>
    </row>
    <row r="680" spans="1:26" ht="12.75">
      <c r="A680" s="260">
        <v>46061</v>
      </c>
      <c r="B680" s="15" t="s">
        <v>25</v>
      </c>
      <c r="C680" s="10">
        <v>19.399999999999999</v>
      </c>
      <c r="D680" s="10">
        <v>21.2</v>
      </c>
      <c r="E680" s="10">
        <v>30.7</v>
      </c>
      <c r="F680" s="10">
        <v>0</v>
      </c>
      <c r="G680" s="10">
        <v>13.5</v>
      </c>
      <c r="H680" s="10">
        <v>12.1</v>
      </c>
      <c r="I680" s="10">
        <v>19.100000000000001</v>
      </c>
      <c r="J680" s="10">
        <v>22.7</v>
      </c>
      <c r="K680" s="10">
        <v>46.9</v>
      </c>
      <c r="L680" s="10">
        <v>36.700000000000003</v>
      </c>
      <c r="M680" s="10">
        <v>30.6</v>
      </c>
      <c r="N680" s="10">
        <v>27.6</v>
      </c>
      <c r="O680" s="10">
        <v>20.7</v>
      </c>
      <c r="P680" s="10">
        <v>14</v>
      </c>
      <c r="Q680" s="10">
        <v>28.7</v>
      </c>
      <c r="R680" s="10">
        <v>1013.6</v>
      </c>
      <c r="S680" s="10">
        <v>0</v>
      </c>
      <c r="T680" s="10">
        <v>48.6</v>
      </c>
      <c r="U680" s="10">
        <v>0</v>
      </c>
      <c r="V680" s="10">
        <v>1106.4000000000001</v>
      </c>
      <c r="W680" s="10">
        <v>28.5</v>
      </c>
      <c r="X680" s="15">
        <f t="shared" si="122"/>
        <v>2541</v>
      </c>
      <c r="Y680" s="262">
        <f>X680+X681</f>
        <v>5383.7</v>
      </c>
      <c r="Z680" s="11"/>
    </row>
    <row r="681" spans="1:26" ht="12.75">
      <c r="A681" s="429"/>
      <c r="B681" s="12" t="s">
        <v>32</v>
      </c>
      <c r="C681" s="10">
        <v>18.399999999999999</v>
      </c>
      <c r="D681" s="10">
        <v>19.600000000000001</v>
      </c>
      <c r="E681" s="10">
        <v>31.5</v>
      </c>
      <c r="F681" s="10">
        <v>0</v>
      </c>
      <c r="G681" s="10">
        <v>18.100000000000001</v>
      </c>
      <c r="H681" s="10">
        <v>10.7</v>
      </c>
      <c r="I681" s="10">
        <v>23.5</v>
      </c>
      <c r="J681" s="10">
        <v>23</v>
      </c>
      <c r="K681" s="10">
        <v>56</v>
      </c>
      <c r="L681" s="10">
        <v>34.5</v>
      </c>
      <c r="M681" s="10">
        <v>27.3</v>
      </c>
      <c r="N681" s="10">
        <v>21.5</v>
      </c>
      <c r="O681" s="10">
        <v>14.8</v>
      </c>
      <c r="P681" s="10">
        <v>10.5</v>
      </c>
      <c r="Q681" s="10">
        <v>28.1</v>
      </c>
      <c r="R681" s="10">
        <v>1208.0999999999999</v>
      </c>
      <c r="S681" s="10">
        <v>0</v>
      </c>
      <c r="T681" s="10">
        <v>44.5</v>
      </c>
      <c r="U681" s="10">
        <v>1224.5999999999999</v>
      </c>
      <c r="V681" s="10">
        <v>0</v>
      </c>
      <c r="W681" s="10">
        <v>28</v>
      </c>
      <c r="X681" s="12">
        <f t="shared" si="122"/>
        <v>2842.7</v>
      </c>
      <c r="Y681" s="428"/>
      <c r="Z681" s="11"/>
    </row>
    <row r="682" spans="1:26" ht="12.75">
      <c r="A682" s="260">
        <v>46062</v>
      </c>
      <c r="B682" s="15" t="s">
        <v>25</v>
      </c>
      <c r="C682" s="10">
        <v>14.5</v>
      </c>
      <c r="D682" s="10">
        <v>14.9</v>
      </c>
      <c r="E682" s="10">
        <v>33.6</v>
      </c>
      <c r="F682" s="10">
        <v>0</v>
      </c>
      <c r="G682" s="10">
        <v>21.1</v>
      </c>
      <c r="H682" s="10">
        <v>15.6</v>
      </c>
      <c r="I682" s="10">
        <v>21.2</v>
      </c>
      <c r="J682" s="10">
        <v>26.7</v>
      </c>
      <c r="K682" s="10">
        <v>49.7</v>
      </c>
      <c r="L682" s="10">
        <v>39.6</v>
      </c>
      <c r="M682" s="10">
        <v>29.1</v>
      </c>
      <c r="N682" s="10">
        <v>26.1</v>
      </c>
      <c r="O682" s="10">
        <v>22.4</v>
      </c>
      <c r="P682" s="10">
        <v>14</v>
      </c>
      <c r="Q682" s="10">
        <v>27.5</v>
      </c>
      <c r="R682" s="10">
        <v>1027.2</v>
      </c>
      <c r="S682" s="10">
        <v>0</v>
      </c>
      <c r="T682" s="10">
        <v>43.3</v>
      </c>
      <c r="U682" s="10">
        <v>0</v>
      </c>
      <c r="V682" s="10">
        <v>1109.8</v>
      </c>
      <c r="W682" s="10">
        <f>25.7+150</f>
        <v>175.7</v>
      </c>
      <c r="X682" s="15">
        <f t="shared" si="122"/>
        <v>2712</v>
      </c>
      <c r="Y682" s="262">
        <f>X682+X683</f>
        <v>5664.6</v>
      </c>
      <c r="Z682" s="11"/>
    </row>
    <row r="683" spans="1:26" ht="12.75">
      <c r="A683" s="429"/>
      <c r="B683" s="12" t="s">
        <v>32</v>
      </c>
      <c r="C683" s="10">
        <v>14.6</v>
      </c>
      <c r="D683" s="10">
        <v>17.8</v>
      </c>
      <c r="E683" s="10">
        <v>25.1</v>
      </c>
      <c r="F683" s="10">
        <v>0</v>
      </c>
      <c r="G683" s="10">
        <v>13</v>
      </c>
      <c r="H683" s="10">
        <v>0</v>
      </c>
      <c r="I683" s="10">
        <v>24.9</v>
      </c>
      <c r="J683" s="10">
        <v>19</v>
      </c>
      <c r="K683" s="10">
        <v>40.5</v>
      </c>
      <c r="L683" s="10">
        <v>33.4</v>
      </c>
      <c r="M683" s="10">
        <v>24</v>
      </c>
      <c r="N683" s="10">
        <v>22.6</v>
      </c>
      <c r="O683" s="10">
        <v>14.3</v>
      </c>
      <c r="P683" s="10">
        <v>11.3</v>
      </c>
      <c r="Q683" s="10">
        <v>25.2</v>
      </c>
      <c r="R683" s="10">
        <v>1204.7</v>
      </c>
      <c r="S683" s="10">
        <v>0</v>
      </c>
      <c r="T683" s="10">
        <v>46.5</v>
      </c>
      <c r="U683" s="10">
        <v>1236.8</v>
      </c>
      <c r="V683" s="10">
        <v>0</v>
      </c>
      <c r="W683" s="10">
        <f>28.9+150</f>
        <v>178.9</v>
      </c>
      <c r="X683" s="12">
        <f t="shared" si="122"/>
        <v>2952.6</v>
      </c>
      <c r="Y683" s="428"/>
      <c r="Z683" s="11"/>
    </row>
    <row r="684" spans="1:26" ht="12.75">
      <c r="A684" s="260">
        <v>46063</v>
      </c>
      <c r="B684" s="15" t="s">
        <v>25</v>
      </c>
      <c r="C684" s="10">
        <v>16</v>
      </c>
      <c r="D684" s="10">
        <v>21.7</v>
      </c>
      <c r="E684" s="10">
        <v>32.200000000000003</v>
      </c>
      <c r="F684" s="10">
        <v>0</v>
      </c>
      <c r="G684" s="10">
        <v>12</v>
      </c>
      <c r="H684" s="10">
        <v>6.3</v>
      </c>
      <c r="I684" s="10">
        <v>18.899999999999999</v>
      </c>
      <c r="J684" s="10">
        <v>25</v>
      </c>
      <c r="K684" s="10">
        <v>49.8</v>
      </c>
      <c r="L684" s="10">
        <v>43.7</v>
      </c>
      <c r="M684" s="10">
        <v>26.6</v>
      </c>
      <c r="N684" s="10">
        <v>26.4</v>
      </c>
      <c r="O684" s="10">
        <v>29.8</v>
      </c>
      <c r="P684" s="10">
        <v>13.4</v>
      </c>
      <c r="Q684" s="10">
        <v>29.3</v>
      </c>
      <c r="R684" s="10">
        <v>1000.1</v>
      </c>
      <c r="S684" s="10">
        <v>0</v>
      </c>
      <c r="T684" s="10">
        <v>50.8</v>
      </c>
      <c r="U684" s="10">
        <v>0</v>
      </c>
      <c r="V684" s="10">
        <v>920.7</v>
      </c>
      <c r="W684" s="10">
        <f>26.4+150</f>
        <v>176.4</v>
      </c>
      <c r="X684" s="15">
        <f t="shared" si="122"/>
        <v>2499.1</v>
      </c>
      <c r="Y684" s="262">
        <f>X684+X685</f>
        <v>5396.1</v>
      </c>
      <c r="Z684" s="11"/>
    </row>
    <row r="685" spans="1:26" ht="12.75">
      <c r="A685" s="429"/>
      <c r="B685" s="12" t="s">
        <v>32</v>
      </c>
      <c r="C685" s="10">
        <v>17.8</v>
      </c>
      <c r="D685" s="10">
        <v>14.2</v>
      </c>
      <c r="E685" s="10">
        <v>26.3</v>
      </c>
      <c r="F685" s="10">
        <v>0</v>
      </c>
      <c r="G685" s="10">
        <v>16.2</v>
      </c>
      <c r="H685" s="10">
        <v>2.7</v>
      </c>
      <c r="I685" s="10">
        <v>24.2</v>
      </c>
      <c r="J685" s="10">
        <v>21.9</v>
      </c>
      <c r="K685" s="10">
        <v>50.2</v>
      </c>
      <c r="L685" s="10">
        <v>31.8</v>
      </c>
      <c r="M685" s="10">
        <v>26</v>
      </c>
      <c r="N685" s="10">
        <v>21.4</v>
      </c>
      <c r="O685" s="10">
        <v>15.7</v>
      </c>
      <c r="P685" s="10">
        <v>10.3</v>
      </c>
      <c r="Q685" s="10">
        <v>24.6</v>
      </c>
      <c r="R685" s="10">
        <v>1138.5999999999999</v>
      </c>
      <c r="S685" s="10">
        <v>0</v>
      </c>
      <c r="T685" s="10">
        <v>44.4</v>
      </c>
      <c r="U685" s="10">
        <v>1228.9000000000001</v>
      </c>
      <c r="V685" s="10">
        <v>0</v>
      </c>
      <c r="W685" s="10">
        <f>26.6+155.2</f>
        <v>181.79999999999998</v>
      </c>
      <c r="X685" s="12">
        <f t="shared" si="122"/>
        <v>2897.0000000000005</v>
      </c>
      <c r="Y685" s="428"/>
      <c r="Z685" s="11"/>
    </row>
    <row r="686" spans="1:26" ht="14.25">
      <c r="A686" s="9"/>
      <c r="B686" s="67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5"/>
      <c r="Y686" s="15"/>
      <c r="Z686" s="11"/>
    </row>
    <row r="687" spans="1:26" ht="12.75">
      <c r="A687" s="255" t="s">
        <v>89</v>
      </c>
      <c r="B687" s="437"/>
      <c r="C687" s="17">
        <f t="shared" ref="C687:Y687" si="123">SUM(C666:C685)</f>
        <v>426.9</v>
      </c>
      <c r="D687" s="17">
        <f t="shared" si="123"/>
        <v>372.4</v>
      </c>
      <c r="E687" s="17">
        <f t="shared" si="123"/>
        <v>587.30000000000007</v>
      </c>
      <c r="F687" s="17">
        <f t="shared" si="123"/>
        <v>0</v>
      </c>
      <c r="G687" s="17">
        <f t="shared" si="123"/>
        <v>335.40000000000003</v>
      </c>
      <c r="H687" s="17">
        <f t="shared" si="123"/>
        <v>245.89999999999998</v>
      </c>
      <c r="I687" s="17">
        <f t="shared" si="123"/>
        <v>392.79999999999995</v>
      </c>
      <c r="J687" s="17">
        <f t="shared" si="123"/>
        <v>455.8</v>
      </c>
      <c r="K687" s="17">
        <f t="shared" si="123"/>
        <v>955.4</v>
      </c>
      <c r="L687" s="17">
        <f t="shared" si="123"/>
        <v>695</v>
      </c>
      <c r="M687" s="17">
        <f t="shared" si="123"/>
        <v>568.80000000000007</v>
      </c>
      <c r="N687" s="17">
        <f t="shared" si="123"/>
        <v>455.1</v>
      </c>
      <c r="O687" s="17">
        <f t="shared" si="123"/>
        <v>366</v>
      </c>
      <c r="P687" s="17">
        <f t="shared" si="123"/>
        <v>241.50000000000006</v>
      </c>
      <c r="Q687" s="17">
        <f t="shared" si="123"/>
        <v>528.6</v>
      </c>
      <c r="R687" s="17">
        <f t="shared" si="123"/>
        <v>22368.899999999994</v>
      </c>
      <c r="S687" s="17">
        <f t="shared" si="123"/>
        <v>0</v>
      </c>
      <c r="T687" s="17">
        <f t="shared" si="123"/>
        <v>894.39999999999975</v>
      </c>
      <c r="U687" s="17">
        <f t="shared" si="123"/>
        <v>11518.3</v>
      </c>
      <c r="V687" s="17">
        <f t="shared" si="123"/>
        <v>9929.7999999999993</v>
      </c>
      <c r="W687" s="17">
        <f t="shared" si="123"/>
        <v>1118.3</v>
      </c>
      <c r="X687" s="17">
        <f t="shared" si="123"/>
        <v>52456.6</v>
      </c>
      <c r="Y687" s="17">
        <f t="shared" si="123"/>
        <v>52456.599999999991</v>
      </c>
      <c r="Z687" s="11"/>
    </row>
    <row r="688" spans="1:26" ht="13.5">
      <c r="A688" s="270" t="s">
        <v>90</v>
      </c>
      <c r="B688" s="437"/>
      <c r="C688" s="16">
        <f t="shared" ref="C688:J688" si="124">40*C687</f>
        <v>17076</v>
      </c>
      <c r="D688" s="16">
        <f t="shared" si="124"/>
        <v>14896</v>
      </c>
      <c r="E688" s="16">
        <f t="shared" si="124"/>
        <v>23492.000000000004</v>
      </c>
      <c r="F688" s="16">
        <f t="shared" si="124"/>
        <v>0</v>
      </c>
      <c r="G688" s="16">
        <f t="shared" si="124"/>
        <v>13416.000000000002</v>
      </c>
      <c r="H688" s="16">
        <f t="shared" si="124"/>
        <v>9836</v>
      </c>
      <c r="I688" s="16">
        <f t="shared" si="124"/>
        <v>15711.999999999998</v>
      </c>
      <c r="J688" s="16">
        <f t="shared" si="124"/>
        <v>18232</v>
      </c>
      <c r="K688" s="16">
        <f>40*K687+400</f>
        <v>38616</v>
      </c>
      <c r="L688" s="16">
        <f t="shared" ref="L688:Q688" si="125">40*L687</f>
        <v>27800</v>
      </c>
      <c r="M688" s="16">
        <f t="shared" si="125"/>
        <v>22752.000000000004</v>
      </c>
      <c r="N688" s="16">
        <f t="shared" si="125"/>
        <v>18204</v>
      </c>
      <c r="O688" s="16">
        <f t="shared" si="125"/>
        <v>14640</v>
      </c>
      <c r="P688" s="16">
        <f t="shared" si="125"/>
        <v>9660.0000000000018</v>
      </c>
      <c r="Q688" s="16">
        <f t="shared" si="125"/>
        <v>21144</v>
      </c>
      <c r="R688" s="16"/>
      <c r="S688" s="16">
        <f t="shared" ref="S688:T688" si="126">40*S687</f>
        <v>0</v>
      </c>
      <c r="T688" s="16">
        <f t="shared" si="126"/>
        <v>35775.999999999993</v>
      </c>
      <c r="U688" s="16"/>
      <c r="V688" s="16"/>
      <c r="W688" s="16"/>
      <c r="X688" s="16">
        <f t="shared" ref="X688:Y688" si="127">40*X687</f>
        <v>2098264</v>
      </c>
      <c r="Y688" s="16">
        <f t="shared" si="127"/>
        <v>2098263.9999999995</v>
      </c>
      <c r="Z688" s="11"/>
    </row>
    <row r="689" spans="1:26" ht="12.75">
      <c r="A689" s="82"/>
      <c r="B689" s="67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5"/>
      <c r="Y689" s="15"/>
      <c r="Z689" s="11"/>
    </row>
    <row r="690" spans="1:26" ht="12.75">
      <c r="A690" s="255" t="s">
        <v>91</v>
      </c>
      <c r="B690" s="43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76"/>
      <c r="U690" s="76"/>
      <c r="V690" s="76"/>
      <c r="W690" s="76"/>
      <c r="X690" s="22"/>
      <c r="Y690" s="22"/>
      <c r="Z690" s="11"/>
    </row>
    <row r="691" spans="1:26" ht="12.75">
      <c r="A691" s="254" t="s">
        <v>92</v>
      </c>
      <c r="B691" s="437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59"/>
      <c r="U691" s="59"/>
      <c r="V691" s="59"/>
      <c r="W691" s="59"/>
      <c r="X691" s="20"/>
      <c r="Y691" s="20"/>
      <c r="Z691" s="11"/>
    </row>
    <row r="692" spans="1:26" ht="14.25">
      <c r="A692" s="9"/>
      <c r="B692" s="67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5"/>
      <c r="Y692" s="15"/>
      <c r="Z692" s="11"/>
    </row>
    <row r="693" spans="1:26" ht="12.75">
      <c r="A693" s="260">
        <v>46064</v>
      </c>
      <c r="B693" s="15" t="s">
        <v>25</v>
      </c>
      <c r="C693" s="10">
        <v>11.4</v>
      </c>
      <c r="D693" s="10">
        <v>22.2</v>
      </c>
      <c r="E693" s="10">
        <v>34.4</v>
      </c>
      <c r="F693" s="10">
        <v>0</v>
      </c>
      <c r="G693" s="10">
        <v>16.5</v>
      </c>
      <c r="H693" s="10">
        <v>11.1</v>
      </c>
      <c r="I693" s="10">
        <v>18.5</v>
      </c>
      <c r="J693" s="10">
        <v>18.8</v>
      </c>
      <c r="K693" s="10">
        <v>44.9</v>
      </c>
      <c r="L693" s="10">
        <v>39</v>
      </c>
      <c r="M693" s="10">
        <v>31.3</v>
      </c>
      <c r="N693" s="10">
        <v>26.8</v>
      </c>
      <c r="O693" s="10">
        <v>0</v>
      </c>
      <c r="P693" s="10">
        <v>11.3</v>
      </c>
      <c r="Q693" s="10">
        <v>25</v>
      </c>
      <c r="R693" s="10">
        <v>960.2</v>
      </c>
      <c r="S693" s="10">
        <v>0</v>
      </c>
      <c r="T693" s="10">
        <v>45.2</v>
      </c>
      <c r="U693" s="10">
        <v>0</v>
      </c>
      <c r="V693" s="10">
        <v>1182.5999999999999</v>
      </c>
      <c r="W693" s="10">
        <v>31.3</v>
      </c>
      <c r="X693" s="15">
        <f t="shared" ref="X693:X712" si="128">SUM(C693:W693)</f>
        <v>2530.5</v>
      </c>
      <c r="Y693" s="262">
        <f>X693+X694</f>
        <v>5156.1000000000004</v>
      </c>
      <c r="Z693" s="11"/>
    </row>
    <row r="694" spans="1:26" ht="12.75">
      <c r="A694" s="424"/>
      <c r="B694" s="12" t="s">
        <v>32</v>
      </c>
      <c r="C694" s="13">
        <v>9.8000000000000007</v>
      </c>
      <c r="D694" s="13">
        <v>20.100000000000001</v>
      </c>
      <c r="E694" s="13">
        <v>25</v>
      </c>
      <c r="F694" s="13">
        <v>0</v>
      </c>
      <c r="G694" s="13">
        <v>16</v>
      </c>
      <c r="H694" s="13">
        <v>5.8</v>
      </c>
      <c r="I694" s="13">
        <v>22.3</v>
      </c>
      <c r="J694" s="13">
        <v>20.399999999999999</v>
      </c>
      <c r="K694" s="13">
        <v>51.3</v>
      </c>
      <c r="L694" s="13">
        <v>34</v>
      </c>
      <c r="M694" s="13">
        <v>26.4</v>
      </c>
      <c r="N694" s="13">
        <v>22.4</v>
      </c>
      <c r="O694" s="13">
        <v>0</v>
      </c>
      <c r="P694" s="13">
        <v>9.9</v>
      </c>
      <c r="Q694" s="13">
        <v>22</v>
      </c>
      <c r="R694" s="13">
        <v>1025.3</v>
      </c>
      <c r="S694" s="13">
        <v>0</v>
      </c>
      <c r="T694" s="13">
        <v>30.6</v>
      </c>
      <c r="U694" s="13">
        <v>1256.5</v>
      </c>
      <c r="V694" s="13">
        <v>0</v>
      </c>
      <c r="W694" s="13">
        <v>27.8</v>
      </c>
      <c r="X694" s="12">
        <f t="shared" si="128"/>
        <v>2625.6</v>
      </c>
      <c r="Y694" s="428"/>
      <c r="Z694" s="11"/>
    </row>
    <row r="695" spans="1:26" ht="12.75">
      <c r="A695" s="260">
        <v>46065</v>
      </c>
      <c r="B695" s="15" t="s">
        <v>25</v>
      </c>
      <c r="C695" s="10">
        <v>10.5</v>
      </c>
      <c r="D695" s="10">
        <v>20.3</v>
      </c>
      <c r="E695" s="10">
        <v>34.4</v>
      </c>
      <c r="F695" s="10">
        <v>0</v>
      </c>
      <c r="G695" s="10">
        <v>17.8</v>
      </c>
      <c r="H695" s="10">
        <v>3.7</v>
      </c>
      <c r="I695" s="10">
        <v>24.9</v>
      </c>
      <c r="J695" s="10">
        <v>28.1</v>
      </c>
      <c r="K695" s="10">
        <v>49.3</v>
      </c>
      <c r="L695" s="10">
        <v>40.799999999999997</v>
      </c>
      <c r="M695" s="10">
        <v>30.5</v>
      </c>
      <c r="N695" s="10">
        <v>25.5</v>
      </c>
      <c r="O695" s="10">
        <v>0</v>
      </c>
      <c r="P695" s="10">
        <v>13.2</v>
      </c>
      <c r="Q695" s="10">
        <v>28.9</v>
      </c>
      <c r="R695" s="10">
        <v>924.9</v>
      </c>
      <c r="S695" s="10">
        <v>0</v>
      </c>
      <c r="T695" s="10">
        <v>48.5</v>
      </c>
      <c r="U695" s="10">
        <v>0</v>
      </c>
      <c r="V695" s="10">
        <v>1030.2</v>
      </c>
      <c r="W695" s="10">
        <v>29.3</v>
      </c>
      <c r="X695" s="15">
        <f t="shared" si="128"/>
        <v>2360.8000000000002</v>
      </c>
      <c r="Y695" s="262">
        <f>X695+X696</f>
        <v>5174</v>
      </c>
      <c r="Z695" s="11"/>
    </row>
    <row r="696" spans="1:26" ht="12.75">
      <c r="A696" s="429"/>
      <c r="B696" s="12" t="s">
        <v>32</v>
      </c>
      <c r="C696" s="10">
        <v>7.2</v>
      </c>
      <c r="D696" s="10">
        <v>19.600000000000001</v>
      </c>
      <c r="E696" s="10">
        <v>25.3</v>
      </c>
      <c r="F696" s="10">
        <v>0</v>
      </c>
      <c r="G696" s="10">
        <v>15.7</v>
      </c>
      <c r="H696" s="10">
        <v>3</v>
      </c>
      <c r="I696" s="10">
        <v>17.5</v>
      </c>
      <c r="J696" s="10">
        <v>22.6</v>
      </c>
      <c r="K696" s="10">
        <v>51.6</v>
      </c>
      <c r="L696" s="10">
        <v>34</v>
      </c>
      <c r="M696" s="10">
        <v>28.2</v>
      </c>
      <c r="N696" s="10">
        <v>22.5</v>
      </c>
      <c r="O696" s="10">
        <v>0</v>
      </c>
      <c r="P696" s="10">
        <v>10.4</v>
      </c>
      <c r="Q696" s="10">
        <v>24.9</v>
      </c>
      <c r="R696" s="10">
        <v>1224.8</v>
      </c>
      <c r="S696" s="10">
        <v>0</v>
      </c>
      <c r="T696" s="10">
        <v>41.2</v>
      </c>
      <c r="U696" s="10">
        <v>1241.4000000000001</v>
      </c>
      <c r="V696" s="10">
        <v>0</v>
      </c>
      <c r="W696" s="10">
        <v>23.3</v>
      </c>
      <c r="X696" s="12">
        <f t="shared" si="128"/>
        <v>2813.2000000000003</v>
      </c>
      <c r="Y696" s="428"/>
      <c r="Z696" s="11"/>
    </row>
    <row r="697" spans="1:26" ht="12.75">
      <c r="A697" s="260">
        <v>46066</v>
      </c>
      <c r="B697" s="15" t="s">
        <v>25</v>
      </c>
      <c r="C697" s="10">
        <v>6.6</v>
      </c>
      <c r="D697" s="10">
        <v>22.3</v>
      </c>
      <c r="E697" s="10">
        <v>30.7</v>
      </c>
      <c r="F697" s="10">
        <v>0</v>
      </c>
      <c r="G697" s="10">
        <v>14.4</v>
      </c>
      <c r="H697" s="10">
        <v>6</v>
      </c>
      <c r="I697" s="10">
        <v>19.399999999999999</v>
      </c>
      <c r="J697" s="10">
        <v>22.2</v>
      </c>
      <c r="K697" s="10">
        <v>43.4</v>
      </c>
      <c r="L697" s="10">
        <v>41.9</v>
      </c>
      <c r="M697" s="10">
        <v>32.700000000000003</v>
      </c>
      <c r="N697" s="10">
        <v>23.2</v>
      </c>
      <c r="O697" s="10">
        <v>0</v>
      </c>
      <c r="P697" s="10">
        <v>12.9</v>
      </c>
      <c r="Q697" s="10">
        <v>25.1</v>
      </c>
      <c r="R697" s="10">
        <v>957.6</v>
      </c>
      <c r="S697" s="10">
        <v>0</v>
      </c>
      <c r="T697" s="10">
        <v>40.9</v>
      </c>
      <c r="U697" s="10">
        <v>0</v>
      </c>
      <c r="V697" s="10">
        <v>1095.3</v>
      </c>
      <c r="W697" s="10">
        <v>27.7</v>
      </c>
      <c r="X697" s="15">
        <f t="shared" si="128"/>
        <v>2422.3000000000002</v>
      </c>
      <c r="Y697" s="262">
        <f>X697+X698</f>
        <v>5158.1000000000004</v>
      </c>
      <c r="Z697" s="11"/>
    </row>
    <row r="698" spans="1:26" ht="12.75">
      <c r="A698" s="429"/>
      <c r="B698" s="12" t="s">
        <v>32</v>
      </c>
      <c r="C698" s="10">
        <v>8.6</v>
      </c>
      <c r="D698" s="10">
        <v>16.3</v>
      </c>
      <c r="E698" s="10">
        <v>23.2</v>
      </c>
      <c r="F698" s="10">
        <v>0</v>
      </c>
      <c r="G698" s="10">
        <v>19.2</v>
      </c>
      <c r="H698" s="10">
        <v>5.4</v>
      </c>
      <c r="I698" s="10">
        <v>19.8</v>
      </c>
      <c r="J698" s="10">
        <v>17.399999999999999</v>
      </c>
      <c r="K698" s="10">
        <v>50.9</v>
      </c>
      <c r="L698" s="10">
        <v>36</v>
      </c>
      <c r="M698" s="10">
        <v>30</v>
      </c>
      <c r="N698" s="10">
        <v>22.6</v>
      </c>
      <c r="O698" s="10">
        <v>0</v>
      </c>
      <c r="P698" s="10">
        <v>9.3000000000000007</v>
      </c>
      <c r="Q698" s="10">
        <v>24.7</v>
      </c>
      <c r="R698" s="10">
        <v>1152.7</v>
      </c>
      <c r="S698" s="10">
        <v>0</v>
      </c>
      <c r="T698" s="10">
        <v>33.6</v>
      </c>
      <c r="U698" s="10">
        <v>1234.5</v>
      </c>
      <c r="V698" s="10">
        <v>0</v>
      </c>
      <c r="W698" s="10">
        <v>31.6</v>
      </c>
      <c r="X698" s="12">
        <f t="shared" si="128"/>
        <v>2735.7999999999997</v>
      </c>
      <c r="Y698" s="428"/>
      <c r="Z698" s="11"/>
    </row>
    <row r="699" spans="1:26" ht="12.75">
      <c r="A699" s="260">
        <v>46067</v>
      </c>
      <c r="B699" s="15" t="s">
        <v>25</v>
      </c>
      <c r="C699" s="10">
        <v>7</v>
      </c>
      <c r="D699" s="10">
        <v>22.7</v>
      </c>
      <c r="E699" s="10">
        <v>28.7</v>
      </c>
      <c r="F699" s="10">
        <v>0</v>
      </c>
      <c r="G699" s="10">
        <v>9.5</v>
      </c>
      <c r="H699" s="10">
        <v>2.4</v>
      </c>
      <c r="I699" s="10">
        <v>19.7</v>
      </c>
      <c r="J699" s="10">
        <v>20.399999999999999</v>
      </c>
      <c r="K699" s="10">
        <v>45</v>
      </c>
      <c r="L699" s="10">
        <v>36.200000000000003</v>
      </c>
      <c r="M699" s="10">
        <v>31.5</v>
      </c>
      <c r="N699" s="10">
        <v>21</v>
      </c>
      <c r="O699" s="10">
        <v>0</v>
      </c>
      <c r="P699" s="10">
        <v>10.9</v>
      </c>
      <c r="Q699" s="10">
        <v>26.6</v>
      </c>
      <c r="R699" s="10">
        <v>927.3</v>
      </c>
      <c r="S699" s="10">
        <v>0</v>
      </c>
      <c r="T699" s="10">
        <v>42.8</v>
      </c>
      <c r="U699" s="10">
        <v>0</v>
      </c>
      <c r="V699" s="10">
        <v>950.4</v>
      </c>
      <c r="W699" s="10">
        <v>24.4</v>
      </c>
      <c r="X699" s="15">
        <f t="shared" si="128"/>
        <v>2226.5</v>
      </c>
      <c r="Y699" s="262">
        <f>X699+X700</f>
        <v>4825.7</v>
      </c>
      <c r="Z699" s="11"/>
    </row>
    <row r="700" spans="1:26" ht="12.75">
      <c r="A700" s="429"/>
      <c r="B700" s="12" t="s">
        <v>32</v>
      </c>
      <c r="C700" s="10">
        <v>8.3000000000000007</v>
      </c>
      <c r="D700" s="10">
        <v>18.2</v>
      </c>
      <c r="E700" s="10">
        <v>24.2</v>
      </c>
      <c r="F700" s="10">
        <v>0</v>
      </c>
      <c r="G700" s="10">
        <v>9.8000000000000007</v>
      </c>
      <c r="H700" s="10">
        <v>0</v>
      </c>
      <c r="I700" s="10">
        <v>16.600000000000001</v>
      </c>
      <c r="J700" s="10">
        <v>17.100000000000001</v>
      </c>
      <c r="K700" s="10">
        <v>50.8</v>
      </c>
      <c r="L700" s="10">
        <v>36.299999999999997</v>
      </c>
      <c r="M700" s="10">
        <v>29.7</v>
      </c>
      <c r="N700" s="10">
        <v>17.600000000000001</v>
      </c>
      <c r="O700" s="10">
        <v>0</v>
      </c>
      <c r="P700" s="10">
        <v>12.3</v>
      </c>
      <c r="Q700" s="10">
        <v>24.8</v>
      </c>
      <c r="R700" s="10">
        <v>1053.4000000000001</v>
      </c>
      <c r="S700" s="10">
        <v>0</v>
      </c>
      <c r="T700" s="10">
        <v>43</v>
      </c>
      <c r="U700" s="10">
        <v>1204.9000000000001</v>
      </c>
      <c r="V700" s="10">
        <v>0</v>
      </c>
      <c r="W700" s="10">
        <v>32.200000000000003</v>
      </c>
      <c r="X700" s="12">
        <f t="shared" si="128"/>
        <v>2599.1999999999998</v>
      </c>
      <c r="Y700" s="428"/>
      <c r="Z700" s="11"/>
    </row>
    <row r="701" spans="1:26" ht="12.75">
      <c r="A701" s="260">
        <v>46068</v>
      </c>
      <c r="B701" s="15" t="s">
        <v>25</v>
      </c>
      <c r="C701" s="10">
        <v>6.1</v>
      </c>
      <c r="D701" s="10">
        <v>20.2</v>
      </c>
      <c r="E701" s="10">
        <v>30.8</v>
      </c>
      <c r="F701" s="10">
        <v>0</v>
      </c>
      <c r="G701" s="10">
        <v>11.9</v>
      </c>
      <c r="H701" s="10">
        <v>10.4</v>
      </c>
      <c r="I701" s="10">
        <v>15.7</v>
      </c>
      <c r="J701" s="10">
        <v>22.8</v>
      </c>
      <c r="K701" s="10">
        <v>44.2</v>
      </c>
      <c r="L701" s="10">
        <v>35.6</v>
      </c>
      <c r="M701" s="10">
        <v>31</v>
      </c>
      <c r="N701" s="10">
        <v>21.6</v>
      </c>
      <c r="O701" s="10">
        <v>0</v>
      </c>
      <c r="P701" s="10">
        <v>11.5</v>
      </c>
      <c r="Q701" s="10">
        <v>28.2</v>
      </c>
      <c r="R701" s="10">
        <v>972</v>
      </c>
      <c r="S701" s="10">
        <v>0</v>
      </c>
      <c r="T701" s="10">
        <v>44.4</v>
      </c>
      <c r="U701" s="10">
        <v>0</v>
      </c>
      <c r="V701" s="10">
        <v>1022.3</v>
      </c>
      <c r="W701" s="10">
        <v>19.100000000000001</v>
      </c>
      <c r="X701" s="15">
        <f t="shared" si="128"/>
        <v>2347.7999999999997</v>
      </c>
      <c r="Y701" s="262">
        <f>X701+X702</f>
        <v>4947.7999999999993</v>
      </c>
      <c r="Z701" s="11"/>
    </row>
    <row r="702" spans="1:26" ht="12.75">
      <c r="A702" s="429"/>
      <c r="B702" s="12" t="s">
        <v>32</v>
      </c>
      <c r="C702" s="10">
        <v>10.3</v>
      </c>
      <c r="D702" s="10">
        <v>17.2</v>
      </c>
      <c r="E702" s="10">
        <v>24.7</v>
      </c>
      <c r="F702" s="10">
        <v>0</v>
      </c>
      <c r="G702" s="10">
        <v>18.5</v>
      </c>
      <c r="H702" s="10">
        <v>9.8000000000000007</v>
      </c>
      <c r="I702" s="10">
        <v>18.3</v>
      </c>
      <c r="J702" s="10">
        <v>26.8</v>
      </c>
      <c r="K702" s="10">
        <v>46.8</v>
      </c>
      <c r="L702" s="10">
        <v>34</v>
      </c>
      <c r="M702" s="10">
        <v>30.4</v>
      </c>
      <c r="N702" s="10">
        <v>20.3</v>
      </c>
      <c r="O702" s="10">
        <v>0</v>
      </c>
      <c r="P702" s="10">
        <v>9.1</v>
      </c>
      <c r="Q702" s="10">
        <v>23.9</v>
      </c>
      <c r="R702" s="10">
        <v>1073.9000000000001</v>
      </c>
      <c r="S702" s="10">
        <v>0</v>
      </c>
      <c r="T702" s="10">
        <v>32.700000000000003</v>
      </c>
      <c r="U702" s="10">
        <v>1169.5</v>
      </c>
      <c r="V702" s="10">
        <v>0</v>
      </c>
      <c r="W702" s="10">
        <v>33.799999999999997</v>
      </c>
      <c r="X702" s="12">
        <f t="shared" si="128"/>
        <v>2600</v>
      </c>
      <c r="Y702" s="428"/>
      <c r="Z702" s="11"/>
    </row>
    <row r="703" spans="1:26" ht="12.75">
      <c r="A703" s="260">
        <v>46069</v>
      </c>
      <c r="B703" s="15" t="s">
        <v>25</v>
      </c>
      <c r="C703" s="10">
        <v>5.2</v>
      </c>
      <c r="D703" s="10">
        <v>20.9</v>
      </c>
      <c r="E703" s="10">
        <v>27.8</v>
      </c>
      <c r="F703" s="10">
        <v>0</v>
      </c>
      <c r="G703" s="10">
        <v>12.7</v>
      </c>
      <c r="H703" s="10">
        <v>0</v>
      </c>
      <c r="I703" s="10">
        <v>18.899999999999999</v>
      </c>
      <c r="J703" s="10">
        <v>25.8</v>
      </c>
      <c r="K703" s="10">
        <v>46.2</v>
      </c>
      <c r="L703" s="10">
        <v>35.1</v>
      </c>
      <c r="M703" s="10">
        <v>30.8</v>
      </c>
      <c r="N703" s="10">
        <v>24.1</v>
      </c>
      <c r="O703" s="10">
        <v>0</v>
      </c>
      <c r="P703" s="10">
        <v>14.8</v>
      </c>
      <c r="Q703" s="10">
        <v>25.6</v>
      </c>
      <c r="R703" s="10">
        <v>1090.3</v>
      </c>
      <c r="S703" s="10">
        <v>0</v>
      </c>
      <c r="T703" s="10">
        <v>44.7</v>
      </c>
      <c r="U703" s="10">
        <v>0</v>
      </c>
      <c r="V703" s="10">
        <v>0</v>
      </c>
      <c r="W703" s="10">
        <v>30.7</v>
      </c>
      <c r="X703" s="15">
        <f t="shared" si="128"/>
        <v>1453.6000000000001</v>
      </c>
      <c r="Y703" s="262">
        <f>X703+X704</f>
        <v>4135</v>
      </c>
      <c r="Z703" s="11"/>
    </row>
    <row r="704" spans="1:26" ht="12.75">
      <c r="A704" s="429"/>
      <c r="B704" s="12" t="s">
        <v>32</v>
      </c>
      <c r="C704" s="10">
        <v>9.6999999999999993</v>
      </c>
      <c r="D704" s="10">
        <v>20.399999999999999</v>
      </c>
      <c r="E704" s="10">
        <v>27.7</v>
      </c>
      <c r="F704" s="10">
        <v>0</v>
      </c>
      <c r="G704" s="10">
        <v>19.3</v>
      </c>
      <c r="H704" s="10">
        <v>5.2</v>
      </c>
      <c r="I704" s="10">
        <v>19.8</v>
      </c>
      <c r="J704" s="10">
        <v>26.8</v>
      </c>
      <c r="K704" s="10">
        <v>45.9</v>
      </c>
      <c r="L704" s="10">
        <v>33.5</v>
      </c>
      <c r="M704" s="10">
        <v>31.1</v>
      </c>
      <c r="N704" s="10">
        <v>17.3</v>
      </c>
      <c r="O704" s="10">
        <v>0</v>
      </c>
      <c r="P704" s="10">
        <v>10.4</v>
      </c>
      <c r="Q704" s="10">
        <v>21.9</v>
      </c>
      <c r="R704" s="10">
        <v>1065.8</v>
      </c>
      <c r="S704" s="10">
        <v>0</v>
      </c>
      <c r="T704" s="10">
        <v>36</v>
      </c>
      <c r="U704" s="10">
        <v>1266.0999999999999</v>
      </c>
      <c r="V704" s="10">
        <v>0</v>
      </c>
      <c r="W704" s="10">
        <v>24.5</v>
      </c>
      <c r="X704" s="12">
        <f t="shared" si="128"/>
        <v>2681.3999999999996</v>
      </c>
      <c r="Y704" s="428"/>
      <c r="Z704" s="11"/>
    </row>
    <row r="705" spans="1:26" ht="12.75">
      <c r="A705" s="260">
        <v>46070</v>
      </c>
      <c r="B705" s="15" t="s">
        <v>25</v>
      </c>
      <c r="C705" s="10">
        <v>5.6</v>
      </c>
      <c r="D705" s="10">
        <v>20.6</v>
      </c>
      <c r="E705" s="10">
        <v>28.9</v>
      </c>
      <c r="F705" s="10">
        <v>0</v>
      </c>
      <c r="G705" s="10">
        <v>8</v>
      </c>
      <c r="H705" s="10">
        <v>10.3</v>
      </c>
      <c r="I705" s="10">
        <v>20.2</v>
      </c>
      <c r="J705" s="10">
        <v>23.9</v>
      </c>
      <c r="K705" s="10">
        <v>48</v>
      </c>
      <c r="L705" s="10">
        <v>33.200000000000003</v>
      </c>
      <c r="M705" s="10">
        <v>32</v>
      </c>
      <c r="N705" s="10">
        <v>27.9</v>
      </c>
      <c r="O705" s="10">
        <v>0</v>
      </c>
      <c r="P705" s="10">
        <v>13.5</v>
      </c>
      <c r="Q705" s="10">
        <v>25.7</v>
      </c>
      <c r="R705" s="10">
        <v>1108.3</v>
      </c>
      <c r="S705" s="10">
        <v>0</v>
      </c>
      <c r="T705" s="10">
        <v>50.5</v>
      </c>
      <c r="U705" s="10">
        <v>0</v>
      </c>
      <c r="V705" s="10">
        <v>1103.8</v>
      </c>
      <c r="W705" s="10">
        <v>31.7</v>
      </c>
      <c r="X705" s="15">
        <f t="shared" si="128"/>
        <v>2592.0999999999995</v>
      </c>
      <c r="Y705" s="262">
        <f>X705+X706</f>
        <v>5539.2999999999993</v>
      </c>
      <c r="Z705" s="11"/>
    </row>
    <row r="706" spans="1:26" ht="12.75">
      <c r="A706" s="429"/>
      <c r="B706" s="12" t="s">
        <v>32</v>
      </c>
      <c r="C706" s="10">
        <v>4.4000000000000004</v>
      </c>
      <c r="D706" s="10">
        <v>15.2</v>
      </c>
      <c r="E706" s="10">
        <v>23.3</v>
      </c>
      <c r="F706" s="10">
        <v>0</v>
      </c>
      <c r="G706" s="10">
        <v>22.5</v>
      </c>
      <c r="H706" s="10">
        <v>12.4</v>
      </c>
      <c r="I706" s="10">
        <v>17</v>
      </c>
      <c r="J706" s="10">
        <v>27</v>
      </c>
      <c r="K706" s="10">
        <v>44.4</v>
      </c>
      <c r="L706" s="10">
        <v>33</v>
      </c>
      <c r="M706" s="10">
        <v>30.4</v>
      </c>
      <c r="N706" s="10">
        <v>21.8</v>
      </c>
      <c r="O706" s="10">
        <v>0</v>
      </c>
      <c r="P706" s="10">
        <v>9.6999999999999993</v>
      </c>
      <c r="Q706" s="10">
        <v>24.6</v>
      </c>
      <c r="R706" s="10">
        <v>1320.6</v>
      </c>
      <c r="S706" s="10">
        <v>0</v>
      </c>
      <c r="T706" s="10">
        <v>38.299999999999997</v>
      </c>
      <c r="U706" s="10">
        <v>1272.5</v>
      </c>
      <c r="V706" s="10">
        <v>0</v>
      </c>
      <c r="W706" s="10">
        <v>30.1</v>
      </c>
      <c r="X706" s="12">
        <f t="shared" si="128"/>
        <v>2947.2</v>
      </c>
      <c r="Y706" s="428"/>
      <c r="Z706" s="11"/>
    </row>
    <row r="707" spans="1:26" ht="12.75">
      <c r="A707" s="260">
        <v>46071</v>
      </c>
      <c r="B707" s="15" t="s">
        <v>25</v>
      </c>
      <c r="C707" s="10">
        <v>6.1</v>
      </c>
      <c r="D707" s="10">
        <v>15.5</v>
      </c>
      <c r="E707" s="10">
        <v>29.4</v>
      </c>
      <c r="F707" s="10">
        <v>0</v>
      </c>
      <c r="G707" s="10">
        <v>17.3</v>
      </c>
      <c r="H707" s="10">
        <v>11.6</v>
      </c>
      <c r="I707" s="10">
        <v>20.5</v>
      </c>
      <c r="J707" s="10">
        <v>26.7</v>
      </c>
      <c r="K707" s="10">
        <v>48.9</v>
      </c>
      <c r="L707" s="10">
        <v>35.6</v>
      </c>
      <c r="M707" s="10">
        <v>33.6</v>
      </c>
      <c r="N707" s="10">
        <v>32.4</v>
      </c>
      <c r="O707" s="10">
        <v>0</v>
      </c>
      <c r="P707" s="10">
        <v>12.9</v>
      </c>
      <c r="Q707" s="10">
        <v>29.2</v>
      </c>
      <c r="R707" s="10">
        <v>1000</v>
      </c>
      <c r="S707" s="10">
        <v>0</v>
      </c>
      <c r="T707" s="10">
        <v>41.9</v>
      </c>
      <c r="U707" s="10">
        <v>0</v>
      </c>
      <c r="V707" s="10">
        <v>1085.7</v>
      </c>
      <c r="W707" s="10">
        <v>30.7</v>
      </c>
      <c r="X707" s="15">
        <f t="shared" si="128"/>
        <v>2478</v>
      </c>
      <c r="Y707" s="262">
        <f>X707+X708</f>
        <v>5088.8999999999996</v>
      </c>
      <c r="Z707" s="11"/>
    </row>
    <row r="708" spans="1:26" ht="12.75">
      <c r="A708" s="429"/>
      <c r="B708" s="12" t="s">
        <v>32</v>
      </c>
      <c r="C708" s="10">
        <v>7.2</v>
      </c>
      <c r="D708" s="10">
        <v>21.6</v>
      </c>
      <c r="E708" s="10">
        <v>27.6</v>
      </c>
      <c r="F708" s="10">
        <v>0</v>
      </c>
      <c r="G708" s="10">
        <v>13.6</v>
      </c>
      <c r="H708" s="10">
        <v>5.3</v>
      </c>
      <c r="I708" s="10">
        <v>20.5</v>
      </c>
      <c r="J708" s="10">
        <v>22.4</v>
      </c>
      <c r="K708" s="10">
        <v>42.4</v>
      </c>
      <c r="L708" s="10">
        <v>33.4</v>
      </c>
      <c r="M708" s="10">
        <v>26.9</v>
      </c>
      <c r="N708" s="10">
        <v>22.9</v>
      </c>
      <c r="O708" s="10">
        <v>0</v>
      </c>
      <c r="P708" s="10">
        <v>10.199999999999999</v>
      </c>
      <c r="Q708" s="10">
        <v>24.4</v>
      </c>
      <c r="R708" s="10">
        <v>1076.2</v>
      </c>
      <c r="S708" s="10">
        <v>0</v>
      </c>
      <c r="T708" s="10">
        <v>47.1</v>
      </c>
      <c r="U708" s="10">
        <v>1187.5999999999999</v>
      </c>
      <c r="V708" s="10">
        <v>0</v>
      </c>
      <c r="W708" s="10">
        <v>21.6</v>
      </c>
      <c r="X708" s="12">
        <f t="shared" si="128"/>
        <v>2610.8999999999996</v>
      </c>
      <c r="Y708" s="428"/>
      <c r="Z708" s="11"/>
    </row>
    <row r="709" spans="1:26" ht="12.75">
      <c r="A709" s="260">
        <v>46072</v>
      </c>
      <c r="B709" s="15" t="s">
        <v>25</v>
      </c>
      <c r="C709" s="10">
        <v>8.3000000000000007</v>
      </c>
      <c r="D709" s="10">
        <v>17.7</v>
      </c>
      <c r="E709" s="10">
        <v>28.5</v>
      </c>
      <c r="F709" s="10">
        <v>0</v>
      </c>
      <c r="G709" s="10">
        <v>13.3</v>
      </c>
      <c r="H709" s="10">
        <v>15.1</v>
      </c>
      <c r="I709" s="10">
        <v>20.9</v>
      </c>
      <c r="J709" s="10">
        <v>26.4</v>
      </c>
      <c r="K709" s="10">
        <v>47.8</v>
      </c>
      <c r="L709" s="10">
        <v>37</v>
      </c>
      <c r="M709" s="10">
        <v>34.4</v>
      </c>
      <c r="N709" s="10">
        <v>26.1</v>
      </c>
      <c r="O709" s="10">
        <v>0</v>
      </c>
      <c r="P709" s="10">
        <v>10.6</v>
      </c>
      <c r="Q709" s="10">
        <v>21.5</v>
      </c>
      <c r="R709" s="10">
        <v>1128</v>
      </c>
      <c r="S709" s="10">
        <v>0</v>
      </c>
      <c r="T709" s="10">
        <v>48.9</v>
      </c>
      <c r="U709" s="10">
        <v>0</v>
      </c>
      <c r="V709" s="10">
        <v>1204.9000000000001</v>
      </c>
      <c r="W709" s="10">
        <v>23.7</v>
      </c>
      <c r="X709" s="15">
        <f t="shared" si="128"/>
        <v>2713.1</v>
      </c>
      <c r="Y709" s="262">
        <f>X709+X710</f>
        <v>2713.1</v>
      </c>
      <c r="Z709" s="11"/>
    </row>
    <row r="710" spans="1:26" ht="12.75">
      <c r="A710" s="429"/>
      <c r="B710" s="12" t="s">
        <v>32</v>
      </c>
      <c r="C710" s="10">
        <v>0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0</v>
      </c>
      <c r="V710" s="10">
        <v>0</v>
      </c>
      <c r="W710" s="10">
        <v>0</v>
      </c>
      <c r="X710" s="12">
        <f t="shared" si="128"/>
        <v>0</v>
      </c>
      <c r="Y710" s="428"/>
      <c r="Z710" s="11"/>
    </row>
    <row r="711" spans="1:26" ht="12.75">
      <c r="A711" s="260">
        <v>46073</v>
      </c>
      <c r="B711" s="15" t="s">
        <v>25</v>
      </c>
      <c r="C711" s="10">
        <v>7.5</v>
      </c>
      <c r="D711" s="10">
        <v>28.2</v>
      </c>
      <c r="E711" s="10">
        <v>32</v>
      </c>
      <c r="F711" s="10">
        <v>0</v>
      </c>
      <c r="G711" s="10">
        <v>21.4</v>
      </c>
      <c r="H711" s="10">
        <v>10</v>
      </c>
      <c r="I711" s="10">
        <v>19.600000000000001</v>
      </c>
      <c r="J711" s="10">
        <v>28.9</v>
      </c>
      <c r="K711" s="10">
        <v>48.5</v>
      </c>
      <c r="L711" s="10">
        <v>38.4</v>
      </c>
      <c r="M711" s="10">
        <v>38.799999999999997</v>
      </c>
      <c r="N711" s="10">
        <v>33.299999999999997</v>
      </c>
      <c r="O711" s="10">
        <v>0</v>
      </c>
      <c r="P711" s="10">
        <v>12.6</v>
      </c>
      <c r="Q711" s="10">
        <v>30.2</v>
      </c>
      <c r="R711" s="10">
        <v>1074.7</v>
      </c>
      <c r="S711" s="10">
        <v>0</v>
      </c>
      <c r="T711" s="10">
        <v>46.2</v>
      </c>
      <c r="U711" s="10">
        <v>0</v>
      </c>
      <c r="V711" s="10">
        <v>1142.3</v>
      </c>
      <c r="W711" s="10">
        <v>31.6</v>
      </c>
      <c r="X711" s="15">
        <f t="shared" si="128"/>
        <v>2644.2000000000003</v>
      </c>
      <c r="Y711" s="262">
        <f>X711+X712</f>
        <v>5448.7000000000007</v>
      </c>
      <c r="Z711" s="11"/>
    </row>
    <row r="712" spans="1:26" ht="12.75">
      <c r="A712" s="429"/>
      <c r="B712" s="12" t="s">
        <v>32</v>
      </c>
      <c r="C712" s="10">
        <v>6</v>
      </c>
      <c r="D712" s="10">
        <v>22.4</v>
      </c>
      <c r="E712" s="10">
        <v>28.5</v>
      </c>
      <c r="F712" s="10">
        <v>0</v>
      </c>
      <c r="G712" s="10">
        <v>17.5</v>
      </c>
      <c r="H712" s="10">
        <v>9.6999999999999993</v>
      </c>
      <c r="I712" s="10">
        <v>19.100000000000001</v>
      </c>
      <c r="J712" s="10">
        <v>26</v>
      </c>
      <c r="K712" s="10">
        <v>49.1</v>
      </c>
      <c r="L712" s="10">
        <v>34.5</v>
      </c>
      <c r="M712" s="10">
        <v>31.7</v>
      </c>
      <c r="N712" s="10">
        <v>19</v>
      </c>
      <c r="O712" s="10">
        <v>0</v>
      </c>
      <c r="P712" s="10">
        <v>11.3</v>
      </c>
      <c r="Q712" s="10">
        <v>22.4</v>
      </c>
      <c r="R712" s="10">
        <v>1204.4000000000001</v>
      </c>
      <c r="S712" s="10">
        <v>0</v>
      </c>
      <c r="T712" s="10">
        <v>41.8</v>
      </c>
      <c r="U712" s="10">
        <v>1233.5</v>
      </c>
      <c r="V712" s="10">
        <v>0</v>
      </c>
      <c r="W712" s="10">
        <v>27.6</v>
      </c>
      <c r="X712" s="12">
        <f t="shared" si="128"/>
        <v>2804.5</v>
      </c>
      <c r="Y712" s="428"/>
      <c r="Z712" s="11"/>
    </row>
    <row r="713" spans="1:26" ht="14.25">
      <c r="A713" s="9"/>
      <c r="B713" s="67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5"/>
      <c r="Y713" s="15"/>
      <c r="Z713" s="11"/>
    </row>
    <row r="714" spans="1:26" ht="12.75">
      <c r="A714" s="255" t="s">
        <v>89</v>
      </c>
      <c r="B714" s="437"/>
      <c r="C714" s="17">
        <f t="shared" ref="C714:T714" si="129">SUM(C693:C712)</f>
        <v>145.80000000000001</v>
      </c>
      <c r="D714" s="17">
        <f t="shared" si="129"/>
        <v>381.59999999999991</v>
      </c>
      <c r="E714" s="17">
        <f t="shared" si="129"/>
        <v>535.09999999999991</v>
      </c>
      <c r="F714" s="17">
        <f t="shared" si="129"/>
        <v>0</v>
      </c>
      <c r="G714" s="17">
        <f t="shared" si="129"/>
        <v>294.89999999999998</v>
      </c>
      <c r="H714" s="17">
        <f t="shared" si="129"/>
        <v>137.19999999999999</v>
      </c>
      <c r="I714" s="17">
        <f t="shared" si="129"/>
        <v>369.20000000000005</v>
      </c>
      <c r="J714" s="17">
        <f t="shared" si="129"/>
        <v>450.49999999999994</v>
      </c>
      <c r="K714" s="17">
        <f t="shared" si="129"/>
        <v>899.39999999999986</v>
      </c>
      <c r="L714" s="17">
        <f t="shared" si="129"/>
        <v>681.5</v>
      </c>
      <c r="M714" s="17">
        <f t="shared" si="129"/>
        <v>591.4</v>
      </c>
      <c r="N714" s="17">
        <f t="shared" si="129"/>
        <v>448.29999999999995</v>
      </c>
      <c r="O714" s="17">
        <f t="shared" si="129"/>
        <v>0</v>
      </c>
      <c r="P714" s="17">
        <f t="shared" si="129"/>
        <v>216.79999999999998</v>
      </c>
      <c r="Q714" s="17">
        <f t="shared" si="129"/>
        <v>479.59999999999991</v>
      </c>
      <c r="R714" s="17">
        <f t="shared" si="129"/>
        <v>20340.400000000001</v>
      </c>
      <c r="S714" s="17">
        <f t="shared" si="129"/>
        <v>0</v>
      </c>
      <c r="T714" s="17">
        <f t="shared" si="129"/>
        <v>798.29999999999984</v>
      </c>
      <c r="U714" s="17"/>
      <c r="V714" s="17"/>
      <c r="W714" s="17"/>
      <c r="X714" s="17">
        <f t="shared" ref="X714:Y714" si="130">SUM(X693:X712)</f>
        <v>48186.69999999999</v>
      </c>
      <c r="Y714" s="17">
        <f t="shared" si="130"/>
        <v>48186.7</v>
      </c>
      <c r="Z714" s="11"/>
    </row>
    <row r="715" spans="1:26" ht="13.5">
      <c r="A715" s="270" t="s">
        <v>90</v>
      </c>
      <c r="B715" s="437"/>
      <c r="C715" s="16">
        <f>40*C714</f>
        <v>5832</v>
      </c>
      <c r="D715" s="16">
        <f>40*D714+520</f>
        <v>15783.999999999996</v>
      </c>
      <c r="E715" s="16">
        <f t="shared" ref="E715:M715" si="131">40*E714</f>
        <v>21403.999999999996</v>
      </c>
      <c r="F715" s="16">
        <f t="shared" si="131"/>
        <v>0</v>
      </c>
      <c r="G715" s="16">
        <f t="shared" si="131"/>
        <v>11796</v>
      </c>
      <c r="H715" s="16">
        <f t="shared" si="131"/>
        <v>5488</v>
      </c>
      <c r="I715" s="16">
        <f t="shared" si="131"/>
        <v>14768.000000000002</v>
      </c>
      <c r="J715" s="16">
        <f t="shared" si="131"/>
        <v>18019.999999999996</v>
      </c>
      <c r="K715" s="16">
        <f t="shared" si="131"/>
        <v>35975.999999999993</v>
      </c>
      <c r="L715" s="16">
        <f t="shared" si="131"/>
        <v>27260</v>
      </c>
      <c r="M715" s="16">
        <f t="shared" si="131"/>
        <v>23656</v>
      </c>
      <c r="N715" s="16">
        <f>40*N714+350</f>
        <v>18282</v>
      </c>
      <c r="O715" s="16">
        <f t="shared" ref="O715:Q715" si="132">40*O714</f>
        <v>0</v>
      </c>
      <c r="P715" s="16">
        <f t="shared" si="132"/>
        <v>8672</v>
      </c>
      <c r="Q715" s="16">
        <f t="shared" si="132"/>
        <v>19183.999999999996</v>
      </c>
      <c r="R715" s="16"/>
      <c r="S715" s="16">
        <f t="shared" ref="S715:T715" si="133">40*S714</f>
        <v>0</v>
      </c>
      <c r="T715" s="16">
        <f t="shared" si="133"/>
        <v>31931.999999999993</v>
      </c>
      <c r="U715" s="16"/>
      <c r="V715" s="16"/>
      <c r="W715" s="16"/>
      <c r="X715" s="16">
        <f t="shared" ref="X715:Y715" si="134">40*X714</f>
        <v>1927467.9999999995</v>
      </c>
      <c r="Y715" s="16">
        <f t="shared" si="134"/>
        <v>1927468</v>
      </c>
      <c r="Z715" s="11"/>
    </row>
    <row r="716" spans="1:26" ht="12.75">
      <c r="A716" s="82"/>
      <c r="B716" s="67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5"/>
      <c r="Y716" s="15"/>
      <c r="Z716" s="11"/>
    </row>
    <row r="717" spans="1:26" ht="12.75">
      <c r="A717" s="255" t="s">
        <v>91</v>
      </c>
      <c r="B717" s="43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76"/>
      <c r="U717" s="76"/>
      <c r="V717" s="76"/>
      <c r="W717" s="76"/>
      <c r="X717" s="22"/>
      <c r="Y717" s="22"/>
      <c r="Z717" s="11"/>
    </row>
    <row r="718" spans="1:26" ht="12.75">
      <c r="A718" s="254" t="s">
        <v>92</v>
      </c>
      <c r="B718" s="437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59"/>
      <c r="U718" s="59"/>
      <c r="V718" s="59"/>
      <c r="W718" s="59"/>
      <c r="X718" s="20"/>
      <c r="Y718" s="20"/>
      <c r="Z718" s="11"/>
    </row>
    <row r="719" spans="1:26" ht="14.25">
      <c r="A719" s="9"/>
      <c r="B719" s="67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5"/>
      <c r="Y719" s="15"/>
      <c r="Z719" s="11"/>
    </row>
    <row r="720" spans="1:26" ht="12.75">
      <c r="A720" s="260">
        <v>46074</v>
      </c>
      <c r="B720" s="15" t="s">
        <v>25</v>
      </c>
      <c r="C720" s="10">
        <v>7.7</v>
      </c>
      <c r="D720" s="10">
        <v>24.8</v>
      </c>
      <c r="E720" s="10">
        <v>28.6</v>
      </c>
      <c r="F720" s="10">
        <v>0</v>
      </c>
      <c r="G720" s="10">
        <v>22.7</v>
      </c>
      <c r="H720" s="10">
        <v>10.1</v>
      </c>
      <c r="I720" s="10">
        <v>15.3</v>
      </c>
      <c r="J720" s="10">
        <v>25.7</v>
      </c>
      <c r="K720" s="10">
        <v>48.9</v>
      </c>
      <c r="L720" s="10">
        <v>38.9</v>
      </c>
      <c r="M720" s="10">
        <v>35.4</v>
      </c>
      <c r="N720" s="10">
        <v>30.6</v>
      </c>
      <c r="O720" s="10">
        <v>0</v>
      </c>
      <c r="P720" s="10">
        <v>14</v>
      </c>
      <c r="Q720" s="10">
        <v>27</v>
      </c>
      <c r="R720" s="10">
        <v>0</v>
      </c>
      <c r="S720" s="10">
        <v>0</v>
      </c>
      <c r="T720" s="10">
        <v>50</v>
      </c>
      <c r="U720" s="10">
        <v>0</v>
      </c>
      <c r="V720" s="10">
        <v>0</v>
      </c>
      <c r="W720" s="10">
        <v>23.4</v>
      </c>
      <c r="X720" s="15">
        <f t="shared" ref="X720:X735" si="135">SUM(C720:W720)</f>
        <v>403.09999999999997</v>
      </c>
      <c r="Y720" s="262">
        <f>X720+X721</f>
        <v>773.3</v>
      </c>
      <c r="Z720" s="11"/>
    </row>
    <row r="721" spans="1:26" ht="12.75">
      <c r="A721" s="429"/>
      <c r="B721" s="12" t="s">
        <v>32</v>
      </c>
      <c r="C721" s="13">
        <v>7</v>
      </c>
      <c r="D721" s="13">
        <v>24.8</v>
      </c>
      <c r="E721" s="13">
        <v>23.4</v>
      </c>
      <c r="F721" s="13">
        <v>0</v>
      </c>
      <c r="G721" s="13">
        <v>23.6</v>
      </c>
      <c r="H721" s="13">
        <v>16.2</v>
      </c>
      <c r="I721" s="10">
        <v>14.8</v>
      </c>
      <c r="J721" s="10">
        <v>22.1</v>
      </c>
      <c r="K721" s="10">
        <v>47.5</v>
      </c>
      <c r="L721" s="10">
        <v>33.200000000000003</v>
      </c>
      <c r="M721" s="10">
        <v>31.6</v>
      </c>
      <c r="N721" s="10">
        <v>24.3</v>
      </c>
      <c r="O721" s="10">
        <v>0</v>
      </c>
      <c r="P721" s="10">
        <v>9.3000000000000007</v>
      </c>
      <c r="Q721" s="10">
        <v>22</v>
      </c>
      <c r="R721" s="10">
        <v>0</v>
      </c>
      <c r="S721" s="10">
        <v>0</v>
      </c>
      <c r="T721" s="10">
        <v>43.7</v>
      </c>
      <c r="U721" s="10">
        <v>0</v>
      </c>
      <c r="V721" s="10">
        <v>0</v>
      </c>
      <c r="W721" s="10">
        <v>26.7</v>
      </c>
      <c r="X721" s="12">
        <f t="shared" si="135"/>
        <v>370.2</v>
      </c>
      <c r="Y721" s="428"/>
      <c r="Z721" s="11"/>
    </row>
    <row r="722" spans="1:26" ht="12.75">
      <c r="A722" s="260">
        <v>46075</v>
      </c>
      <c r="B722" s="15" t="s">
        <v>25</v>
      </c>
      <c r="C722" s="10">
        <v>5.9</v>
      </c>
      <c r="D722" s="10">
        <v>21.6</v>
      </c>
      <c r="E722" s="10">
        <v>27.3</v>
      </c>
      <c r="F722" s="10">
        <v>0</v>
      </c>
      <c r="G722" s="10">
        <v>15.5</v>
      </c>
      <c r="H722" s="10">
        <v>7.1</v>
      </c>
      <c r="I722" s="10">
        <v>16.8</v>
      </c>
      <c r="J722" s="10">
        <v>26.5</v>
      </c>
      <c r="K722" s="10">
        <v>46.8</v>
      </c>
      <c r="L722" s="10">
        <v>36.700000000000003</v>
      </c>
      <c r="M722" s="10">
        <v>32.5</v>
      </c>
      <c r="N722" s="10">
        <v>33.1</v>
      </c>
      <c r="O722" s="10">
        <v>0</v>
      </c>
      <c r="P722" s="10">
        <v>13.8</v>
      </c>
      <c r="Q722" s="10">
        <v>27.8</v>
      </c>
      <c r="R722" s="10">
        <v>0</v>
      </c>
      <c r="S722" s="10">
        <v>0</v>
      </c>
      <c r="T722" s="10">
        <v>49.9</v>
      </c>
      <c r="U722" s="10">
        <v>0</v>
      </c>
      <c r="V722" s="10">
        <v>0</v>
      </c>
      <c r="W722" s="10">
        <v>39.200000000000003</v>
      </c>
      <c r="X722" s="15">
        <f t="shared" si="135"/>
        <v>400.5</v>
      </c>
      <c r="Y722" s="262">
        <f>X722+X723</f>
        <v>787</v>
      </c>
      <c r="Z722" s="11"/>
    </row>
    <row r="723" spans="1:26" ht="12.75">
      <c r="A723" s="429"/>
      <c r="B723" s="12" t="s">
        <v>32</v>
      </c>
      <c r="C723" s="10">
        <v>7.5</v>
      </c>
      <c r="D723" s="10">
        <v>27</v>
      </c>
      <c r="E723" s="10">
        <v>23.9</v>
      </c>
      <c r="F723" s="10">
        <v>0</v>
      </c>
      <c r="G723" s="10">
        <v>26</v>
      </c>
      <c r="H723" s="10">
        <v>14.8</v>
      </c>
      <c r="I723" s="10">
        <v>20.6</v>
      </c>
      <c r="J723" s="10">
        <v>21.7</v>
      </c>
      <c r="K723" s="10">
        <v>44.2</v>
      </c>
      <c r="L723" s="10">
        <v>32.200000000000003</v>
      </c>
      <c r="M723" s="10">
        <v>30.8</v>
      </c>
      <c r="N723" s="10">
        <v>23.4</v>
      </c>
      <c r="O723" s="10">
        <v>0</v>
      </c>
      <c r="P723" s="10">
        <v>11.2</v>
      </c>
      <c r="Q723" s="10">
        <v>21.7</v>
      </c>
      <c r="R723" s="10">
        <v>0</v>
      </c>
      <c r="S723" s="10">
        <v>0</v>
      </c>
      <c r="T723" s="10">
        <v>48.8</v>
      </c>
      <c r="U723" s="10">
        <v>0</v>
      </c>
      <c r="V723" s="10">
        <v>0</v>
      </c>
      <c r="W723" s="10">
        <v>32.700000000000003</v>
      </c>
      <c r="X723" s="12">
        <f t="shared" si="135"/>
        <v>386.49999999999994</v>
      </c>
      <c r="Y723" s="428"/>
      <c r="Z723" s="11"/>
    </row>
    <row r="724" spans="1:26" ht="12.75">
      <c r="A724" s="260">
        <v>46076</v>
      </c>
      <c r="B724" s="15" t="s">
        <v>25</v>
      </c>
      <c r="C724" s="10">
        <v>7.3</v>
      </c>
      <c r="D724" s="10">
        <v>15.3</v>
      </c>
      <c r="E724" s="10">
        <v>25.4</v>
      </c>
      <c r="F724" s="10">
        <v>0</v>
      </c>
      <c r="G724" s="10">
        <v>15.1</v>
      </c>
      <c r="H724" s="10">
        <v>12.5</v>
      </c>
      <c r="I724" s="10">
        <v>14.7</v>
      </c>
      <c r="J724" s="10">
        <v>27.2</v>
      </c>
      <c r="K724" s="10">
        <v>44.6</v>
      </c>
      <c r="L724" s="10">
        <v>35.5</v>
      </c>
      <c r="M724" s="10">
        <v>32.5</v>
      </c>
      <c r="N724" s="10">
        <v>32.200000000000003</v>
      </c>
      <c r="O724" s="10">
        <v>0</v>
      </c>
      <c r="P724" s="10">
        <v>9.6999999999999993</v>
      </c>
      <c r="Q724" s="10">
        <v>27.5</v>
      </c>
      <c r="R724" s="10">
        <v>0</v>
      </c>
      <c r="S724" s="10">
        <v>0</v>
      </c>
      <c r="T724" s="10">
        <v>46.8</v>
      </c>
      <c r="U724" s="10">
        <v>0</v>
      </c>
      <c r="V724" s="10">
        <v>0</v>
      </c>
      <c r="W724" s="10">
        <v>29.7</v>
      </c>
      <c r="X724" s="15">
        <f t="shared" si="135"/>
        <v>376</v>
      </c>
      <c r="Y724" s="262">
        <f>X724+X725</f>
        <v>762.40000000000009</v>
      </c>
      <c r="Z724" s="11"/>
    </row>
    <row r="725" spans="1:26" ht="12.75">
      <c r="A725" s="429"/>
      <c r="B725" s="12" t="s">
        <v>32</v>
      </c>
      <c r="C725" s="10">
        <v>7.3</v>
      </c>
      <c r="D725" s="10">
        <v>28.1</v>
      </c>
      <c r="E725" s="10">
        <v>35.1</v>
      </c>
      <c r="F725" s="10">
        <v>0</v>
      </c>
      <c r="G725" s="10">
        <v>20.399999999999999</v>
      </c>
      <c r="H725" s="10">
        <v>17.5</v>
      </c>
      <c r="I725" s="10">
        <v>19.5</v>
      </c>
      <c r="J725" s="10">
        <v>22.2</v>
      </c>
      <c r="K725" s="10">
        <v>42</v>
      </c>
      <c r="L725" s="10">
        <v>34.9</v>
      </c>
      <c r="M725" s="10">
        <v>28</v>
      </c>
      <c r="N725" s="10">
        <v>23.3</v>
      </c>
      <c r="O725" s="10">
        <v>0</v>
      </c>
      <c r="P725" s="10">
        <v>14.1</v>
      </c>
      <c r="Q725" s="10">
        <v>22.8</v>
      </c>
      <c r="R725" s="10">
        <v>0</v>
      </c>
      <c r="S725" s="10">
        <v>0</v>
      </c>
      <c r="T725" s="10">
        <v>39.4</v>
      </c>
      <c r="U725" s="10">
        <v>0</v>
      </c>
      <c r="V725" s="10">
        <v>0</v>
      </c>
      <c r="W725" s="10">
        <v>31.8</v>
      </c>
      <c r="X725" s="12">
        <f t="shared" si="135"/>
        <v>386.40000000000003</v>
      </c>
      <c r="Y725" s="428"/>
      <c r="Z725" s="11"/>
    </row>
    <row r="726" spans="1:26" ht="12.75">
      <c r="A726" s="260">
        <v>46077</v>
      </c>
      <c r="B726" s="15" t="s">
        <v>25</v>
      </c>
      <c r="C726" s="10">
        <v>5.6</v>
      </c>
      <c r="D726" s="10">
        <v>24.5</v>
      </c>
      <c r="E726" s="10">
        <v>27.5</v>
      </c>
      <c r="F726" s="10">
        <v>0</v>
      </c>
      <c r="G726" s="10">
        <v>24</v>
      </c>
      <c r="H726" s="10">
        <v>14.9</v>
      </c>
      <c r="I726" s="10">
        <v>18.7</v>
      </c>
      <c r="J726" s="10">
        <v>26.5</v>
      </c>
      <c r="K726" s="10">
        <v>44.2</v>
      </c>
      <c r="L726" s="10">
        <v>38.799999999999997</v>
      </c>
      <c r="M726" s="10">
        <v>36</v>
      </c>
      <c r="N726" s="10">
        <v>31.9</v>
      </c>
      <c r="O726" s="10">
        <v>0</v>
      </c>
      <c r="P726" s="10">
        <v>12</v>
      </c>
      <c r="Q726" s="10">
        <v>28.2</v>
      </c>
      <c r="R726" s="10">
        <v>0</v>
      </c>
      <c r="S726" s="10">
        <v>0</v>
      </c>
      <c r="T726" s="10">
        <v>52.2</v>
      </c>
      <c r="U726" s="10">
        <v>0</v>
      </c>
      <c r="V726" s="10">
        <v>0</v>
      </c>
      <c r="W726" s="10">
        <v>37.9</v>
      </c>
      <c r="X726" s="15">
        <f t="shared" si="135"/>
        <v>422.89999999999992</v>
      </c>
      <c r="Y726" s="262">
        <f>X726+X727</f>
        <v>778.8</v>
      </c>
      <c r="Z726" s="11"/>
    </row>
    <row r="727" spans="1:26" ht="12.75">
      <c r="A727" s="429"/>
      <c r="B727" s="12" t="s">
        <v>32</v>
      </c>
      <c r="C727" s="10">
        <v>7.1</v>
      </c>
      <c r="D727" s="10">
        <v>26</v>
      </c>
      <c r="E727" s="10">
        <v>28.5</v>
      </c>
      <c r="F727" s="10">
        <v>0</v>
      </c>
      <c r="G727" s="10">
        <v>20.2</v>
      </c>
      <c r="H727" s="10">
        <v>7.5</v>
      </c>
      <c r="I727" s="10">
        <v>15.5</v>
      </c>
      <c r="J727" s="10">
        <v>24</v>
      </c>
      <c r="K727" s="10">
        <v>42.7</v>
      </c>
      <c r="L727" s="10">
        <v>32.4</v>
      </c>
      <c r="M727" s="10">
        <v>24.5</v>
      </c>
      <c r="N727" s="10">
        <v>23.2</v>
      </c>
      <c r="O727" s="10">
        <v>0</v>
      </c>
      <c r="P727" s="10">
        <v>10.9</v>
      </c>
      <c r="Q727" s="10">
        <v>24.9</v>
      </c>
      <c r="R727" s="10">
        <v>0</v>
      </c>
      <c r="S727" s="10">
        <v>0</v>
      </c>
      <c r="T727" s="10">
        <v>39.1</v>
      </c>
      <c r="U727" s="10">
        <v>0</v>
      </c>
      <c r="V727" s="10">
        <v>0</v>
      </c>
      <c r="W727" s="10">
        <v>29.4</v>
      </c>
      <c r="X727" s="12">
        <f t="shared" si="135"/>
        <v>355.9</v>
      </c>
      <c r="Y727" s="428"/>
      <c r="Z727" s="11"/>
    </row>
    <row r="728" spans="1:26" ht="12.75">
      <c r="A728" s="260">
        <v>46078</v>
      </c>
      <c r="B728" s="15" t="s">
        <v>25</v>
      </c>
      <c r="C728" s="10">
        <v>5.3</v>
      </c>
      <c r="D728" s="10">
        <v>23.6</v>
      </c>
      <c r="E728" s="10">
        <v>31.3</v>
      </c>
      <c r="F728" s="10">
        <v>0</v>
      </c>
      <c r="G728" s="10">
        <v>23.5</v>
      </c>
      <c r="H728" s="10">
        <v>12.6</v>
      </c>
      <c r="I728" s="10">
        <v>16.5</v>
      </c>
      <c r="J728" s="10">
        <v>27.3</v>
      </c>
      <c r="K728" s="10">
        <v>43.5</v>
      </c>
      <c r="L728" s="10">
        <v>35.299999999999997</v>
      </c>
      <c r="M728" s="10">
        <v>32.200000000000003</v>
      </c>
      <c r="N728" s="10">
        <v>30.8</v>
      </c>
      <c r="O728" s="10">
        <v>0</v>
      </c>
      <c r="P728" s="10">
        <v>14.4</v>
      </c>
      <c r="Q728" s="10">
        <v>28.8</v>
      </c>
      <c r="R728" s="10">
        <v>0</v>
      </c>
      <c r="S728" s="10">
        <v>0</v>
      </c>
      <c r="T728" s="10">
        <v>52.3</v>
      </c>
      <c r="U728" s="10">
        <v>0</v>
      </c>
      <c r="V728" s="10">
        <v>0</v>
      </c>
      <c r="W728" s="10">
        <v>39.5</v>
      </c>
      <c r="X728" s="15">
        <f t="shared" si="135"/>
        <v>416.9</v>
      </c>
      <c r="Y728" s="262">
        <f>X728+X729</f>
        <v>791.89999999999986</v>
      </c>
      <c r="Z728" s="11"/>
    </row>
    <row r="729" spans="1:26" ht="12.75">
      <c r="A729" s="429"/>
      <c r="B729" s="12" t="s">
        <v>32</v>
      </c>
      <c r="C729" s="10">
        <v>5.3</v>
      </c>
      <c r="D729" s="10">
        <v>23.3</v>
      </c>
      <c r="E729" s="10">
        <v>26.7</v>
      </c>
      <c r="F729" s="10">
        <v>0</v>
      </c>
      <c r="G729" s="10">
        <v>23.1</v>
      </c>
      <c r="H729" s="10">
        <v>11.1</v>
      </c>
      <c r="I729" s="10">
        <v>16.2</v>
      </c>
      <c r="J729" s="10">
        <v>23.3</v>
      </c>
      <c r="K729" s="10">
        <v>45.2</v>
      </c>
      <c r="L729" s="10">
        <v>27.6</v>
      </c>
      <c r="M729" s="10">
        <v>28.8</v>
      </c>
      <c r="N729" s="10">
        <v>24</v>
      </c>
      <c r="O729" s="10">
        <v>0</v>
      </c>
      <c r="P729" s="10">
        <v>11.3</v>
      </c>
      <c r="Q729" s="10">
        <v>23.4</v>
      </c>
      <c r="R729" s="10">
        <v>0</v>
      </c>
      <c r="S729" s="10">
        <v>0</v>
      </c>
      <c r="T729" s="10">
        <v>49.9</v>
      </c>
      <c r="U729" s="10">
        <v>0</v>
      </c>
      <c r="V729" s="10">
        <v>0</v>
      </c>
      <c r="W729" s="10">
        <v>35.799999999999997</v>
      </c>
      <c r="X729" s="12">
        <f t="shared" si="135"/>
        <v>374.99999999999994</v>
      </c>
      <c r="Y729" s="428"/>
      <c r="Z729" s="11"/>
    </row>
    <row r="730" spans="1:26" ht="12.75">
      <c r="A730" s="260">
        <v>46079</v>
      </c>
      <c r="B730" s="15" t="s">
        <v>25</v>
      </c>
      <c r="C730" s="10">
        <v>7</v>
      </c>
      <c r="D730" s="10">
        <v>26.1</v>
      </c>
      <c r="E730" s="10">
        <v>26.7</v>
      </c>
      <c r="F730" s="10">
        <v>0</v>
      </c>
      <c r="G730" s="10">
        <v>31.7</v>
      </c>
      <c r="H730" s="10">
        <v>4.5999999999999996</v>
      </c>
      <c r="I730" s="10">
        <v>15.4</v>
      </c>
      <c r="J730" s="10">
        <v>28.1</v>
      </c>
      <c r="K730" s="10">
        <v>44.7</v>
      </c>
      <c r="L730" s="10">
        <v>35.5</v>
      </c>
      <c r="M730" s="10">
        <v>31.5</v>
      </c>
      <c r="N730" s="10">
        <v>31.3</v>
      </c>
      <c r="O730" s="10">
        <v>0</v>
      </c>
      <c r="P730" s="10">
        <v>14.2</v>
      </c>
      <c r="Q730" s="10">
        <v>28.5</v>
      </c>
      <c r="R730" s="10">
        <v>0</v>
      </c>
      <c r="S730" s="10">
        <v>0</v>
      </c>
      <c r="T730" s="10">
        <v>47.2</v>
      </c>
      <c r="U730" s="10">
        <v>0</v>
      </c>
      <c r="V730" s="10">
        <v>0</v>
      </c>
      <c r="W730" s="10">
        <v>36.299999999999997</v>
      </c>
      <c r="X730" s="15">
        <f t="shared" si="135"/>
        <v>408.8</v>
      </c>
      <c r="Y730" s="262">
        <f>X730+X731</f>
        <v>775.30000000000007</v>
      </c>
      <c r="Z730" s="11"/>
    </row>
    <row r="731" spans="1:26" ht="12.75">
      <c r="A731" s="429"/>
      <c r="B731" s="12" t="s">
        <v>32</v>
      </c>
      <c r="C731" s="10">
        <v>6.4</v>
      </c>
      <c r="D731" s="10">
        <v>21.7</v>
      </c>
      <c r="E731" s="10">
        <v>26.1</v>
      </c>
      <c r="F731" s="10">
        <v>0</v>
      </c>
      <c r="G731" s="10">
        <v>23.6</v>
      </c>
      <c r="H731" s="10">
        <v>6</v>
      </c>
      <c r="I731" s="10">
        <v>18.8</v>
      </c>
      <c r="J731" s="10">
        <v>23</v>
      </c>
      <c r="K731" s="10">
        <v>44.4</v>
      </c>
      <c r="L731" s="10">
        <v>33.299999999999997</v>
      </c>
      <c r="M731" s="10">
        <v>29.2</v>
      </c>
      <c r="N731" s="10">
        <v>21.3</v>
      </c>
      <c r="O731" s="10">
        <v>0</v>
      </c>
      <c r="P731" s="10">
        <v>13.6</v>
      </c>
      <c r="Q731" s="10">
        <v>22.7</v>
      </c>
      <c r="R731" s="10">
        <v>0</v>
      </c>
      <c r="S731" s="10">
        <v>0</v>
      </c>
      <c r="T731" s="10">
        <v>52.8</v>
      </c>
      <c r="U731" s="10">
        <v>0</v>
      </c>
      <c r="V731" s="10">
        <v>0</v>
      </c>
      <c r="W731" s="10">
        <v>23.6</v>
      </c>
      <c r="X731" s="12">
        <f t="shared" si="135"/>
        <v>366.50000000000006</v>
      </c>
      <c r="Y731" s="428"/>
      <c r="Z731" s="11"/>
    </row>
    <row r="732" spans="1:26" ht="12.75">
      <c r="A732" s="260">
        <v>46080</v>
      </c>
      <c r="B732" s="15" t="s">
        <v>25</v>
      </c>
      <c r="C732" s="10">
        <v>5</v>
      </c>
      <c r="D732" s="10">
        <v>26.2</v>
      </c>
      <c r="E732" s="10">
        <v>29</v>
      </c>
      <c r="F732" s="10">
        <v>0</v>
      </c>
      <c r="G732" s="10">
        <v>22</v>
      </c>
      <c r="H732" s="10">
        <v>10.6</v>
      </c>
      <c r="I732" s="10">
        <v>16.2</v>
      </c>
      <c r="J732" s="10">
        <v>29.6</v>
      </c>
      <c r="K732" s="10">
        <v>43.4</v>
      </c>
      <c r="L732" s="10">
        <v>37.700000000000003</v>
      </c>
      <c r="M732" s="10">
        <v>33.9</v>
      </c>
      <c r="N732" s="10">
        <v>29.3</v>
      </c>
      <c r="O732" s="10">
        <v>0</v>
      </c>
      <c r="P732" s="10">
        <v>16.2</v>
      </c>
      <c r="Q732" s="10">
        <v>27.5</v>
      </c>
      <c r="R732" s="10">
        <v>0</v>
      </c>
      <c r="S732" s="10">
        <v>0</v>
      </c>
      <c r="T732" s="10">
        <v>52.9</v>
      </c>
      <c r="U732" s="10">
        <v>0</v>
      </c>
      <c r="V732" s="10">
        <v>0</v>
      </c>
      <c r="W732" s="10">
        <v>42.8</v>
      </c>
      <c r="X732" s="15">
        <f t="shared" si="135"/>
        <v>422.29999999999995</v>
      </c>
      <c r="Y732" s="262">
        <f>X732+X733</f>
        <v>780.69999999999993</v>
      </c>
      <c r="Z732" s="11"/>
    </row>
    <row r="733" spans="1:26" ht="12.75">
      <c r="A733" s="429"/>
      <c r="B733" s="12" t="s">
        <v>32</v>
      </c>
      <c r="C733" s="10">
        <v>6.1</v>
      </c>
      <c r="D733" s="10">
        <v>28.1</v>
      </c>
      <c r="E733" s="10">
        <v>28.2</v>
      </c>
      <c r="F733" s="10">
        <v>0</v>
      </c>
      <c r="G733" s="10">
        <v>18.5</v>
      </c>
      <c r="H733" s="10">
        <v>0</v>
      </c>
      <c r="I733" s="10">
        <v>14</v>
      </c>
      <c r="J733" s="10">
        <v>28.5</v>
      </c>
      <c r="K733" s="10">
        <v>46.3</v>
      </c>
      <c r="L733" s="10">
        <v>25.5</v>
      </c>
      <c r="M733" s="10">
        <v>27.4</v>
      </c>
      <c r="N733" s="10">
        <v>21.2</v>
      </c>
      <c r="O733" s="10">
        <v>0</v>
      </c>
      <c r="P733" s="10">
        <v>13.9</v>
      </c>
      <c r="Q733" s="10">
        <v>22.4</v>
      </c>
      <c r="R733" s="10">
        <v>0</v>
      </c>
      <c r="S733" s="10">
        <v>0</v>
      </c>
      <c r="T733" s="10">
        <v>44.5</v>
      </c>
      <c r="U733" s="10">
        <v>0</v>
      </c>
      <c r="V733" s="10">
        <v>0</v>
      </c>
      <c r="W733" s="10">
        <v>33.799999999999997</v>
      </c>
      <c r="X733" s="12">
        <f t="shared" si="135"/>
        <v>358.4</v>
      </c>
      <c r="Y733" s="428"/>
      <c r="Z733" s="11"/>
    </row>
    <row r="734" spans="1:26" ht="12.75">
      <c r="A734" s="260">
        <v>46081</v>
      </c>
      <c r="B734" s="15" t="s">
        <v>25</v>
      </c>
      <c r="C734" s="10">
        <v>6.7</v>
      </c>
      <c r="D734" s="10">
        <v>23.8</v>
      </c>
      <c r="E734" s="10">
        <v>31.4</v>
      </c>
      <c r="F734" s="10">
        <v>0</v>
      </c>
      <c r="G734" s="10">
        <v>20.3</v>
      </c>
      <c r="H734" s="10">
        <v>0</v>
      </c>
      <c r="I734" s="10">
        <v>18.5</v>
      </c>
      <c r="J734" s="10">
        <v>27.2</v>
      </c>
      <c r="K734" s="10">
        <v>46.7</v>
      </c>
      <c r="L734" s="10">
        <v>34.799999999999997</v>
      </c>
      <c r="M734" s="10">
        <v>35.299999999999997</v>
      </c>
      <c r="N734" s="10">
        <v>26.5</v>
      </c>
      <c r="O734" s="10">
        <v>0</v>
      </c>
      <c r="P734" s="10">
        <v>13.4</v>
      </c>
      <c r="Q734" s="10">
        <v>27.2</v>
      </c>
      <c r="R734" s="10">
        <v>0</v>
      </c>
      <c r="S734" s="10">
        <v>0</v>
      </c>
      <c r="T734" s="10">
        <v>55.2</v>
      </c>
      <c r="U734" s="10">
        <v>0</v>
      </c>
      <c r="V734" s="10">
        <v>0</v>
      </c>
      <c r="W734" s="10">
        <v>32.5</v>
      </c>
      <c r="X734" s="15">
        <f t="shared" si="135"/>
        <v>399.5</v>
      </c>
      <c r="Y734" s="262">
        <f>X734+X735</f>
        <v>766.69999999999982</v>
      </c>
      <c r="Z734" s="11"/>
    </row>
    <row r="735" spans="1:26" ht="12.75">
      <c r="A735" s="429"/>
      <c r="B735" s="12" t="s">
        <v>32</v>
      </c>
      <c r="C735" s="10">
        <v>6.6</v>
      </c>
      <c r="D735" s="10">
        <v>25.5</v>
      </c>
      <c r="E735" s="10">
        <v>29.6</v>
      </c>
      <c r="F735" s="10">
        <v>0</v>
      </c>
      <c r="G735" s="10">
        <v>22.6</v>
      </c>
      <c r="H735" s="10">
        <v>7.9</v>
      </c>
      <c r="I735" s="10">
        <v>14.8</v>
      </c>
      <c r="J735" s="10">
        <v>22.5</v>
      </c>
      <c r="K735" s="10">
        <v>45.2</v>
      </c>
      <c r="L735" s="10">
        <v>32</v>
      </c>
      <c r="M735" s="10">
        <v>28.7</v>
      </c>
      <c r="N735" s="10">
        <v>22.4</v>
      </c>
      <c r="O735" s="10">
        <v>0</v>
      </c>
      <c r="P735" s="10">
        <v>11.9</v>
      </c>
      <c r="Q735" s="10">
        <v>24.9</v>
      </c>
      <c r="R735" s="10">
        <v>0</v>
      </c>
      <c r="S735" s="10">
        <v>0</v>
      </c>
      <c r="T735" s="10">
        <v>50.2</v>
      </c>
      <c r="U735" s="10">
        <v>0</v>
      </c>
      <c r="V735" s="10">
        <v>0</v>
      </c>
      <c r="W735" s="10">
        <v>22.4</v>
      </c>
      <c r="X735" s="12">
        <f t="shared" si="135"/>
        <v>367.19999999999987</v>
      </c>
      <c r="Y735" s="428"/>
      <c r="Z735" s="11"/>
    </row>
    <row r="736" spans="1:26" ht="14.25">
      <c r="A736" s="9"/>
      <c r="B736" s="67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5"/>
      <c r="Y736" s="15"/>
      <c r="Z736" s="11"/>
    </row>
    <row r="737" spans="1:26" ht="12.75">
      <c r="A737" s="255" t="s">
        <v>89</v>
      </c>
      <c r="B737" s="437"/>
      <c r="C737" s="17">
        <f t="shared" ref="C737:Y737" si="136">SUM(C720:C735)</f>
        <v>103.8</v>
      </c>
      <c r="D737" s="17">
        <f t="shared" si="136"/>
        <v>390.40000000000003</v>
      </c>
      <c r="E737" s="17">
        <f t="shared" si="136"/>
        <v>448.7</v>
      </c>
      <c r="F737" s="17">
        <f t="shared" si="136"/>
        <v>0</v>
      </c>
      <c r="G737" s="17">
        <f t="shared" si="136"/>
        <v>352.8</v>
      </c>
      <c r="H737" s="17">
        <f t="shared" si="136"/>
        <v>153.4</v>
      </c>
      <c r="I737" s="17">
        <f t="shared" si="136"/>
        <v>266.3</v>
      </c>
      <c r="J737" s="17">
        <f t="shared" si="136"/>
        <v>405.40000000000003</v>
      </c>
      <c r="K737" s="17">
        <f t="shared" si="136"/>
        <v>720.3</v>
      </c>
      <c r="L737" s="17">
        <f t="shared" si="136"/>
        <v>544.29999999999995</v>
      </c>
      <c r="M737" s="17">
        <f t="shared" si="136"/>
        <v>498.29999999999995</v>
      </c>
      <c r="N737" s="17">
        <f t="shared" si="136"/>
        <v>428.80000000000007</v>
      </c>
      <c r="O737" s="17">
        <f t="shared" si="136"/>
        <v>0</v>
      </c>
      <c r="P737" s="17">
        <f t="shared" si="136"/>
        <v>203.9</v>
      </c>
      <c r="Q737" s="17">
        <f t="shared" si="136"/>
        <v>407.29999999999995</v>
      </c>
      <c r="R737" s="17">
        <f t="shared" si="136"/>
        <v>0</v>
      </c>
      <c r="S737" s="17">
        <f t="shared" si="136"/>
        <v>0</v>
      </c>
      <c r="T737" s="17">
        <f t="shared" si="136"/>
        <v>774.9</v>
      </c>
      <c r="U737" s="17">
        <f t="shared" si="136"/>
        <v>0</v>
      </c>
      <c r="V737" s="17">
        <f t="shared" si="136"/>
        <v>0</v>
      </c>
      <c r="W737" s="17">
        <f t="shared" si="136"/>
        <v>517.50000000000011</v>
      </c>
      <c r="X737" s="17">
        <f t="shared" si="136"/>
        <v>6216.0999999999995</v>
      </c>
      <c r="Y737" s="17">
        <f t="shared" si="136"/>
        <v>6216.0999999999995</v>
      </c>
      <c r="Z737" s="11"/>
    </row>
    <row r="738" spans="1:26" ht="13.5">
      <c r="A738" s="270" t="s">
        <v>90</v>
      </c>
      <c r="B738" s="437"/>
      <c r="C738" s="16">
        <f t="shared" ref="C738:O738" si="137">40*C737</f>
        <v>4152</v>
      </c>
      <c r="D738" s="16">
        <f t="shared" si="137"/>
        <v>15616.000000000002</v>
      </c>
      <c r="E738" s="16">
        <f t="shared" si="137"/>
        <v>17948</v>
      </c>
      <c r="F738" s="16">
        <f t="shared" si="137"/>
        <v>0</v>
      </c>
      <c r="G738" s="16">
        <f t="shared" si="137"/>
        <v>14112</v>
      </c>
      <c r="H738" s="16">
        <f t="shared" si="137"/>
        <v>6136</v>
      </c>
      <c r="I738" s="16">
        <f t="shared" si="137"/>
        <v>10652</v>
      </c>
      <c r="J738" s="16">
        <f t="shared" si="137"/>
        <v>16216.000000000002</v>
      </c>
      <c r="K738" s="16">
        <f t="shared" si="137"/>
        <v>28812</v>
      </c>
      <c r="L738" s="16">
        <f t="shared" si="137"/>
        <v>21772</v>
      </c>
      <c r="M738" s="16">
        <f t="shared" si="137"/>
        <v>19932</v>
      </c>
      <c r="N738" s="16">
        <f t="shared" si="137"/>
        <v>17152.000000000004</v>
      </c>
      <c r="O738" s="16">
        <f t="shared" si="137"/>
        <v>0</v>
      </c>
      <c r="P738" s="16">
        <f>40*P737+610</f>
        <v>8766</v>
      </c>
      <c r="Q738" s="16">
        <f>40*Q737</f>
        <v>16291.999999999998</v>
      </c>
      <c r="R738" s="16"/>
      <c r="S738" s="16">
        <f t="shared" ref="S738:T738" si="138">40*S737</f>
        <v>0</v>
      </c>
      <c r="T738" s="16">
        <f t="shared" si="138"/>
        <v>30996</v>
      </c>
      <c r="U738" s="16"/>
      <c r="V738" s="16"/>
      <c r="W738" s="16"/>
      <c r="X738" s="16">
        <f t="shared" ref="X738:Y738" si="139">40*X737</f>
        <v>248643.99999999997</v>
      </c>
      <c r="Y738" s="16">
        <f t="shared" si="139"/>
        <v>248643.99999999997</v>
      </c>
      <c r="Z738" s="11"/>
    </row>
    <row r="739" spans="1:26" ht="12.75">
      <c r="A739" s="82"/>
      <c r="B739" s="67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5"/>
      <c r="Y739" s="15"/>
      <c r="Z739" s="11"/>
    </row>
    <row r="740" spans="1:26" ht="12.75">
      <c r="A740" s="255" t="s">
        <v>91</v>
      </c>
      <c r="B740" s="43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76"/>
      <c r="U740" s="76"/>
      <c r="V740" s="76"/>
      <c r="W740" s="76"/>
      <c r="X740" s="22"/>
      <c r="Y740" s="22"/>
      <c r="Z740" s="11"/>
    </row>
    <row r="741" spans="1:26" ht="12.75">
      <c r="A741" s="254" t="s">
        <v>92</v>
      </c>
      <c r="B741" s="437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59"/>
      <c r="U741" s="59"/>
      <c r="V741" s="59"/>
      <c r="W741" s="59"/>
      <c r="X741" s="20"/>
      <c r="Y741" s="20"/>
      <c r="Z741" s="11"/>
    </row>
    <row r="742" spans="1:26" ht="14.25">
      <c r="A742" s="9"/>
      <c r="B742" s="67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5"/>
      <c r="Y742" s="15"/>
      <c r="Z742" s="11"/>
    </row>
    <row r="743" spans="1:26" ht="12.75">
      <c r="A743" s="260">
        <v>46023</v>
      </c>
      <c r="B743" s="15" t="s">
        <v>25</v>
      </c>
      <c r="C743" s="10">
        <v>27.5</v>
      </c>
      <c r="D743" s="10">
        <v>20.399999999999999</v>
      </c>
      <c r="E743" s="10">
        <v>26</v>
      </c>
      <c r="F743" s="10">
        <v>0</v>
      </c>
      <c r="G743" s="10">
        <v>9.6</v>
      </c>
      <c r="H743" s="10">
        <v>15.6</v>
      </c>
      <c r="I743" s="10">
        <v>20.399999999999999</v>
      </c>
      <c r="J743" s="10">
        <v>14.2</v>
      </c>
      <c r="K743" s="10">
        <v>34.700000000000003</v>
      </c>
      <c r="L743" s="10">
        <v>32.299999999999997</v>
      </c>
      <c r="M743" s="10">
        <v>34.200000000000003</v>
      </c>
      <c r="N743" s="10">
        <v>17.2</v>
      </c>
      <c r="O743" s="10">
        <v>0</v>
      </c>
      <c r="P743" s="10">
        <v>8.6</v>
      </c>
      <c r="Q743" s="10">
        <v>24.1</v>
      </c>
      <c r="R743" s="10">
        <v>1072</v>
      </c>
      <c r="S743" s="10">
        <v>0</v>
      </c>
      <c r="T743" s="10">
        <v>36.700000000000003</v>
      </c>
      <c r="U743" s="10">
        <v>0</v>
      </c>
      <c r="V743" s="10">
        <v>913.8</v>
      </c>
      <c r="W743" s="10"/>
      <c r="X743" s="15">
        <f t="shared" ref="X743:X762" si="140">SUM(C743:V743)</f>
        <v>2307.3000000000002</v>
      </c>
      <c r="Y743" s="262">
        <f>X743+X744</f>
        <v>4850.1000000000004</v>
      </c>
      <c r="Z743" s="11"/>
    </row>
    <row r="744" spans="1:26" ht="12.75">
      <c r="A744" s="424"/>
      <c r="B744" s="12" t="s">
        <v>32</v>
      </c>
      <c r="C744" s="13">
        <v>20.3</v>
      </c>
      <c r="D744" s="13">
        <v>16.5</v>
      </c>
      <c r="E744" s="13">
        <v>22.5</v>
      </c>
      <c r="F744" s="10">
        <v>0</v>
      </c>
      <c r="G744" s="13">
        <v>6.7</v>
      </c>
      <c r="H744" s="13">
        <v>14.2</v>
      </c>
      <c r="I744" s="13">
        <v>25.3</v>
      </c>
      <c r="J744" s="13">
        <v>8.8000000000000007</v>
      </c>
      <c r="K744" s="13">
        <v>30.4</v>
      </c>
      <c r="L744" s="13">
        <v>30.9</v>
      </c>
      <c r="M744" s="13">
        <v>28.5</v>
      </c>
      <c r="N744" s="13">
        <v>19.899999999999999</v>
      </c>
      <c r="O744" s="10">
        <v>0</v>
      </c>
      <c r="P744" s="13">
        <v>6.9</v>
      </c>
      <c r="Q744" s="13">
        <v>20.100000000000001</v>
      </c>
      <c r="R744" s="13">
        <v>1169.0999999999999</v>
      </c>
      <c r="S744" s="10">
        <v>0</v>
      </c>
      <c r="T744" s="13">
        <v>38.6</v>
      </c>
      <c r="U744" s="10">
        <v>1084.0999999999999</v>
      </c>
      <c r="V744" s="13">
        <v>0</v>
      </c>
      <c r="W744" s="13"/>
      <c r="X744" s="12">
        <f t="shared" si="140"/>
        <v>2542.7999999999997</v>
      </c>
      <c r="Y744" s="428"/>
      <c r="Z744" s="11"/>
    </row>
    <row r="745" spans="1:26" ht="12.75">
      <c r="A745" s="260">
        <v>46024</v>
      </c>
      <c r="B745" s="15" t="s">
        <v>25</v>
      </c>
      <c r="C745" s="10">
        <v>22.3</v>
      </c>
      <c r="D745" s="10">
        <v>25.7</v>
      </c>
      <c r="E745" s="10">
        <v>24.7</v>
      </c>
      <c r="F745" s="10">
        <v>0</v>
      </c>
      <c r="G745" s="10">
        <v>11.2</v>
      </c>
      <c r="H745" s="10">
        <v>16.3</v>
      </c>
      <c r="I745" s="10">
        <v>21.7</v>
      </c>
      <c r="J745" s="10">
        <v>13.7</v>
      </c>
      <c r="K745" s="10">
        <v>35.299999999999997</v>
      </c>
      <c r="L745" s="10">
        <v>35</v>
      </c>
      <c r="M745" s="10">
        <v>34</v>
      </c>
      <c r="N745" s="10">
        <v>19.5</v>
      </c>
      <c r="O745" s="10">
        <v>0</v>
      </c>
      <c r="P745" s="10">
        <v>7.5</v>
      </c>
      <c r="Q745" s="10">
        <v>23.9</v>
      </c>
      <c r="R745" s="10">
        <v>992.4</v>
      </c>
      <c r="S745" s="10">
        <v>0</v>
      </c>
      <c r="T745" s="10">
        <v>39.6</v>
      </c>
      <c r="U745" s="10">
        <v>0</v>
      </c>
      <c r="V745" s="10">
        <v>1004.5</v>
      </c>
      <c r="W745" s="10"/>
      <c r="X745" s="15">
        <f t="shared" si="140"/>
        <v>2327.2999999999997</v>
      </c>
      <c r="Y745" s="262">
        <f>X745+X746</f>
        <v>4807.6000000000004</v>
      </c>
      <c r="Z745" s="11"/>
    </row>
    <row r="746" spans="1:26" ht="12.75">
      <c r="A746" s="424"/>
      <c r="B746" s="12" t="s">
        <v>32</v>
      </c>
      <c r="C746" s="13">
        <v>16.899999999999999</v>
      </c>
      <c r="D746" s="13">
        <v>24.6</v>
      </c>
      <c r="E746" s="13">
        <v>22.7</v>
      </c>
      <c r="F746" s="10">
        <v>0</v>
      </c>
      <c r="G746" s="13">
        <v>6.6</v>
      </c>
      <c r="H746" s="13">
        <v>10.199999999999999</v>
      </c>
      <c r="I746" s="13">
        <v>26.6</v>
      </c>
      <c r="J746" s="13">
        <v>7.7</v>
      </c>
      <c r="K746" s="13">
        <v>36.4</v>
      </c>
      <c r="L746" s="13">
        <v>34</v>
      </c>
      <c r="M746" s="13">
        <v>27.3</v>
      </c>
      <c r="N746" s="13">
        <v>18</v>
      </c>
      <c r="O746" s="10">
        <v>0</v>
      </c>
      <c r="P746" s="13">
        <v>6.1</v>
      </c>
      <c r="Q746" s="13">
        <v>21.7</v>
      </c>
      <c r="R746" s="13">
        <v>1125.2</v>
      </c>
      <c r="S746" s="10">
        <v>0</v>
      </c>
      <c r="T746" s="13">
        <v>35</v>
      </c>
      <c r="U746" s="13">
        <v>1061.3</v>
      </c>
      <c r="V746" s="13">
        <v>0</v>
      </c>
      <c r="W746" s="13"/>
      <c r="X746" s="12">
        <f t="shared" si="140"/>
        <v>2480.3000000000002</v>
      </c>
      <c r="Y746" s="428"/>
      <c r="Z746" s="11"/>
    </row>
    <row r="747" spans="1:26" ht="12.75">
      <c r="A747" s="260">
        <v>46025</v>
      </c>
      <c r="B747" s="15" t="s">
        <v>25</v>
      </c>
      <c r="C747" s="10">
        <v>27.7</v>
      </c>
      <c r="D747" s="10">
        <v>13.5</v>
      </c>
      <c r="E747" s="10">
        <v>27</v>
      </c>
      <c r="F747" s="10">
        <v>0</v>
      </c>
      <c r="G747" s="10">
        <v>14</v>
      </c>
      <c r="H747" s="10">
        <v>22.1</v>
      </c>
      <c r="I747" s="10">
        <v>28.9</v>
      </c>
      <c r="J747" s="10">
        <v>12.1</v>
      </c>
      <c r="K747" s="10">
        <v>40.5</v>
      </c>
      <c r="L747" s="10">
        <v>33.799999999999997</v>
      </c>
      <c r="M747" s="10">
        <v>31.7</v>
      </c>
      <c r="N747" s="10">
        <v>0</v>
      </c>
      <c r="O747" s="10">
        <v>0</v>
      </c>
      <c r="P747" s="10">
        <v>8.5</v>
      </c>
      <c r="Q747" s="10">
        <v>24</v>
      </c>
      <c r="R747" s="10">
        <v>935.7</v>
      </c>
      <c r="S747" s="10">
        <v>0</v>
      </c>
      <c r="T747" s="10">
        <v>40.799999999999997</v>
      </c>
      <c r="U747" s="10">
        <v>0</v>
      </c>
      <c r="V747" s="10">
        <v>1025.5</v>
      </c>
      <c r="W747" s="10"/>
      <c r="X747" s="15">
        <f t="shared" si="140"/>
        <v>2285.8000000000002</v>
      </c>
      <c r="Y747" s="262">
        <f>X747+X748</f>
        <v>4912.7000000000007</v>
      </c>
      <c r="Z747" s="11"/>
    </row>
    <row r="748" spans="1:26" ht="12.75">
      <c r="A748" s="424"/>
      <c r="B748" s="12" t="s">
        <v>32</v>
      </c>
      <c r="C748" s="13">
        <v>14.3</v>
      </c>
      <c r="D748" s="13">
        <v>16</v>
      </c>
      <c r="E748" s="13">
        <v>22</v>
      </c>
      <c r="F748" s="10">
        <v>0</v>
      </c>
      <c r="G748" s="13">
        <v>8</v>
      </c>
      <c r="H748" s="13">
        <v>7</v>
      </c>
      <c r="I748" s="13">
        <v>26.5</v>
      </c>
      <c r="J748" s="13">
        <v>9.1999999999999993</v>
      </c>
      <c r="K748" s="13">
        <v>35.5</v>
      </c>
      <c r="L748" s="13">
        <v>33</v>
      </c>
      <c r="M748" s="13">
        <v>29.3</v>
      </c>
      <c r="N748" s="13">
        <v>22.3</v>
      </c>
      <c r="O748" s="10">
        <v>0</v>
      </c>
      <c r="P748" s="13">
        <v>8.9</v>
      </c>
      <c r="Q748" s="13">
        <v>25.2</v>
      </c>
      <c r="R748" s="13">
        <v>1168.5999999999999</v>
      </c>
      <c r="S748" s="10">
        <v>0</v>
      </c>
      <c r="T748" s="13">
        <v>33.200000000000003</v>
      </c>
      <c r="U748" s="13">
        <v>1167.9000000000001</v>
      </c>
      <c r="V748" s="13">
        <v>0</v>
      </c>
      <c r="W748" s="13"/>
      <c r="X748" s="12">
        <f t="shared" si="140"/>
        <v>2626.9</v>
      </c>
      <c r="Y748" s="428"/>
      <c r="Z748" s="11"/>
    </row>
    <row r="749" spans="1:26" ht="12.75">
      <c r="A749" s="260">
        <v>46026</v>
      </c>
      <c r="B749" s="15" t="s">
        <v>25</v>
      </c>
      <c r="C749" s="10">
        <v>18.2</v>
      </c>
      <c r="D749" s="10">
        <v>20.399999999999999</v>
      </c>
      <c r="E749" s="10">
        <v>29.1</v>
      </c>
      <c r="F749" s="10">
        <v>0</v>
      </c>
      <c r="G749" s="10">
        <v>9.9</v>
      </c>
      <c r="H749" s="10">
        <v>24.3</v>
      </c>
      <c r="I749" s="10">
        <v>27</v>
      </c>
      <c r="J749" s="10">
        <v>11.6</v>
      </c>
      <c r="K749" s="10">
        <v>35.700000000000003</v>
      </c>
      <c r="L749" s="10">
        <v>31.4</v>
      </c>
      <c r="M749" s="10">
        <v>34.299999999999997</v>
      </c>
      <c r="N749" s="10">
        <v>0</v>
      </c>
      <c r="O749" s="10">
        <v>0</v>
      </c>
      <c r="P749" s="10">
        <v>8</v>
      </c>
      <c r="Q749" s="10">
        <v>21.2</v>
      </c>
      <c r="R749" s="10">
        <v>900.8</v>
      </c>
      <c r="S749" s="10">
        <v>0</v>
      </c>
      <c r="T749" s="10">
        <v>34.9</v>
      </c>
      <c r="U749" s="10">
        <v>0</v>
      </c>
      <c r="V749" s="10">
        <v>1020.1</v>
      </c>
      <c r="W749" s="10"/>
      <c r="X749" s="15">
        <f t="shared" si="140"/>
        <v>2226.9</v>
      </c>
      <c r="Y749" s="262">
        <f>X749+X750</f>
        <v>4789.1000000000004</v>
      </c>
      <c r="Z749" s="11"/>
    </row>
    <row r="750" spans="1:26" ht="12.75">
      <c r="A750" s="424"/>
      <c r="B750" s="12" t="s">
        <v>32</v>
      </c>
      <c r="C750" s="13">
        <v>0</v>
      </c>
      <c r="D750" s="13">
        <v>15.4</v>
      </c>
      <c r="E750" s="13">
        <v>21.4</v>
      </c>
      <c r="F750" s="10">
        <v>0</v>
      </c>
      <c r="G750" s="13">
        <v>5.5</v>
      </c>
      <c r="H750" s="13">
        <v>15.8</v>
      </c>
      <c r="I750" s="13">
        <v>27.1</v>
      </c>
      <c r="J750" s="13">
        <v>9.8000000000000007</v>
      </c>
      <c r="K750" s="13">
        <v>35.1</v>
      </c>
      <c r="L750" s="13">
        <v>30.6</v>
      </c>
      <c r="M750" s="13">
        <v>29.7</v>
      </c>
      <c r="N750" s="13">
        <v>13.4</v>
      </c>
      <c r="O750" s="10">
        <v>0</v>
      </c>
      <c r="P750" s="13">
        <v>7.1</v>
      </c>
      <c r="Q750" s="13">
        <v>23.8</v>
      </c>
      <c r="R750" s="13">
        <v>1222</v>
      </c>
      <c r="S750" s="10">
        <v>0</v>
      </c>
      <c r="T750" s="13">
        <v>32.5</v>
      </c>
      <c r="U750" s="13">
        <v>1073</v>
      </c>
      <c r="V750" s="13">
        <v>0</v>
      </c>
      <c r="W750" s="13"/>
      <c r="X750" s="12">
        <f t="shared" si="140"/>
        <v>2562.1999999999998</v>
      </c>
      <c r="Y750" s="428"/>
      <c r="Z750" s="11"/>
    </row>
    <row r="751" spans="1:26" ht="12.75">
      <c r="A751" s="260">
        <v>46027</v>
      </c>
      <c r="B751" s="15" t="s">
        <v>25</v>
      </c>
      <c r="C751" s="10">
        <v>21.6</v>
      </c>
      <c r="D751" s="10">
        <v>17.3</v>
      </c>
      <c r="E751" s="10">
        <v>23.7</v>
      </c>
      <c r="F751" s="10">
        <v>0</v>
      </c>
      <c r="G751" s="10">
        <v>12.8</v>
      </c>
      <c r="H751" s="10">
        <v>14.1</v>
      </c>
      <c r="I751" s="10">
        <v>27.9</v>
      </c>
      <c r="J751" s="10">
        <v>11.5</v>
      </c>
      <c r="K751" s="10">
        <v>36.700000000000003</v>
      </c>
      <c r="L751" s="10">
        <v>31.8</v>
      </c>
      <c r="M751" s="10">
        <v>33.299999999999997</v>
      </c>
      <c r="N751" s="10">
        <v>26.1</v>
      </c>
      <c r="O751" s="10">
        <v>0</v>
      </c>
      <c r="P751" s="10">
        <v>11</v>
      </c>
      <c r="Q751" s="10">
        <v>23</v>
      </c>
      <c r="R751" s="10">
        <v>1127.9000000000001</v>
      </c>
      <c r="S751" s="10">
        <v>0</v>
      </c>
      <c r="T751" s="10">
        <v>40.299999999999997</v>
      </c>
      <c r="U751" s="10">
        <v>0</v>
      </c>
      <c r="V751" s="10">
        <v>981.2</v>
      </c>
      <c r="W751" s="10"/>
      <c r="X751" s="15">
        <f t="shared" si="140"/>
        <v>2440.2000000000003</v>
      </c>
      <c r="Y751" s="262">
        <f>X751+X752</f>
        <v>4997.2000000000007</v>
      </c>
      <c r="Z751" s="11"/>
    </row>
    <row r="752" spans="1:26" ht="12.75">
      <c r="A752" s="424"/>
      <c r="B752" s="12" t="s">
        <v>32</v>
      </c>
      <c r="C752" s="13">
        <v>21.1</v>
      </c>
      <c r="D752" s="13">
        <v>20.9</v>
      </c>
      <c r="E752" s="13">
        <v>23.6</v>
      </c>
      <c r="F752" s="10">
        <v>0</v>
      </c>
      <c r="G752" s="13">
        <v>11.1</v>
      </c>
      <c r="H752" s="13">
        <v>7.5</v>
      </c>
      <c r="I752" s="13">
        <v>29.5</v>
      </c>
      <c r="J752" s="13">
        <v>10</v>
      </c>
      <c r="K752" s="13">
        <v>33</v>
      </c>
      <c r="L752" s="13">
        <v>30.9</v>
      </c>
      <c r="M752" s="13">
        <v>30.8</v>
      </c>
      <c r="N752" s="13">
        <v>22.8</v>
      </c>
      <c r="O752" s="10">
        <v>0</v>
      </c>
      <c r="P752" s="13">
        <v>9.4</v>
      </c>
      <c r="Q752" s="13">
        <v>23.4</v>
      </c>
      <c r="R752" s="13">
        <v>1150</v>
      </c>
      <c r="S752" s="10">
        <v>0</v>
      </c>
      <c r="T752" s="13">
        <v>32</v>
      </c>
      <c r="U752" s="13">
        <v>1101</v>
      </c>
      <c r="V752" s="13">
        <v>0</v>
      </c>
      <c r="W752" s="13"/>
      <c r="X752" s="12">
        <f t="shared" si="140"/>
        <v>2557</v>
      </c>
      <c r="Y752" s="428"/>
      <c r="Z752" s="11"/>
    </row>
    <row r="753" spans="1:31" ht="12.75">
      <c r="A753" s="260">
        <v>46028</v>
      </c>
      <c r="B753" s="15" t="s">
        <v>25</v>
      </c>
      <c r="C753" s="10">
        <v>26.5</v>
      </c>
      <c r="D753" s="10">
        <v>20.5</v>
      </c>
      <c r="E753" s="10">
        <v>28.3</v>
      </c>
      <c r="F753" s="10">
        <v>0</v>
      </c>
      <c r="G753" s="10">
        <v>11.1</v>
      </c>
      <c r="H753" s="10">
        <v>19.5</v>
      </c>
      <c r="I753" s="10">
        <v>26.4</v>
      </c>
      <c r="J753" s="10">
        <v>10.5</v>
      </c>
      <c r="K753" s="10">
        <v>39.200000000000003</v>
      </c>
      <c r="L753" s="10">
        <v>34.1</v>
      </c>
      <c r="M753" s="10">
        <v>32.200000000000003</v>
      </c>
      <c r="N753" s="10">
        <v>15.1</v>
      </c>
      <c r="O753" s="10">
        <v>0</v>
      </c>
      <c r="P753" s="10">
        <v>11.1</v>
      </c>
      <c r="Q753" s="10">
        <v>23.7</v>
      </c>
      <c r="R753" s="10">
        <v>1103.4000000000001</v>
      </c>
      <c r="S753" s="10">
        <v>0</v>
      </c>
      <c r="T753" s="10">
        <v>35</v>
      </c>
      <c r="U753" s="10">
        <v>0</v>
      </c>
      <c r="V753" s="10">
        <v>1024</v>
      </c>
      <c r="W753" s="10"/>
      <c r="X753" s="15">
        <f t="shared" si="140"/>
        <v>2460.6000000000004</v>
      </c>
      <c r="Y753" s="262">
        <f>X753+X754</f>
        <v>4988.8</v>
      </c>
      <c r="Z753" s="11"/>
    </row>
    <row r="754" spans="1:31" ht="12.75">
      <c r="A754" s="424"/>
      <c r="B754" s="12" t="s">
        <v>32</v>
      </c>
      <c r="C754" s="13">
        <v>10.9</v>
      </c>
      <c r="D754" s="13">
        <v>23.2</v>
      </c>
      <c r="E754" s="13">
        <v>22.7</v>
      </c>
      <c r="F754" s="10">
        <v>0</v>
      </c>
      <c r="G754" s="13">
        <v>10.6</v>
      </c>
      <c r="H754" s="13">
        <v>8.1</v>
      </c>
      <c r="I754" s="13">
        <v>29.7</v>
      </c>
      <c r="J754" s="13">
        <v>9.6999999999999993</v>
      </c>
      <c r="K754" s="13">
        <v>32.4</v>
      </c>
      <c r="L754" s="13">
        <v>32.700000000000003</v>
      </c>
      <c r="M754" s="13">
        <v>26.7</v>
      </c>
      <c r="N754" s="13">
        <v>20.7</v>
      </c>
      <c r="O754" s="10">
        <v>0</v>
      </c>
      <c r="P754" s="13">
        <v>7.7</v>
      </c>
      <c r="Q754" s="13">
        <v>24</v>
      </c>
      <c r="R754" s="13">
        <v>1152.5999999999999</v>
      </c>
      <c r="S754" s="10">
        <v>0</v>
      </c>
      <c r="T754" s="13">
        <v>36.200000000000003</v>
      </c>
      <c r="U754" s="13">
        <v>1080.3</v>
      </c>
      <c r="V754" s="13">
        <v>0</v>
      </c>
      <c r="W754" s="13"/>
      <c r="X754" s="12">
        <f t="shared" si="140"/>
        <v>2528.1999999999998</v>
      </c>
      <c r="Y754" s="428"/>
      <c r="Z754" s="11"/>
    </row>
    <row r="755" spans="1:31" ht="12.75">
      <c r="A755" s="260">
        <v>46029</v>
      </c>
      <c r="B755" s="15" t="s">
        <v>25</v>
      </c>
      <c r="C755" s="10">
        <v>21.4</v>
      </c>
      <c r="D755" s="10">
        <v>21</v>
      </c>
      <c r="E755" s="10">
        <v>26</v>
      </c>
      <c r="F755" s="10">
        <v>0</v>
      </c>
      <c r="G755" s="10">
        <v>9.1</v>
      </c>
      <c r="H755" s="10">
        <v>13.5</v>
      </c>
      <c r="I755" s="10">
        <v>25</v>
      </c>
      <c r="J755" s="10">
        <v>11.2</v>
      </c>
      <c r="K755" s="10">
        <v>33.700000000000003</v>
      </c>
      <c r="L755" s="10">
        <v>30.5</v>
      </c>
      <c r="M755" s="10">
        <v>34.200000000000003</v>
      </c>
      <c r="N755" s="10">
        <v>6.5</v>
      </c>
      <c r="O755" s="10">
        <v>0</v>
      </c>
      <c r="P755" s="10">
        <v>6.5</v>
      </c>
      <c r="Q755" s="10">
        <v>21.4</v>
      </c>
      <c r="R755" s="10">
        <v>937</v>
      </c>
      <c r="S755" s="10">
        <v>0</v>
      </c>
      <c r="T755" s="10">
        <v>38.299999999999997</v>
      </c>
      <c r="U755" s="10">
        <v>0</v>
      </c>
      <c r="V755" s="10">
        <v>935.5</v>
      </c>
      <c r="W755" s="10"/>
      <c r="X755" s="15">
        <f t="shared" si="140"/>
        <v>2170.8000000000002</v>
      </c>
      <c r="Y755" s="262">
        <f>X755+X756</f>
        <v>4628.3</v>
      </c>
      <c r="Z755" s="11"/>
    </row>
    <row r="756" spans="1:31" ht="12.75">
      <c r="A756" s="424"/>
      <c r="B756" s="12" t="s">
        <v>32</v>
      </c>
      <c r="C756" s="13">
        <v>10.8</v>
      </c>
      <c r="D756" s="13">
        <v>26</v>
      </c>
      <c r="E756" s="13">
        <v>21.1</v>
      </c>
      <c r="F756" s="10">
        <v>0</v>
      </c>
      <c r="G756" s="13">
        <v>11.5</v>
      </c>
      <c r="H756" s="13">
        <v>7.9</v>
      </c>
      <c r="I756" s="13">
        <v>27.4</v>
      </c>
      <c r="J756" s="13">
        <v>9.1</v>
      </c>
      <c r="K756" s="13">
        <v>34</v>
      </c>
      <c r="L756" s="13">
        <v>31.7</v>
      </c>
      <c r="M756" s="13">
        <v>29.5</v>
      </c>
      <c r="N756" s="13">
        <v>15</v>
      </c>
      <c r="O756" s="10">
        <v>0</v>
      </c>
      <c r="P756" s="13">
        <v>8.6</v>
      </c>
      <c r="Q756" s="13">
        <v>22.9</v>
      </c>
      <c r="R756" s="13">
        <v>1114.7</v>
      </c>
      <c r="S756" s="10">
        <v>0</v>
      </c>
      <c r="T756" s="13">
        <v>34.5</v>
      </c>
      <c r="U756" s="13">
        <v>1052.8</v>
      </c>
      <c r="V756" s="13">
        <v>0</v>
      </c>
      <c r="W756" s="13"/>
      <c r="X756" s="12">
        <f t="shared" si="140"/>
        <v>2457.5</v>
      </c>
      <c r="Y756" s="428"/>
      <c r="Z756" s="11"/>
    </row>
    <row r="757" spans="1:31" ht="12.75">
      <c r="A757" s="260">
        <v>46030</v>
      </c>
      <c r="B757" s="15" t="s">
        <v>25</v>
      </c>
      <c r="C757" s="10">
        <v>35.200000000000003</v>
      </c>
      <c r="D757" s="10">
        <v>37.5</v>
      </c>
      <c r="E757" s="10">
        <v>29</v>
      </c>
      <c r="F757" s="10">
        <v>0</v>
      </c>
      <c r="G757" s="10">
        <v>9.4</v>
      </c>
      <c r="H757" s="10">
        <v>17.8</v>
      </c>
      <c r="I757" s="10">
        <v>24.1</v>
      </c>
      <c r="J757" s="10">
        <v>11.5</v>
      </c>
      <c r="K757" s="10">
        <v>35</v>
      </c>
      <c r="L757" s="10">
        <v>34.200000000000003</v>
      </c>
      <c r="M757" s="10">
        <v>34.299999999999997</v>
      </c>
      <c r="N757" s="10">
        <v>13.4</v>
      </c>
      <c r="O757" s="10">
        <v>0</v>
      </c>
      <c r="P757" s="10">
        <v>9.1</v>
      </c>
      <c r="Q757" s="10">
        <v>25.1</v>
      </c>
      <c r="R757" s="10">
        <v>1069.3</v>
      </c>
      <c r="S757" s="10">
        <v>0</v>
      </c>
      <c r="T757" s="10">
        <v>35.5</v>
      </c>
      <c r="U757" s="10">
        <v>0</v>
      </c>
      <c r="V757" s="10">
        <v>1014.7</v>
      </c>
      <c r="W757" s="10"/>
      <c r="X757" s="15">
        <f t="shared" si="140"/>
        <v>2435.1000000000004</v>
      </c>
      <c r="Y757" s="262">
        <f>X757+X758</f>
        <v>4986.7000000000007</v>
      </c>
      <c r="Z757" s="11"/>
    </row>
    <row r="758" spans="1:31" ht="12.75">
      <c r="A758" s="424"/>
      <c r="B758" s="12" t="s">
        <v>32</v>
      </c>
      <c r="C758" s="13">
        <v>0</v>
      </c>
      <c r="D758" s="13">
        <v>27.4</v>
      </c>
      <c r="E758" s="13">
        <v>21.1</v>
      </c>
      <c r="F758" s="10">
        <v>0</v>
      </c>
      <c r="G758" s="13">
        <v>11.3</v>
      </c>
      <c r="H758" s="13">
        <v>9.3000000000000007</v>
      </c>
      <c r="I758" s="13">
        <v>26.8</v>
      </c>
      <c r="J758" s="13">
        <v>9.4</v>
      </c>
      <c r="K758" s="13">
        <v>35.799999999999997</v>
      </c>
      <c r="L758" s="13">
        <v>29.4</v>
      </c>
      <c r="M758" s="13">
        <v>31</v>
      </c>
      <c r="N758" s="13">
        <v>28.4</v>
      </c>
      <c r="O758" s="10">
        <v>0</v>
      </c>
      <c r="P758" s="13">
        <v>12.4</v>
      </c>
      <c r="Q758" s="13">
        <v>21.1</v>
      </c>
      <c r="R758" s="13">
        <v>1164.2</v>
      </c>
      <c r="S758" s="10">
        <v>0</v>
      </c>
      <c r="T758" s="13">
        <v>28.1</v>
      </c>
      <c r="U758" s="13">
        <v>1095.9000000000001</v>
      </c>
      <c r="V758" s="13">
        <v>0</v>
      </c>
      <c r="W758" s="13"/>
      <c r="X758" s="12">
        <f t="shared" si="140"/>
        <v>2551.6000000000004</v>
      </c>
      <c r="Y758" s="428"/>
      <c r="Z758" s="11"/>
    </row>
    <row r="759" spans="1:31" ht="12.75">
      <c r="A759" s="260">
        <v>46031</v>
      </c>
      <c r="B759" s="15" t="s">
        <v>25</v>
      </c>
      <c r="C759" s="10">
        <v>27.1</v>
      </c>
      <c r="D759" s="10">
        <v>32.200000000000003</v>
      </c>
      <c r="E759" s="10">
        <v>29</v>
      </c>
      <c r="F759" s="10">
        <v>0</v>
      </c>
      <c r="G759" s="10">
        <v>11.3</v>
      </c>
      <c r="H759" s="10">
        <v>9.3000000000000007</v>
      </c>
      <c r="I759" s="10">
        <v>28.8</v>
      </c>
      <c r="J759" s="10">
        <v>9.6999999999999993</v>
      </c>
      <c r="K759" s="10">
        <v>42.3</v>
      </c>
      <c r="L759" s="10">
        <v>32.1</v>
      </c>
      <c r="M759" s="10">
        <v>35.1</v>
      </c>
      <c r="N759" s="10">
        <v>18.5</v>
      </c>
      <c r="O759" s="10">
        <v>0</v>
      </c>
      <c r="P759" s="10">
        <v>12.3</v>
      </c>
      <c r="Q759" s="10">
        <v>24.1</v>
      </c>
      <c r="R759" s="10">
        <v>1130</v>
      </c>
      <c r="S759" s="10">
        <v>0</v>
      </c>
      <c r="T759" s="10">
        <v>34.799999999999997</v>
      </c>
      <c r="U759" s="10">
        <v>0</v>
      </c>
      <c r="V759" s="10">
        <v>1022</v>
      </c>
      <c r="W759" s="10"/>
      <c r="X759" s="15">
        <f t="shared" si="140"/>
        <v>2498.6</v>
      </c>
      <c r="Y759" s="262">
        <f>X759+X760</f>
        <v>5123.1000000000004</v>
      </c>
      <c r="Z759" s="11"/>
    </row>
    <row r="760" spans="1:31" ht="12.75">
      <c r="A760" s="424"/>
      <c r="B760" s="12" t="s">
        <v>32</v>
      </c>
      <c r="C760" s="13">
        <v>22.1</v>
      </c>
      <c r="D760" s="13">
        <v>23.8</v>
      </c>
      <c r="E760" s="13">
        <v>24.9</v>
      </c>
      <c r="F760" s="10">
        <v>0</v>
      </c>
      <c r="G760" s="13">
        <v>12.7</v>
      </c>
      <c r="H760" s="13">
        <v>10.5</v>
      </c>
      <c r="I760" s="13">
        <v>32.700000000000003</v>
      </c>
      <c r="J760" s="13">
        <v>8.5</v>
      </c>
      <c r="K760" s="13">
        <v>39.5</v>
      </c>
      <c r="L760" s="13">
        <v>31.6</v>
      </c>
      <c r="M760" s="13">
        <v>31.8</v>
      </c>
      <c r="N760" s="13">
        <v>26.1</v>
      </c>
      <c r="O760" s="10">
        <v>0</v>
      </c>
      <c r="P760" s="13">
        <v>10.9</v>
      </c>
      <c r="Q760" s="13">
        <v>23.9</v>
      </c>
      <c r="R760" s="13">
        <v>1231.0999999999999</v>
      </c>
      <c r="S760" s="10">
        <v>0</v>
      </c>
      <c r="T760" s="13">
        <v>36.9</v>
      </c>
      <c r="U760" s="13">
        <v>1057.5</v>
      </c>
      <c r="V760" s="13">
        <v>0</v>
      </c>
      <c r="W760" s="13"/>
      <c r="X760" s="12">
        <f t="shared" si="140"/>
        <v>2624.5</v>
      </c>
      <c r="Y760" s="428"/>
      <c r="Z760" s="11"/>
    </row>
    <row r="761" spans="1:31" ht="12.75">
      <c r="A761" s="260">
        <v>46032</v>
      </c>
      <c r="B761" s="15" t="s">
        <v>25</v>
      </c>
      <c r="C761" s="10">
        <v>19.100000000000001</v>
      </c>
      <c r="D761" s="10">
        <v>21.4</v>
      </c>
      <c r="E761" s="10">
        <v>33.1</v>
      </c>
      <c r="F761" s="10">
        <v>0</v>
      </c>
      <c r="G761" s="10">
        <v>13.7</v>
      </c>
      <c r="H761" s="10">
        <v>18.7</v>
      </c>
      <c r="I761" s="10">
        <v>28.8</v>
      </c>
      <c r="J761" s="10">
        <v>7.6</v>
      </c>
      <c r="K761" s="10">
        <v>39.299999999999997</v>
      </c>
      <c r="L761" s="10">
        <v>33.1</v>
      </c>
      <c r="M761" s="10">
        <v>34.299999999999997</v>
      </c>
      <c r="N761" s="10">
        <v>15.2</v>
      </c>
      <c r="O761" s="10">
        <v>0</v>
      </c>
      <c r="P761" s="10">
        <v>13.3</v>
      </c>
      <c r="Q761" s="10">
        <v>24.4</v>
      </c>
      <c r="R761" s="10">
        <v>1133.7</v>
      </c>
      <c r="S761" s="10">
        <v>0</v>
      </c>
      <c r="T761" s="10">
        <v>41.7</v>
      </c>
      <c r="U761" s="10">
        <v>0</v>
      </c>
      <c r="V761" s="10">
        <v>932.1</v>
      </c>
      <c r="W761" s="10"/>
      <c r="X761" s="15">
        <f t="shared" si="140"/>
        <v>2409.5</v>
      </c>
      <c r="Y761" s="262">
        <f>X761+X762</f>
        <v>4937.7</v>
      </c>
      <c r="Z761" s="11"/>
    </row>
    <row r="762" spans="1:31" ht="12.75">
      <c r="A762" s="424"/>
      <c r="B762" s="12" t="s">
        <v>32</v>
      </c>
      <c r="C762" s="13">
        <v>11.2</v>
      </c>
      <c r="D762" s="13">
        <v>23.7</v>
      </c>
      <c r="E762" s="13">
        <v>28.3</v>
      </c>
      <c r="F762" s="10">
        <v>0</v>
      </c>
      <c r="G762" s="13">
        <v>11.2</v>
      </c>
      <c r="H762" s="13">
        <v>6.2</v>
      </c>
      <c r="I762" s="13">
        <v>29.5</v>
      </c>
      <c r="J762" s="13">
        <v>10</v>
      </c>
      <c r="K762" s="13">
        <v>33.5</v>
      </c>
      <c r="L762" s="13">
        <v>32.9</v>
      </c>
      <c r="M762" s="13">
        <v>30.6</v>
      </c>
      <c r="N762" s="13">
        <v>26.4</v>
      </c>
      <c r="O762" s="10">
        <v>0</v>
      </c>
      <c r="P762" s="13">
        <v>9.6</v>
      </c>
      <c r="Q762" s="13">
        <v>19.3</v>
      </c>
      <c r="R762" s="13">
        <v>1168.8</v>
      </c>
      <c r="S762" s="10">
        <v>0</v>
      </c>
      <c r="T762" s="13">
        <v>25.2</v>
      </c>
      <c r="U762" s="13">
        <v>1061.8</v>
      </c>
      <c r="V762" s="13">
        <v>0</v>
      </c>
      <c r="W762" s="13"/>
      <c r="X762" s="12">
        <f t="shared" si="140"/>
        <v>2528.1999999999998</v>
      </c>
      <c r="Y762" s="428"/>
      <c r="Z762" s="11"/>
    </row>
    <row r="763" spans="1:31" ht="12.75">
      <c r="A763" s="82"/>
      <c r="B763" s="67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5"/>
      <c r="Y763" s="15"/>
      <c r="Z763" s="11"/>
    </row>
    <row r="764" spans="1:31" ht="12.75">
      <c r="A764" s="255" t="s">
        <v>89</v>
      </c>
      <c r="B764" s="437"/>
      <c r="C764" s="17">
        <f t="shared" ref="C764:T764" si="141">SUM(C743:C762)</f>
        <v>374.20000000000005</v>
      </c>
      <c r="D764" s="17">
        <f t="shared" si="141"/>
        <v>447.39999999999992</v>
      </c>
      <c r="E764" s="17">
        <f t="shared" si="141"/>
        <v>506.20000000000005</v>
      </c>
      <c r="F764" s="17">
        <f t="shared" si="141"/>
        <v>0</v>
      </c>
      <c r="G764" s="17">
        <f t="shared" si="141"/>
        <v>207.29999999999998</v>
      </c>
      <c r="H764" s="17">
        <f t="shared" si="141"/>
        <v>267.90000000000003</v>
      </c>
      <c r="I764" s="17">
        <f t="shared" si="141"/>
        <v>540.09999999999991</v>
      </c>
      <c r="J764" s="17">
        <f t="shared" si="141"/>
        <v>205.79999999999995</v>
      </c>
      <c r="K764" s="17">
        <f t="shared" si="141"/>
        <v>717.99999999999977</v>
      </c>
      <c r="L764" s="17">
        <f t="shared" si="141"/>
        <v>646</v>
      </c>
      <c r="M764" s="17">
        <f t="shared" si="141"/>
        <v>632.79999999999995</v>
      </c>
      <c r="N764" s="17">
        <f t="shared" si="141"/>
        <v>344.5</v>
      </c>
      <c r="O764" s="17">
        <f t="shared" si="141"/>
        <v>0</v>
      </c>
      <c r="P764" s="17">
        <f t="shared" si="141"/>
        <v>183.5</v>
      </c>
      <c r="Q764" s="17">
        <f t="shared" si="141"/>
        <v>460.3</v>
      </c>
      <c r="R764" s="17">
        <f t="shared" si="141"/>
        <v>22068.499999999996</v>
      </c>
      <c r="S764" s="17">
        <f t="shared" si="141"/>
        <v>0</v>
      </c>
      <c r="T764" s="17">
        <f t="shared" si="141"/>
        <v>709.8</v>
      </c>
      <c r="U764" s="17"/>
      <c r="V764" s="17"/>
      <c r="W764" s="17"/>
      <c r="X764" s="17">
        <f t="shared" ref="X764:Y764" si="142">SUM(X743:X762)</f>
        <v>49021.299999999996</v>
      </c>
      <c r="Y764" s="17">
        <f t="shared" si="142"/>
        <v>49021.299999999996</v>
      </c>
      <c r="Z764" s="11"/>
    </row>
    <row r="765" spans="1:31" ht="13.5">
      <c r="A765" s="270" t="s">
        <v>90</v>
      </c>
      <c r="B765" s="437"/>
      <c r="C765" s="16">
        <f t="shared" ref="C765:Q765" si="143">40*C764</f>
        <v>14968.000000000002</v>
      </c>
      <c r="D765" s="16">
        <f t="shared" si="143"/>
        <v>17895.999999999996</v>
      </c>
      <c r="E765" s="16">
        <f t="shared" si="143"/>
        <v>20248</v>
      </c>
      <c r="F765" s="16">
        <f t="shared" si="143"/>
        <v>0</v>
      </c>
      <c r="G765" s="16">
        <f t="shared" si="143"/>
        <v>8292</v>
      </c>
      <c r="H765" s="16">
        <f t="shared" si="143"/>
        <v>10716.000000000002</v>
      </c>
      <c r="I765" s="16">
        <f t="shared" si="143"/>
        <v>21603.999999999996</v>
      </c>
      <c r="J765" s="16">
        <f t="shared" si="143"/>
        <v>8231.9999999999982</v>
      </c>
      <c r="K765" s="16">
        <f t="shared" si="143"/>
        <v>28719.999999999993</v>
      </c>
      <c r="L765" s="16">
        <f t="shared" si="143"/>
        <v>25840</v>
      </c>
      <c r="M765" s="16">
        <f t="shared" si="143"/>
        <v>25312</v>
      </c>
      <c r="N765" s="16">
        <f t="shared" si="143"/>
        <v>13780</v>
      </c>
      <c r="O765" s="16">
        <f t="shared" si="143"/>
        <v>0</v>
      </c>
      <c r="P765" s="16">
        <f t="shared" si="143"/>
        <v>7340</v>
      </c>
      <c r="Q765" s="16">
        <f t="shared" si="143"/>
        <v>18412</v>
      </c>
      <c r="R765" s="16"/>
      <c r="S765" s="16">
        <f t="shared" ref="S765:T765" si="144">40*S764</f>
        <v>0</v>
      </c>
      <c r="T765" s="16">
        <f t="shared" si="144"/>
        <v>28392</v>
      </c>
      <c r="U765" s="16"/>
      <c r="V765" s="16"/>
      <c r="W765" s="16"/>
      <c r="X765" s="16">
        <f t="shared" ref="X765:Y765" si="145">40*X764</f>
        <v>1960851.9999999998</v>
      </c>
      <c r="Y765" s="16">
        <f t="shared" si="145"/>
        <v>1960851.9999999998</v>
      </c>
      <c r="Z765" s="11"/>
    </row>
    <row r="766" spans="1:31" ht="12.75">
      <c r="A766" s="82"/>
      <c r="B766" s="67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5"/>
      <c r="Y766" s="15"/>
      <c r="Z766" s="11"/>
    </row>
    <row r="767" spans="1:31" ht="12.75">
      <c r="A767" s="255" t="s">
        <v>91</v>
      </c>
      <c r="B767" s="43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76"/>
      <c r="U767" s="76"/>
      <c r="V767" s="76"/>
      <c r="W767" s="76"/>
      <c r="X767" s="22"/>
      <c r="Y767" s="22"/>
      <c r="Z767" s="11"/>
    </row>
    <row r="768" spans="1:31" ht="12.75">
      <c r="A768" s="254" t="s">
        <v>92</v>
      </c>
      <c r="B768" s="437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59"/>
      <c r="U768" s="59"/>
      <c r="V768" s="59"/>
      <c r="W768" s="59"/>
      <c r="X768" s="20"/>
      <c r="Y768" s="20"/>
      <c r="Z768" s="11"/>
      <c r="AE768" s="24" t="s">
        <v>136</v>
      </c>
    </row>
    <row r="769" spans="1:31" ht="12.75">
      <c r="AE769" s="24" t="s">
        <v>137</v>
      </c>
    </row>
    <row r="770" spans="1:31" ht="12.75">
      <c r="A770" s="260">
        <v>46033</v>
      </c>
      <c r="B770" s="15" t="s">
        <v>25</v>
      </c>
      <c r="C770" s="15">
        <v>24.1</v>
      </c>
      <c r="D770" s="15">
        <v>23.8</v>
      </c>
      <c r="E770" s="15">
        <v>30.3</v>
      </c>
      <c r="F770" s="15">
        <v>0</v>
      </c>
      <c r="G770" s="15">
        <v>13.7</v>
      </c>
      <c r="H770" s="15">
        <v>13</v>
      </c>
      <c r="I770" s="15">
        <v>35.1</v>
      </c>
      <c r="J770" s="15">
        <v>11.6</v>
      </c>
      <c r="K770" s="15">
        <v>38.4</v>
      </c>
      <c r="L770" s="15">
        <v>33.299999999999997</v>
      </c>
      <c r="M770" s="15">
        <v>35.799999999999997</v>
      </c>
      <c r="N770" s="15">
        <v>22.5</v>
      </c>
      <c r="O770" s="15">
        <v>20.5</v>
      </c>
      <c r="P770" s="15">
        <v>12.3</v>
      </c>
      <c r="Q770" s="15">
        <v>22.5</v>
      </c>
      <c r="R770" s="15">
        <v>1075.3</v>
      </c>
      <c r="S770" s="15">
        <v>0</v>
      </c>
      <c r="T770" s="15">
        <v>41.4</v>
      </c>
      <c r="U770" s="15">
        <v>0</v>
      </c>
      <c r="V770" s="15">
        <v>1011.1</v>
      </c>
      <c r="W770" s="15"/>
      <c r="X770" s="15">
        <f t="shared" ref="X770:X789" si="146">SUM(C770:V770)</f>
        <v>2464.7000000000003</v>
      </c>
      <c r="Y770" s="262">
        <f>X770+X771</f>
        <v>5113</v>
      </c>
      <c r="Z770" s="11"/>
      <c r="AE770" s="15">
        <v>21.1</v>
      </c>
    </row>
    <row r="771" spans="1:31" ht="12.75">
      <c r="A771" s="424"/>
      <c r="B771" s="12" t="s">
        <v>32</v>
      </c>
      <c r="C771" s="12">
        <v>17.7</v>
      </c>
      <c r="D771" s="12">
        <v>23.6</v>
      </c>
      <c r="E771" s="12">
        <v>28.2</v>
      </c>
      <c r="F771" s="12">
        <v>0</v>
      </c>
      <c r="G771" s="12">
        <v>17</v>
      </c>
      <c r="H771" s="12">
        <v>9.6999999999999993</v>
      </c>
      <c r="I771" s="12">
        <v>33.4</v>
      </c>
      <c r="J771" s="12">
        <v>12</v>
      </c>
      <c r="K771" s="12">
        <v>39.5</v>
      </c>
      <c r="L771" s="12">
        <v>32.4</v>
      </c>
      <c r="M771" s="12">
        <v>28.4</v>
      </c>
      <c r="N771" s="12">
        <v>24</v>
      </c>
      <c r="O771" s="12">
        <v>17.8</v>
      </c>
      <c r="P771" s="12">
        <v>9.1</v>
      </c>
      <c r="Q771" s="12">
        <v>24.1</v>
      </c>
      <c r="R771" s="12">
        <v>1204.4000000000001</v>
      </c>
      <c r="S771" s="12">
        <v>0</v>
      </c>
      <c r="T771" s="12">
        <v>32</v>
      </c>
      <c r="U771" s="12">
        <v>1095</v>
      </c>
      <c r="V771" s="12">
        <v>0</v>
      </c>
      <c r="W771" s="12"/>
      <c r="X771" s="12">
        <f t="shared" si="146"/>
        <v>2648.3</v>
      </c>
      <c r="Y771" s="428"/>
      <c r="Z771" s="11"/>
      <c r="AE771" s="15">
        <v>14.8</v>
      </c>
    </row>
    <row r="772" spans="1:31" ht="12.75">
      <c r="A772" s="260">
        <v>46034</v>
      </c>
      <c r="B772" s="15" t="s">
        <v>25</v>
      </c>
      <c r="C772" s="29">
        <v>26.2</v>
      </c>
      <c r="D772" s="29">
        <v>23.1</v>
      </c>
      <c r="E772" s="29">
        <v>34.700000000000003</v>
      </c>
      <c r="F772" s="29">
        <v>0</v>
      </c>
      <c r="G772" s="29">
        <v>13.6</v>
      </c>
      <c r="H772" s="29">
        <v>14.9</v>
      </c>
      <c r="I772" s="29">
        <v>22.9</v>
      </c>
      <c r="J772" s="29">
        <v>14</v>
      </c>
      <c r="K772" s="29">
        <v>44.4</v>
      </c>
      <c r="L772" s="29">
        <v>34.1</v>
      </c>
      <c r="M772" s="29">
        <v>34.700000000000003</v>
      </c>
      <c r="N772" s="29">
        <v>25.2</v>
      </c>
      <c r="O772" s="29">
        <v>26.4</v>
      </c>
      <c r="P772" s="29">
        <v>12</v>
      </c>
      <c r="Q772" s="29">
        <v>23.7</v>
      </c>
      <c r="R772" s="29">
        <v>1109.4000000000001</v>
      </c>
      <c r="S772" s="29">
        <v>0</v>
      </c>
      <c r="T772" s="29">
        <v>38</v>
      </c>
      <c r="U772" s="29">
        <v>0</v>
      </c>
      <c r="V772" s="29">
        <v>1022.7</v>
      </c>
      <c r="W772" s="29"/>
      <c r="X772" s="15">
        <f t="shared" si="146"/>
        <v>2520</v>
      </c>
      <c r="Y772" s="262">
        <f>X772+X773</f>
        <v>5026</v>
      </c>
      <c r="Z772" s="11"/>
      <c r="AE772" s="15">
        <v>25</v>
      </c>
    </row>
    <row r="773" spans="1:31" ht="12.75">
      <c r="A773" s="429"/>
      <c r="B773" s="12" t="s">
        <v>32</v>
      </c>
      <c r="C773" s="29">
        <v>15.4</v>
      </c>
      <c r="D773" s="29">
        <v>22.9</v>
      </c>
      <c r="E773" s="29">
        <v>26.5</v>
      </c>
      <c r="F773" s="29">
        <v>0</v>
      </c>
      <c r="G773" s="29">
        <v>11.8</v>
      </c>
      <c r="H773" s="29">
        <v>11.8</v>
      </c>
      <c r="I773" s="29">
        <v>31.1</v>
      </c>
      <c r="J773" s="29">
        <v>15.6</v>
      </c>
      <c r="K773" s="29">
        <v>37.1</v>
      </c>
      <c r="L773" s="29">
        <v>28.9</v>
      </c>
      <c r="M773" s="29">
        <v>28.2</v>
      </c>
      <c r="N773" s="29">
        <v>24.6</v>
      </c>
      <c r="O773" s="29">
        <v>16.2</v>
      </c>
      <c r="P773" s="29">
        <v>11.5</v>
      </c>
      <c r="Q773" s="29">
        <v>22.4</v>
      </c>
      <c r="R773" s="29">
        <v>1158.5999999999999</v>
      </c>
      <c r="S773" s="29">
        <v>0</v>
      </c>
      <c r="T773" s="29">
        <v>35.700000000000003</v>
      </c>
      <c r="U773" s="29">
        <v>1007.7</v>
      </c>
      <c r="V773" s="29">
        <v>0</v>
      </c>
      <c r="W773" s="29"/>
      <c r="X773" s="12">
        <f t="shared" si="146"/>
        <v>2506</v>
      </c>
      <c r="Y773" s="428"/>
      <c r="Z773" s="11"/>
      <c r="AE773" s="15">
        <v>26.1</v>
      </c>
    </row>
    <row r="774" spans="1:31" ht="12.75">
      <c r="A774" s="260">
        <v>46035</v>
      </c>
      <c r="B774" s="15" t="s">
        <v>25</v>
      </c>
      <c r="C774" s="29">
        <v>20.2</v>
      </c>
      <c r="D774" s="29">
        <v>20.9</v>
      </c>
      <c r="E774" s="29">
        <v>34.799999999999997</v>
      </c>
      <c r="F774" s="29">
        <v>0</v>
      </c>
      <c r="G774" s="29">
        <v>11.3</v>
      </c>
      <c r="H774" s="29">
        <v>6.5</v>
      </c>
      <c r="I774" s="29">
        <v>32.5</v>
      </c>
      <c r="J774" s="29">
        <v>18</v>
      </c>
      <c r="K774" s="29">
        <v>40.6</v>
      </c>
      <c r="L774" s="29">
        <v>32.200000000000003</v>
      </c>
      <c r="M774" s="29">
        <v>34.700000000000003</v>
      </c>
      <c r="N774" s="29">
        <v>23.4</v>
      </c>
      <c r="O774" s="29">
        <v>20.100000000000001</v>
      </c>
      <c r="P774" s="29">
        <v>12.4</v>
      </c>
      <c r="Q774" s="29">
        <v>24.2</v>
      </c>
      <c r="R774" s="29">
        <v>1139.5999999999999</v>
      </c>
      <c r="S774" s="29">
        <v>0</v>
      </c>
      <c r="T774" s="29">
        <v>41.8</v>
      </c>
      <c r="U774" s="29">
        <v>0</v>
      </c>
      <c r="V774" s="29">
        <v>974.7</v>
      </c>
      <c r="W774" s="29"/>
      <c r="X774" s="15">
        <f t="shared" si="146"/>
        <v>2487.8999999999996</v>
      </c>
      <c r="Y774" s="262">
        <f>X774+X775</f>
        <v>5128</v>
      </c>
      <c r="Z774" s="11"/>
      <c r="AE774" s="15">
        <v>27.1</v>
      </c>
    </row>
    <row r="775" spans="1:31" ht="12.75">
      <c r="A775" s="429"/>
      <c r="B775" s="12" t="s">
        <v>32</v>
      </c>
      <c r="C775" s="29">
        <v>23.6</v>
      </c>
      <c r="D775" s="29">
        <v>23.9</v>
      </c>
      <c r="E775" s="29">
        <v>26.5</v>
      </c>
      <c r="F775" s="29">
        <v>0</v>
      </c>
      <c r="G775" s="29">
        <v>10.8</v>
      </c>
      <c r="H775" s="29">
        <v>9.5</v>
      </c>
      <c r="I775" s="29">
        <v>35</v>
      </c>
      <c r="J775" s="29">
        <v>16.3</v>
      </c>
      <c r="K775" s="29">
        <v>40.4</v>
      </c>
      <c r="L775" s="29">
        <v>31.6</v>
      </c>
      <c r="M775" s="29">
        <v>31.8</v>
      </c>
      <c r="N775" s="29">
        <v>23.2</v>
      </c>
      <c r="O775" s="29">
        <v>21.3</v>
      </c>
      <c r="P775" s="29">
        <v>15.1</v>
      </c>
      <c r="Q775" s="29">
        <v>22.6</v>
      </c>
      <c r="R775" s="29">
        <v>1224.9000000000001</v>
      </c>
      <c r="S775" s="29">
        <v>0</v>
      </c>
      <c r="T775" s="29">
        <v>41.6</v>
      </c>
      <c r="U775" s="29">
        <v>1042</v>
      </c>
      <c r="V775" s="29">
        <v>0</v>
      </c>
      <c r="W775" s="29"/>
      <c r="X775" s="12">
        <f t="shared" si="146"/>
        <v>2640.1000000000004</v>
      </c>
      <c r="Y775" s="428"/>
      <c r="Z775" s="11"/>
      <c r="AE775" s="15">
        <v>23.7</v>
      </c>
    </row>
    <row r="776" spans="1:31" ht="12.75">
      <c r="A776" s="260">
        <v>46036</v>
      </c>
      <c r="B776" s="15" t="s">
        <v>25</v>
      </c>
      <c r="C776" s="29">
        <v>16.899999999999999</v>
      </c>
      <c r="D776" s="29">
        <v>14.8</v>
      </c>
      <c r="E776" s="29">
        <v>27.4</v>
      </c>
      <c r="F776" s="29">
        <v>0</v>
      </c>
      <c r="G776" s="29">
        <v>12.9</v>
      </c>
      <c r="H776" s="29">
        <v>7.5</v>
      </c>
      <c r="I776" s="29">
        <v>29</v>
      </c>
      <c r="J776" s="29">
        <v>16.399999999999999</v>
      </c>
      <c r="K776" s="29">
        <v>43.6</v>
      </c>
      <c r="L776" s="29">
        <v>33.5</v>
      </c>
      <c r="M776" s="29">
        <v>26.6</v>
      </c>
      <c r="N776" s="29">
        <v>24.3</v>
      </c>
      <c r="O776" s="29">
        <v>13.4</v>
      </c>
      <c r="P776" s="29">
        <v>9.8000000000000007</v>
      </c>
      <c r="Q776" s="29">
        <v>24.8</v>
      </c>
      <c r="R776" s="29">
        <v>1063.9000000000001</v>
      </c>
      <c r="S776" s="29">
        <v>0</v>
      </c>
      <c r="T776" s="29">
        <v>31.7</v>
      </c>
      <c r="U776" s="29">
        <v>0</v>
      </c>
      <c r="V776" s="29">
        <v>1038.0999999999999</v>
      </c>
      <c r="W776" s="29"/>
      <c r="X776" s="15">
        <f t="shared" si="146"/>
        <v>2434.6000000000004</v>
      </c>
      <c r="Y776" s="262">
        <f>X776+X777</f>
        <v>5113.3</v>
      </c>
      <c r="Z776" s="11"/>
      <c r="AE776" s="15">
        <v>30.4</v>
      </c>
    </row>
    <row r="777" spans="1:31" ht="12.75">
      <c r="A777" s="429"/>
      <c r="B777" s="12" t="s">
        <v>32</v>
      </c>
      <c r="C777" s="29">
        <v>17.7</v>
      </c>
      <c r="D777" s="29">
        <v>23.3</v>
      </c>
      <c r="E777" s="29">
        <v>28.2</v>
      </c>
      <c r="F777" s="29">
        <v>0</v>
      </c>
      <c r="G777" s="29">
        <v>13.7</v>
      </c>
      <c r="H777" s="29">
        <v>0</v>
      </c>
      <c r="I777" s="29">
        <v>32.200000000000003</v>
      </c>
      <c r="J777" s="29">
        <v>18.899999999999999</v>
      </c>
      <c r="K777" s="29">
        <v>42.2</v>
      </c>
      <c r="L777" s="29">
        <v>33.5</v>
      </c>
      <c r="M777" s="29">
        <v>25.4</v>
      </c>
      <c r="N777" s="29">
        <v>23.5</v>
      </c>
      <c r="O777" s="29">
        <v>12</v>
      </c>
      <c r="P777" s="29">
        <v>10.1</v>
      </c>
      <c r="Q777" s="29">
        <v>23.3</v>
      </c>
      <c r="R777" s="29">
        <v>1253.8</v>
      </c>
      <c r="S777" s="29">
        <v>0</v>
      </c>
      <c r="T777" s="29">
        <v>36.1</v>
      </c>
      <c r="U777" s="29">
        <v>1084.8</v>
      </c>
      <c r="V777" s="29">
        <v>0</v>
      </c>
      <c r="W777" s="29"/>
      <c r="X777" s="12">
        <f t="shared" si="146"/>
        <v>2678.7</v>
      </c>
      <c r="Y777" s="428"/>
      <c r="Z777" s="11"/>
      <c r="AE777" s="15">
        <v>10.5</v>
      </c>
    </row>
    <row r="778" spans="1:31" ht="12.75">
      <c r="A778" s="260">
        <v>46037</v>
      </c>
      <c r="B778" s="15" t="s">
        <v>25</v>
      </c>
      <c r="C778" s="29">
        <v>19.7</v>
      </c>
      <c r="D778" s="29">
        <v>29.1</v>
      </c>
      <c r="E778" s="29">
        <v>33.200000000000003</v>
      </c>
      <c r="F778" s="29">
        <v>0</v>
      </c>
      <c r="G778" s="29">
        <v>12.8</v>
      </c>
      <c r="H778" s="29">
        <v>11.5</v>
      </c>
      <c r="I778" s="29">
        <v>36.700000000000003</v>
      </c>
      <c r="J778" s="29">
        <v>15.4</v>
      </c>
      <c r="K778" s="29">
        <v>41.1</v>
      </c>
      <c r="L778" s="29">
        <v>33.9</v>
      </c>
      <c r="M778" s="29">
        <v>30.7</v>
      </c>
      <c r="N778" s="29">
        <v>24.2</v>
      </c>
      <c r="O778" s="29">
        <v>24.8</v>
      </c>
      <c r="P778" s="29">
        <v>14.1</v>
      </c>
      <c r="Q778" s="29">
        <v>26</v>
      </c>
      <c r="R778" s="29">
        <v>910.8</v>
      </c>
      <c r="S778" s="29">
        <v>0</v>
      </c>
      <c r="T778" s="29">
        <v>34.200000000000003</v>
      </c>
      <c r="U778" s="29">
        <v>0</v>
      </c>
      <c r="V778" s="29">
        <v>1048.0999999999999</v>
      </c>
      <c r="W778" s="29"/>
      <c r="X778" s="15">
        <f t="shared" si="146"/>
        <v>2346.3000000000002</v>
      </c>
      <c r="Y778" s="262">
        <f>X778+X779</f>
        <v>4994.8</v>
      </c>
      <c r="Z778" s="11"/>
      <c r="AE778" s="15">
        <v>24</v>
      </c>
    </row>
    <row r="779" spans="1:31" ht="12.75">
      <c r="A779" s="429"/>
      <c r="B779" s="12" t="s">
        <v>32</v>
      </c>
      <c r="C779" s="29">
        <v>13.6</v>
      </c>
      <c r="D779" s="29">
        <v>23</v>
      </c>
      <c r="E779" s="29">
        <v>27</v>
      </c>
      <c r="F779" s="29">
        <v>0</v>
      </c>
      <c r="G779" s="29">
        <v>10.4</v>
      </c>
      <c r="H779" s="29">
        <v>12</v>
      </c>
      <c r="I779" s="29">
        <v>36.5</v>
      </c>
      <c r="J779" s="29">
        <v>20.5</v>
      </c>
      <c r="K779" s="29">
        <v>46.8</v>
      </c>
      <c r="L779" s="29">
        <v>30.2</v>
      </c>
      <c r="M779" s="29">
        <v>25.6</v>
      </c>
      <c r="N779" s="29">
        <v>25.8</v>
      </c>
      <c r="O779" s="29">
        <v>14.2</v>
      </c>
      <c r="P779" s="29">
        <v>10.6</v>
      </c>
      <c r="Q779" s="29">
        <v>25.4</v>
      </c>
      <c r="R779" s="29">
        <v>1198.4000000000001</v>
      </c>
      <c r="S779" s="29">
        <v>0</v>
      </c>
      <c r="T779" s="29">
        <v>28.5</v>
      </c>
      <c r="U779" s="29">
        <v>1100</v>
      </c>
      <c r="V779" s="29">
        <v>0</v>
      </c>
      <c r="W779" s="29"/>
      <c r="X779" s="12">
        <f t="shared" si="146"/>
        <v>2648.5</v>
      </c>
      <c r="Y779" s="428"/>
      <c r="Z779" s="11"/>
      <c r="AE779" s="15">
        <v>31.4</v>
      </c>
    </row>
    <row r="780" spans="1:31" ht="12.75">
      <c r="A780" s="260">
        <v>46038</v>
      </c>
      <c r="B780" s="15" t="s">
        <v>25</v>
      </c>
      <c r="C780" s="29">
        <v>13.7</v>
      </c>
      <c r="D780" s="29">
        <v>15</v>
      </c>
      <c r="E780" s="29">
        <v>30</v>
      </c>
      <c r="F780" s="29">
        <v>0</v>
      </c>
      <c r="G780" s="29">
        <v>15</v>
      </c>
      <c r="H780" s="29">
        <v>7.7</v>
      </c>
      <c r="I780" s="29">
        <v>33</v>
      </c>
      <c r="J780" s="29">
        <v>18.2</v>
      </c>
      <c r="K780" s="29">
        <v>37</v>
      </c>
      <c r="L780" s="29">
        <v>30.9</v>
      </c>
      <c r="M780" s="29">
        <v>24.8</v>
      </c>
      <c r="N780" s="29">
        <v>20.3</v>
      </c>
      <c r="O780" s="29">
        <v>21.8</v>
      </c>
      <c r="P780" s="29">
        <v>10.1</v>
      </c>
      <c r="Q780" s="29">
        <v>22.9</v>
      </c>
      <c r="R780" s="29">
        <v>1023.3</v>
      </c>
      <c r="S780" s="29">
        <v>0</v>
      </c>
      <c r="T780" s="29">
        <v>41.2</v>
      </c>
      <c r="U780" s="29">
        <v>0</v>
      </c>
      <c r="V780" s="29">
        <v>955.4</v>
      </c>
      <c r="W780" s="29"/>
      <c r="X780" s="15">
        <f t="shared" si="146"/>
        <v>2320.3000000000002</v>
      </c>
      <c r="Y780" s="262">
        <f>X780+X781</f>
        <v>4799.3</v>
      </c>
      <c r="Z780" s="11"/>
      <c r="AE780" s="15">
        <v>33.299999999999997</v>
      </c>
    </row>
    <row r="781" spans="1:31" ht="12.75">
      <c r="A781" s="429"/>
      <c r="B781" s="12" t="s">
        <v>32</v>
      </c>
      <c r="C781" s="29">
        <v>22.1</v>
      </c>
      <c r="D781" s="29">
        <v>13.9</v>
      </c>
      <c r="E781" s="29">
        <v>22.8</v>
      </c>
      <c r="F781" s="29">
        <v>0</v>
      </c>
      <c r="G781" s="29">
        <v>10.3</v>
      </c>
      <c r="H781" s="29">
        <v>5.0999999999999996</v>
      </c>
      <c r="I781" s="29">
        <v>30.8</v>
      </c>
      <c r="J781" s="29">
        <v>18.5</v>
      </c>
      <c r="K781" s="29">
        <v>38.200000000000003</v>
      </c>
      <c r="L781" s="29">
        <v>24.1</v>
      </c>
      <c r="M781" s="29">
        <v>26.2</v>
      </c>
      <c r="N781" s="29">
        <v>27.7</v>
      </c>
      <c r="O781" s="29">
        <v>18.899999999999999</v>
      </c>
      <c r="P781" s="29">
        <v>10</v>
      </c>
      <c r="Q781" s="29">
        <v>23.8</v>
      </c>
      <c r="R781" s="29">
        <v>1146.8</v>
      </c>
      <c r="S781" s="29">
        <v>0</v>
      </c>
      <c r="T781" s="29">
        <v>36.700000000000003</v>
      </c>
      <c r="U781" s="29">
        <v>1003.1</v>
      </c>
      <c r="V781" s="29">
        <v>0</v>
      </c>
      <c r="W781" s="29"/>
      <c r="X781" s="12">
        <f t="shared" si="146"/>
        <v>2479</v>
      </c>
      <c r="Y781" s="428"/>
      <c r="Z781" s="11"/>
      <c r="AE781" s="15">
        <v>24.7</v>
      </c>
    </row>
    <row r="782" spans="1:31" ht="12.75">
      <c r="A782" s="260">
        <v>46039</v>
      </c>
      <c r="B782" s="15" t="s">
        <v>25</v>
      </c>
      <c r="C782" s="29">
        <v>26</v>
      </c>
      <c r="D782" s="29">
        <v>18.5</v>
      </c>
      <c r="E782" s="29">
        <v>28.5</v>
      </c>
      <c r="F782" s="29">
        <v>0</v>
      </c>
      <c r="G782" s="29">
        <v>12.3</v>
      </c>
      <c r="H782" s="29">
        <v>10.3</v>
      </c>
      <c r="I782" s="29">
        <v>24.4</v>
      </c>
      <c r="J782" s="29">
        <v>18.7</v>
      </c>
      <c r="K782" s="29">
        <v>34.9</v>
      </c>
      <c r="L782" s="29">
        <v>29.7</v>
      </c>
      <c r="M782" s="29">
        <v>29.1</v>
      </c>
      <c r="N782" s="29">
        <v>25.8</v>
      </c>
      <c r="O782" s="29">
        <v>29.2</v>
      </c>
      <c r="P782" s="29">
        <v>12</v>
      </c>
      <c r="Q782" s="29">
        <v>27.8</v>
      </c>
      <c r="R782" s="29">
        <v>1022.4</v>
      </c>
      <c r="S782" s="29">
        <v>0</v>
      </c>
      <c r="T782" s="29">
        <v>42.1</v>
      </c>
      <c r="U782" s="29">
        <v>0</v>
      </c>
      <c r="V782" s="29">
        <v>1032.2</v>
      </c>
      <c r="W782" s="29"/>
      <c r="X782" s="15">
        <f t="shared" si="146"/>
        <v>2423.8999999999996</v>
      </c>
      <c r="Y782" s="262">
        <f>X782+X783</f>
        <v>5035.5999999999995</v>
      </c>
      <c r="Z782" s="11"/>
      <c r="AE782" s="15">
        <v>23.5</v>
      </c>
    </row>
    <row r="783" spans="1:31" ht="12.75">
      <c r="A783" s="429"/>
      <c r="B783" s="12" t="s">
        <v>32</v>
      </c>
      <c r="C783" s="29">
        <v>16.8</v>
      </c>
      <c r="D783" s="29">
        <v>19.7</v>
      </c>
      <c r="E783" s="29">
        <v>27.5</v>
      </c>
      <c r="F783" s="29">
        <v>0</v>
      </c>
      <c r="G783" s="29">
        <v>9.3000000000000007</v>
      </c>
      <c r="H783" s="29">
        <v>10.199999999999999</v>
      </c>
      <c r="I783" s="29">
        <v>37</v>
      </c>
      <c r="J783" s="29">
        <v>19.2</v>
      </c>
      <c r="K783" s="29">
        <v>41.5</v>
      </c>
      <c r="L783" s="29">
        <v>31.5</v>
      </c>
      <c r="M783" s="29">
        <v>23.3</v>
      </c>
      <c r="N783" s="29">
        <v>23.8</v>
      </c>
      <c r="O783" s="29">
        <v>15</v>
      </c>
      <c r="P783" s="29">
        <v>11.3</v>
      </c>
      <c r="Q783" s="29">
        <v>26.6</v>
      </c>
      <c r="R783" s="29">
        <v>1216.2</v>
      </c>
      <c r="S783" s="29">
        <v>0</v>
      </c>
      <c r="T783" s="29">
        <v>27.1</v>
      </c>
      <c r="U783" s="29">
        <v>1055.7</v>
      </c>
      <c r="V783" s="29">
        <v>0</v>
      </c>
      <c r="W783" s="29"/>
      <c r="X783" s="12">
        <f t="shared" si="146"/>
        <v>2611.6999999999998</v>
      </c>
      <c r="Y783" s="428"/>
      <c r="Z783" s="11"/>
      <c r="AE783" s="15">
        <v>33</v>
      </c>
    </row>
    <row r="784" spans="1:31" ht="12.75">
      <c r="A784" s="260">
        <v>46040</v>
      </c>
      <c r="B784" s="15" t="s">
        <v>25</v>
      </c>
      <c r="C784" s="29">
        <v>26.5</v>
      </c>
      <c r="D784" s="29">
        <v>24.8</v>
      </c>
      <c r="E784" s="29">
        <v>31.6</v>
      </c>
      <c r="F784" s="29">
        <v>0</v>
      </c>
      <c r="G784" s="29">
        <v>14.5</v>
      </c>
      <c r="H784" s="29">
        <v>14.2</v>
      </c>
      <c r="I784" s="29">
        <v>28.2</v>
      </c>
      <c r="J784" s="29">
        <v>13.7</v>
      </c>
      <c r="K784" s="29">
        <v>33.799999999999997</v>
      </c>
      <c r="L784" s="29">
        <v>28.3</v>
      </c>
      <c r="M784" s="29">
        <v>29.4</v>
      </c>
      <c r="N784" s="29">
        <v>25.2</v>
      </c>
      <c r="O784" s="29">
        <v>22.1</v>
      </c>
      <c r="P784" s="29">
        <v>15.4</v>
      </c>
      <c r="Q784" s="29">
        <v>31.1</v>
      </c>
      <c r="R784" s="29">
        <v>1026.2</v>
      </c>
      <c r="S784" s="29">
        <v>0</v>
      </c>
      <c r="T784" s="29">
        <v>38.700000000000003</v>
      </c>
      <c r="U784" s="29">
        <v>0</v>
      </c>
      <c r="V784" s="29">
        <v>958.7</v>
      </c>
      <c r="W784" s="29"/>
      <c r="X784" s="15">
        <f t="shared" si="146"/>
        <v>2362.4</v>
      </c>
      <c r="Y784" s="262">
        <f>X784+X785</f>
        <v>4998.2000000000007</v>
      </c>
      <c r="Z784" s="11"/>
      <c r="AE784" s="15">
        <v>31</v>
      </c>
    </row>
    <row r="785" spans="1:31" ht="12.75">
      <c r="A785" s="429"/>
      <c r="B785" s="12" t="s">
        <v>32</v>
      </c>
      <c r="C785" s="29">
        <v>27.9</v>
      </c>
      <c r="D785" s="29">
        <v>19.3</v>
      </c>
      <c r="E785" s="29">
        <v>24.8</v>
      </c>
      <c r="F785" s="29">
        <v>0</v>
      </c>
      <c r="G785" s="29">
        <v>12.3</v>
      </c>
      <c r="H785" s="29">
        <v>6.1</v>
      </c>
      <c r="I785" s="29">
        <v>30.6</v>
      </c>
      <c r="J785" s="29">
        <v>16.899999999999999</v>
      </c>
      <c r="K785" s="29">
        <v>48.2</v>
      </c>
      <c r="L785" s="29">
        <v>27.3</v>
      </c>
      <c r="M785" s="29">
        <v>24.4</v>
      </c>
      <c r="N785" s="29">
        <v>24.4</v>
      </c>
      <c r="O785" s="29">
        <v>20.8</v>
      </c>
      <c r="P785" s="29">
        <v>12.6</v>
      </c>
      <c r="Q785" s="29">
        <v>24.8</v>
      </c>
      <c r="R785" s="29">
        <v>1191.4000000000001</v>
      </c>
      <c r="S785" s="29">
        <v>0</v>
      </c>
      <c r="T785" s="29">
        <v>38.5</v>
      </c>
      <c r="U785" s="29">
        <v>1085.5</v>
      </c>
      <c r="V785" s="29">
        <v>0</v>
      </c>
      <c r="W785" s="29"/>
      <c r="X785" s="12">
        <f t="shared" si="146"/>
        <v>2635.8</v>
      </c>
      <c r="Y785" s="428"/>
      <c r="Z785" s="11"/>
      <c r="AE785" s="15">
        <v>28.8</v>
      </c>
    </row>
    <row r="786" spans="1:31" ht="12.75">
      <c r="A786" s="260">
        <v>46041</v>
      </c>
      <c r="B786" s="15" t="s">
        <v>25</v>
      </c>
      <c r="C786" s="29">
        <v>30</v>
      </c>
      <c r="D786" s="29">
        <v>26.8</v>
      </c>
      <c r="E786" s="29">
        <v>28.5</v>
      </c>
      <c r="F786" s="29">
        <v>0</v>
      </c>
      <c r="G786" s="29">
        <v>9.8000000000000007</v>
      </c>
      <c r="H786" s="29">
        <v>10.4</v>
      </c>
      <c r="I786" s="29">
        <v>34</v>
      </c>
      <c r="J786" s="29">
        <v>18</v>
      </c>
      <c r="K786" s="29">
        <v>40.799999999999997</v>
      </c>
      <c r="L786" s="29">
        <v>26</v>
      </c>
      <c r="M786" s="29">
        <v>29.3</v>
      </c>
      <c r="N786" s="29">
        <v>22.3</v>
      </c>
      <c r="O786" s="29">
        <v>22</v>
      </c>
      <c r="P786" s="29">
        <v>13</v>
      </c>
      <c r="Q786" s="29">
        <v>31</v>
      </c>
      <c r="R786" s="29">
        <v>1108.8</v>
      </c>
      <c r="S786" s="29">
        <v>0</v>
      </c>
      <c r="T786" s="29">
        <v>36.299999999999997</v>
      </c>
      <c r="U786" s="29">
        <v>0</v>
      </c>
      <c r="V786" s="29">
        <v>1016.1</v>
      </c>
      <c r="W786" s="29"/>
      <c r="X786" s="15">
        <f t="shared" si="146"/>
        <v>2503.1</v>
      </c>
      <c r="Y786" s="262">
        <f>X786+X787</f>
        <v>5172.2999999999993</v>
      </c>
      <c r="Z786" s="11"/>
      <c r="AE786" s="15">
        <v>23.5</v>
      </c>
    </row>
    <row r="787" spans="1:31" ht="12.75">
      <c r="A787" s="429"/>
      <c r="B787" s="12" t="s">
        <v>32</v>
      </c>
      <c r="C787" s="29">
        <v>18.899999999999999</v>
      </c>
      <c r="D787" s="29">
        <v>22.2</v>
      </c>
      <c r="E787" s="29">
        <v>26.7</v>
      </c>
      <c r="F787" s="29">
        <v>0</v>
      </c>
      <c r="G787" s="29">
        <v>10.3</v>
      </c>
      <c r="H787" s="29">
        <v>0</v>
      </c>
      <c r="I787" s="29">
        <v>31.3</v>
      </c>
      <c r="J787" s="29">
        <v>16.100000000000001</v>
      </c>
      <c r="K787" s="29">
        <v>40.1</v>
      </c>
      <c r="L787" s="29">
        <v>29.3</v>
      </c>
      <c r="M787" s="29">
        <v>24.8</v>
      </c>
      <c r="N787" s="29">
        <v>25</v>
      </c>
      <c r="O787" s="29">
        <v>17.8</v>
      </c>
      <c r="P787" s="29">
        <v>12.3</v>
      </c>
      <c r="Q787" s="29">
        <v>24.6</v>
      </c>
      <c r="R787" s="29">
        <v>1251</v>
      </c>
      <c r="S787" s="29">
        <v>0</v>
      </c>
      <c r="T787" s="29">
        <v>30.8</v>
      </c>
      <c r="U787" s="29">
        <v>1088</v>
      </c>
      <c r="V787" s="29">
        <v>0</v>
      </c>
      <c r="W787" s="29"/>
      <c r="X787" s="12">
        <f t="shared" si="146"/>
        <v>2669.2</v>
      </c>
      <c r="Y787" s="428"/>
      <c r="Z787" s="11"/>
      <c r="AE787" s="15">
        <v>34.1</v>
      </c>
    </row>
    <row r="788" spans="1:31" ht="12.75">
      <c r="A788" s="260">
        <v>46042</v>
      </c>
      <c r="B788" s="15" t="s">
        <v>25</v>
      </c>
      <c r="C788" s="29">
        <v>24.6</v>
      </c>
      <c r="D788" s="29">
        <v>20.5</v>
      </c>
      <c r="E788" s="29">
        <v>31</v>
      </c>
      <c r="F788" s="29">
        <v>0</v>
      </c>
      <c r="G788" s="29">
        <v>9</v>
      </c>
      <c r="H788" s="29">
        <v>7.6</v>
      </c>
      <c r="I788" s="29">
        <v>39</v>
      </c>
      <c r="J788" s="29">
        <v>21</v>
      </c>
      <c r="K788" s="29">
        <v>40.700000000000003</v>
      </c>
      <c r="L788" s="29">
        <v>28.3</v>
      </c>
      <c r="M788" s="29">
        <v>30.5</v>
      </c>
      <c r="N788" s="29">
        <v>24.9</v>
      </c>
      <c r="O788" s="29">
        <v>25.1</v>
      </c>
      <c r="P788" s="29">
        <v>13.6</v>
      </c>
      <c r="Q788" s="29">
        <v>27.1</v>
      </c>
      <c r="R788" s="29">
        <v>1084.7</v>
      </c>
      <c r="S788" s="29">
        <v>0</v>
      </c>
      <c r="T788" s="29">
        <v>39.1</v>
      </c>
      <c r="U788" s="29">
        <v>0</v>
      </c>
      <c r="V788" s="29">
        <v>1021.1</v>
      </c>
      <c r="W788" s="29"/>
      <c r="X788" s="15">
        <f t="shared" si="146"/>
        <v>2487.8000000000002</v>
      </c>
      <c r="Y788" s="262">
        <f>X788+X789</f>
        <v>2487.8000000000002</v>
      </c>
      <c r="Z788" s="11"/>
      <c r="AE788" s="15">
        <v>31</v>
      </c>
    </row>
    <row r="789" spans="1:31" ht="12.75">
      <c r="A789" s="429"/>
      <c r="B789" s="12" t="s">
        <v>32</v>
      </c>
      <c r="C789" s="29">
        <v>0</v>
      </c>
      <c r="D789" s="29">
        <v>0</v>
      </c>
      <c r="E789" s="29">
        <v>0</v>
      </c>
      <c r="F789" s="29">
        <v>0</v>
      </c>
      <c r="G789" s="29">
        <v>0</v>
      </c>
      <c r="H789" s="29">
        <v>0</v>
      </c>
      <c r="I789" s="29">
        <v>0</v>
      </c>
      <c r="J789" s="29">
        <v>0</v>
      </c>
      <c r="K789" s="29">
        <v>0</v>
      </c>
      <c r="L789" s="29">
        <v>0</v>
      </c>
      <c r="M789" s="29">
        <v>0</v>
      </c>
      <c r="N789" s="29">
        <v>0</v>
      </c>
      <c r="O789" s="29">
        <v>0</v>
      </c>
      <c r="P789" s="29">
        <v>0</v>
      </c>
      <c r="Q789" s="29">
        <v>0</v>
      </c>
      <c r="R789" s="29">
        <v>0</v>
      </c>
      <c r="S789" s="29">
        <v>0</v>
      </c>
      <c r="T789" s="29">
        <v>0</v>
      </c>
      <c r="U789" s="29">
        <v>0</v>
      </c>
      <c r="V789" s="29">
        <v>0</v>
      </c>
      <c r="W789" s="29"/>
      <c r="X789" s="12">
        <f t="shared" si="146"/>
        <v>0</v>
      </c>
      <c r="Y789" s="428"/>
      <c r="Z789" s="11"/>
      <c r="AE789" s="15">
        <v>0</v>
      </c>
    </row>
    <row r="790" spans="1:31" ht="12.75">
      <c r="AE790" s="11" t="s">
        <v>138</v>
      </c>
    </row>
    <row r="791" spans="1:31" ht="12.75">
      <c r="A791" s="255" t="s">
        <v>89</v>
      </c>
      <c r="B791" s="437"/>
      <c r="C791" s="17">
        <f t="shared" ref="C791:V791" si="147">SUM(C770:C789)</f>
        <v>401.59999999999997</v>
      </c>
      <c r="D791" s="17">
        <f t="shared" si="147"/>
        <v>409.1</v>
      </c>
      <c r="E791" s="17">
        <f t="shared" si="147"/>
        <v>548.20000000000005</v>
      </c>
      <c r="F791" s="17">
        <f t="shared" si="147"/>
        <v>0</v>
      </c>
      <c r="G791" s="17">
        <f t="shared" si="147"/>
        <v>230.80000000000007</v>
      </c>
      <c r="H791" s="17">
        <f t="shared" si="147"/>
        <v>167.99999999999997</v>
      </c>
      <c r="I791" s="17">
        <f t="shared" si="147"/>
        <v>612.69999999999993</v>
      </c>
      <c r="J791" s="17">
        <f t="shared" si="147"/>
        <v>319</v>
      </c>
      <c r="K791" s="17">
        <f t="shared" si="147"/>
        <v>769.30000000000007</v>
      </c>
      <c r="L791" s="17">
        <f t="shared" si="147"/>
        <v>578.99999999999989</v>
      </c>
      <c r="M791" s="17">
        <f t="shared" si="147"/>
        <v>543.70000000000005</v>
      </c>
      <c r="N791" s="17">
        <f t="shared" si="147"/>
        <v>460.09999999999997</v>
      </c>
      <c r="O791" s="17">
        <f t="shared" si="147"/>
        <v>379.40000000000009</v>
      </c>
      <c r="P791" s="17">
        <f t="shared" si="147"/>
        <v>227.29999999999998</v>
      </c>
      <c r="Q791" s="17">
        <f t="shared" si="147"/>
        <v>478.70000000000016</v>
      </c>
      <c r="R791" s="17">
        <f t="shared" si="147"/>
        <v>21409.899999999998</v>
      </c>
      <c r="S791" s="17">
        <f t="shared" si="147"/>
        <v>0</v>
      </c>
      <c r="T791" s="17">
        <f t="shared" si="147"/>
        <v>691.5</v>
      </c>
      <c r="U791" s="17">
        <f t="shared" si="147"/>
        <v>9561.7999999999993</v>
      </c>
      <c r="V791" s="17">
        <f t="shared" si="147"/>
        <v>10078.199999999999</v>
      </c>
      <c r="W791" s="17"/>
      <c r="X791" s="17">
        <f t="shared" ref="X791:Y791" si="148">SUM(X770:X789)</f>
        <v>47868.299999999996</v>
      </c>
      <c r="Y791" s="17">
        <f t="shared" si="148"/>
        <v>47868.3</v>
      </c>
    </row>
    <row r="792" spans="1:31" ht="13.5">
      <c r="A792" s="270" t="s">
        <v>90</v>
      </c>
      <c r="B792" s="437"/>
      <c r="C792" s="16">
        <f t="shared" ref="C792:Q792" si="149">40*C791</f>
        <v>16063.999999999998</v>
      </c>
      <c r="D792" s="16">
        <f t="shared" si="149"/>
        <v>16364</v>
      </c>
      <c r="E792" s="16">
        <f t="shared" si="149"/>
        <v>21928</v>
      </c>
      <c r="F792" s="16">
        <f t="shared" si="149"/>
        <v>0</v>
      </c>
      <c r="G792" s="16">
        <f t="shared" si="149"/>
        <v>9232.0000000000036</v>
      </c>
      <c r="H792" s="16">
        <f t="shared" si="149"/>
        <v>6719.9999999999991</v>
      </c>
      <c r="I792" s="16">
        <f t="shared" si="149"/>
        <v>24507.999999999996</v>
      </c>
      <c r="J792" s="16">
        <f t="shared" si="149"/>
        <v>12760</v>
      </c>
      <c r="K792" s="16">
        <f t="shared" si="149"/>
        <v>30772.000000000004</v>
      </c>
      <c r="L792" s="16">
        <f t="shared" si="149"/>
        <v>23159.999999999996</v>
      </c>
      <c r="M792" s="16">
        <f t="shared" si="149"/>
        <v>21748</v>
      </c>
      <c r="N792" s="16">
        <f t="shared" si="149"/>
        <v>18404</v>
      </c>
      <c r="O792" s="16">
        <f t="shared" si="149"/>
        <v>15176.000000000004</v>
      </c>
      <c r="P792" s="16">
        <f t="shared" si="149"/>
        <v>9092</v>
      </c>
      <c r="Q792" s="16">
        <f t="shared" si="149"/>
        <v>19148.000000000007</v>
      </c>
      <c r="R792" s="16"/>
      <c r="S792" s="16">
        <f t="shared" ref="S792:T792" si="150">40*S791</f>
        <v>0</v>
      </c>
      <c r="T792" s="16">
        <f t="shared" si="150"/>
        <v>27660</v>
      </c>
      <c r="U792" s="16"/>
      <c r="V792" s="16"/>
      <c r="W792" s="16"/>
      <c r="X792" s="16">
        <f t="shared" ref="X792:Y792" si="151">40*X791</f>
        <v>1914731.9999999998</v>
      </c>
      <c r="Y792" s="16">
        <f t="shared" si="151"/>
        <v>1914732</v>
      </c>
    </row>
    <row r="793" spans="1:31" ht="12.75">
      <c r="A793" s="82"/>
      <c r="B793" s="67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5"/>
      <c r="Y793" s="15"/>
    </row>
    <row r="794" spans="1:31" ht="12.75">
      <c r="A794" s="255" t="s">
        <v>91</v>
      </c>
      <c r="B794" s="43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76"/>
      <c r="U794" s="76"/>
      <c r="V794" s="76"/>
      <c r="W794" s="76"/>
      <c r="X794" s="22"/>
      <c r="Y794" s="22"/>
    </row>
    <row r="795" spans="1:31" ht="12.75">
      <c r="A795" s="254" t="s">
        <v>92</v>
      </c>
      <c r="B795" s="437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59"/>
      <c r="U795" s="59"/>
      <c r="V795" s="59"/>
      <c r="W795" s="59"/>
      <c r="X795" s="20"/>
      <c r="Y795" s="20"/>
      <c r="AE795" s="24" t="s">
        <v>139</v>
      </c>
    </row>
    <row r="796" spans="1:31" ht="12.75">
      <c r="AE796" s="24" t="s">
        <v>140</v>
      </c>
    </row>
    <row r="797" spans="1:31" ht="12.75">
      <c r="A797" s="260">
        <v>46043</v>
      </c>
      <c r="B797" s="15" t="s">
        <v>25</v>
      </c>
      <c r="C797" s="15">
        <v>25.5</v>
      </c>
      <c r="D797" s="15">
        <v>34.799999999999997</v>
      </c>
      <c r="E797" s="15">
        <v>32</v>
      </c>
      <c r="F797" s="15">
        <v>0</v>
      </c>
      <c r="G797" s="15">
        <v>11.7</v>
      </c>
      <c r="H797" s="15">
        <v>2.2999999999999998</v>
      </c>
      <c r="I797" s="15">
        <v>39.4</v>
      </c>
      <c r="J797" s="15">
        <v>14.5</v>
      </c>
      <c r="K797" s="15">
        <v>39.700000000000003</v>
      </c>
      <c r="L797" s="15">
        <v>31.5</v>
      </c>
      <c r="M797" s="15">
        <v>25.6</v>
      </c>
      <c r="N797" s="15">
        <v>21.2</v>
      </c>
      <c r="O797" s="15">
        <v>26.4</v>
      </c>
      <c r="P797" s="15">
        <v>15.9</v>
      </c>
      <c r="Q797" s="15">
        <v>29.7</v>
      </c>
      <c r="R797" s="15">
        <v>1063.7</v>
      </c>
      <c r="S797" s="15">
        <v>0</v>
      </c>
      <c r="T797" s="15">
        <v>45.3</v>
      </c>
      <c r="U797" s="15">
        <v>0</v>
      </c>
      <c r="V797" s="15">
        <v>958.1</v>
      </c>
      <c r="W797" s="15"/>
      <c r="X797" s="15">
        <f t="shared" ref="X797:X813" si="152">SUM(C797:W797)</f>
        <v>2417.3000000000002</v>
      </c>
      <c r="Y797" s="262">
        <f>X797+X798</f>
        <v>4879.7</v>
      </c>
      <c r="AA797" s="15"/>
      <c r="AE797" s="15">
        <v>22.2</v>
      </c>
    </row>
    <row r="798" spans="1:31" ht="12.75">
      <c r="A798" s="424"/>
      <c r="B798" s="12" t="s">
        <v>32</v>
      </c>
      <c r="C798" s="12">
        <v>23.3</v>
      </c>
      <c r="D798" s="12">
        <v>16.8</v>
      </c>
      <c r="E798" s="12">
        <v>22.2</v>
      </c>
      <c r="F798" s="12">
        <v>0</v>
      </c>
      <c r="G798" s="12">
        <v>11.7</v>
      </c>
      <c r="H798" s="12">
        <v>5</v>
      </c>
      <c r="I798" s="12">
        <v>39</v>
      </c>
      <c r="J798" s="12">
        <v>18.899999999999999</v>
      </c>
      <c r="K798" s="12">
        <v>50.3</v>
      </c>
      <c r="L798" s="12">
        <v>30.4</v>
      </c>
      <c r="M798" s="12">
        <v>31.8</v>
      </c>
      <c r="N798" s="12">
        <v>24.9</v>
      </c>
      <c r="O798" s="12">
        <v>14.9</v>
      </c>
      <c r="P798" s="12">
        <v>5.9</v>
      </c>
      <c r="Q798" s="12">
        <v>21.7</v>
      </c>
      <c r="R798" s="12">
        <v>1168.0999999999999</v>
      </c>
      <c r="S798" s="12">
        <v>0</v>
      </c>
      <c r="T798" s="12">
        <v>31.5</v>
      </c>
      <c r="U798" s="12">
        <v>946</v>
      </c>
      <c r="V798" s="12">
        <v>0</v>
      </c>
      <c r="W798" s="12"/>
      <c r="X798" s="12">
        <f t="shared" si="152"/>
        <v>2462.3999999999996</v>
      </c>
      <c r="Y798" s="428"/>
      <c r="AA798" s="12"/>
      <c r="AE798" s="12">
        <v>31</v>
      </c>
    </row>
    <row r="799" spans="1:31" ht="12.75">
      <c r="A799" s="260">
        <v>46044</v>
      </c>
      <c r="B799" s="15" t="s">
        <v>25</v>
      </c>
      <c r="C799" s="29">
        <v>27.1</v>
      </c>
      <c r="D799" s="29">
        <v>24.4</v>
      </c>
      <c r="E799" s="29">
        <v>32.200000000000003</v>
      </c>
      <c r="F799" s="15">
        <v>0</v>
      </c>
      <c r="G799" s="29">
        <v>20.100000000000001</v>
      </c>
      <c r="H799" s="29">
        <v>8.1999999999999993</v>
      </c>
      <c r="I799" s="29">
        <v>22.2</v>
      </c>
      <c r="J799" s="29">
        <v>19.8</v>
      </c>
      <c r="K799" s="29">
        <v>46.7</v>
      </c>
      <c r="L799" s="29">
        <v>27.5</v>
      </c>
      <c r="M799" s="29">
        <v>33.1</v>
      </c>
      <c r="N799" s="29">
        <v>25.9</v>
      </c>
      <c r="O799" s="29">
        <v>25.7</v>
      </c>
      <c r="P799" s="29">
        <v>10.1</v>
      </c>
      <c r="Q799" s="29">
        <v>24.4</v>
      </c>
      <c r="R799" s="29">
        <v>1039.5999999999999</v>
      </c>
      <c r="S799" s="15">
        <v>0</v>
      </c>
      <c r="T799" s="29">
        <v>43.4</v>
      </c>
      <c r="U799" s="29">
        <v>0</v>
      </c>
      <c r="V799" s="29">
        <v>1038.4000000000001</v>
      </c>
      <c r="W799" s="29"/>
      <c r="X799" s="15">
        <f t="shared" si="152"/>
        <v>2468.8000000000002</v>
      </c>
      <c r="Y799" s="262">
        <f>X799+X800</f>
        <v>5060.2000000000007</v>
      </c>
      <c r="AA799" s="29"/>
      <c r="AE799" s="29">
        <v>26.2</v>
      </c>
    </row>
    <row r="800" spans="1:31" ht="12.75">
      <c r="A800" s="429"/>
      <c r="B800" s="12" t="s">
        <v>32</v>
      </c>
      <c r="C800" s="29">
        <v>26.8</v>
      </c>
      <c r="D800" s="29">
        <v>18.5</v>
      </c>
      <c r="E800" s="29">
        <v>26.8</v>
      </c>
      <c r="F800" s="15">
        <v>0</v>
      </c>
      <c r="G800" s="29">
        <v>15.2</v>
      </c>
      <c r="H800" s="29">
        <v>9.5</v>
      </c>
      <c r="I800" s="29">
        <v>14</v>
      </c>
      <c r="J800" s="29">
        <v>14.2</v>
      </c>
      <c r="K800" s="29">
        <v>49.1</v>
      </c>
      <c r="L800" s="29">
        <v>30.2</v>
      </c>
      <c r="M800" s="29">
        <v>29.2</v>
      </c>
      <c r="N800" s="29">
        <v>24.6</v>
      </c>
      <c r="O800" s="29">
        <v>14.2</v>
      </c>
      <c r="P800" s="29">
        <v>13</v>
      </c>
      <c r="Q800" s="29">
        <v>27.2</v>
      </c>
      <c r="R800" s="29">
        <v>1199.8</v>
      </c>
      <c r="S800" s="15">
        <v>0</v>
      </c>
      <c r="T800" s="29">
        <v>30.4</v>
      </c>
      <c r="U800" s="29">
        <v>1048.7</v>
      </c>
      <c r="V800" s="29">
        <v>0</v>
      </c>
      <c r="W800" s="29"/>
      <c r="X800" s="12">
        <f t="shared" si="152"/>
        <v>2591.4</v>
      </c>
      <c r="Y800" s="428"/>
      <c r="AA800" s="29"/>
      <c r="AE800" s="29">
        <v>31.7</v>
      </c>
    </row>
    <row r="801" spans="1:31" ht="12.75">
      <c r="A801" s="260">
        <v>46045</v>
      </c>
      <c r="B801" s="15" t="s">
        <v>25</v>
      </c>
      <c r="C801" s="29">
        <v>24.8</v>
      </c>
      <c r="D801" s="29">
        <v>15</v>
      </c>
      <c r="E801" s="29">
        <v>32.700000000000003</v>
      </c>
      <c r="F801" s="15">
        <v>0</v>
      </c>
      <c r="G801" s="29">
        <v>18.5</v>
      </c>
      <c r="H801" s="29">
        <v>6.6</v>
      </c>
      <c r="I801" s="29">
        <v>18.3</v>
      </c>
      <c r="J801" s="29">
        <v>20.6</v>
      </c>
      <c r="K801" s="29">
        <v>46.6</v>
      </c>
      <c r="L801" s="29">
        <v>34.5</v>
      </c>
      <c r="M801" s="29">
        <v>33.5</v>
      </c>
      <c r="N801" s="29">
        <v>27</v>
      </c>
      <c r="O801" s="29">
        <v>30.6</v>
      </c>
      <c r="P801" s="29">
        <v>15.7</v>
      </c>
      <c r="Q801" s="29">
        <v>24.3</v>
      </c>
      <c r="R801" s="29">
        <v>938.6</v>
      </c>
      <c r="S801" s="15">
        <v>0</v>
      </c>
      <c r="T801" s="29">
        <v>44.4</v>
      </c>
      <c r="U801" s="29">
        <v>0</v>
      </c>
      <c r="V801" s="29">
        <v>1030.5999999999999</v>
      </c>
      <c r="W801" s="29"/>
      <c r="X801" s="15">
        <f t="shared" si="152"/>
        <v>2362.3000000000002</v>
      </c>
      <c r="Y801" s="262">
        <f>X801+X802</f>
        <v>4928.7</v>
      </c>
      <c r="AA801" s="29"/>
      <c r="AE801" s="29">
        <v>26.9</v>
      </c>
    </row>
    <row r="802" spans="1:31" ht="12.75">
      <c r="A802" s="429"/>
      <c r="B802" s="12" t="s">
        <v>32</v>
      </c>
      <c r="C802" s="29">
        <v>29.8</v>
      </c>
      <c r="D802" s="29">
        <v>18.7</v>
      </c>
      <c r="E802" s="29">
        <v>26.7</v>
      </c>
      <c r="F802" s="15">
        <v>0</v>
      </c>
      <c r="G802" s="29">
        <v>14.8</v>
      </c>
      <c r="H802" s="29">
        <v>8.1</v>
      </c>
      <c r="I802" s="29">
        <v>15.4</v>
      </c>
      <c r="J802" s="29">
        <v>15.7</v>
      </c>
      <c r="K802" s="29">
        <v>51.1</v>
      </c>
      <c r="L802" s="29">
        <v>31.9</v>
      </c>
      <c r="M802" s="29">
        <v>29.2</v>
      </c>
      <c r="N802" s="29">
        <v>25.8</v>
      </c>
      <c r="O802" s="29">
        <v>15.2</v>
      </c>
      <c r="P802" s="29">
        <v>12.6</v>
      </c>
      <c r="Q802" s="29">
        <v>26</v>
      </c>
      <c r="R802" s="29">
        <v>1169.3</v>
      </c>
      <c r="S802" s="15">
        <v>0</v>
      </c>
      <c r="T802" s="29">
        <v>45</v>
      </c>
      <c r="U802" s="29">
        <v>1031.0999999999999</v>
      </c>
      <c r="V802" s="29">
        <v>0</v>
      </c>
      <c r="W802" s="29"/>
      <c r="X802" s="12">
        <f t="shared" si="152"/>
        <v>2566.3999999999996</v>
      </c>
      <c r="Y802" s="428"/>
      <c r="AA802" s="29"/>
      <c r="AE802" s="29">
        <v>27.4</v>
      </c>
    </row>
    <row r="803" spans="1:31" ht="12.75">
      <c r="A803" s="260">
        <v>46046</v>
      </c>
      <c r="B803" s="15" t="s">
        <v>25</v>
      </c>
      <c r="C803" s="29">
        <v>26.5</v>
      </c>
      <c r="D803" s="29">
        <v>23.7</v>
      </c>
      <c r="E803" s="29">
        <v>25.3</v>
      </c>
      <c r="F803" s="15">
        <v>0</v>
      </c>
      <c r="G803" s="29">
        <v>10.8</v>
      </c>
      <c r="H803" s="29">
        <v>9.8000000000000007</v>
      </c>
      <c r="I803" s="29">
        <v>17.2</v>
      </c>
      <c r="J803" s="29">
        <v>19.7</v>
      </c>
      <c r="K803" s="29">
        <v>46.8</v>
      </c>
      <c r="L803" s="29">
        <v>30.3</v>
      </c>
      <c r="M803" s="29">
        <v>32.200000000000003</v>
      </c>
      <c r="N803" s="29">
        <v>26.2</v>
      </c>
      <c r="O803" s="29">
        <v>24.4</v>
      </c>
      <c r="P803" s="29">
        <v>16.5</v>
      </c>
      <c r="Q803" s="29">
        <v>24.6</v>
      </c>
      <c r="R803" s="29">
        <v>874.2</v>
      </c>
      <c r="S803" s="15">
        <v>0</v>
      </c>
      <c r="T803" s="29">
        <v>42.2</v>
      </c>
      <c r="U803" s="29">
        <v>0</v>
      </c>
      <c r="V803" s="29">
        <v>912.4</v>
      </c>
      <c r="W803" s="29"/>
      <c r="X803" s="15">
        <f t="shared" si="152"/>
        <v>2162.8000000000002</v>
      </c>
      <c r="Y803" s="262">
        <f>X803+X804</f>
        <v>4907.6000000000004</v>
      </c>
      <c r="AA803" s="29"/>
      <c r="AE803" s="29">
        <v>23.3</v>
      </c>
    </row>
    <row r="804" spans="1:31" ht="12.75">
      <c r="A804" s="429"/>
      <c r="B804" s="12" t="s">
        <v>32</v>
      </c>
      <c r="C804" s="29">
        <v>23.1</v>
      </c>
      <c r="D804" s="29">
        <v>23.2</v>
      </c>
      <c r="E804" s="29">
        <v>28.6</v>
      </c>
      <c r="F804" s="15">
        <v>0</v>
      </c>
      <c r="G804" s="29">
        <v>19</v>
      </c>
      <c r="H804" s="29">
        <v>11.7</v>
      </c>
      <c r="I804" s="29">
        <v>18.3</v>
      </c>
      <c r="J804" s="29">
        <v>19.8</v>
      </c>
      <c r="K804" s="29">
        <v>43.5</v>
      </c>
      <c r="L804" s="29">
        <v>38.5</v>
      </c>
      <c r="M804" s="29">
        <v>30.1</v>
      </c>
      <c r="N804" s="29">
        <v>24.9</v>
      </c>
      <c r="O804" s="29">
        <v>15.9</v>
      </c>
      <c r="P804" s="29">
        <v>10.5</v>
      </c>
      <c r="Q804" s="29">
        <v>26.4</v>
      </c>
      <c r="R804" s="29">
        <v>1207.3</v>
      </c>
      <c r="S804" s="15">
        <v>0</v>
      </c>
      <c r="T804" s="29">
        <v>40.700000000000003</v>
      </c>
      <c r="U804" s="29">
        <v>1163.3</v>
      </c>
      <c r="V804" s="29">
        <v>0</v>
      </c>
      <c r="W804" s="29"/>
      <c r="X804" s="12">
        <f t="shared" si="152"/>
        <v>2744.8</v>
      </c>
      <c r="Y804" s="428"/>
      <c r="AA804" s="29"/>
      <c r="AE804" s="29">
        <v>34</v>
      </c>
    </row>
    <row r="805" spans="1:31" ht="12.75">
      <c r="A805" s="260">
        <v>46047</v>
      </c>
      <c r="B805" s="15" t="s">
        <v>25</v>
      </c>
      <c r="C805" s="29">
        <v>29</v>
      </c>
      <c r="D805" s="29">
        <v>22.3</v>
      </c>
      <c r="E805" s="29">
        <v>31.4</v>
      </c>
      <c r="F805" s="15">
        <v>0</v>
      </c>
      <c r="G805" s="29">
        <v>18.100000000000001</v>
      </c>
      <c r="H805" s="29">
        <v>9.5</v>
      </c>
      <c r="I805" s="29">
        <v>21.8</v>
      </c>
      <c r="J805" s="29">
        <v>23.5</v>
      </c>
      <c r="K805" s="29">
        <v>51.7</v>
      </c>
      <c r="L805" s="29">
        <v>34.4</v>
      </c>
      <c r="M805" s="29">
        <v>35.799999999999997</v>
      </c>
      <c r="N805" s="29">
        <v>26.7</v>
      </c>
      <c r="O805" s="29">
        <v>26.5</v>
      </c>
      <c r="P805" s="29">
        <v>13</v>
      </c>
      <c r="Q805" s="29">
        <v>24.8</v>
      </c>
      <c r="R805" s="29">
        <v>963</v>
      </c>
      <c r="S805" s="15">
        <v>0</v>
      </c>
      <c r="T805" s="29">
        <v>47.5</v>
      </c>
      <c r="U805" s="29">
        <v>0</v>
      </c>
      <c r="V805" s="29">
        <v>1020.3</v>
      </c>
      <c r="W805" s="29"/>
      <c r="X805" s="15">
        <f t="shared" si="152"/>
        <v>2399.3000000000002</v>
      </c>
      <c r="Y805" s="262">
        <f>X805+X806</f>
        <v>5175.5</v>
      </c>
      <c r="AA805" s="29"/>
      <c r="AE805" s="29">
        <v>30.4</v>
      </c>
    </row>
    <row r="806" spans="1:31" ht="12.75">
      <c r="A806" s="429"/>
      <c r="B806" s="12" t="s">
        <v>32</v>
      </c>
      <c r="C806" s="29">
        <v>34.4</v>
      </c>
      <c r="D806" s="29">
        <v>23.9</v>
      </c>
      <c r="E806" s="29">
        <v>27.1</v>
      </c>
      <c r="F806" s="15">
        <v>0</v>
      </c>
      <c r="G806" s="29">
        <v>16.600000000000001</v>
      </c>
      <c r="H806" s="29">
        <v>11.3</v>
      </c>
      <c r="I806" s="29">
        <v>23.4</v>
      </c>
      <c r="J806" s="29">
        <v>18.399999999999999</v>
      </c>
      <c r="K806" s="29">
        <v>49.7</v>
      </c>
      <c r="L806" s="29">
        <v>30.6</v>
      </c>
      <c r="M806" s="29">
        <v>29</v>
      </c>
      <c r="N806" s="29">
        <v>24.7</v>
      </c>
      <c r="O806" s="29">
        <v>15.4</v>
      </c>
      <c r="P806" s="29">
        <v>14.2</v>
      </c>
      <c r="Q806" s="29">
        <v>23.6</v>
      </c>
      <c r="R806" s="29">
        <v>1234.3</v>
      </c>
      <c r="S806" s="15">
        <v>0</v>
      </c>
      <c r="T806" s="29">
        <v>43.6</v>
      </c>
      <c r="U806" s="29">
        <v>1156</v>
      </c>
      <c r="V806" s="29">
        <v>0</v>
      </c>
      <c r="W806" s="29"/>
      <c r="X806" s="12">
        <f t="shared" si="152"/>
        <v>2776.2</v>
      </c>
      <c r="Y806" s="428"/>
      <c r="AA806" s="29"/>
      <c r="AE806" s="29">
        <v>35.6</v>
      </c>
    </row>
    <row r="807" spans="1:31" ht="12.75">
      <c r="A807" s="260">
        <v>46048</v>
      </c>
      <c r="B807" s="15" t="s">
        <v>25</v>
      </c>
      <c r="C807" s="29">
        <v>32.700000000000003</v>
      </c>
      <c r="D807" s="29">
        <v>21</v>
      </c>
      <c r="E807" s="29">
        <v>28.3</v>
      </c>
      <c r="F807" s="15">
        <v>0</v>
      </c>
      <c r="G807" s="29">
        <v>19.399999999999999</v>
      </c>
      <c r="H807" s="29">
        <v>14.5</v>
      </c>
      <c r="I807" s="29">
        <v>14.2</v>
      </c>
      <c r="J807" s="29">
        <v>20.2</v>
      </c>
      <c r="K807" s="29">
        <v>50.6</v>
      </c>
      <c r="L807" s="29">
        <v>34.5</v>
      </c>
      <c r="M807" s="29">
        <v>34.299999999999997</v>
      </c>
      <c r="N807" s="29">
        <v>26.5</v>
      </c>
      <c r="O807" s="29">
        <v>21.5</v>
      </c>
      <c r="P807" s="29">
        <v>14.3</v>
      </c>
      <c r="Q807" s="29">
        <v>23</v>
      </c>
      <c r="R807" s="29">
        <v>1128.4000000000001</v>
      </c>
      <c r="S807" s="15">
        <v>0</v>
      </c>
      <c r="T807" s="29">
        <v>44.8</v>
      </c>
      <c r="U807" s="29">
        <v>0</v>
      </c>
      <c r="V807" s="29">
        <v>1025.8</v>
      </c>
      <c r="W807" s="29"/>
      <c r="X807" s="15">
        <f t="shared" si="152"/>
        <v>2554</v>
      </c>
      <c r="Y807" s="262">
        <f>X807+X808</f>
        <v>5323.6</v>
      </c>
      <c r="AA807" s="29"/>
      <c r="AE807" s="29">
        <v>37.799999999999997</v>
      </c>
    </row>
    <row r="808" spans="1:31" ht="12.75">
      <c r="A808" s="429"/>
      <c r="B808" s="12" t="s">
        <v>32</v>
      </c>
      <c r="C808" s="29">
        <v>26.4</v>
      </c>
      <c r="D808" s="29">
        <v>22.5</v>
      </c>
      <c r="E808" s="29">
        <v>28</v>
      </c>
      <c r="F808" s="15">
        <v>0</v>
      </c>
      <c r="G808" s="29">
        <v>15.2</v>
      </c>
      <c r="H808" s="29">
        <v>8.3000000000000007</v>
      </c>
      <c r="I808" s="29">
        <v>19</v>
      </c>
      <c r="J808" s="29">
        <v>24.2</v>
      </c>
      <c r="K808" s="29">
        <v>41.2</v>
      </c>
      <c r="L808" s="29">
        <v>33.799999999999997</v>
      </c>
      <c r="M808" s="29">
        <v>30.8</v>
      </c>
      <c r="N808" s="29">
        <v>23.5</v>
      </c>
      <c r="O808" s="29">
        <v>13.3</v>
      </c>
      <c r="P808" s="29">
        <v>10</v>
      </c>
      <c r="Q808" s="29">
        <v>24.8</v>
      </c>
      <c r="R808" s="29">
        <v>1228.5</v>
      </c>
      <c r="S808" s="15">
        <v>0</v>
      </c>
      <c r="T808" s="29">
        <v>42.9</v>
      </c>
      <c r="U808" s="29">
        <v>1177.2</v>
      </c>
      <c r="V808" s="29">
        <v>0</v>
      </c>
      <c r="W808" s="29"/>
      <c r="X808" s="12">
        <f t="shared" si="152"/>
        <v>2769.6000000000004</v>
      </c>
      <c r="Y808" s="428"/>
      <c r="AA808" s="29"/>
      <c r="AE808" s="29">
        <v>31</v>
      </c>
    </row>
    <row r="809" spans="1:31" ht="12.75">
      <c r="A809" s="260">
        <v>46049</v>
      </c>
      <c r="B809" s="15" t="s">
        <v>25</v>
      </c>
      <c r="C809" s="29">
        <v>30</v>
      </c>
      <c r="D809" s="29">
        <v>22.1</v>
      </c>
      <c r="E809" s="29">
        <v>31</v>
      </c>
      <c r="F809" s="15">
        <v>0</v>
      </c>
      <c r="G809" s="29">
        <v>13.8</v>
      </c>
      <c r="H809" s="29">
        <v>13</v>
      </c>
      <c r="I809" s="29">
        <v>21.9</v>
      </c>
      <c r="J809" s="29">
        <v>25.7</v>
      </c>
      <c r="K809" s="29">
        <v>46.4</v>
      </c>
      <c r="L809" s="29">
        <v>33.299999999999997</v>
      </c>
      <c r="M809" s="29">
        <v>32.1</v>
      </c>
      <c r="N809" s="29">
        <v>24.2</v>
      </c>
      <c r="O809" s="29">
        <v>23</v>
      </c>
      <c r="P809" s="29">
        <v>15.5</v>
      </c>
      <c r="Q809" s="29">
        <v>27.6</v>
      </c>
      <c r="R809" s="29">
        <v>1076</v>
      </c>
      <c r="S809" s="15">
        <v>0</v>
      </c>
      <c r="T809" s="29">
        <v>45</v>
      </c>
      <c r="U809" s="29">
        <v>0</v>
      </c>
      <c r="V809" s="29">
        <v>1027.9000000000001</v>
      </c>
      <c r="W809" s="29"/>
      <c r="X809" s="15">
        <f t="shared" si="152"/>
        <v>2508.5</v>
      </c>
      <c r="Y809" s="262">
        <f>X809+X810</f>
        <v>5376.6</v>
      </c>
      <c r="AA809" s="29"/>
      <c r="AE809" s="29">
        <v>44.6</v>
      </c>
    </row>
    <row r="810" spans="1:31" ht="12.75">
      <c r="A810" s="429"/>
      <c r="B810" s="12" t="s">
        <v>32</v>
      </c>
      <c r="C810" s="29">
        <v>29.6</v>
      </c>
      <c r="D810" s="29">
        <v>18.5</v>
      </c>
      <c r="E810" s="29">
        <v>25.1</v>
      </c>
      <c r="F810" s="15">
        <v>0</v>
      </c>
      <c r="G810" s="29">
        <v>18.899999999999999</v>
      </c>
      <c r="H810" s="29">
        <v>16</v>
      </c>
      <c r="I810" s="29">
        <v>20.9</v>
      </c>
      <c r="J810" s="29">
        <v>21.6</v>
      </c>
      <c r="K810" s="29">
        <v>50.2</v>
      </c>
      <c r="L810" s="29">
        <v>28.3</v>
      </c>
      <c r="M810" s="29">
        <v>30</v>
      </c>
      <c r="N810" s="29">
        <v>24.8</v>
      </c>
      <c r="O810" s="29">
        <v>15.5</v>
      </c>
      <c r="P810" s="29">
        <v>11.2</v>
      </c>
      <c r="Q810" s="29">
        <v>26.4</v>
      </c>
      <c r="R810" s="29">
        <v>1255.3</v>
      </c>
      <c r="S810" s="15">
        <v>0</v>
      </c>
      <c r="T810" s="29">
        <v>43</v>
      </c>
      <c r="U810" s="29">
        <v>1232.8</v>
      </c>
      <c r="V810" s="29">
        <v>0</v>
      </c>
      <c r="W810" s="29"/>
      <c r="X810" s="12">
        <f t="shared" si="152"/>
        <v>2868.1</v>
      </c>
      <c r="Y810" s="428"/>
      <c r="AA810" s="29"/>
      <c r="AE810" s="29">
        <v>32.6</v>
      </c>
    </row>
    <row r="811" spans="1:31" ht="12.75">
      <c r="A811" s="260">
        <v>46050</v>
      </c>
      <c r="B811" s="15" t="s">
        <v>25</v>
      </c>
      <c r="C811" s="29">
        <v>26.1</v>
      </c>
      <c r="D811" s="29">
        <v>20.100000000000001</v>
      </c>
      <c r="E811" s="29">
        <v>26</v>
      </c>
      <c r="F811" s="15">
        <v>0</v>
      </c>
      <c r="G811" s="29">
        <v>18.899999999999999</v>
      </c>
      <c r="H811" s="29">
        <v>11.3</v>
      </c>
      <c r="I811" s="29">
        <v>15.5</v>
      </c>
      <c r="J811" s="29">
        <v>25</v>
      </c>
      <c r="K811" s="29">
        <v>38.299999999999997</v>
      </c>
      <c r="L811" s="29">
        <v>31</v>
      </c>
      <c r="M811" s="29">
        <v>35</v>
      </c>
      <c r="N811" s="29">
        <v>18.5</v>
      </c>
      <c r="O811" s="29">
        <v>14.8</v>
      </c>
      <c r="P811" s="29">
        <v>17.2</v>
      </c>
      <c r="Q811" s="29">
        <v>28.2</v>
      </c>
      <c r="R811" s="29">
        <v>1097.3</v>
      </c>
      <c r="S811" s="15">
        <v>0</v>
      </c>
      <c r="T811" s="29">
        <v>46.7</v>
      </c>
      <c r="U811" s="29">
        <v>0</v>
      </c>
      <c r="V811" s="29">
        <v>1111.0999999999999</v>
      </c>
      <c r="W811" s="29"/>
      <c r="X811" s="15">
        <f t="shared" si="152"/>
        <v>2581</v>
      </c>
      <c r="Y811" s="262">
        <f>X811+X812</f>
        <v>5443.5</v>
      </c>
      <c r="AA811" s="29"/>
      <c r="AE811" s="29">
        <v>34.5</v>
      </c>
    </row>
    <row r="812" spans="1:31" ht="12.75">
      <c r="A812" s="429"/>
      <c r="B812" s="12" t="s">
        <v>32</v>
      </c>
      <c r="C812" s="29">
        <v>22.7</v>
      </c>
      <c r="D812" s="29">
        <v>19</v>
      </c>
      <c r="E812" s="29">
        <v>24.2</v>
      </c>
      <c r="F812" s="15">
        <v>0</v>
      </c>
      <c r="G812" s="29">
        <v>16.3</v>
      </c>
      <c r="H812" s="29">
        <v>7.4</v>
      </c>
      <c r="I812" s="29">
        <v>37.5</v>
      </c>
      <c r="J812" s="29">
        <v>17.7</v>
      </c>
      <c r="K812" s="29">
        <v>45</v>
      </c>
      <c r="L812" s="29">
        <v>29.5</v>
      </c>
      <c r="M812" s="29">
        <v>27.3</v>
      </c>
      <c r="N812" s="29">
        <v>19.899999999999999</v>
      </c>
      <c r="O812" s="29">
        <v>8.6</v>
      </c>
      <c r="P812" s="29">
        <v>11.3</v>
      </c>
      <c r="Q812" s="29">
        <v>25.1</v>
      </c>
      <c r="R812" s="29">
        <v>1226</v>
      </c>
      <c r="S812" s="15">
        <v>0</v>
      </c>
      <c r="T812" s="29">
        <v>43</v>
      </c>
      <c r="U812" s="29">
        <v>1282</v>
      </c>
      <c r="V812" s="29">
        <v>0</v>
      </c>
      <c r="W812" s="29"/>
      <c r="X812" s="12">
        <f t="shared" si="152"/>
        <v>2862.5</v>
      </c>
      <c r="Y812" s="428"/>
      <c r="AA812" s="29"/>
      <c r="AE812" s="29">
        <v>20.5</v>
      </c>
    </row>
    <row r="813" spans="1:31" ht="12.75">
      <c r="A813" s="260">
        <v>46051</v>
      </c>
      <c r="B813" s="15" t="s">
        <v>25</v>
      </c>
      <c r="C813" s="29">
        <v>32</v>
      </c>
      <c r="D813" s="29">
        <v>19.100000000000001</v>
      </c>
      <c r="E813" s="29">
        <v>26</v>
      </c>
      <c r="F813" s="15">
        <v>0</v>
      </c>
      <c r="G813" s="29">
        <v>20.5</v>
      </c>
      <c r="H813" s="29">
        <v>8.1</v>
      </c>
      <c r="I813" s="29">
        <v>16.5</v>
      </c>
      <c r="J813" s="29">
        <v>22.8</v>
      </c>
      <c r="K813" s="29">
        <v>43.9</v>
      </c>
      <c r="L813" s="29">
        <v>32</v>
      </c>
      <c r="M813" s="29">
        <v>34.700000000000003</v>
      </c>
      <c r="N813" s="29">
        <v>23.5</v>
      </c>
      <c r="O813" s="29">
        <v>19.7</v>
      </c>
      <c r="P813" s="29">
        <v>17.8</v>
      </c>
      <c r="Q813" s="29">
        <v>29.2</v>
      </c>
      <c r="R813" s="29">
        <v>1233.0999999999999</v>
      </c>
      <c r="S813" s="15">
        <v>0</v>
      </c>
      <c r="T813" s="29">
        <v>42.6</v>
      </c>
      <c r="U813" s="29">
        <v>0</v>
      </c>
      <c r="V813" s="29">
        <v>1125.0999999999999</v>
      </c>
      <c r="W813" s="29"/>
      <c r="X813" s="15">
        <f t="shared" si="152"/>
        <v>2746.5999999999995</v>
      </c>
      <c r="Y813" s="262">
        <f>X813+X814</f>
        <v>5373</v>
      </c>
      <c r="AA813" s="29"/>
      <c r="AE813" s="29">
        <v>32.799999999999997</v>
      </c>
    </row>
    <row r="814" spans="1:31" ht="12.75">
      <c r="A814" s="429"/>
      <c r="B814" s="12" t="s">
        <v>32</v>
      </c>
      <c r="C814" s="29">
        <v>24.7</v>
      </c>
      <c r="D814" s="29">
        <v>19.2</v>
      </c>
      <c r="E814" s="29">
        <v>26.2</v>
      </c>
      <c r="F814" s="15">
        <v>0</v>
      </c>
      <c r="G814" s="29">
        <v>19.399999999999999</v>
      </c>
      <c r="H814" s="29">
        <v>7.7</v>
      </c>
      <c r="I814" s="29">
        <v>10.6</v>
      </c>
      <c r="J814" s="29">
        <v>18.600000000000001</v>
      </c>
      <c r="K814" s="29">
        <v>43.6</v>
      </c>
      <c r="L814" s="29">
        <v>29.1</v>
      </c>
      <c r="M814" s="29">
        <v>30.9</v>
      </c>
      <c r="N814" s="29">
        <v>18.5</v>
      </c>
      <c r="O814" s="29">
        <v>10.6</v>
      </c>
      <c r="P814" s="29">
        <v>12.4</v>
      </c>
      <c r="Q814" s="29">
        <v>25</v>
      </c>
      <c r="R814" s="29">
        <v>1211.8</v>
      </c>
      <c r="S814" s="15">
        <v>0</v>
      </c>
      <c r="T814" s="29">
        <v>38.9</v>
      </c>
      <c r="U814" s="29">
        <v>1079.2</v>
      </c>
      <c r="V814" s="29">
        <v>0</v>
      </c>
      <c r="W814" s="29"/>
      <c r="X814" s="12">
        <f t="shared" ref="X814:X816" si="153">SUM(C814:V814)</f>
        <v>2626.4</v>
      </c>
      <c r="Y814" s="428"/>
      <c r="AE814" s="29">
        <v>31.3</v>
      </c>
    </row>
    <row r="815" spans="1:31" ht="12.75">
      <c r="A815" s="260">
        <v>46052</v>
      </c>
      <c r="B815" s="15" t="s">
        <v>25</v>
      </c>
      <c r="C815" s="29">
        <v>29.8</v>
      </c>
      <c r="D815" s="29">
        <v>20</v>
      </c>
      <c r="E815" s="29">
        <v>24.1</v>
      </c>
      <c r="F815" s="15">
        <v>0</v>
      </c>
      <c r="G815" s="29">
        <v>21.9</v>
      </c>
      <c r="H815" s="29">
        <v>14.8</v>
      </c>
      <c r="I815" s="29">
        <v>18.2</v>
      </c>
      <c r="J815" s="29">
        <v>20.7</v>
      </c>
      <c r="K815" s="29">
        <v>45.4</v>
      </c>
      <c r="L815" s="29">
        <v>32</v>
      </c>
      <c r="M815" s="29">
        <v>27.6</v>
      </c>
      <c r="N815" s="29">
        <v>21.4</v>
      </c>
      <c r="O815" s="29">
        <v>16</v>
      </c>
      <c r="P815" s="29">
        <v>12.4</v>
      </c>
      <c r="Q815" s="29">
        <v>24.9</v>
      </c>
      <c r="R815" s="29">
        <v>819.7</v>
      </c>
      <c r="S815" s="15">
        <v>0</v>
      </c>
      <c r="T815" s="29">
        <v>42.7</v>
      </c>
      <c r="U815" s="29">
        <v>0</v>
      </c>
      <c r="V815" s="29">
        <v>1017.9</v>
      </c>
      <c r="W815" s="29"/>
      <c r="X815" s="15">
        <f t="shared" si="153"/>
        <v>2209.5</v>
      </c>
      <c r="Y815" s="262">
        <f>X815+X816</f>
        <v>4765.8999999999996</v>
      </c>
      <c r="AE815" s="29">
        <v>26</v>
      </c>
    </row>
    <row r="816" spans="1:31" ht="12.75">
      <c r="A816" s="429"/>
      <c r="B816" s="12" t="s">
        <v>32</v>
      </c>
      <c r="C816" s="29">
        <v>26.8</v>
      </c>
      <c r="D816" s="29">
        <v>16.399999999999999</v>
      </c>
      <c r="E816" s="29">
        <v>23.1</v>
      </c>
      <c r="F816" s="15">
        <v>0</v>
      </c>
      <c r="G816" s="29">
        <v>19.3</v>
      </c>
      <c r="H816" s="29">
        <v>14.1</v>
      </c>
      <c r="I816" s="29">
        <v>16.8</v>
      </c>
      <c r="J816" s="29">
        <v>17.5</v>
      </c>
      <c r="K816" s="29">
        <v>46.5</v>
      </c>
      <c r="L816" s="29">
        <v>29.1</v>
      </c>
      <c r="M816" s="29">
        <v>27.8</v>
      </c>
      <c r="N816" s="29">
        <v>20.7</v>
      </c>
      <c r="O816" s="29">
        <v>5.8</v>
      </c>
      <c r="P816" s="29">
        <v>10.8</v>
      </c>
      <c r="Q816" s="29">
        <v>23.4</v>
      </c>
      <c r="R816" s="29">
        <v>1127.3</v>
      </c>
      <c r="S816" s="15">
        <v>0</v>
      </c>
      <c r="T816" s="29">
        <v>30.4</v>
      </c>
      <c r="U816" s="29">
        <v>1100.5999999999999</v>
      </c>
      <c r="V816" s="29">
        <v>0</v>
      </c>
      <c r="W816" s="29"/>
      <c r="X816" s="12">
        <f t="shared" si="153"/>
        <v>2556.4</v>
      </c>
      <c r="Y816" s="428"/>
      <c r="AE816" s="29">
        <v>0</v>
      </c>
    </row>
    <row r="817" spans="1:31" ht="12.75">
      <c r="A817" s="260">
        <v>46053</v>
      </c>
      <c r="B817" s="15" t="s">
        <v>25</v>
      </c>
      <c r="C817" s="29">
        <v>29.5</v>
      </c>
      <c r="D817" s="29">
        <v>26.8</v>
      </c>
      <c r="E817" s="29">
        <v>26.2</v>
      </c>
      <c r="F817" s="15">
        <v>0</v>
      </c>
      <c r="G817" s="29">
        <v>19.100000000000001</v>
      </c>
      <c r="H817" s="29">
        <v>18.8</v>
      </c>
      <c r="I817" s="29">
        <v>17.8</v>
      </c>
      <c r="J817" s="29">
        <v>27.3</v>
      </c>
      <c r="K817" s="29">
        <v>41.1</v>
      </c>
      <c r="L817" s="29">
        <v>34.200000000000003</v>
      </c>
      <c r="M817" s="29">
        <v>33.1</v>
      </c>
      <c r="N817" s="29">
        <v>20.8</v>
      </c>
      <c r="O817" s="29">
        <v>25</v>
      </c>
      <c r="P817" s="29">
        <v>14</v>
      </c>
      <c r="Q817" s="29">
        <v>25.8</v>
      </c>
      <c r="R817" s="29">
        <f>1140.8+86.6</f>
        <v>1227.3999999999999</v>
      </c>
      <c r="S817" s="15">
        <v>0</v>
      </c>
      <c r="T817" s="29">
        <v>48</v>
      </c>
      <c r="U817" s="29">
        <v>0</v>
      </c>
      <c r="V817" s="29">
        <v>1116.4000000000001</v>
      </c>
      <c r="W817" s="29">
        <v>248</v>
      </c>
      <c r="X817" s="15">
        <f t="shared" ref="X817:X818" si="154">SUM(C817:W817)</f>
        <v>2999.3</v>
      </c>
      <c r="Y817" s="262">
        <f>X817+X818</f>
        <v>6619.7000000000007</v>
      </c>
      <c r="AE817" s="29">
        <v>0</v>
      </c>
    </row>
    <row r="818" spans="1:31" ht="12.75">
      <c r="A818" s="429"/>
      <c r="B818" s="12" t="s">
        <v>32</v>
      </c>
      <c r="C818" s="29">
        <v>24.8</v>
      </c>
      <c r="D818" s="29">
        <v>23</v>
      </c>
      <c r="E818" s="29">
        <v>25.9</v>
      </c>
      <c r="F818" s="29">
        <v>0</v>
      </c>
      <c r="G818" s="29">
        <v>21.2</v>
      </c>
      <c r="H818" s="29">
        <v>16.600000000000001</v>
      </c>
      <c r="I818" s="29">
        <v>22.2</v>
      </c>
      <c r="J818" s="29">
        <v>19.399999999999999</v>
      </c>
      <c r="K818" s="29">
        <v>54.1</v>
      </c>
      <c r="L818" s="29">
        <v>30.7</v>
      </c>
      <c r="M818" s="29">
        <v>29.9</v>
      </c>
      <c r="N818" s="29">
        <v>17.399999999999999</v>
      </c>
      <c r="O818" s="29">
        <v>10.199999999999999</v>
      </c>
      <c r="P818" s="29">
        <v>10.9</v>
      </c>
      <c r="Q818" s="29">
        <v>21.9</v>
      </c>
      <c r="R818" s="29">
        <f>1224.1+520.8</f>
        <v>1744.8999999999999</v>
      </c>
      <c r="S818" s="15">
        <v>0</v>
      </c>
      <c r="T818" s="29">
        <v>47.4</v>
      </c>
      <c r="U818" s="29">
        <v>1250.9000000000001</v>
      </c>
      <c r="V818" s="29">
        <v>0</v>
      </c>
      <c r="W818" s="29">
        <v>249</v>
      </c>
      <c r="X818" s="15">
        <f t="shared" si="154"/>
        <v>3620.4</v>
      </c>
      <c r="Y818" s="430"/>
      <c r="AE818" s="29">
        <v>25.4</v>
      </c>
    </row>
    <row r="819" spans="1:31" ht="12.75">
      <c r="AE819" s="24" t="s">
        <v>141</v>
      </c>
    </row>
    <row r="820" spans="1:31" ht="12.75">
      <c r="A820" s="255" t="s">
        <v>89</v>
      </c>
      <c r="B820" s="437"/>
      <c r="C820" s="17">
        <f t="shared" ref="C820:V820" si="155">SUM(C797:C818)</f>
        <v>605.39999999999986</v>
      </c>
      <c r="D820" s="17">
        <f t="shared" si="155"/>
        <v>469</v>
      </c>
      <c r="E820" s="17">
        <f t="shared" si="155"/>
        <v>599.1</v>
      </c>
      <c r="F820" s="17">
        <f t="shared" si="155"/>
        <v>0</v>
      </c>
      <c r="G820" s="17">
        <f t="shared" si="155"/>
        <v>380.4</v>
      </c>
      <c r="H820" s="17">
        <f t="shared" si="155"/>
        <v>232.60000000000002</v>
      </c>
      <c r="I820" s="17">
        <f t="shared" si="155"/>
        <v>460.1</v>
      </c>
      <c r="J820" s="17">
        <f t="shared" si="155"/>
        <v>445.8</v>
      </c>
      <c r="K820" s="17">
        <f t="shared" si="155"/>
        <v>1021.5</v>
      </c>
      <c r="L820" s="17">
        <f t="shared" si="155"/>
        <v>697.30000000000018</v>
      </c>
      <c r="M820" s="17">
        <f t="shared" si="155"/>
        <v>683</v>
      </c>
      <c r="N820" s="17">
        <f t="shared" si="155"/>
        <v>511.59999999999991</v>
      </c>
      <c r="O820" s="17">
        <f t="shared" si="155"/>
        <v>393.20000000000005</v>
      </c>
      <c r="P820" s="17">
        <f t="shared" si="155"/>
        <v>285.2</v>
      </c>
      <c r="Q820" s="17">
        <f t="shared" si="155"/>
        <v>558</v>
      </c>
      <c r="R820" s="17">
        <f t="shared" si="155"/>
        <v>25233.599999999999</v>
      </c>
      <c r="S820" s="17">
        <f t="shared" si="155"/>
        <v>0</v>
      </c>
      <c r="T820" s="17">
        <f t="shared" si="155"/>
        <v>929.40000000000009</v>
      </c>
      <c r="U820" s="17">
        <f t="shared" si="155"/>
        <v>12467.800000000001</v>
      </c>
      <c r="V820" s="17">
        <f t="shared" si="155"/>
        <v>11384</v>
      </c>
      <c r="W820" s="17"/>
      <c r="X820" s="17">
        <f t="shared" ref="X820:Y820" si="156">SUM(X797:X818)</f>
        <v>57854.000000000007</v>
      </c>
      <c r="Y820" s="17">
        <f t="shared" si="156"/>
        <v>57854</v>
      </c>
    </row>
    <row r="821" spans="1:31" ht="13.5">
      <c r="A821" s="270" t="s">
        <v>90</v>
      </c>
      <c r="B821" s="437"/>
      <c r="C821" s="16">
        <f>40*C820</f>
        <v>24215.999999999993</v>
      </c>
      <c r="D821" s="16">
        <f>40*D820+870</f>
        <v>19630</v>
      </c>
      <c r="E821" s="16">
        <f t="shared" ref="E821:F821" si="157">40*E820</f>
        <v>23964</v>
      </c>
      <c r="F821" s="16">
        <f t="shared" si="157"/>
        <v>0</v>
      </c>
      <c r="G821" s="16">
        <f>40*G820+200</f>
        <v>15416</v>
      </c>
      <c r="H821" s="16">
        <f t="shared" ref="H821:Q821" si="158">40*H820</f>
        <v>9304</v>
      </c>
      <c r="I821" s="16">
        <f t="shared" si="158"/>
        <v>18404</v>
      </c>
      <c r="J821" s="16">
        <f t="shared" si="158"/>
        <v>17832</v>
      </c>
      <c r="K821" s="16">
        <f t="shared" si="158"/>
        <v>40860</v>
      </c>
      <c r="L821" s="16">
        <f t="shared" si="158"/>
        <v>27892.000000000007</v>
      </c>
      <c r="M821" s="16">
        <f t="shared" si="158"/>
        <v>27320</v>
      </c>
      <c r="N821" s="16">
        <f t="shared" si="158"/>
        <v>20463.999999999996</v>
      </c>
      <c r="O821" s="16">
        <f t="shared" si="158"/>
        <v>15728.000000000002</v>
      </c>
      <c r="P821" s="16">
        <f t="shared" si="158"/>
        <v>11408</v>
      </c>
      <c r="Q821" s="16">
        <f t="shared" si="158"/>
        <v>22320</v>
      </c>
      <c r="R821" s="16"/>
      <c r="S821" s="16">
        <f t="shared" ref="S821:T821" si="159">40*S820</f>
        <v>0</v>
      </c>
      <c r="T821" s="16">
        <f t="shared" si="159"/>
        <v>37176</v>
      </c>
      <c r="U821" s="16"/>
      <c r="V821" s="16"/>
      <c r="W821" s="16"/>
      <c r="X821" s="16">
        <f t="shared" ref="X821:Y821" si="160">40*X820</f>
        <v>2314160.0000000005</v>
      </c>
      <c r="Y821" s="16">
        <f t="shared" si="160"/>
        <v>2314160</v>
      </c>
    </row>
    <row r="822" spans="1:31" ht="12.75">
      <c r="A822" s="82"/>
      <c r="B822" s="67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5"/>
      <c r="Y822" s="15"/>
    </row>
    <row r="823" spans="1:31" ht="12.75">
      <c r="A823" s="255" t="s">
        <v>91</v>
      </c>
      <c r="B823" s="43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76"/>
      <c r="U823" s="76"/>
      <c r="V823" s="76"/>
      <c r="W823" s="76"/>
      <c r="X823" s="22"/>
      <c r="Y823" s="22"/>
    </row>
    <row r="824" spans="1:31" ht="12.75">
      <c r="A824" s="254" t="s">
        <v>92</v>
      </c>
      <c r="B824" s="437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59"/>
      <c r="U824" s="59"/>
      <c r="V824" s="59"/>
      <c r="W824" s="59"/>
      <c r="X824" s="20"/>
      <c r="Y824" s="20"/>
    </row>
    <row r="827" spans="1:31" ht="12.75">
      <c r="A827" s="275"/>
      <c r="B827" s="12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2"/>
      <c r="Y827" s="252"/>
    </row>
    <row r="828" spans="1:31" ht="12.75">
      <c r="A828" s="420"/>
      <c r="B828" s="15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5"/>
      <c r="Y828" s="420"/>
    </row>
    <row r="829" spans="1:31" ht="12.75">
      <c r="A829" s="275"/>
      <c r="B829" s="12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2"/>
      <c r="Y829" s="252"/>
    </row>
    <row r="830" spans="1:31" ht="12.75">
      <c r="A830" s="420"/>
      <c r="B830" s="15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5"/>
      <c r="Y830" s="420"/>
    </row>
    <row r="831" spans="1:31" ht="12.75">
      <c r="A831" s="275"/>
      <c r="B831" s="12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2"/>
      <c r="Y831" s="252"/>
    </row>
    <row r="832" spans="1:31" ht="12.75">
      <c r="A832" s="420"/>
      <c r="B832" s="15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5"/>
      <c r="Y832" s="420"/>
    </row>
    <row r="833" spans="1:25" ht="12.75">
      <c r="A833" s="275"/>
      <c r="B833" s="12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2"/>
      <c r="Y833" s="252"/>
    </row>
    <row r="834" spans="1:25" ht="12.75">
      <c r="A834" s="420"/>
      <c r="B834" s="15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5"/>
      <c r="Y834" s="420"/>
    </row>
    <row r="835" spans="1:25" ht="12.75">
      <c r="A835" s="275"/>
      <c r="B835" s="12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2"/>
      <c r="Y835" s="252"/>
    </row>
    <row r="836" spans="1:25" ht="12.75">
      <c r="A836" s="420"/>
      <c r="B836" s="15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5"/>
      <c r="Y836" s="420"/>
    </row>
    <row r="837" spans="1:25" ht="12.75">
      <c r="A837" s="275"/>
      <c r="B837" s="12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2"/>
      <c r="Y837" s="252"/>
    </row>
    <row r="838" spans="1:25" ht="12.75">
      <c r="A838" s="420"/>
      <c r="B838" s="15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5"/>
      <c r="Y838" s="420"/>
    </row>
    <row r="839" spans="1:25" ht="12.75">
      <c r="A839" s="275"/>
      <c r="B839" s="12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2"/>
      <c r="Y839" s="252"/>
    </row>
    <row r="840" spans="1:25" ht="12.75">
      <c r="A840" s="420"/>
      <c r="B840" s="15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5"/>
      <c r="Y840" s="420"/>
    </row>
    <row r="841" spans="1:25" ht="12.75">
      <c r="A841" s="275"/>
      <c r="B841" s="12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2"/>
      <c r="Y841" s="252"/>
    </row>
    <row r="842" spans="1:25" ht="12.75">
      <c r="A842" s="420"/>
      <c r="B842" s="15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5"/>
      <c r="Y842" s="420"/>
    </row>
    <row r="843" spans="1:25" ht="12.75">
      <c r="A843" s="275"/>
      <c r="B843" s="12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2"/>
      <c r="Y843" s="252"/>
    </row>
    <row r="844" spans="1:25" ht="12.75">
      <c r="A844" s="420"/>
      <c r="B844" s="15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5"/>
      <c r="Y844" s="420"/>
    </row>
    <row r="845" spans="1:25" ht="12.75">
      <c r="A845" s="275"/>
      <c r="B845" s="12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2"/>
      <c r="Y845" s="252"/>
    </row>
    <row r="846" spans="1:25" ht="12.75">
      <c r="A846" s="420"/>
      <c r="B846" s="15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5"/>
      <c r="Y846" s="420"/>
    </row>
    <row r="847" spans="1:25" ht="12.75">
      <c r="A847" s="12"/>
      <c r="B847" s="12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2"/>
      <c r="Y847" s="12"/>
    </row>
    <row r="848" spans="1:25" ht="12.75">
      <c r="A848" s="255"/>
      <c r="B848" s="422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spans="1:25" ht="13.5">
      <c r="A849" s="270"/>
      <c r="B849" s="421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 ht="12.75">
      <c r="A850" s="79"/>
      <c r="B850" s="67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5"/>
      <c r="Y850" s="15"/>
    </row>
    <row r="851" spans="1:25" ht="12.75">
      <c r="A851" s="255"/>
      <c r="B851" s="421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76"/>
      <c r="U851" s="76"/>
      <c r="V851" s="76"/>
      <c r="W851" s="76"/>
      <c r="X851" s="22"/>
      <c r="Y851" s="22"/>
    </row>
    <row r="852" spans="1:25" ht="12.75">
      <c r="A852" s="254"/>
      <c r="B852" s="422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59"/>
      <c r="U852" s="59"/>
      <c r="V852" s="59"/>
      <c r="W852" s="59"/>
      <c r="X852" s="20"/>
      <c r="Y852" s="20"/>
    </row>
  </sheetData>
  <mergeCells count="755">
    <mergeCell ref="A83:B83"/>
    <mergeCell ref="A85:B85"/>
    <mergeCell ref="A86:B86"/>
    <mergeCell ref="A25:A26"/>
    <mergeCell ref="Y25:Y26"/>
    <mergeCell ref="A73:A74"/>
    <mergeCell ref="Y73:Y74"/>
    <mergeCell ref="A75:A76"/>
    <mergeCell ref="Y75:Y76"/>
    <mergeCell ref="A77:A78"/>
    <mergeCell ref="Y77:Y78"/>
    <mergeCell ref="A79:A80"/>
    <mergeCell ref="Y79:Y80"/>
    <mergeCell ref="A82:B82"/>
    <mergeCell ref="A63:A64"/>
    <mergeCell ref="Y63:Y64"/>
    <mergeCell ref="A65:A66"/>
    <mergeCell ref="Y65:Y66"/>
    <mergeCell ref="A67:A68"/>
    <mergeCell ref="Y67:Y68"/>
    <mergeCell ref="A69:A70"/>
    <mergeCell ref="Y69:Y70"/>
    <mergeCell ref="A71:A72"/>
    <mergeCell ref="Y71:Y72"/>
    <mergeCell ref="A49:A50"/>
    <mergeCell ref="Y49:Y50"/>
    <mergeCell ref="A51:A52"/>
    <mergeCell ref="Y51:Y52"/>
    <mergeCell ref="A54:B54"/>
    <mergeCell ref="A55:B55"/>
    <mergeCell ref="A57:B57"/>
    <mergeCell ref="A58:B58"/>
    <mergeCell ref="A61:A62"/>
    <mergeCell ref="Y61:Y62"/>
    <mergeCell ref="A39:A40"/>
    <mergeCell ref="Y39:Y40"/>
    <mergeCell ref="A41:A42"/>
    <mergeCell ref="Y41:Y42"/>
    <mergeCell ref="A43:A44"/>
    <mergeCell ref="Y43:Y44"/>
    <mergeCell ref="A45:A46"/>
    <mergeCell ref="Y45:Y46"/>
    <mergeCell ref="A47:A48"/>
    <mergeCell ref="Y47:Y48"/>
    <mergeCell ref="A28:B28"/>
    <mergeCell ref="A29:B29"/>
    <mergeCell ref="A31:B31"/>
    <mergeCell ref="A32:B32"/>
    <mergeCell ref="A33:A34"/>
    <mergeCell ref="Y33:Y34"/>
    <mergeCell ref="A35:A36"/>
    <mergeCell ref="Y35:Y36"/>
    <mergeCell ref="A37:A38"/>
    <mergeCell ref="Y37:Y38"/>
    <mergeCell ref="A15:A16"/>
    <mergeCell ref="Y15:Y16"/>
    <mergeCell ref="A17:A18"/>
    <mergeCell ref="Y17:Y18"/>
    <mergeCell ref="A19:A20"/>
    <mergeCell ref="Y19:Y20"/>
    <mergeCell ref="A21:A22"/>
    <mergeCell ref="Y21:Y22"/>
    <mergeCell ref="A23:A24"/>
    <mergeCell ref="Y23:Y24"/>
    <mergeCell ref="A5:A6"/>
    <mergeCell ref="Y5:Y6"/>
    <mergeCell ref="A7:A8"/>
    <mergeCell ref="Y7:Y8"/>
    <mergeCell ref="A9:A10"/>
    <mergeCell ref="Y9:Y10"/>
    <mergeCell ref="A11:A12"/>
    <mergeCell ref="Y11:Y12"/>
    <mergeCell ref="A13:A14"/>
    <mergeCell ref="Y13:Y14"/>
    <mergeCell ref="A218:B218"/>
    <mergeCell ref="A219:B219"/>
    <mergeCell ref="A221:B221"/>
    <mergeCell ref="A222:B222"/>
    <mergeCell ref="A207:A208"/>
    <mergeCell ref="Y207:Y208"/>
    <mergeCell ref="A209:A210"/>
    <mergeCell ref="Y209:Y210"/>
    <mergeCell ref="A211:A212"/>
    <mergeCell ref="Y211:Y212"/>
    <mergeCell ref="A213:A214"/>
    <mergeCell ref="Y213:Y214"/>
    <mergeCell ref="A215:A216"/>
    <mergeCell ref="Y215:Y216"/>
    <mergeCell ref="A197:A198"/>
    <mergeCell ref="Y197:Y198"/>
    <mergeCell ref="A199:A200"/>
    <mergeCell ref="Y199:Y200"/>
    <mergeCell ref="A201:A202"/>
    <mergeCell ref="Y201:Y202"/>
    <mergeCell ref="A203:A204"/>
    <mergeCell ref="Y203:Y204"/>
    <mergeCell ref="A205:A206"/>
    <mergeCell ref="Y205:Y206"/>
    <mergeCell ref="A246:B246"/>
    <mergeCell ref="A247:B247"/>
    <mergeCell ref="A249:B249"/>
    <mergeCell ref="A250:B250"/>
    <mergeCell ref="A235:A236"/>
    <mergeCell ref="Y235:Y236"/>
    <mergeCell ref="A237:A238"/>
    <mergeCell ref="Y237:Y238"/>
    <mergeCell ref="A239:A240"/>
    <mergeCell ref="Y239:Y240"/>
    <mergeCell ref="A241:A242"/>
    <mergeCell ref="Y241:Y242"/>
    <mergeCell ref="A243:A244"/>
    <mergeCell ref="Y243:Y244"/>
    <mergeCell ref="A225:A226"/>
    <mergeCell ref="Y225:Y226"/>
    <mergeCell ref="A227:A228"/>
    <mergeCell ref="Y227:Y228"/>
    <mergeCell ref="A229:A230"/>
    <mergeCell ref="Y229:Y230"/>
    <mergeCell ref="A231:A232"/>
    <mergeCell ref="Y231:Y232"/>
    <mergeCell ref="A233:A234"/>
    <mergeCell ref="Y233:Y234"/>
    <mergeCell ref="Y589:Y590"/>
    <mergeCell ref="Y591:Y592"/>
    <mergeCell ref="Y593:Y594"/>
    <mergeCell ref="Y595:Y596"/>
    <mergeCell ref="Y597:Y598"/>
    <mergeCell ref="Y599:Y600"/>
    <mergeCell ref="Y564:Y565"/>
    <mergeCell ref="Y566:Y567"/>
    <mergeCell ref="Y568:Y569"/>
    <mergeCell ref="Y570:Y571"/>
    <mergeCell ref="Y572:Y573"/>
    <mergeCell ref="Y574:Y575"/>
    <mergeCell ref="Y583:Y584"/>
    <mergeCell ref="Y585:Y586"/>
    <mergeCell ref="Y587:Y588"/>
    <mergeCell ref="Y539:Y540"/>
    <mergeCell ref="Y541:Y542"/>
    <mergeCell ref="Y543:Y544"/>
    <mergeCell ref="Y545:Y546"/>
    <mergeCell ref="Y547:Y548"/>
    <mergeCell ref="Y556:Y557"/>
    <mergeCell ref="Y558:Y559"/>
    <mergeCell ref="Y560:Y561"/>
    <mergeCell ref="Y562:Y563"/>
    <mergeCell ref="Y514:Y515"/>
    <mergeCell ref="Y516:Y517"/>
    <mergeCell ref="Y518:Y519"/>
    <mergeCell ref="Y520:Y521"/>
    <mergeCell ref="Y529:Y530"/>
    <mergeCell ref="Y531:Y532"/>
    <mergeCell ref="Y533:Y534"/>
    <mergeCell ref="Y535:Y536"/>
    <mergeCell ref="Y537:Y538"/>
    <mergeCell ref="Y489:Y490"/>
    <mergeCell ref="Y491:Y492"/>
    <mergeCell ref="Y493:Y494"/>
    <mergeCell ref="Y502:Y503"/>
    <mergeCell ref="Y504:Y505"/>
    <mergeCell ref="Y506:Y507"/>
    <mergeCell ref="Y508:Y509"/>
    <mergeCell ref="Y510:Y511"/>
    <mergeCell ref="Y512:Y513"/>
    <mergeCell ref="A479:A480"/>
    <mergeCell ref="A481:A482"/>
    <mergeCell ref="Y475:Y476"/>
    <mergeCell ref="Y477:Y478"/>
    <mergeCell ref="Y479:Y480"/>
    <mergeCell ref="Y481:Y482"/>
    <mergeCell ref="Y483:Y484"/>
    <mergeCell ref="Y485:Y486"/>
    <mergeCell ref="Y487:Y488"/>
    <mergeCell ref="A483:A484"/>
    <mergeCell ref="A485:A486"/>
    <mergeCell ref="A487:A488"/>
    <mergeCell ref="A425:A426"/>
    <mergeCell ref="A427:A428"/>
    <mergeCell ref="A471:B471"/>
    <mergeCell ref="A473:A474"/>
    <mergeCell ref="A475:A476"/>
    <mergeCell ref="A477:A478"/>
    <mergeCell ref="A470:B470"/>
    <mergeCell ref="A456:A457"/>
    <mergeCell ref="A458:A459"/>
    <mergeCell ref="A460:A461"/>
    <mergeCell ref="A462:A463"/>
    <mergeCell ref="A464:A465"/>
    <mergeCell ref="A467:B467"/>
    <mergeCell ref="A468:B468"/>
    <mergeCell ref="A441:B441"/>
    <mergeCell ref="A443:B443"/>
    <mergeCell ref="A444:B444"/>
    <mergeCell ref="A446:A447"/>
    <mergeCell ref="A448:A449"/>
    <mergeCell ref="A450:A451"/>
    <mergeCell ref="A452:A453"/>
    <mergeCell ref="A454:A455"/>
    <mergeCell ref="A437:A438"/>
    <mergeCell ref="A440:B440"/>
    <mergeCell ref="A299:A300"/>
    <mergeCell ref="A305:B305"/>
    <mergeCell ref="A306:B306"/>
    <mergeCell ref="A354:A355"/>
    <mergeCell ref="A357:B357"/>
    <mergeCell ref="A358:B358"/>
    <mergeCell ref="A360:B360"/>
    <mergeCell ref="A361:B361"/>
    <mergeCell ref="A435:A436"/>
    <mergeCell ref="A403:A404"/>
    <mergeCell ref="A405:A406"/>
    <mergeCell ref="A407:A408"/>
    <mergeCell ref="A409:A410"/>
    <mergeCell ref="A412:B412"/>
    <mergeCell ref="A413:B413"/>
    <mergeCell ref="A415:B415"/>
    <mergeCell ref="A416:B416"/>
    <mergeCell ref="A419:A420"/>
    <mergeCell ref="A342:A343"/>
    <mergeCell ref="A344:A345"/>
    <mergeCell ref="A346:A347"/>
    <mergeCell ref="A350:A351"/>
    <mergeCell ref="A352:A353"/>
    <mergeCell ref="A429:A430"/>
    <mergeCell ref="Y450:Y451"/>
    <mergeCell ref="Y452:Y453"/>
    <mergeCell ref="Y454:Y455"/>
    <mergeCell ref="Y456:Y457"/>
    <mergeCell ref="Y458:Y459"/>
    <mergeCell ref="Y460:Y461"/>
    <mergeCell ref="Y462:Y463"/>
    <mergeCell ref="Y464:Y465"/>
    <mergeCell ref="Y473:Y474"/>
    <mergeCell ref="Y425:Y426"/>
    <mergeCell ref="Y427:Y428"/>
    <mergeCell ref="Y429:Y430"/>
    <mergeCell ref="Y431:Y432"/>
    <mergeCell ref="Y433:Y434"/>
    <mergeCell ref="Y435:Y436"/>
    <mergeCell ref="Y437:Y438"/>
    <mergeCell ref="Y446:Y447"/>
    <mergeCell ref="Y448:Y449"/>
    <mergeCell ref="Y354:Y355"/>
    <mergeCell ref="Y364:Y365"/>
    <mergeCell ref="Y403:Y404"/>
    <mergeCell ref="Y405:Y406"/>
    <mergeCell ref="Y407:Y408"/>
    <mergeCell ref="Y409:Y410"/>
    <mergeCell ref="Y419:Y420"/>
    <mergeCell ref="Y421:Y422"/>
    <mergeCell ref="Y423:Y424"/>
    <mergeCell ref="Y366:Y367"/>
    <mergeCell ref="Y368:Y369"/>
    <mergeCell ref="Y370:Y371"/>
    <mergeCell ref="Y372:Y373"/>
    <mergeCell ref="Y374:Y375"/>
    <mergeCell ref="Y376:Y377"/>
    <mergeCell ref="Y378:Y379"/>
    <mergeCell ref="Y380:Y381"/>
    <mergeCell ref="Y382:Y383"/>
    <mergeCell ref="Y391:Y392"/>
    <mergeCell ref="Y393:Y394"/>
    <mergeCell ref="Y395:Y396"/>
    <mergeCell ref="Y397:Y398"/>
    <mergeCell ref="Y399:Y400"/>
    <mergeCell ref="Y401:Y402"/>
    <mergeCell ref="A431:A432"/>
    <mergeCell ref="A433:A434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5:B385"/>
    <mergeCell ref="A386:B386"/>
    <mergeCell ref="A388:B388"/>
    <mergeCell ref="A389:B389"/>
    <mergeCell ref="A391:A392"/>
    <mergeCell ref="A393:A394"/>
    <mergeCell ref="A395:A396"/>
    <mergeCell ref="A397:A398"/>
    <mergeCell ref="A421:A422"/>
    <mergeCell ref="A399:A400"/>
    <mergeCell ref="A401:A402"/>
    <mergeCell ref="A423:A424"/>
    <mergeCell ref="Y340:Y341"/>
    <mergeCell ref="Y342:Y343"/>
    <mergeCell ref="Y344:Y345"/>
    <mergeCell ref="Y346:Y347"/>
    <mergeCell ref="Y348:Y349"/>
    <mergeCell ref="Y350:Y351"/>
    <mergeCell ref="Y352:Y353"/>
    <mergeCell ref="A289:A290"/>
    <mergeCell ref="A291:A292"/>
    <mergeCell ref="A293:A294"/>
    <mergeCell ref="A295:A296"/>
    <mergeCell ref="A297:A298"/>
    <mergeCell ref="Y289:Y290"/>
    <mergeCell ref="A302:B302"/>
    <mergeCell ref="A303:B303"/>
    <mergeCell ref="Y291:Y292"/>
    <mergeCell ref="Y293:Y294"/>
    <mergeCell ref="Y295:Y296"/>
    <mergeCell ref="Y297:Y298"/>
    <mergeCell ref="Y299:Y300"/>
    <mergeCell ref="Y338:Y339"/>
    <mergeCell ref="A338:A339"/>
    <mergeCell ref="A340:A341"/>
    <mergeCell ref="A348:A349"/>
    <mergeCell ref="A267:A268"/>
    <mergeCell ref="A269:A270"/>
    <mergeCell ref="A271:A272"/>
    <mergeCell ref="Y269:Y270"/>
    <mergeCell ref="Y271:Y272"/>
    <mergeCell ref="Y281:Y282"/>
    <mergeCell ref="Y283:Y284"/>
    <mergeCell ref="Y285:Y286"/>
    <mergeCell ref="Y287:Y288"/>
    <mergeCell ref="A274:B274"/>
    <mergeCell ref="A275:B275"/>
    <mergeCell ref="A277:B277"/>
    <mergeCell ref="A278:B278"/>
    <mergeCell ref="A281:A282"/>
    <mergeCell ref="A283:A284"/>
    <mergeCell ref="A285:A286"/>
    <mergeCell ref="A287:A288"/>
    <mergeCell ref="Y726:Y727"/>
    <mergeCell ref="Y728:Y729"/>
    <mergeCell ref="Y730:Y731"/>
    <mergeCell ref="Y732:Y733"/>
    <mergeCell ref="Y253:Y254"/>
    <mergeCell ref="Y255:Y256"/>
    <mergeCell ref="C1:H1"/>
    <mergeCell ref="A2:A4"/>
    <mergeCell ref="B2:B4"/>
    <mergeCell ref="X3:X4"/>
    <mergeCell ref="A253:A254"/>
    <mergeCell ref="A255:A256"/>
    <mergeCell ref="A257:A258"/>
    <mergeCell ref="Y3:Y4"/>
    <mergeCell ref="Y257:Y258"/>
    <mergeCell ref="Y259:Y260"/>
    <mergeCell ref="Y261:Y262"/>
    <mergeCell ref="Y263:Y264"/>
    <mergeCell ref="Y265:Y266"/>
    <mergeCell ref="Y267:Y268"/>
    <mergeCell ref="A259:A260"/>
    <mergeCell ref="A261:A262"/>
    <mergeCell ref="A263:A264"/>
    <mergeCell ref="A265:A266"/>
    <mergeCell ref="Y701:Y702"/>
    <mergeCell ref="Y703:Y704"/>
    <mergeCell ref="Y705:Y706"/>
    <mergeCell ref="Y707:Y708"/>
    <mergeCell ref="Y709:Y710"/>
    <mergeCell ref="Y711:Y712"/>
    <mergeCell ref="Y720:Y721"/>
    <mergeCell ref="Y722:Y723"/>
    <mergeCell ref="Y724:Y725"/>
    <mergeCell ref="Y676:Y677"/>
    <mergeCell ref="Y678:Y679"/>
    <mergeCell ref="Y680:Y681"/>
    <mergeCell ref="Y682:Y683"/>
    <mergeCell ref="Y684:Y685"/>
    <mergeCell ref="Y693:Y694"/>
    <mergeCell ref="Y695:Y696"/>
    <mergeCell ref="Y697:Y698"/>
    <mergeCell ref="Y699:Y700"/>
    <mergeCell ref="Y651:Y652"/>
    <mergeCell ref="Y653:Y654"/>
    <mergeCell ref="Y655:Y656"/>
    <mergeCell ref="Y657:Y658"/>
    <mergeCell ref="Y666:Y667"/>
    <mergeCell ref="Y668:Y669"/>
    <mergeCell ref="Y670:Y671"/>
    <mergeCell ref="Y672:Y673"/>
    <mergeCell ref="Y674:Y675"/>
    <mergeCell ref="Y626:Y627"/>
    <mergeCell ref="Y628:Y629"/>
    <mergeCell ref="Y637:Y638"/>
    <mergeCell ref="Y639:Y640"/>
    <mergeCell ref="Y641:Y642"/>
    <mergeCell ref="Y643:Y644"/>
    <mergeCell ref="Y645:Y646"/>
    <mergeCell ref="Y647:Y648"/>
    <mergeCell ref="Y649:Y650"/>
    <mergeCell ref="Y601:Y602"/>
    <mergeCell ref="Y610:Y611"/>
    <mergeCell ref="Y612:Y613"/>
    <mergeCell ref="Y614:Y615"/>
    <mergeCell ref="Y616:Y617"/>
    <mergeCell ref="Y618:Y619"/>
    <mergeCell ref="Y620:Y621"/>
    <mergeCell ref="Y622:Y623"/>
    <mergeCell ref="Y624:Y625"/>
    <mergeCell ref="Y809:Y810"/>
    <mergeCell ref="Y833:Y834"/>
    <mergeCell ref="Y835:Y836"/>
    <mergeCell ref="Y837:Y838"/>
    <mergeCell ref="Y839:Y840"/>
    <mergeCell ref="Y841:Y842"/>
    <mergeCell ref="Y843:Y844"/>
    <mergeCell ref="Y845:Y846"/>
    <mergeCell ref="Y811:Y812"/>
    <mergeCell ref="Y813:Y814"/>
    <mergeCell ref="Y815:Y816"/>
    <mergeCell ref="Y817:Y818"/>
    <mergeCell ref="Y827:Y828"/>
    <mergeCell ref="Y829:Y830"/>
    <mergeCell ref="Y831:Y832"/>
    <mergeCell ref="Y784:Y785"/>
    <mergeCell ref="Y786:Y787"/>
    <mergeCell ref="Y788:Y789"/>
    <mergeCell ref="Y797:Y798"/>
    <mergeCell ref="Y799:Y800"/>
    <mergeCell ref="Y801:Y802"/>
    <mergeCell ref="Y803:Y804"/>
    <mergeCell ref="Y805:Y806"/>
    <mergeCell ref="Y807:Y808"/>
    <mergeCell ref="Y759:Y760"/>
    <mergeCell ref="Y761:Y762"/>
    <mergeCell ref="Y770:Y771"/>
    <mergeCell ref="Y772:Y773"/>
    <mergeCell ref="Y774:Y775"/>
    <mergeCell ref="Y776:Y777"/>
    <mergeCell ref="Y778:Y779"/>
    <mergeCell ref="Y780:Y781"/>
    <mergeCell ref="Y782:Y783"/>
    <mergeCell ref="Y734:Y735"/>
    <mergeCell ref="Y743:Y744"/>
    <mergeCell ref="Y745:Y746"/>
    <mergeCell ref="Y747:Y748"/>
    <mergeCell ref="Y749:Y750"/>
    <mergeCell ref="Y751:Y752"/>
    <mergeCell ref="Y753:Y754"/>
    <mergeCell ref="Y755:Y756"/>
    <mergeCell ref="Y757:Y758"/>
    <mergeCell ref="A722:A723"/>
    <mergeCell ref="A724:A725"/>
    <mergeCell ref="A726:A727"/>
    <mergeCell ref="A728:A729"/>
    <mergeCell ref="A730:A731"/>
    <mergeCell ref="A732:A733"/>
    <mergeCell ref="A734:A735"/>
    <mergeCell ref="A737:B737"/>
    <mergeCell ref="A738:B738"/>
    <mergeCell ref="A705:A706"/>
    <mergeCell ref="A707:A708"/>
    <mergeCell ref="A709:A710"/>
    <mergeCell ref="A711:A712"/>
    <mergeCell ref="A714:B714"/>
    <mergeCell ref="A715:B715"/>
    <mergeCell ref="A717:B717"/>
    <mergeCell ref="A718:B718"/>
    <mergeCell ref="A720:A721"/>
    <mergeCell ref="A688:B688"/>
    <mergeCell ref="A690:B690"/>
    <mergeCell ref="A691:B691"/>
    <mergeCell ref="A693:A694"/>
    <mergeCell ref="A695:A696"/>
    <mergeCell ref="A697:A698"/>
    <mergeCell ref="A699:A700"/>
    <mergeCell ref="A701:A702"/>
    <mergeCell ref="A703:A704"/>
    <mergeCell ref="A833:A834"/>
    <mergeCell ref="A849:B849"/>
    <mergeCell ref="A851:B851"/>
    <mergeCell ref="A852:B852"/>
    <mergeCell ref="A835:A836"/>
    <mergeCell ref="A837:A838"/>
    <mergeCell ref="A839:A840"/>
    <mergeCell ref="A841:A842"/>
    <mergeCell ref="A843:A844"/>
    <mergeCell ref="A845:A846"/>
    <mergeCell ref="A848:B848"/>
    <mergeCell ref="A815:A816"/>
    <mergeCell ref="A817:A818"/>
    <mergeCell ref="A820:B820"/>
    <mergeCell ref="A821:B821"/>
    <mergeCell ref="A823:B823"/>
    <mergeCell ref="A824:B824"/>
    <mergeCell ref="A827:A828"/>
    <mergeCell ref="A829:A830"/>
    <mergeCell ref="A831:A832"/>
    <mergeCell ref="A784:A785"/>
    <mergeCell ref="A786:A787"/>
    <mergeCell ref="A788:A789"/>
    <mergeCell ref="A791:B791"/>
    <mergeCell ref="A792:B792"/>
    <mergeCell ref="A807:A808"/>
    <mergeCell ref="A809:A810"/>
    <mergeCell ref="A811:A812"/>
    <mergeCell ref="A813:A814"/>
    <mergeCell ref="A794:B794"/>
    <mergeCell ref="A795:B795"/>
    <mergeCell ref="A797:A798"/>
    <mergeCell ref="A799:A800"/>
    <mergeCell ref="A801:A802"/>
    <mergeCell ref="A803:A804"/>
    <mergeCell ref="A805:A806"/>
    <mergeCell ref="A767:B767"/>
    <mergeCell ref="A768:B768"/>
    <mergeCell ref="A770:A771"/>
    <mergeCell ref="A772:A773"/>
    <mergeCell ref="A774:A775"/>
    <mergeCell ref="A776:A777"/>
    <mergeCell ref="A778:A779"/>
    <mergeCell ref="A780:A781"/>
    <mergeCell ref="A782:A783"/>
    <mergeCell ref="A749:A750"/>
    <mergeCell ref="A751:A752"/>
    <mergeCell ref="A753:A754"/>
    <mergeCell ref="A755:A756"/>
    <mergeCell ref="A757:A758"/>
    <mergeCell ref="A759:A760"/>
    <mergeCell ref="A761:A762"/>
    <mergeCell ref="A764:B764"/>
    <mergeCell ref="A765:B765"/>
    <mergeCell ref="A651:A652"/>
    <mergeCell ref="A653:A654"/>
    <mergeCell ref="A655:A656"/>
    <mergeCell ref="A657:A658"/>
    <mergeCell ref="A740:B740"/>
    <mergeCell ref="A741:B741"/>
    <mergeCell ref="A743:A744"/>
    <mergeCell ref="A745:A746"/>
    <mergeCell ref="A747:A748"/>
    <mergeCell ref="A660:B660"/>
    <mergeCell ref="A661:B661"/>
    <mergeCell ref="A663:B663"/>
    <mergeCell ref="A664:B664"/>
    <mergeCell ref="A666:A667"/>
    <mergeCell ref="A668:A669"/>
    <mergeCell ref="A670:A671"/>
    <mergeCell ref="A672:A673"/>
    <mergeCell ref="A674:A675"/>
    <mergeCell ref="A676:A677"/>
    <mergeCell ref="A678:A679"/>
    <mergeCell ref="A680:A681"/>
    <mergeCell ref="A682:A683"/>
    <mergeCell ref="A684:A685"/>
    <mergeCell ref="A687:B687"/>
    <mergeCell ref="A616:A617"/>
    <mergeCell ref="A618:A619"/>
    <mergeCell ref="A620:A621"/>
    <mergeCell ref="A622:A623"/>
    <mergeCell ref="A624:A625"/>
    <mergeCell ref="A626:A627"/>
    <mergeCell ref="A628:A629"/>
    <mergeCell ref="A631:B631"/>
    <mergeCell ref="A632:B632"/>
    <mergeCell ref="A645:A646"/>
    <mergeCell ref="A647:A648"/>
    <mergeCell ref="A649:A650"/>
    <mergeCell ref="A634:B634"/>
    <mergeCell ref="A635:B635"/>
    <mergeCell ref="A637:A638"/>
    <mergeCell ref="A639:A640"/>
    <mergeCell ref="A641:A642"/>
    <mergeCell ref="A643:A644"/>
    <mergeCell ref="A547:A548"/>
    <mergeCell ref="A550:B550"/>
    <mergeCell ref="A551:B551"/>
    <mergeCell ref="A553:B553"/>
    <mergeCell ref="A554:B554"/>
    <mergeCell ref="A556:A557"/>
    <mergeCell ref="A558:A559"/>
    <mergeCell ref="A560:A561"/>
    <mergeCell ref="A562:A563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489:A490"/>
    <mergeCell ref="A491:A492"/>
    <mergeCell ref="A493:A494"/>
    <mergeCell ref="A496:B496"/>
    <mergeCell ref="A497:B497"/>
    <mergeCell ref="A499:B499"/>
    <mergeCell ref="A500:B500"/>
    <mergeCell ref="A502:A503"/>
    <mergeCell ref="A504:A505"/>
    <mergeCell ref="A506:A507"/>
    <mergeCell ref="A508:A509"/>
    <mergeCell ref="A510:A511"/>
    <mergeCell ref="A512:A513"/>
    <mergeCell ref="A514:A515"/>
    <mergeCell ref="A516:A517"/>
    <mergeCell ref="A599:A600"/>
    <mergeCell ref="A601:A602"/>
    <mergeCell ref="A604:B604"/>
    <mergeCell ref="A564:A565"/>
    <mergeCell ref="A566:A567"/>
    <mergeCell ref="A568:A569"/>
    <mergeCell ref="A570:A571"/>
    <mergeCell ref="A572:A573"/>
    <mergeCell ref="A574:A575"/>
    <mergeCell ref="A577:B577"/>
    <mergeCell ref="A578:B578"/>
    <mergeCell ref="A580:B580"/>
    <mergeCell ref="A518:A519"/>
    <mergeCell ref="A520:A521"/>
    <mergeCell ref="A523:B523"/>
    <mergeCell ref="A524:B524"/>
    <mergeCell ref="A526:B526"/>
    <mergeCell ref="A527:B527"/>
    <mergeCell ref="A605:B605"/>
    <mergeCell ref="A607:B607"/>
    <mergeCell ref="A608:B608"/>
    <mergeCell ref="A610:A611"/>
    <mergeCell ref="A612:A613"/>
    <mergeCell ref="A614:A615"/>
    <mergeCell ref="A581:B581"/>
    <mergeCell ref="A583:A584"/>
    <mergeCell ref="A585:A586"/>
    <mergeCell ref="A587:A588"/>
    <mergeCell ref="A589:A590"/>
    <mergeCell ref="A591:A592"/>
    <mergeCell ref="A593:A594"/>
    <mergeCell ref="A595:A596"/>
    <mergeCell ref="A597:A598"/>
    <mergeCell ref="A308:A309"/>
    <mergeCell ref="Y308:Y309"/>
    <mergeCell ref="A310:A311"/>
    <mergeCell ref="Y310:Y311"/>
    <mergeCell ref="A312:A313"/>
    <mergeCell ref="Y312:Y313"/>
    <mergeCell ref="A314:A315"/>
    <mergeCell ref="Y314:Y315"/>
    <mergeCell ref="A316:A317"/>
    <mergeCell ref="Y316:Y317"/>
    <mergeCell ref="A331:B331"/>
    <mergeCell ref="A332:B332"/>
    <mergeCell ref="A334:B334"/>
    <mergeCell ref="A335:B335"/>
    <mergeCell ref="A328:A329"/>
    <mergeCell ref="Y328:Y329"/>
    <mergeCell ref="A318:A319"/>
    <mergeCell ref="Y318:Y319"/>
    <mergeCell ref="A320:A321"/>
    <mergeCell ref="Y320:Y321"/>
    <mergeCell ref="A322:A323"/>
    <mergeCell ref="Y322:Y323"/>
    <mergeCell ref="A324:A325"/>
    <mergeCell ref="Y324:Y325"/>
    <mergeCell ref="A326:A327"/>
    <mergeCell ref="Y326:Y327"/>
    <mergeCell ref="A193:B193"/>
    <mergeCell ref="A195:B195"/>
    <mergeCell ref="A196:B196"/>
    <mergeCell ref="A169:A170"/>
    <mergeCell ref="Y169:Y170"/>
    <mergeCell ref="A181:A182"/>
    <mergeCell ref="Y181:Y182"/>
    <mergeCell ref="A183:A184"/>
    <mergeCell ref="Y183:Y184"/>
    <mergeCell ref="A185:A186"/>
    <mergeCell ref="Y185:Y186"/>
    <mergeCell ref="A187:A188"/>
    <mergeCell ref="Y187:Y188"/>
    <mergeCell ref="A192:B192"/>
    <mergeCell ref="A171:A172"/>
    <mergeCell ref="Y171:Y172"/>
    <mergeCell ref="A173:A174"/>
    <mergeCell ref="Y173:Y174"/>
    <mergeCell ref="A175:A176"/>
    <mergeCell ref="Y175:Y176"/>
    <mergeCell ref="A177:A178"/>
    <mergeCell ref="Y177:Y178"/>
    <mergeCell ref="A179:A180"/>
    <mergeCell ref="Y179:Y180"/>
    <mergeCell ref="A87:A88"/>
    <mergeCell ref="Y87:Y88"/>
    <mergeCell ref="A89:A90"/>
    <mergeCell ref="Y89:Y90"/>
    <mergeCell ref="A91:A92"/>
    <mergeCell ref="Y91:Y92"/>
    <mergeCell ref="A93:A94"/>
    <mergeCell ref="Y93:Y94"/>
    <mergeCell ref="A95:A96"/>
    <mergeCell ref="Y95:Y96"/>
    <mergeCell ref="A97:A98"/>
    <mergeCell ref="Y97:Y98"/>
    <mergeCell ref="A99:A100"/>
    <mergeCell ref="Y99:Y100"/>
    <mergeCell ref="A101:A102"/>
    <mergeCell ref="Y101:Y102"/>
    <mergeCell ref="A103:A104"/>
    <mergeCell ref="Y103:Y104"/>
    <mergeCell ref="A105:A106"/>
    <mergeCell ref="Y105:Y106"/>
    <mergeCell ref="A108:B108"/>
    <mergeCell ref="A109:B109"/>
    <mergeCell ref="A111:B111"/>
    <mergeCell ref="A112:B112"/>
    <mergeCell ref="A113:A114"/>
    <mergeCell ref="Y113:Y114"/>
    <mergeCell ref="A115:A116"/>
    <mergeCell ref="Y115:Y116"/>
    <mergeCell ref="A117:A118"/>
    <mergeCell ref="Y117:Y118"/>
    <mergeCell ref="A119:A120"/>
    <mergeCell ref="Y119:Y120"/>
    <mergeCell ref="A121:A122"/>
    <mergeCell ref="Y121:Y122"/>
    <mergeCell ref="A123:A124"/>
    <mergeCell ref="Y123:Y124"/>
    <mergeCell ref="A125:A126"/>
    <mergeCell ref="Y125:Y126"/>
    <mergeCell ref="A127:A128"/>
    <mergeCell ref="Y127:Y128"/>
    <mergeCell ref="A129:A130"/>
    <mergeCell ref="Y129:Y130"/>
    <mergeCell ref="A131:A132"/>
    <mergeCell ref="Y131:Y132"/>
    <mergeCell ref="A134:B134"/>
    <mergeCell ref="A135:B135"/>
    <mergeCell ref="A137:B137"/>
    <mergeCell ref="A138:B138"/>
    <mergeCell ref="A141:A142"/>
    <mergeCell ref="Y141:Y142"/>
    <mergeCell ref="A143:A144"/>
    <mergeCell ref="Y143:Y144"/>
    <mergeCell ref="A145:A146"/>
    <mergeCell ref="Y145:Y146"/>
    <mergeCell ref="A147:A148"/>
    <mergeCell ref="Y147:Y148"/>
    <mergeCell ref="A149:A150"/>
    <mergeCell ref="Y149:Y150"/>
    <mergeCell ref="A151:A152"/>
    <mergeCell ref="Y151:Y152"/>
    <mergeCell ref="A163:B163"/>
    <mergeCell ref="A165:B165"/>
    <mergeCell ref="A166:B166"/>
    <mergeCell ref="A189:A190"/>
    <mergeCell ref="Y189:Y190"/>
    <mergeCell ref="A153:A154"/>
    <mergeCell ref="Y153:Y154"/>
    <mergeCell ref="A155:A156"/>
    <mergeCell ref="Y155:Y156"/>
    <mergeCell ref="A157:A158"/>
    <mergeCell ref="Y157:Y158"/>
    <mergeCell ref="A159:A160"/>
    <mergeCell ref="Y159:Y160"/>
    <mergeCell ref="A162:B162"/>
  </mergeCells>
  <pageMargins left="0" right="0" top="0" bottom="0" header="0" footer="0"/>
  <legacy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42F6-AD76-4A09-A7D1-98FD54963479}">
  <sheetPr>
    <outlinePr summaryBelow="0" summaryRight="0"/>
  </sheetPr>
  <dimension ref="A1:J86"/>
  <sheetViews>
    <sheetView topLeftCell="B1" workbookViewId="0">
      <pane ySplit="4" topLeftCell="A23" activePane="bottomLeft" state="frozen"/>
      <selection pane="bottomLeft" activeCell="F40" sqref="F40"/>
      <selection activeCell="C1" sqref="C1"/>
    </sheetView>
  </sheetViews>
  <sheetFormatPr defaultColWidth="12.5703125" defaultRowHeight="15.75" customHeight="1"/>
  <cols>
    <col min="2" max="2" width="8.42578125" customWidth="1"/>
    <col min="3" max="3" width="12.5703125" customWidth="1"/>
    <col min="4" max="5" width="12.42578125" customWidth="1"/>
    <col min="6" max="6" width="12.5703125" customWidth="1"/>
    <col min="7" max="7" width="11.28515625" customWidth="1"/>
    <col min="8" max="8" width="12.140625" customWidth="1"/>
  </cols>
  <sheetData>
    <row r="1" spans="1:10" ht="15.75" customHeight="1">
      <c r="C1" s="1">
        <v>1</v>
      </c>
      <c r="D1" s="1">
        <v>2</v>
      </c>
      <c r="E1" s="1">
        <v>3</v>
      </c>
      <c r="F1" s="1">
        <v>4</v>
      </c>
    </row>
    <row r="2" spans="1:10" ht="12.75">
      <c r="A2" s="188" t="s">
        <v>1</v>
      </c>
      <c r="B2" s="189" t="s">
        <v>79</v>
      </c>
      <c r="C2" s="190"/>
      <c r="D2" s="190"/>
      <c r="E2" s="191"/>
      <c r="F2" s="191"/>
      <c r="G2" s="191"/>
      <c r="H2" s="192"/>
      <c r="I2" s="3"/>
      <c r="J2" s="3"/>
    </row>
    <row r="3" spans="1:10" ht="12.75">
      <c r="A3" s="193"/>
      <c r="B3" s="4"/>
      <c r="C3" s="5" t="s">
        <v>142</v>
      </c>
      <c r="D3" s="5" t="s">
        <v>143</v>
      </c>
      <c r="E3" s="5" t="s">
        <v>144</v>
      </c>
      <c r="F3" s="5" t="s">
        <v>145</v>
      </c>
      <c r="G3" s="417" t="s">
        <v>86</v>
      </c>
      <c r="H3" s="263" t="s">
        <v>87</v>
      </c>
      <c r="I3" s="6"/>
      <c r="J3" s="6"/>
    </row>
    <row r="4" spans="1:10" ht="12.75">
      <c r="A4" s="194"/>
      <c r="B4" s="195"/>
      <c r="C4" s="196" t="s">
        <v>88</v>
      </c>
      <c r="D4" s="196" t="s">
        <v>88</v>
      </c>
      <c r="E4" s="196" t="s">
        <v>88</v>
      </c>
      <c r="F4" s="196" t="s">
        <v>88</v>
      </c>
      <c r="G4" s="418"/>
      <c r="H4" s="412"/>
      <c r="I4" s="8"/>
      <c r="J4" s="8"/>
    </row>
    <row r="5" spans="1:10" ht="14.25">
      <c r="A5" s="23"/>
      <c r="B5" s="13"/>
      <c r="C5" s="13"/>
      <c r="D5" s="13"/>
      <c r="E5" s="13"/>
      <c r="F5" s="13"/>
      <c r="G5" s="13"/>
      <c r="H5" s="14"/>
      <c r="I5" s="11"/>
      <c r="J5" s="11"/>
    </row>
    <row r="6" spans="1:10" ht="12.75">
      <c r="A6" s="251">
        <v>46316</v>
      </c>
      <c r="B6" s="12" t="s">
        <v>25</v>
      </c>
      <c r="C6" s="138"/>
      <c r="D6" s="138"/>
      <c r="E6" s="138"/>
      <c r="F6" s="138"/>
      <c r="G6" s="12">
        <f>SUM(C6:F6)</f>
        <v>0</v>
      </c>
      <c r="H6" s="252">
        <f>SUM(G6:G7)</f>
        <v>0</v>
      </c>
      <c r="I6" s="11"/>
      <c r="J6" s="11"/>
    </row>
    <row r="7" spans="1:10" ht="12.75">
      <c r="A7" s="419"/>
      <c r="B7" s="15" t="s">
        <v>32</v>
      </c>
      <c r="C7" s="138"/>
      <c r="D7" s="138"/>
      <c r="E7" s="138"/>
      <c r="F7" s="138"/>
      <c r="G7" s="12">
        <f>SUM(C7:F7)</f>
        <v>0</v>
      </c>
      <c r="H7" s="420"/>
      <c r="I7" s="11"/>
      <c r="J7" s="11"/>
    </row>
    <row r="8" spans="1:10" ht="14.25" customHeight="1">
      <c r="A8" s="251">
        <v>46317</v>
      </c>
      <c r="B8" s="12" t="s">
        <v>25</v>
      </c>
      <c r="C8" s="138"/>
      <c r="D8" s="138"/>
      <c r="E8" s="138"/>
      <c r="F8" s="138"/>
      <c r="G8" s="12">
        <f>SUM(C8:F8)</f>
        <v>0</v>
      </c>
      <c r="H8" s="252">
        <f t="shared" ref="H8" si="0">SUM(G8:G9)</f>
        <v>0</v>
      </c>
      <c r="I8" s="11"/>
      <c r="J8" s="11"/>
    </row>
    <row r="9" spans="1:10" ht="12.75">
      <c r="A9" s="419"/>
      <c r="B9" s="15" t="s">
        <v>32</v>
      </c>
      <c r="C9" s="138"/>
      <c r="D9" s="138"/>
      <c r="E9" s="138"/>
      <c r="F9" s="138"/>
      <c r="G9" s="12">
        <f>SUM(C9:F9)</f>
        <v>0</v>
      </c>
      <c r="H9" s="420"/>
      <c r="I9" s="11"/>
      <c r="J9" s="11"/>
    </row>
    <row r="10" spans="1:10" ht="14.25" customHeight="1">
      <c r="A10" s="251">
        <v>46318</v>
      </c>
      <c r="B10" s="12" t="s">
        <v>25</v>
      </c>
      <c r="C10" s="138"/>
      <c r="D10" s="138"/>
      <c r="E10" s="138"/>
      <c r="F10" s="138"/>
      <c r="G10" s="12">
        <f>SUM(C10:F10)</f>
        <v>0</v>
      </c>
      <c r="H10" s="252">
        <f t="shared" ref="H10" si="1">SUM(G10:G11)</f>
        <v>0</v>
      </c>
      <c r="I10" s="11"/>
      <c r="J10" s="11"/>
    </row>
    <row r="11" spans="1:10" ht="12.75">
      <c r="A11" s="419"/>
      <c r="B11" s="15" t="s">
        <v>32</v>
      </c>
      <c r="C11" s="138"/>
      <c r="D11" s="138"/>
      <c r="E11" s="138"/>
      <c r="F11" s="138"/>
      <c r="G11" s="12">
        <f>SUM(C11:F11)</f>
        <v>0</v>
      </c>
      <c r="H11" s="420"/>
      <c r="I11" s="11"/>
      <c r="J11" s="11"/>
    </row>
    <row r="12" spans="1:10" ht="14.25" customHeight="1">
      <c r="A12" s="251">
        <v>46319</v>
      </c>
      <c r="B12" s="12" t="s">
        <v>25</v>
      </c>
      <c r="C12" s="138"/>
      <c r="D12" s="138"/>
      <c r="E12" s="138"/>
      <c r="F12" s="138"/>
      <c r="G12" s="12">
        <f>SUM(C12:F12)</f>
        <v>0</v>
      </c>
      <c r="H12" s="252">
        <f t="shared" ref="H12" si="2">SUM(G12:G13)</f>
        <v>0</v>
      </c>
      <c r="I12" s="11"/>
      <c r="J12" s="11"/>
    </row>
    <row r="13" spans="1:10" ht="12.75">
      <c r="A13" s="419"/>
      <c r="B13" s="15" t="s">
        <v>32</v>
      </c>
      <c r="C13" s="138"/>
      <c r="D13" s="138"/>
      <c r="E13" s="138"/>
      <c r="F13" s="138"/>
      <c r="G13" s="12">
        <f>SUM(C13:F13)</f>
        <v>0</v>
      </c>
      <c r="H13" s="420"/>
      <c r="I13" s="11"/>
      <c r="J13" s="11"/>
    </row>
    <row r="14" spans="1:10" ht="14.25" customHeight="1">
      <c r="A14" s="251">
        <v>46320</v>
      </c>
      <c r="B14" s="12" t="s">
        <v>25</v>
      </c>
      <c r="C14" s="138"/>
      <c r="D14" s="138"/>
      <c r="E14" s="138"/>
      <c r="F14" s="138"/>
      <c r="G14" s="12">
        <f>SUM(C14:F14)</f>
        <v>0</v>
      </c>
      <c r="H14" s="252">
        <f t="shared" ref="H14" si="3">SUM(G14:G15)</f>
        <v>0</v>
      </c>
      <c r="I14" s="11"/>
      <c r="J14" s="11"/>
    </row>
    <row r="15" spans="1:10" ht="12.75">
      <c r="A15" s="419"/>
      <c r="B15" s="15" t="s">
        <v>32</v>
      </c>
      <c r="C15" s="138"/>
      <c r="D15" s="138"/>
      <c r="E15" s="138"/>
      <c r="F15" s="138"/>
      <c r="G15" s="12">
        <f>SUM(C15:F15)</f>
        <v>0</v>
      </c>
      <c r="H15" s="420"/>
      <c r="I15" s="11"/>
      <c r="J15" s="11"/>
    </row>
    <row r="16" spans="1:10" ht="14.25" customHeight="1">
      <c r="A16" s="251">
        <v>46321</v>
      </c>
      <c r="B16" s="12" t="s">
        <v>25</v>
      </c>
      <c r="C16" s="138"/>
      <c r="D16" s="138"/>
      <c r="E16" s="138"/>
      <c r="F16" s="138"/>
      <c r="G16" s="12">
        <f>SUM(C16:F16)</f>
        <v>0</v>
      </c>
      <c r="H16" s="252">
        <f t="shared" ref="H16" si="4">SUM(G16:G17)</f>
        <v>0</v>
      </c>
      <c r="I16" s="11"/>
      <c r="J16" s="11"/>
    </row>
    <row r="17" spans="1:10" ht="12.75">
      <c r="A17" s="419"/>
      <c r="B17" s="15" t="s">
        <v>32</v>
      </c>
      <c r="C17" s="138"/>
      <c r="D17" s="138"/>
      <c r="E17" s="138"/>
      <c r="F17" s="138"/>
      <c r="G17" s="12">
        <f>SUM(C17:F17)</f>
        <v>0</v>
      </c>
      <c r="H17" s="420"/>
      <c r="I17" s="11"/>
      <c r="J17" s="11"/>
    </row>
    <row r="18" spans="1:10" ht="14.25" customHeight="1">
      <c r="A18" s="251">
        <v>46322</v>
      </c>
      <c r="B18" s="12" t="s">
        <v>25</v>
      </c>
      <c r="C18" s="138"/>
      <c r="D18" s="138"/>
      <c r="E18" s="138"/>
      <c r="F18" s="138"/>
      <c r="G18" s="12">
        <f>SUM(C18:F18)</f>
        <v>0</v>
      </c>
      <c r="H18" s="252">
        <f t="shared" ref="H18" si="5">SUM(G18:G19)</f>
        <v>0</v>
      </c>
      <c r="I18" s="11"/>
      <c r="J18" s="11"/>
    </row>
    <row r="19" spans="1:10" ht="12.75">
      <c r="A19" s="419"/>
      <c r="B19" s="15" t="s">
        <v>32</v>
      </c>
      <c r="C19" s="138"/>
      <c r="D19" s="138"/>
      <c r="E19" s="138"/>
      <c r="F19" s="138"/>
      <c r="G19" s="12">
        <f>SUM(C19:F19)</f>
        <v>0</v>
      </c>
      <c r="H19" s="420"/>
      <c r="I19" s="11"/>
      <c r="J19" s="11"/>
    </row>
    <row r="20" spans="1:10" ht="14.25" customHeight="1">
      <c r="A20" s="251">
        <v>46323</v>
      </c>
      <c r="B20" s="12" t="s">
        <v>25</v>
      </c>
      <c r="C20" s="138"/>
      <c r="D20" s="138"/>
      <c r="E20" s="138"/>
      <c r="F20" s="138"/>
      <c r="G20" s="12">
        <f>SUM(C20:F20)</f>
        <v>0</v>
      </c>
      <c r="H20" s="252">
        <f t="shared" ref="H20" si="6">SUM(G20:G21)</f>
        <v>0</v>
      </c>
      <c r="I20" s="11"/>
      <c r="J20" s="11"/>
    </row>
    <row r="21" spans="1:10" ht="12.75">
      <c r="A21" s="419"/>
      <c r="B21" s="15" t="s">
        <v>32</v>
      </c>
      <c r="C21" s="138"/>
      <c r="D21" s="138"/>
      <c r="E21" s="138"/>
      <c r="F21" s="138"/>
      <c r="G21" s="12">
        <f>SUM(C21:F21)</f>
        <v>0</v>
      </c>
      <c r="H21" s="420"/>
      <c r="I21" s="11"/>
      <c r="J21" s="11"/>
    </row>
    <row r="22" spans="1:10" ht="14.25" customHeight="1">
      <c r="A22" s="251">
        <v>46324</v>
      </c>
      <c r="B22" s="12" t="s">
        <v>25</v>
      </c>
      <c r="C22" s="138"/>
      <c r="D22" s="138"/>
      <c r="E22" s="138"/>
      <c r="F22" s="138"/>
      <c r="G22" s="12">
        <f>SUM(C22:F22)</f>
        <v>0</v>
      </c>
      <c r="H22" s="252">
        <f t="shared" ref="H22" si="7">SUM(G22:G23)</f>
        <v>0</v>
      </c>
      <c r="I22" s="11"/>
      <c r="J22" s="11"/>
    </row>
    <row r="23" spans="1:10" ht="12.75">
      <c r="A23" s="419"/>
      <c r="B23" s="15" t="s">
        <v>32</v>
      </c>
      <c r="C23" s="138"/>
      <c r="D23" s="138"/>
      <c r="E23" s="138"/>
      <c r="F23" s="138"/>
      <c r="G23" s="12">
        <f>SUM(C23:F23)</f>
        <v>0</v>
      </c>
      <c r="H23" s="420"/>
      <c r="I23" s="11"/>
      <c r="J23" s="11"/>
    </row>
    <row r="24" spans="1:10" ht="14.25" customHeight="1">
      <c r="A24" s="251">
        <v>46325</v>
      </c>
      <c r="B24" s="12" t="s">
        <v>25</v>
      </c>
      <c r="C24" s="138"/>
      <c r="D24" s="138"/>
      <c r="E24" s="138"/>
      <c r="F24" s="138"/>
      <c r="G24" s="12">
        <f>SUM(C24:F24)</f>
        <v>0</v>
      </c>
      <c r="H24" s="252">
        <f>SUM(G24:G25)</f>
        <v>0</v>
      </c>
      <c r="I24" s="11"/>
      <c r="J24" s="11"/>
    </row>
    <row r="25" spans="1:10" ht="12.75">
      <c r="A25" s="419"/>
      <c r="B25" s="15" t="s">
        <v>32</v>
      </c>
      <c r="C25" s="138"/>
      <c r="D25" s="138"/>
      <c r="E25" s="138"/>
      <c r="F25" s="138"/>
      <c r="G25" s="12">
        <f>SUM(C25:F25)</f>
        <v>0</v>
      </c>
      <c r="H25" s="420"/>
      <c r="I25" s="11"/>
      <c r="J25" s="11"/>
    </row>
    <row r="26" spans="1:10" ht="12.75" customHeight="1">
      <c r="A26" s="251">
        <v>46326</v>
      </c>
      <c r="B26" s="12" t="s">
        <v>25</v>
      </c>
      <c r="C26" s="138"/>
      <c r="D26" s="138"/>
      <c r="E26" s="138"/>
      <c r="F26" s="138"/>
      <c r="G26" s="12">
        <f>SUM(C26:F26)</f>
        <v>0</v>
      </c>
      <c r="H26" s="252">
        <f>SUM(G26:G27)</f>
        <v>0</v>
      </c>
      <c r="I26" s="11"/>
      <c r="J26" s="11"/>
    </row>
    <row r="27" spans="1:10" ht="12.75">
      <c r="A27" s="419"/>
      <c r="B27" s="15" t="s">
        <v>32</v>
      </c>
      <c r="C27" s="138"/>
      <c r="D27" s="138"/>
      <c r="E27" s="138"/>
      <c r="F27" s="138"/>
      <c r="G27" s="12">
        <f>SUM(C27:F27)</f>
        <v>0</v>
      </c>
      <c r="H27" s="420"/>
      <c r="I27" s="11"/>
      <c r="J27" s="11"/>
    </row>
    <row r="28" spans="1:10" ht="12.75">
      <c r="A28" s="232"/>
      <c r="B28" s="14"/>
      <c r="C28" s="10"/>
      <c r="D28" s="10"/>
      <c r="E28" s="10"/>
      <c r="F28" s="10"/>
      <c r="G28" s="10"/>
      <c r="H28" s="11"/>
      <c r="I28" s="11"/>
      <c r="J28" s="11"/>
    </row>
    <row r="29" spans="1:10" ht="12.75">
      <c r="A29" s="256" t="s">
        <v>89</v>
      </c>
      <c r="B29" s="357"/>
      <c r="C29" s="16">
        <f>SUM(C6:C27)</f>
        <v>0</v>
      </c>
      <c r="D29" s="16">
        <f t="shared" ref="D29:H29" si="8">SUM(D6:D27)</f>
        <v>0</v>
      </c>
      <c r="E29" s="16">
        <f t="shared" si="8"/>
        <v>0</v>
      </c>
      <c r="F29" s="16">
        <f t="shared" si="8"/>
        <v>0</v>
      </c>
      <c r="G29" s="16">
        <f t="shared" si="8"/>
        <v>0</v>
      </c>
      <c r="H29" s="16">
        <f t="shared" si="8"/>
        <v>0</v>
      </c>
      <c r="I29" s="11"/>
      <c r="J29" s="11"/>
    </row>
    <row r="30" spans="1:10" ht="13.5">
      <c r="A30" s="253" t="s">
        <v>90</v>
      </c>
      <c r="B30" s="421"/>
      <c r="C30" s="17">
        <f t="shared" ref="C30:H30" si="9">C29*40</f>
        <v>0</v>
      </c>
      <c r="D30" s="17">
        <f t="shared" si="9"/>
        <v>0</v>
      </c>
      <c r="E30" s="17">
        <f t="shared" si="9"/>
        <v>0</v>
      </c>
      <c r="F30" s="17">
        <f t="shared" si="9"/>
        <v>0</v>
      </c>
      <c r="G30" s="17">
        <f t="shared" si="9"/>
        <v>0</v>
      </c>
      <c r="H30" s="17">
        <f t="shared" si="9"/>
        <v>0</v>
      </c>
      <c r="I30" s="11"/>
      <c r="J30" s="11"/>
    </row>
    <row r="31" spans="1:10" ht="13.5">
      <c r="A31" s="18"/>
      <c r="B31" s="10"/>
      <c r="C31" s="10"/>
      <c r="D31" s="10"/>
      <c r="E31" s="10"/>
      <c r="F31" s="10"/>
      <c r="G31" s="10"/>
      <c r="H31" s="11"/>
      <c r="I31" s="11"/>
      <c r="J31" s="11"/>
    </row>
    <row r="32" spans="1:10" ht="12.75">
      <c r="A32" s="254" t="s">
        <v>91</v>
      </c>
      <c r="B32" s="421"/>
      <c r="C32" s="19"/>
      <c r="D32" s="19"/>
      <c r="E32" s="19"/>
      <c r="F32" s="19"/>
      <c r="G32" s="20"/>
      <c r="H32" s="19"/>
      <c r="I32" s="11"/>
      <c r="J32" s="11"/>
    </row>
    <row r="33" spans="1:10" ht="14.25">
      <c r="A33" s="171"/>
      <c r="B33" s="13"/>
      <c r="C33" s="13"/>
      <c r="D33" s="13"/>
      <c r="E33" s="13"/>
      <c r="F33" s="13"/>
      <c r="G33" s="13"/>
      <c r="H33" s="14"/>
      <c r="I33" s="11"/>
      <c r="J33" s="11"/>
    </row>
    <row r="34" spans="1:10" ht="12.75">
      <c r="A34" s="251">
        <v>46306</v>
      </c>
      <c r="B34" s="12" t="s">
        <v>25</v>
      </c>
      <c r="C34" s="138">
        <v>20.3</v>
      </c>
      <c r="D34" s="138">
        <v>37</v>
      </c>
      <c r="E34" s="138">
        <v>19.2</v>
      </c>
      <c r="F34" s="138">
        <v>24.7</v>
      </c>
      <c r="G34" s="12">
        <f>SUM(C34:F34)</f>
        <v>101.2</v>
      </c>
      <c r="H34" s="252">
        <f>SUM(G34:G35)</f>
        <v>210.1</v>
      </c>
      <c r="I34" s="11"/>
      <c r="J34" s="11"/>
    </row>
    <row r="35" spans="1:10" ht="12.75">
      <c r="A35" s="257"/>
      <c r="B35" s="15" t="s">
        <v>32</v>
      </c>
      <c r="C35" s="138">
        <v>21.4</v>
      </c>
      <c r="D35" s="138">
        <v>36.799999999999997</v>
      </c>
      <c r="E35" s="138">
        <v>20.5</v>
      </c>
      <c r="F35" s="138">
        <v>30.2</v>
      </c>
      <c r="G35" s="12">
        <f>SUM(C35:F35)</f>
        <v>108.89999999999999</v>
      </c>
      <c r="H35" s="420"/>
      <c r="I35" s="11"/>
      <c r="J35" s="11"/>
    </row>
    <row r="36" spans="1:10" ht="14.25" customHeight="1">
      <c r="A36" s="251">
        <v>46307</v>
      </c>
      <c r="B36" s="12" t="s">
        <v>25</v>
      </c>
      <c r="C36" s="138">
        <v>20.8</v>
      </c>
      <c r="D36" s="138">
        <v>35.799999999999997</v>
      </c>
      <c r="E36" s="138">
        <v>19</v>
      </c>
      <c r="F36" s="138">
        <v>26.3</v>
      </c>
      <c r="G36" s="12">
        <f>SUM(C36:F36)</f>
        <v>101.89999999999999</v>
      </c>
      <c r="H36" s="252">
        <f t="shared" ref="H36" si="10">SUM(G36:G37)</f>
        <v>215.89999999999998</v>
      </c>
      <c r="I36" s="11"/>
      <c r="J36" s="11"/>
    </row>
    <row r="37" spans="1:10" ht="12.75" customHeight="1">
      <c r="A37" s="257"/>
      <c r="B37" s="15" t="s">
        <v>32</v>
      </c>
      <c r="C37" s="138">
        <v>21.3</v>
      </c>
      <c r="D37" s="138">
        <v>39.1</v>
      </c>
      <c r="E37" s="138">
        <v>21.2</v>
      </c>
      <c r="F37" s="138">
        <v>32.4</v>
      </c>
      <c r="G37" s="12">
        <f>SUM(C37:F37)</f>
        <v>114</v>
      </c>
      <c r="H37" s="420"/>
      <c r="I37" s="11"/>
      <c r="J37" s="11"/>
    </row>
    <row r="38" spans="1:10" ht="14.25" customHeight="1">
      <c r="A38" s="251">
        <v>46308</v>
      </c>
      <c r="B38" s="12" t="s">
        <v>25</v>
      </c>
      <c r="C38" s="138">
        <v>26.5</v>
      </c>
      <c r="D38" s="138">
        <v>38.700000000000003</v>
      </c>
      <c r="E38" s="138">
        <v>21.4</v>
      </c>
      <c r="F38" s="138">
        <v>28.5</v>
      </c>
      <c r="G38" s="12">
        <f>SUM(C38:F38)</f>
        <v>115.1</v>
      </c>
      <c r="H38" s="252">
        <f t="shared" ref="H38" si="11">SUM(G38:G39)</f>
        <v>233.5</v>
      </c>
      <c r="I38" s="11"/>
      <c r="J38" s="11"/>
    </row>
    <row r="39" spans="1:10" ht="12.75" customHeight="1">
      <c r="A39" s="257"/>
      <c r="B39" s="15" t="s">
        <v>32</v>
      </c>
      <c r="C39" s="138">
        <v>26</v>
      </c>
      <c r="D39" s="138">
        <v>37.1</v>
      </c>
      <c r="E39" s="138">
        <v>21.3</v>
      </c>
      <c r="F39" s="138">
        <v>34</v>
      </c>
      <c r="G39" s="12">
        <f>SUM(C39:F39)</f>
        <v>118.4</v>
      </c>
      <c r="H39" s="420"/>
      <c r="I39" s="11"/>
      <c r="J39" s="11"/>
    </row>
    <row r="40" spans="1:10" ht="14.25" customHeight="1">
      <c r="A40" s="251">
        <v>46309</v>
      </c>
      <c r="B40" s="12" t="s">
        <v>25</v>
      </c>
      <c r="C40" s="138"/>
      <c r="D40" s="138"/>
      <c r="E40" s="138"/>
      <c r="F40" s="138"/>
      <c r="G40" s="12">
        <f>SUM(C40:F40)</f>
        <v>0</v>
      </c>
      <c r="H40" s="252">
        <f t="shared" ref="H40" si="12">SUM(G40:G41)</f>
        <v>0</v>
      </c>
      <c r="I40" s="11"/>
      <c r="J40" s="11"/>
    </row>
    <row r="41" spans="1:10" ht="12.75" customHeight="1">
      <c r="A41" s="257"/>
      <c r="B41" s="15" t="s">
        <v>32</v>
      </c>
      <c r="C41" s="138"/>
      <c r="D41" s="138"/>
      <c r="E41" s="138"/>
      <c r="F41" s="138"/>
      <c r="G41" s="12">
        <f>SUM(C41:F41)</f>
        <v>0</v>
      </c>
      <c r="H41" s="420"/>
      <c r="I41" s="11"/>
      <c r="J41" s="11"/>
    </row>
    <row r="42" spans="1:10" ht="14.25" customHeight="1">
      <c r="A42" s="251">
        <v>46310</v>
      </c>
      <c r="B42" s="12" t="s">
        <v>25</v>
      </c>
      <c r="C42" s="138"/>
      <c r="D42" s="138"/>
      <c r="E42" s="138"/>
      <c r="F42" s="138"/>
      <c r="G42" s="12">
        <f>SUM(C42:F42)</f>
        <v>0</v>
      </c>
      <c r="H42" s="252">
        <f t="shared" ref="H42" si="13">SUM(G42:G43)</f>
        <v>0</v>
      </c>
      <c r="I42" s="11"/>
      <c r="J42" s="11"/>
    </row>
    <row r="43" spans="1:10" ht="12.75" customHeight="1">
      <c r="A43" s="257"/>
      <c r="B43" s="15" t="s">
        <v>32</v>
      </c>
      <c r="C43" s="138"/>
      <c r="D43" s="138"/>
      <c r="E43" s="138"/>
      <c r="F43" s="138"/>
      <c r="G43" s="12">
        <f>SUM(C43:F43)</f>
        <v>0</v>
      </c>
      <c r="H43" s="420"/>
      <c r="I43" s="11"/>
      <c r="J43" s="11"/>
    </row>
    <row r="44" spans="1:10" ht="14.25" customHeight="1">
      <c r="A44" s="251">
        <v>46311</v>
      </c>
      <c r="B44" s="12" t="s">
        <v>25</v>
      </c>
      <c r="C44" s="138"/>
      <c r="D44" s="138"/>
      <c r="E44" s="138"/>
      <c r="F44" s="138"/>
      <c r="G44" s="12">
        <f>SUM(C44:F44)</f>
        <v>0</v>
      </c>
      <c r="H44" s="252">
        <f t="shared" ref="H44" si="14">SUM(G44:G45)</f>
        <v>0</v>
      </c>
      <c r="I44" s="11"/>
      <c r="J44" s="11"/>
    </row>
    <row r="45" spans="1:10" ht="12.75" customHeight="1">
      <c r="A45" s="257"/>
      <c r="B45" s="15" t="s">
        <v>32</v>
      </c>
      <c r="C45" s="138"/>
      <c r="D45" s="138"/>
      <c r="E45" s="138"/>
      <c r="F45" s="138"/>
      <c r="G45" s="12">
        <f>SUM(C45:F45)</f>
        <v>0</v>
      </c>
      <c r="H45" s="420"/>
      <c r="I45" s="11"/>
      <c r="J45" s="11"/>
    </row>
    <row r="46" spans="1:10" ht="14.25" customHeight="1">
      <c r="A46" s="251">
        <v>46312</v>
      </c>
      <c r="B46" s="12" t="s">
        <v>25</v>
      </c>
      <c r="C46" s="138"/>
      <c r="D46" s="138"/>
      <c r="E46" s="138"/>
      <c r="F46" s="138"/>
      <c r="G46" s="12">
        <f>SUM(C46:F46)</f>
        <v>0</v>
      </c>
      <c r="H46" s="252">
        <f t="shared" ref="H46" si="15">SUM(G46:G47)</f>
        <v>0</v>
      </c>
      <c r="I46" s="11"/>
      <c r="J46" s="11"/>
    </row>
    <row r="47" spans="1:10" ht="12.75" customHeight="1">
      <c r="A47" s="257"/>
      <c r="B47" s="15" t="s">
        <v>32</v>
      </c>
      <c r="C47" s="138"/>
      <c r="D47" s="138"/>
      <c r="E47" s="138"/>
      <c r="F47" s="138"/>
      <c r="G47" s="12">
        <f>SUM(C47:F47)</f>
        <v>0</v>
      </c>
      <c r="H47" s="420"/>
      <c r="I47" s="11"/>
      <c r="J47" s="11"/>
    </row>
    <row r="48" spans="1:10" ht="14.25" customHeight="1">
      <c r="A48" s="251">
        <v>46313</v>
      </c>
      <c r="B48" s="12" t="s">
        <v>25</v>
      </c>
      <c r="C48" s="138"/>
      <c r="D48" s="138"/>
      <c r="E48" s="138"/>
      <c r="F48" s="138"/>
      <c r="G48" s="12">
        <f>SUM(C48:F48)</f>
        <v>0</v>
      </c>
      <c r="H48" s="252">
        <f t="shared" ref="H48" si="16">SUM(G48:G49)</f>
        <v>0</v>
      </c>
      <c r="I48" s="11"/>
      <c r="J48" s="11"/>
    </row>
    <row r="49" spans="1:10" ht="12.75" customHeight="1">
      <c r="A49" s="257"/>
      <c r="B49" s="15" t="s">
        <v>32</v>
      </c>
      <c r="C49" s="138"/>
      <c r="D49" s="138"/>
      <c r="E49" s="138"/>
      <c r="F49" s="138"/>
      <c r="G49" s="12">
        <f>SUM(C49:F49)</f>
        <v>0</v>
      </c>
      <c r="H49" s="420"/>
      <c r="I49" s="11"/>
      <c r="J49" s="11"/>
    </row>
    <row r="50" spans="1:10" ht="14.25" customHeight="1">
      <c r="A50" s="251">
        <v>46314</v>
      </c>
      <c r="B50" s="12" t="s">
        <v>25</v>
      </c>
      <c r="C50" s="138"/>
      <c r="D50" s="138"/>
      <c r="E50" s="138"/>
      <c r="F50" s="138"/>
      <c r="G50" s="12">
        <f>SUM(C50:F50)</f>
        <v>0</v>
      </c>
      <c r="H50" s="252">
        <f t="shared" ref="H50" si="17">SUM(G50:G51)</f>
        <v>0</v>
      </c>
      <c r="I50" s="11"/>
      <c r="J50" s="11"/>
    </row>
    <row r="51" spans="1:10" ht="12.75" customHeight="1">
      <c r="A51" s="257"/>
      <c r="B51" s="15" t="s">
        <v>32</v>
      </c>
      <c r="C51" s="138"/>
      <c r="D51" s="138"/>
      <c r="E51" s="138"/>
      <c r="F51" s="138"/>
      <c r="G51" s="12">
        <f>SUM(C51:F51)</f>
        <v>0</v>
      </c>
      <c r="H51" s="420"/>
      <c r="I51" s="11"/>
      <c r="J51" s="11"/>
    </row>
    <row r="52" spans="1:10" ht="14.25" customHeight="1">
      <c r="A52" s="251">
        <v>46315</v>
      </c>
      <c r="B52" s="12" t="s">
        <v>25</v>
      </c>
      <c r="C52" s="138"/>
      <c r="D52" s="138"/>
      <c r="E52" s="138"/>
      <c r="F52" s="138"/>
      <c r="G52" s="12">
        <f>SUM(C52:F52)</f>
        <v>0</v>
      </c>
      <c r="H52" s="252">
        <f>SUM(G52:G53)</f>
        <v>0</v>
      </c>
      <c r="I52" s="11"/>
      <c r="J52" s="11"/>
    </row>
    <row r="53" spans="1:10" ht="12.75" customHeight="1">
      <c r="A53" s="257"/>
      <c r="B53" s="15" t="s">
        <v>32</v>
      </c>
      <c r="C53" s="138"/>
      <c r="D53" s="138"/>
      <c r="E53" s="138"/>
      <c r="F53" s="138"/>
      <c r="G53" s="12">
        <f>SUM(C53:F53)</f>
        <v>0</v>
      </c>
      <c r="H53" s="420"/>
      <c r="I53" s="11"/>
      <c r="J53" s="11"/>
    </row>
    <row r="54" spans="1:10" ht="12.75">
      <c r="A54" s="13"/>
      <c r="B54" s="13"/>
      <c r="C54" s="10"/>
      <c r="D54" s="10"/>
      <c r="E54" s="10"/>
      <c r="F54" s="10"/>
      <c r="G54" s="10"/>
      <c r="H54" s="11"/>
      <c r="I54" s="11"/>
      <c r="J54" s="11"/>
    </row>
    <row r="55" spans="1:10" ht="12.75">
      <c r="A55" s="256" t="s">
        <v>89</v>
      </c>
      <c r="B55" s="357"/>
      <c r="C55" s="16">
        <f>SUM(C34:C53)</f>
        <v>136.30000000000001</v>
      </c>
      <c r="D55" s="16">
        <f t="shared" ref="D55:H55" si="18">SUM(D34:D53)</f>
        <v>224.49999999999997</v>
      </c>
      <c r="E55" s="16">
        <f t="shared" si="18"/>
        <v>122.60000000000001</v>
      </c>
      <c r="F55" s="16">
        <f t="shared" si="18"/>
        <v>176.1</v>
      </c>
      <c r="G55" s="16">
        <f t="shared" si="18"/>
        <v>659.5</v>
      </c>
      <c r="H55" s="16">
        <f t="shared" si="18"/>
        <v>659.5</v>
      </c>
      <c r="I55" s="11"/>
      <c r="J55" s="11"/>
    </row>
    <row r="56" spans="1:10" ht="13.5">
      <c r="A56" s="253" t="s">
        <v>90</v>
      </c>
      <c r="B56" s="421"/>
      <c r="C56" s="17">
        <f t="shared" ref="C56:H56" si="19">C55*40</f>
        <v>5452</v>
      </c>
      <c r="D56" s="17">
        <f t="shared" si="19"/>
        <v>8979.9999999999982</v>
      </c>
      <c r="E56" s="17">
        <f t="shared" si="19"/>
        <v>4904</v>
      </c>
      <c r="F56" s="17">
        <f t="shared" si="19"/>
        <v>7044</v>
      </c>
      <c r="G56" s="17">
        <f t="shared" si="19"/>
        <v>26380</v>
      </c>
      <c r="H56" s="17">
        <f t="shared" si="19"/>
        <v>26380</v>
      </c>
      <c r="I56" s="11"/>
      <c r="J56" s="11"/>
    </row>
    <row r="57" spans="1:10" ht="13.5">
      <c r="A57" s="18"/>
      <c r="B57" s="10"/>
      <c r="C57" s="10"/>
      <c r="D57" s="10"/>
      <c r="E57" s="10"/>
      <c r="F57" s="10"/>
      <c r="G57" s="10"/>
      <c r="H57" s="11"/>
      <c r="I57" s="11"/>
      <c r="J57" s="11"/>
    </row>
    <row r="58" spans="1:10" ht="12.75">
      <c r="A58" s="254" t="s">
        <v>91</v>
      </c>
      <c r="B58" s="421"/>
      <c r="C58" s="19"/>
      <c r="D58" s="19"/>
      <c r="E58" s="19"/>
      <c r="F58" s="19"/>
      <c r="G58" s="20"/>
      <c r="H58" s="19"/>
      <c r="I58" s="11"/>
      <c r="J58" s="11"/>
    </row>
    <row r="59" spans="1:10" ht="12.75">
      <c r="A59" s="255" t="s">
        <v>92</v>
      </c>
      <c r="B59" s="422"/>
      <c r="C59" s="21"/>
      <c r="D59" s="21"/>
      <c r="E59" s="21"/>
      <c r="F59" s="21"/>
      <c r="G59" s="22"/>
      <c r="H59" s="21"/>
      <c r="I59" s="11"/>
      <c r="J59" s="11"/>
    </row>
    <row r="60" spans="1:10" ht="14.25">
      <c r="A60" s="171"/>
      <c r="B60" s="13"/>
      <c r="C60" s="13"/>
      <c r="D60" s="13"/>
      <c r="E60" s="13"/>
      <c r="F60" s="13"/>
      <c r="G60" s="13"/>
      <c r="H60" s="14"/>
      <c r="I60" s="11"/>
      <c r="J60" s="11"/>
    </row>
    <row r="61" spans="1:10" ht="12.75">
      <c r="A61" s="251">
        <v>46296</v>
      </c>
      <c r="B61" s="12" t="s">
        <v>25</v>
      </c>
      <c r="C61" s="138">
        <v>0</v>
      </c>
      <c r="D61" s="138">
        <v>0</v>
      </c>
      <c r="E61" s="138">
        <v>0</v>
      </c>
      <c r="F61" s="138">
        <v>0</v>
      </c>
      <c r="G61" s="12">
        <f>SUM(C61:F61)</f>
        <v>0</v>
      </c>
      <c r="H61" s="252">
        <f>SUM(G61:G62)</f>
        <v>0</v>
      </c>
      <c r="I61" s="11"/>
      <c r="J61" s="11"/>
    </row>
    <row r="62" spans="1:10" ht="12.75">
      <c r="A62" s="419"/>
      <c r="B62" s="15" t="s">
        <v>32</v>
      </c>
      <c r="C62" s="138">
        <v>0</v>
      </c>
      <c r="D62" s="138">
        <v>0</v>
      </c>
      <c r="E62" s="138">
        <v>0</v>
      </c>
      <c r="F62" s="138">
        <v>0</v>
      </c>
      <c r="G62" s="12">
        <f>SUM(C62:F62)</f>
        <v>0</v>
      </c>
      <c r="H62" s="420"/>
      <c r="I62" s="11"/>
      <c r="J62" s="11"/>
    </row>
    <row r="63" spans="1:10" ht="14.25" customHeight="1">
      <c r="A63" s="251">
        <v>46297</v>
      </c>
      <c r="B63" s="12" t="s">
        <v>25</v>
      </c>
      <c r="C63" s="138">
        <v>0</v>
      </c>
      <c r="D63" s="138">
        <v>0</v>
      </c>
      <c r="E63" s="138">
        <v>0</v>
      </c>
      <c r="F63" s="138">
        <v>0</v>
      </c>
      <c r="G63" s="12">
        <f>SUM(C63:F63)</f>
        <v>0</v>
      </c>
      <c r="H63" s="252">
        <f t="shared" ref="H63" si="20">SUM(G63:G64)</f>
        <v>117.3</v>
      </c>
      <c r="I63" s="11"/>
      <c r="J63" s="11"/>
    </row>
    <row r="64" spans="1:10" ht="12.75">
      <c r="A64" s="419"/>
      <c r="B64" s="15" t="s">
        <v>32</v>
      </c>
      <c r="C64" s="138">
        <v>23.7</v>
      </c>
      <c r="D64" s="138">
        <v>37.5</v>
      </c>
      <c r="E64" s="138">
        <v>23.3</v>
      </c>
      <c r="F64" s="138">
        <v>32.799999999999997</v>
      </c>
      <c r="G64" s="12">
        <f>SUM(C64:F64)</f>
        <v>117.3</v>
      </c>
      <c r="H64" s="420"/>
      <c r="I64" s="11"/>
      <c r="J64" s="11"/>
    </row>
    <row r="65" spans="1:10" ht="14.25" customHeight="1">
      <c r="A65" s="251">
        <v>46298</v>
      </c>
      <c r="B65" s="12" t="s">
        <v>25</v>
      </c>
      <c r="C65" s="138">
        <v>24.4</v>
      </c>
      <c r="D65" s="138">
        <v>36.1</v>
      </c>
      <c r="E65" s="138">
        <v>21.1</v>
      </c>
      <c r="F65" s="138">
        <v>24.4</v>
      </c>
      <c r="G65" s="12">
        <f>SUM(C65:F65)</f>
        <v>106</v>
      </c>
      <c r="H65" s="252">
        <f t="shared" ref="H65" si="21">SUM(G65:G66)</f>
        <v>207.5</v>
      </c>
      <c r="I65" s="11"/>
      <c r="J65" s="11"/>
    </row>
    <row r="66" spans="1:10" ht="12.75">
      <c r="A66" s="419"/>
      <c r="B66" s="15" t="s">
        <v>32</v>
      </c>
      <c r="C66" s="138">
        <v>19.8</v>
      </c>
      <c r="D66" s="138">
        <v>32.9</v>
      </c>
      <c r="E66" s="138">
        <v>20.2</v>
      </c>
      <c r="F66" s="138">
        <v>28.6</v>
      </c>
      <c r="G66" s="12">
        <f>SUM(C66:F66)</f>
        <v>101.5</v>
      </c>
      <c r="H66" s="420"/>
      <c r="I66" s="11"/>
      <c r="J66" s="11"/>
    </row>
    <row r="67" spans="1:10" ht="14.25" customHeight="1">
      <c r="A67" s="251">
        <v>46299</v>
      </c>
      <c r="B67" s="12" t="s">
        <v>25</v>
      </c>
      <c r="C67" s="138">
        <v>25.2</v>
      </c>
      <c r="D67" s="138">
        <v>37.700000000000003</v>
      </c>
      <c r="E67" s="138">
        <v>24</v>
      </c>
      <c r="F67" s="138">
        <v>26.3</v>
      </c>
      <c r="G67" s="12">
        <f>SUM(C67:F67)</f>
        <v>113.2</v>
      </c>
      <c r="H67" s="252">
        <f t="shared" ref="H67" si="22">SUM(G67:G68)</f>
        <v>220.5</v>
      </c>
      <c r="I67" s="11"/>
      <c r="J67" s="11"/>
    </row>
    <row r="68" spans="1:10" ht="12.75">
      <c r="A68" s="419"/>
      <c r="B68" s="15" t="s">
        <v>32</v>
      </c>
      <c r="C68" s="138">
        <v>21.7</v>
      </c>
      <c r="D68" s="138">
        <v>35</v>
      </c>
      <c r="E68" s="138">
        <v>20.9</v>
      </c>
      <c r="F68" s="138">
        <v>29.7</v>
      </c>
      <c r="G68" s="12">
        <f>SUM(C68:F68)</f>
        <v>107.3</v>
      </c>
      <c r="H68" s="420"/>
      <c r="I68" s="11"/>
      <c r="J68" s="11"/>
    </row>
    <row r="69" spans="1:10" ht="14.25" customHeight="1">
      <c r="A69" s="251">
        <v>46300</v>
      </c>
      <c r="B69" s="12" t="s">
        <v>25</v>
      </c>
      <c r="C69" s="138">
        <v>22.2</v>
      </c>
      <c r="D69" s="138">
        <v>34.4</v>
      </c>
      <c r="E69" s="138">
        <v>17.7</v>
      </c>
      <c r="F69" s="138">
        <v>21.3</v>
      </c>
      <c r="G69" s="12">
        <f>SUM(C69:F69)</f>
        <v>95.6</v>
      </c>
      <c r="H69" s="252">
        <f t="shared" ref="H69" si="23">SUM(G69:G70)</f>
        <v>201.2</v>
      </c>
      <c r="I69" s="11"/>
      <c r="J69" s="11"/>
    </row>
    <row r="70" spans="1:10" ht="12.75">
      <c r="A70" s="419"/>
      <c r="B70" s="15" t="s">
        <v>32</v>
      </c>
      <c r="C70" s="138">
        <v>22.2</v>
      </c>
      <c r="D70" s="138">
        <v>35.4</v>
      </c>
      <c r="E70" s="138">
        <v>19.399999999999999</v>
      </c>
      <c r="F70" s="138">
        <v>28.6</v>
      </c>
      <c r="G70" s="12">
        <f>SUM(C70:F70)</f>
        <v>105.6</v>
      </c>
      <c r="H70" s="420"/>
      <c r="I70" s="11"/>
      <c r="J70" s="11"/>
    </row>
    <row r="71" spans="1:10" ht="14.25" customHeight="1">
      <c r="A71" s="251">
        <v>46301</v>
      </c>
      <c r="B71" s="12" t="s">
        <v>25</v>
      </c>
      <c r="C71" s="138">
        <v>21.8</v>
      </c>
      <c r="D71" s="138">
        <v>32.799999999999997</v>
      </c>
      <c r="E71" s="138">
        <v>17.399999999999999</v>
      </c>
      <c r="F71" s="138">
        <v>22.6</v>
      </c>
      <c r="G71" s="12">
        <f>SUM(C71:F71)</f>
        <v>94.6</v>
      </c>
      <c r="H71" s="252">
        <f t="shared" ref="H71" si="24">SUM(G71:G72)</f>
        <v>197</v>
      </c>
      <c r="I71" s="11"/>
      <c r="J71" s="11"/>
    </row>
    <row r="72" spans="1:10" ht="12.75">
      <c r="A72" s="419"/>
      <c r="B72" s="15" t="s">
        <v>32</v>
      </c>
      <c r="C72" s="138">
        <v>21.2</v>
      </c>
      <c r="D72" s="138">
        <v>33.5</v>
      </c>
      <c r="E72" s="138">
        <v>17.899999999999999</v>
      </c>
      <c r="F72" s="138">
        <v>29.8</v>
      </c>
      <c r="G72" s="12">
        <f>SUM(C72:F72)</f>
        <v>102.39999999999999</v>
      </c>
      <c r="H72" s="420"/>
      <c r="I72" s="11"/>
      <c r="J72" s="11"/>
    </row>
    <row r="73" spans="1:10" ht="14.25" customHeight="1">
      <c r="A73" s="251">
        <v>46302</v>
      </c>
      <c r="B73" s="12" t="s">
        <v>25</v>
      </c>
      <c r="C73" s="138">
        <v>21.7</v>
      </c>
      <c r="D73" s="138">
        <v>33</v>
      </c>
      <c r="E73" s="138">
        <v>18.2</v>
      </c>
      <c r="F73" s="138">
        <v>24.4</v>
      </c>
      <c r="G73" s="12">
        <f>SUM(C73:F73)</f>
        <v>97.300000000000011</v>
      </c>
      <c r="H73" s="252">
        <f>SUM(G73:G74)</f>
        <v>206.70000000000002</v>
      </c>
      <c r="I73" s="11"/>
      <c r="J73" s="11"/>
    </row>
    <row r="74" spans="1:10" ht="12.75">
      <c r="A74" s="419"/>
      <c r="B74" s="15" t="s">
        <v>32</v>
      </c>
      <c r="C74" s="138">
        <v>21.7</v>
      </c>
      <c r="D74" s="138">
        <v>38.200000000000003</v>
      </c>
      <c r="E74" s="138">
        <v>20.3</v>
      </c>
      <c r="F74" s="138">
        <v>29.2</v>
      </c>
      <c r="G74" s="12">
        <f>SUM(C74:F74)</f>
        <v>109.4</v>
      </c>
      <c r="H74" s="420"/>
      <c r="I74" s="11"/>
      <c r="J74" s="11"/>
    </row>
    <row r="75" spans="1:10" ht="14.25" customHeight="1">
      <c r="A75" s="251">
        <v>46303</v>
      </c>
      <c r="B75" s="12" t="s">
        <v>25</v>
      </c>
      <c r="C75" s="138">
        <v>21.5</v>
      </c>
      <c r="D75" s="138">
        <v>37.200000000000003</v>
      </c>
      <c r="E75" s="138">
        <v>20.6</v>
      </c>
      <c r="F75" s="138">
        <v>23.5</v>
      </c>
      <c r="G75" s="12">
        <f>SUM(C75:F75)</f>
        <v>102.80000000000001</v>
      </c>
      <c r="H75" s="252">
        <f t="shared" ref="H75" si="25">SUM(G75:G76)</f>
        <v>211.40000000000003</v>
      </c>
      <c r="I75" s="11"/>
      <c r="J75" s="11"/>
    </row>
    <row r="76" spans="1:10" ht="12.75">
      <c r="A76" s="419"/>
      <c r="B76" s="15" t="s">
        <v>32</v>
      </c>
      <c r="C76" s="138">
        <v>21.5</v>
      </c>
      <c r="D76" s="138">
        <v>35.200000000000003</v>
      </c>
      <c r="E76" s="138">
        <v>20.7</v>
      </c>
      <c r="F76" s="138">
        <v>31.2</v>
      </c>
      <c r="G76" s="12">
        <f>SUM(C76:F76)</f>
        <v>108.60000000000001</v>
      </c>
      <c r="H76" s="420"/>
      <c r="I76" s="11"/>
      <c r="J76" s="11"/>
    </row>
    <row r="77" spans="1:10" ht="14.25" customHeight="1">
      <c r="A77" s="251">
        <v>46304</v>
      </c>
      <c r="B77" s="12" t="s">
        <v>25</v>
      </c>
      <c r="C77" s="138">
        <v>22</v>
      </c>
      <c r="D77" s="138">
        <v>35.700000000000003</v>
      </c>
      <c r="E77" s="138">
        <v>19.399999999999999</v>
      </c>
      <c r="F77" s="138">
        <v>24.2</v>
      </c>
      <c r="G77" s="12">
        <f>SUM(C77:F77)</f>
        <v>101.3</v>
      </c>
      <c r="H77" s="252">
        <f t="shared" ref="H77" si="26">SUM(G77:G78)</f>
        <v>213.5</v>
      </c>
      <c r="I77" s="11"/>
      <c r="J77" s="11"/>
    </row>
    <row r="78" spans="1:10" ht="12.75">
      <c r="A78" s="419"/>
      <c r="B78" s="15" t="s">
        <v>32</v>
      </c>
      <c r="C78" s="138">
        <v>22.9</v>
      </c>
      <c r="D78" s="138">
        <v>37.4</v>
      </c>
      <c r="E78" s="138">
        <v>21.4</v>
      </c>
      <c r="F78" s="138">
        <v>30.5</v>
      </c>
      <c r="G78" s="12">
        <f>SUM(C78:F78)</f>
        <v>112.19999999999999</v>
      </c>
      <c r="H78" s="420"/>
      <c r="I78" s="11"/>
      <c r="J78" s="11"/>
    </row>
    <row r="79" spans="1:10" ht="14.25" customHeight="1">
      <c r="A79" s="251">
        <v>46305</v>
      </c>
      <c r="B79" s="12" t="s">
        <v>25</v>
      </c>
      <c r="C79" s="138">
        <v>21.4</v>
      </c>
      <c r="D79" s="138">
        <v>37.5</v>
      </c>
      <c r="E79" s="138">
        <v>19.7</v>
      </c>
      <c r="F79" s="138">
        <v>25.6</v>
      </c>
      <c r="G79" s="12">
        <f>SUM(C79:F79)</f>
        <v>104.19999999999999</v>
      </c>
      <c r="H79" s="252">
        <f t="shared" ref="H79" si="27">SUM(G79:G80)</f>
        <v>210.1</v>
      </c>
      <c r="I79" s="11"/>
      <c r="J79" s="11"/>
    </row>
    <row r="80" spans="1:10" ht="12.75">
      <c r="A80" s="419"/>
      <c r="B80" s="15" t="s">
        <v>32</v>
      </c>
      <c r="C80" s="138">
        <v>19.600000000000001</v>
      </c>
      <c r="D80" s="138">
        <v>37.200000000000003</v>
      </c>
      <c r="E80" s="138">
        <v>19.899999999999999</v>
      </c>
      <c r="F80" s="138">
        <v>29.2</v>
      </c>
      <c r="G80" s="12">
        <f>SUM(C80:F80)</f>
        <v>105.9</v>
      </c>
      <c r="H80" s="420"/>
      <c r="I80" s="11"/>
      <c r="J80" s="11"/>
    </row>
    <row r="81" spans="1:10" ht="12.75">
      <c r="A81" s="13"/>
      <c r="B81" s="13"/>
      <c r="C81" s="10"/>
      <c r="D81" s="10"/>
      <c r="E81" s="10"/>
      <c r="F81" s="10"/>
      <c r="G81" s="10"/>
      <c r="H81" s="11"/>
      <c r="I81" s="11"/>
      <c r="J81" s="11"/>
    </row>
    <row r="82" spans="1:10" ht="12.75">
      <c r="A82" s="256" t="s">
        <v>89</v>
      </c>
      <c r="B82" s="357"/>
      <c r="C82" s="16">
        <f t="shared" ref="C82:H82" si="28">SUM(C61:C80)</f>
        <v>374.49999999999994</v>
      </c>
      <c r="D82" s="16">
        <f t="shared" si="28"/>
        <v>606.70000000000005</v>
      </c>
      <c r="E82" s="16">
        <f t="shared" si="28"/>
        <v>342.09999999999991</v>
      </c>
      <c r="F82" s="16">
        <f t="shared" si="28"/>
        <v>461.9</v>
      </c>
      <c r="G82" s="16">
        <f t="shared" si="28"/>
        <v>1785.2</v>
      </c>
      <c r="H82" s="16">
        <f t="shared" si="28"/>
        <v>1785.2</v>
      </c>
      <c r="I82" s="11"/>
      <c r="J82" s="11"/>
    </row>
    <row r="83" spans="1:10" ht="13.5">
      <c r="A83" s="253" t="s">
        <v>90</v>
      </c>
      <c r="B83" s="421"/>
      <c r="C83" s="17">
        <f t="shared" ref="C83:H83" si="29">C82*40</f>
        <v>14979.999999999998</v>
      </c>
      <c r="D83" s="17">
        <f t="shared" si="29"/>
        <v>24268</v>
      </c>
      <c r="E83" s="17">
        <f t="shared" si="29"/>
        <v>13683.999999999996</v>
      </c>
      <c r="F83" s="17">
        <f t="shared" si="29"/>
        <v>18476</v>
      </c>
      <c r="G83" s="17">
        <f t="shared" si="29"/>
        <v>71408</v>
      </c>
      <c r="H83" s="17">
        <f t="shared" si="29"/>
        <v>71408</v>
      </c>
      <c r="I83" s="11"/>
      <c r="J83" s="11"/>
    </row>
    <row r="84" spans="1:10" ht="13.5">
      <c r="A84" s="18"/>
      <c r="B84" s="10"/>
      <c r="C84" s="10"/>
      <c r="D84" s="10"/>
      <c r="E84" s="10"/>
      <c r="F84" s="10"/>
      <c r="G84" s="10"/>
      <c r="H84" s="11"/>
      <c r="I84" s="11"/>
      <c r="J84" s="11"/>
    </row>
    <row r="85" spans="1:10" ht="12.75">
      <c r="A85" s="254" t="s">
        <v>91</v>
      </c>
      <c r="B85" s="421"/>
      <c r="C85" s="19"/>
      <c r="D85" s="19"/>
      <c r="E85" s="19"/>
      <c r="F85" s="19"/>
      <c r="G85" s="20"/>
      <c r="H85" s="19"/>
      <c r="I85" s="11"/>
      <c r="J85" s="11"/>
    </row>
    <row r="86" spans="1:10" ht="12.75">
      <c r="A86" s="255" t="s">
        <v>92</v>
      </c>
      <c r="B86" s="422"/>
      <c r="C86" s="21"/>
      <c r="D86" s="21"/>
      <c r="E86" s="21"/>
      <c r="F86" s="21"/>
      <c r="G86" s="22"/>
      <c r="H86" s="21"/>
      <c r="I86" s="11"/>
      <c r="J86" s="11"/>
    </row>
  </sheetData>
  <mergeCells count="75">
    <mergeCell ref="G3:G4"/>
    <mergeCell ref="H3:H4"/>
    <mergeCell ref="A6:A7"/>
    <mergeCell ref="H6:H7"/>
    <mergeCell ref="A8:A9"/>
    <mergeCell ref="H8:H9"/>
    <mergeCell ref="A10:A11"/>
    <mergeCell ref="H10:H11"/>
    <mergeCell ref="A12:A13"/>
    <mergeCell ref="H12:H13"/>
    <mergeCell ref="A14:A15"/>
    <mergeCell ref="H14:H15"/>
    <mergeCell ref="A16:A17"/>
    <mergeCell ref="H16:H17"/>
    <mergeCell ref="A18:A19"/>
    <mergeCell ref="H18:H19"/>
    <mergeCell ref="A20:A21"/>
    <mergeCell ref="H20:H21"/>
    <mergeCell ref="A36:A37"/>
    <mergeCell ref="H36:H37"/>
    <mergeCell ref="A22:A23"/>
    <mergeCell ref="H22:H23"/>
    <mergeCell ref="A24:A25"/>
    <mergeCell ref="H24:H25"/>
    <mergeCell ref="A26:A27"/>
    <mergeCell ref="H26:H27"/>
    <mergeCell ref="A29:B29"/>
    <mergeCell ref="A30:B30"/>
    <mergeCell ref="A32:B32"/>
    <mergeCell ref="A34:A35"/>
    <mergeCell ref="H34:H35"/>
    <mergeCell ref="A38:A39"/>
    <mergeCell ref="H38:H39"/>
    <mergeCell ref="A40:A41"/>
    <mergeCell ref="H40:H41"/>
    <mergeCell ref="A42:A43"/>
    <mergeCell ref="H42:H43"/>
    <mergeCell ref="A56:B56"/>
    <mergeCell ref="A44:A45"/>
    <mergeCell ref="H44:H45"/>
    <mergeCell ref="A46:A47"/>
    <mergeCell ref="H46:H47"/>
    <mergeCell ref="A48:A49"/>
    <mergeCell ref="H48:H49"/>
    <mergeCell ref="A50:A51"/>
    <mergeCell ref="H50:H51"/>
    <mergeCell ref="A52:A53"/>
    <mergeCell ref="H52:H53"/>
    <mergeCell ref="A55:B55"/>
    <mergeCell ref="A58:B58"/>
    <mergeCell ref="A59:B59"/>
    <mergeCell ref="A61:A62"/>
    <mergeCell ref="H61:H62"/>
    <mergeCell ref="A63:A64"/>
    <mergeCell ref="H63:H64"/>
    <mergeCell ref="A65:A66"/>
    <mergeCell ref="H65:H66"/>
    <mergeCell ref="A67:A68"/>
    <mergeCell ref="H67:H68"/>
    <mergeCell ref="A69:A70"/>
    <mergeCell ref="H69:H70"/>
    <mergeCell ref="A71:A72"/>
    <mergeCell ref="H71:H72"/>
    <mergeCell ref="A73:A74"/>
    <mergeCell ref="H73:H74"/>
    <mergeCell ref="A75:A76"/>
    <mergeCell ref="H75:H76"/>
    <mergeCell ref="A85:B85"/>
    <mergeCell ref="A86:B86"/>
    <mergeCell ref="A77:A78"/>
    <mergeCell ref="H77:H78"/>
    <mergeCell ref="A79:A80"/>
    <mergeCell ref="H79:H80"/>
    <mergeCell ref="A82:B82"/>
    <mergeCell ref="A83:B83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737"/>
  <sheetViews>
    <sheetView workbookViewId="0">
      <pane xSplit="1" ySplit="2" topLeftCell="B557" activePane="bottomRight" state="frozen"/>
      <selection pane="bottomRight" activeCell="C573" sqref="C573:H573"/>
      <selection pane="bottomLeft" activeCell="A3" sqref="A3"/>
      <selection pane="topRight" activeCell="B1" sqref="B1"/>
    </sheetView>
  </sheetViews>
  <sheetFormatPr defaultColWidth="12.5703125" defaultRowHeight="15.75" customHeight="1"/>
  <cols>
    <col min="1" max="1" width="15.85546875" style="184" customWidth="1"/>
    <col min="2" max="2" width="7" customWidth="1"/>
    <col min="3" max="3" width="13.5703125" customWidth="1"/>
    <col min="4" max="4" width="13.85546875" customWidth="1"/>
    <col min="5" max="5" width="14.140625" customWidth="1"/>
    <col min="6" max="8" width="14.42578125" customWidth="1"/>
    <col min="9" max="9" width="15.28515625" customWidth="1"/>
    <col min="10" max="10" width="11" customWidth="1"/>
    <col min="11" max="11" width="10.140625" hidden="1" customWidth="1"/>
    <col min="12" max="12" width="16.85546875" customWidth="1"/>
    <col min="13" max="13" width="9.28515625" customWidth="1"/>
    <col min="14" max="14" width="10.140625" customWidth="1"/>
    <col min="15" max="15" width="13.5703125" customWidth="1"/>
    <col min="16" max="16" width="14.5703125" customWidth="1"/>
    <col min="17" max="17" width="21" customWidth="1"/>
    <col min="18" max="18" width="17.28515625" customWidth="1"/>
    <col min="19" max="19" width="17.140625" customWidth="1"/>
    <col min="20" max="20" width="16.140625" customWidth="1"/>
  </cols>
  <sheetData>
    <row r="1" spans="1:26" ht="18.75">
      <c r="A1" s="83"/>
      <c r="B1" s="83"/>
      <c r="C1" s="83"/>
      <c r="D1" s="83"/>
      <c r="E1" s="83"/>
      <c r="F1" s="83"/>
      <c r="G1" s="83"/>
      <c r="H1" s="84"/>
      <c r="I1" s="316"/>
      <c r="J1" s="357"/>
      <c r="K1" s="357"/>
      <c r="L1" s="83"/>
      <c r="M1" s="83"/>
      <c r="N1" s="83"/>
      <c r="O1" s="83"/>
      <c r="P1" s="85"/>
      <c r="Q1" s="86"/>
      <c r="R1" s="83"/>
      <c r="S1" s="87"/>
      <c r="T1" s="88"/>
      <c r="U1" s="88"/>
      <c r="V1" s="88"/>
      <c r="W1" s="88"/>
      <c r="X1" s="88"/>
      <c r="Y1" s="88"/>
      <c r="Z1" s="88"/>
    </row>
    <row r="2" spans="1:26" ht="115.5" customHeight="1">
      <c r="A2" s="89" t="s">
        <v>1</v>
      </c>
      <c r="B2" s="90" t="s">
        <v>2</v>
      </c>
      <c r="C2" s="90" t="s">
        <v>35</v>
      </c>
      <c r="D2" s="90" t="s">
        <v>146</v>
      </c>
      <c r="E2" s="90" t="s">
        <v>147</v>
      </c>
      <c r="F2" s="90" t="s">
        <v>148</v>
      </c>
      <c r="G2" s="90" t="s">
        <v>7</v>
      </c>
      <c r="H2" s="91" t="s">
        <v>8</v>
      </c>
      <c r="I2" s="92" t="s">
        <v>9</v>
      </c>
      <c r="J2" s="92" t="s">
        <v>10</v>
      </c>
      <c r="K2" s="92"/>
      <c r="L2" s="90" t="s">
        <v>149</v>
      </c>
      <c r="M2" s="90" t="s">
        <v>12</v>
      </c>
      <c r="N2" s="90" t="s">
        <v>150</v>
      </c>
      <c r="O2" s="93" t="s">
        <v>14</v>
      </c>
      <c r="P2" s="166" t="s">
        <v>15</v>
      </c>
      <c r="Q2" s="164" t="s">
        <v>16</v>
      </c>
      <c r="R2" s="165" t="s">
        <v>151</v>
      </c>
      <c r="S2" s="164" t="s">
        <v>152</v>
      </c>
      <c r="T2" s="164" t="s">
        <v>153</v>
      </c>
      <c r="U2" s="164" t="s">
        <v>154</v>
      </c>
      <c r="V2" s="164" t="s">
        <v>155</v>
      </c>
      <c r="W2" s="88"/>
      <c r="X2" s="88"/>
      <c r="Y2" s="88"/>
      <c r="Z2" s="88"/>
    </row>
    <row r="3" spans="1:26" ht="17.25">
      <c r="A3" s="317">
        <v>46023</v>
      </c>
      <c r="B3" s="94" t="s">
        <v>25</v>
      </c>
      <c r="C3" s="95">
        <f>'Nira-Bhima '!I741</f>
        <v>232.6</v>
      </c>
      <c r="D3" s="95">
        <f>'Bhodani Jalgaon ALephata'!I753</f>
        <v>1446.1</v>
      </c>
      <c r="E3" s="95">
        <f>'Gagargaon '!J743</f>
        <v>424.19999999999993</v>
      </c>
      <c r="F3" s="95">
        <f>'Indapur-Madha-Kandhar-Baramati'!X743</f>
        <v>2307.3000000000002</v>
      </c>
      <c r="G3" s="95"/>
      <c r="H3" s="96">
        <f t="shared" ref="H3:H397" si="0">SUM(C3:F3)</f>
        <v>4410.2</v>
      </c>
      <c r="I3" s="88"/>
      <c r="J3" s="88"/>
      <c r="K3" s="88"/>
      <c r="L3" s="319">
        <v>15</v>
      </c>
      <c r="M3" s="88"/>
      <c r="N3" s="318"/>
      <c r="O3" s="306">
        <f>H3+H4+H5-L3</f>
        <v>14084.7</v>
      </c>
      <c r="P3" s="307">
        <v>573.55999999999995</v>
      </c>
      <c r="Q3" s="309">
        <f>O3/P3</f>
        <v>24.556628774670482</v>
      </c>
      <c r="R3" s="88"/>
      <c r="S3" s="97"/>
      <c r="T3" s="88"/>
      <c r="U3" s="88"/>
      <c r="V3" s="88"/>
      <c r="W3" s="88"/>
      <c r="X3" s="88"/>
      <c r="Y3" s="88"/>
      <c r="Z3" s="88"/>
    </row>
    <row r="4" spans="1:26" ht="17.25">
      <c r="A4" s="357"/>
      <c r="B4" s="94" t="s">
        <v>32</v>
      </c>
      <c r="C4" s="95">
        <f>'Nira-Bhima '!I742</f>
        <v>196</v>
      </c>
      <c r="D4" s="95">
        <f>'Bhodani Jalgaon ALephata'!I754</f>
        <v>1915.6</v>
      </c>
      <c r="E4" s="95">
        <f>'Gagargaon '!J744</f>
        <v>361.59999999999997</v>
      </c>
      <c r="F4" s="95">
        <f>'Indapur-Madha-Kandhar-Baramati'!X744</f>
        <v>2542.7999999999997</v>
      </c>
      <c r="G4" s="95"/>
      <c r="H4" s="96">
        <f t="shared" si="0"/>
        <v>5016</v>
      </c>
      <c r="I4" s="88"/>
      <c r="J4" s="88"/>
      <c r="K4" s="88"/>
      <c r="L4" s="435"/>
      <c r="M4" s="88"/>
      <c r="N4" s="435"/>
      <c r="O4" s="438"/>
      <c r="P4" s="435"/>
      <c r="Q4" s="435"/>
      <c r="R4" s="88"/>
      <c r="S4" s="97"/>
      <c r="T4" s="88"/>
      <c r="U4" s="88"/>
      <c r="V4" s="88"/>
      <c r="W4" s="88"/>
      <c r="X4" s="88"/>
      <c r="Y4" s="88"/>
      <c r="Z4" s="88"/>
    </row>
    <row r="5" spans="1:26" ht="21.75" customHeight="1">
      <c r="A5" s="317">
        <v>46024</v>
      </c>
      <c r="B5" s="94" t="s">
        <v>25</v>
      </c>
      <c r="C5" s="95">
        <f>'Nira-Bhima '!I743</f>
        <v>232.1</v>
      </c>
      <c r="D5" s="95">
        <f>'Bhodani Jalgaon ALephata'!I755</f>
        <v>1679.7</v>
      </c>
      <c r="E5" s="95">
        <f>'Gagargaon '!J745</f>
        <v>434.40000000000009</v>
      </c>
      <c r="F5" s="95">
        <f>'Indapur-Madha-Kandhar-Baramati'!X745</f>
        <v>2327.2999999999997</v>
      </c>
      <c r="G5" s="95"/>
      <c r="H5" s="96">
        <f t="shared" si="0"/>
        <v>4673.5</v>
      </c>
      <c r="I5" s="88"/>
      <c r="J5" s="88"/>
      <c r="K5" s="88"/>
      <c r="L5" s="430"/>
      <c r="M5" s="88"/>
      <c r="N5" s="430"/>
      <c r="O5" s="439"/>
      <c r="P5" s="430"/>
      <c r="Q5" s="430"/>
      <c r="R5" s="88"/>
      <c r="S5" s="97"/>
      <c r="T5" s="88"/>
      <c r="U5" s="88"/>
      <c r="V5" s="88"/>
      <c r="W5" s="88"/>
      <c r="X5" s="88"/>
      <c r="Y5" s="88"/>
      <c r="Z5" s="88"/>
    </row>
    <row r="6" spans="1:26" ht="17.25">
      <c r="A6" s="357"/>
      <c r="B6" s="94" t="s">
        <v>32</v>
      </c>
      <c r="C6" s="95">
        <f>'Nira-Bhima '!I744</f>
        <v>204.39999999999998</v>
      </c>
      <c r="D6" s="95">
        <f>'Bhodani Jalgaon ALephata'!I756</f>
        <v>1516.6</v>
      </c>
      <c r="E6" s="95">
        <f>'Gagargaon '!J746</f>
        <v>342.79999999999995</v>
      </c>
      <c r="F6" s="95">
        <f>'Indapur-Madha-Kandhar-Baramati'!X746</f>
        <v>2480.3000000000002</v>
      </c>
      <c r="G6" s="95"/>
      <c r="H6" s="96">
        <f t="shared" si="0"/>
        <v>4544.1000000000004</v>
      </c>
      <c r="I6" s="88"/>
      <c r="J6" s="88"/>
      <c r="K6" s="88"/>
      <c r="L6" s="320">
        <v>15</v>
      </c>
      <c r="M6" s="88"/>
      <c r="N6" s="321"/>
      <c r="O6" s="306">
        <f>H6+H7-L6</f>
        <v>9237.7000000000007</v>
      </c>
      <c r="P6" s="307">
        <v>376.88</v>
      </c>
      <c r="Q6" s="309">
        <f>O6/P6</f>
        <v>24.510984928889833</v>
      </c>
      <c r="R6" s="88"/>
      <c r="S6" s="97"/>
      <c r="T6" s="88"/>
      <c r="U6" s="88"/>
      <c r="V6" s="88"/>
      <c r="W6" s="88"/>
      <c r="X6" s="88"/>
      <c r="Y6" s="88"/>
      <c r="Z6" s="88"/>
    </row>
    <row r="7" spans="1:26" ht="17.25">
      <c r="A7" s="317">
        <v>46025</v>
      </c>
      <c r="B7" s="94" t="s">
        <v>25</v>
      </c>
      <c r="C7" s="95">
        <f>'Nira-Bhima '!I745</f>
        <v>223</v>
      </c>
      <c r="D7" s="95">
        <f>'Bhodani Jalgaon ALephata'!I757</f>
        <v>1765.4</v>
      </c>
      <c r="E7" s="95">
        <f>'Gagargaon '!J747</f>
        <v>434.40000000000003</v>
      </c>
      <c r="F7" s="95">
        <f>'Indapur-Madha-Kandhar-Baramati'!X747</f>
        <v>2285.8000000000002</v>
      </c>
      <c r="G7" s="95"/>
      <c r="H7" s="96">
        <f t="shared" si="0"/>
        <v>4708.6000000000004</v>
      </c>
      <c r="I7" s="88"/>
      <c r="J7" s="88"/>
      <c r="K7" s="88"/>
      <c r="L7" s="430"/>
      <c r="M7" s="88"/>
      <c r="N7" s="430"/>
      <c r="O7" s="439"/>
      <c r="P7" s="430"/>
      <c r="Q7" s="430"/>
      <c r="R7" s="88"/>
      <c r="S7" s="97"/>
      <c r="T7" s="88"/>
      <c r="U7" s="88"/>
      <c r="V7" s="88"/>
      <c r="W7" s="88"/>
      <c r="X7" s="88"/>
      <c r="Y7" s="88"/>
      <c r="Z7" s="88"/>
    </row>
    <row r="8" spans="1:26" ht="17.25">
      <c r="A8" s="357"/>
      <c r="B8" s="94" t="s">
        <v>32</v>
      </c>
      <c r="C8" s="95">
        <f>'Nira-Bhima '!I746</f>
        <v>203.60000000000002</v>
      </c>
      <c r="D8" s="95">
        <f>'Bhodani Jalgaon ALephata'!I758</f>
        <v>1641.7</v>
      </c>
      <c r="E8" s="95">
        <f>'Gagargaon '!J748</f>
        <v>361.5</v>
      </c>
      <c r="F8" s="95">
        <f>'Indapur-Madha-Kandhar-Baramati'!X748</f>
        <v>2626.9</v>
      </c>
      <c r="G8" s="95"/>
      <c r="H8" s="96">
        <f t="shared" si="0"/>
        <v>4833.7000000000007</v>
      </c>
      <c r="I8" s="88"/>
      <c r="J8" s="88"/>
      <c r="K8" s="88"/>
      <c r="L8" s="320">
        <v>15</v>
      </c>
      <c r="M8" s="88"/>
      <c r="N8" s="321"/>
      <c r="O8" s="306">
        <f>H8+H9-L8</f>
        <v>9372</v>
      </c>
      <c r="P8" s="307">
        <v>380.93</v>
      </c>
      <c r="Q8" s="309">
        <f>O8/P8</f>
        <v>24.602945423043604</v>
      </c>
      <c r="R8" s="88"/>
      <c r="S8" s="97"/>
      <c r="T8" s="88"/>
      <c r="U8" s="88"/>
      <c r="V8" s="88"/>
      <c r="W8" s="88"/>
      <c r="X8" s="88"/>
      <c r="Y8" s="88"/>
      <c r="Z8" s="88"/>
    </row>
    <row r="9" spans="1:26" ht="17.25">
      <c r="A9" s="317">
        <v>46026</v>
      </c>
      <c r="B9" s="94" t="s">
        <v>25</v>
      </c>
      <c r="C9" s="95">
        <f>'Nira-Bhima '!I747</f>
        <v>210.99999999999997</v>
      </c>
      <c r="D9" s="95">
        <f>'Bhodani Jalgaon ALephata'!I759</f>
        <v>1682.9</v>
      </c>
      <c r="E9" s="95">
        <f>'Gagargaon '!J749</f>
        <v>432.49999999999994</v>
      </c>
      <c r="F9" s="95">
        <f>'Indapur-Madha-Kandhar-Baramati'!X749</f>
        <v>2226.9</v>
      </c>
      <c r="G9" s="95"/>
      <c r="H9" s="96">
        <f t="shared" si="0"/>
        <v>4553.3</v>
      </c>
      <c r="I9" s="88"/>
      <c r="J9" s="88"/>
      <c r="K9" s="88"/>
      <c r="L9" s="430"/>
      <c r="M9" s="88"/>
      <c r="N9" s="430"/>
      <c r="O9" s="439"/>
      <c r="P9" s="430"/>
      <c r="Q9" s="430"/>
      <c r="R9" s="88"/>
      <c r="S9" s="97"/>
      <c r="T9" s="88"/>
      <c r="U9" s="88"/>
      <c r="V9" s="88"/>
      <c r="W9" s="88"/>
      <c r="X9" s="88"/>
      <c r="Y9" s="88"/>
      <c r="Z9" s="88"/>
    </row>
    <row r="10" spans="1:26" ht="17.25">
      <c r="A10" s="357"/>
      <c r="B10" s="94" t="s">
        <v>32</v>
      </c>
      <c r="C10" s="95">
        <f>'Nira-Bhima '!I748</f>
        <v>208.10000000000002</v>
      </c>
      <c r="D10" s="95">
        <f>'Bhodani Jalgaon ALephata'!I760</f>
        <v>1644.3</v>
      </c>
      <c r="E10" s="95">
        <f>'Gagargaon '!J750</f>
        <v>349</v>
      </c>
      <c r="F10" s="95">
        <f>'Indapur-Madha-Kandhar-Baramati'!X750</f>
        <v>2562.1999999999998</v>
      </c>
      <c r="G10" s="95"/>
      <c r="H10" s="96">
        <f t="shared" si="0"/>
        <v>4763.6000000000004</v>
      </c>
      <c r="I10" s="88"/>
      <c r="J10" s="88"/>
      <c r="K10" s="88"/>
      <c r="L10" s="320">
        <v>15</v>
      </c>
      <c r="M10" s="88"/>
      <c r="N10" s="321"/>
      <c r="O10" s="306">
        <f>H10+H11-L10</f>
        <v>9615.9000000000015</v>
      </c>
      <c r="P10" s="307">
        <v>389.3</v>
      </c>
      <c r="Q10" s="309">
        <f>O10/P10</f>
        <v>24.700488055484204</v>
      </c>
      <c r="R10" s="88"/>
      <c r="S10" s="97"/>
      <c r="T10" s="88"/>
      <c r="U10" s="88"/>
      <c r="V10" s="88"/>
      <c r="W10" s="88"/>
      <c r="X10" s="88"/>
      <c r="Y10" s="88"/>
      <c r="Z10" s="88"/>
    </row>
    <row r="11" spans="1:26" ht="17.25">
      <c r="A11" s="317">
        <v>46027</v>
      </c>
      <c r="B11" s="94" t="s">
        <v>25</v>
      </c>
      <c r="C11" s="95">
        <f>'Nira-Bhima '!I749</f>
        <v>219.8</v>
      </c>
      <c r="D11" s="95">
        <f>'Bhodani Jalgaon ALephata'!I761</f>
        <v>1766</v>
      </c>
      <c r="E11" s="95">
        <f>'Gagargaon '!J751</f>
        <v>441.29999999999995</v>
      </c>
      <c r="F11" s="95">
        <f>'Indapur-Madha-Kandhar-Baramati'!X751</f>
        <v>2440.2000000000003</v>
      </c>
      <c r="G11" s="95"/>
      <c r="H11" s="96">
        <f t="shared" si="0"/>
        <v>4867.3</v>
      </c>
      <c r="I11" s="88"/>
      <c r="J11" s="88"/>
      <c r="K11" s="88"/>
      <c r="L11" s="430"/>
      <c r="M11" s="88"/>
      <c r="N11" s="430"/>
      <c r="O11" s="439"/>
      <c r="P11" s="430"/>
      <c r="Q11" s="430"/>
      <c r="R11" s="88"/>
      <c r="S11" s="97"/>
      <c r="T11" s="88"/>
      <c r="U11" s="88"/>
      <c r="V11" s="88"/>
      <c r="W11" s="88"/>
      <c r="X11" s="88"/>
      <c r="Y11" s="88"/>
      <c r="Z11" s="88"/>
    </row>
    <row r="12" spans="1:26" ht="17.25">
      <c r="A12" s="357"/>
      <c r="B12" s="94" t="s">
        <v>32</v>
      </c>
      <c r="C12" s="95">
        <f>'Nira-Bhima '!I750</f>
        <v>228.3</v>
      </c>
      <c r="D12" s="95">
        <f>'Bhodani Jalgaon ALephata'!I762</f>
        <v>1518.5</v>
      </c>
      <c r="E12" s="95">
        <f>'Gagargaon '!J752</f>
        <v>373.29999999999995</v>
      </c>
      <c r="F12" s="95">
        <f>'Indapur-Madha-Kandhar-Baramati'!X752</f>
        <v>2557</v>
      </c>
      <c r="G12" s="95"/>
      <c r="H12" s="96">
        <f t="shared" si="0"/>
        <v>4677.1000000000004</v>
      </c>
      <c r="I12" s="88"/>
      <c r="J12" s="88"/>
      <c r="K12" s="88"/>
      <c r="L12" s="320">
        <v>15</v>
      </c>
      <c r="M12" s="88"/>
      <c r="N12" s="321"/>
      <c r="O12" s="306">
        <f>H12+H13-L12</f>
        <v>9553.6</v>
      </c>
      <c r="P12" s="307">
        <v>387.93</v>
      </c>
      <c r="Q12" s="309">
        <f>O12/P12</f>
        <v>24.627123450106978</v>
      </c>
      <c r="R12" s="88"/>
      <c r="S12" s="97"/>
      <c r="T12" s="88"/>
      <c r="U12" s="88"/>
      <c r="V12" s="88"/>
      <c r="W12" s="88"/>
      <c r="X12" s="88"/>
      <c r="Y12" s="88"/>
      <c r="Z12" s="88"/>
    </row>
    <row r="13" spans="1:26" ht="17.25">
      <c r="A13" s="317">
        <v>46028</v>
      </c>
      <c r="B13" s="94" t="s">
        <v>25</v>
      </c>
      <c r="C13" s="95">
        <f>'Nira-Bhima '!I751</f>
        <v>238.3</v>
      </c>
      <c r="D13" s="95">
        <f>'Bhodani Jalgaon ALephata'!I763</f>
        <v>1724.6</v>
      </c>
      <c r="E13" s="95">
        <f>'Gagargaon '!J753</f>
        <v>468</v>
      </c>
      <c r="F13" s="95">
        <f>'Indapur-Madha-Kandhar-Baramati'!X753</f>
        <v>2460.6000000000004</v>
      </c>
      <c r="G13" s="95"/>
      <c r="H13" s="96">
        <f t="shared" si="0"/>
        <v>4891.5</v>
      </c>
      <c r="I13" s="88"/>
      <c r="J13" s="88"/>
      <c r="K13" s="88"/>
      <c r="L13" s="430"/>
      <c r="M13" s="88"/>
      <c r="N13" s="430"/>
      <c r="O13" s="439"/>
      <c r="P13" s="430"/>
      <c r="Q13" s="430"/>
      <c r="R13" s="88"/>
      <c r="S13" s="97"/>
      <c r="T13" s="88"/>
      <c r="U13" s="88"/>
      <c r="V13" s="88"/>
      <c r="W13" s="88"/>
      <c r="X13" s="88"/>
      <c r="Y13" s="88"/>
      <c r="Z13" s="88"/>
    </row>
    <row r="14" spans="1:26" ht="17.25">
      <c r="A14" s="357"/>
      <c r="B14" s="94" t="s">
        <v>32</v>
      </c>
      <c r="C14" s="95">
        <f>'Nira-Bhima '!I752</f>
        <v>215.1</v>
      </c>
      <c r="D14" s="95">
        <f>'Bhodani Jalgaon ALephata'!I764</f>
        <v>1629.9</v>
      </c>
      <c r="E14" s="95">
        <f>'Gagargaon '!J754</f>
        <v>359.2</v>
      </c>
      <c r="F14" s="95">
        <f>'Indapur-Madha-Kandhar-Baramati'!X754</f>
        <v>2528.1999999999998</v>
      </c>
      <c r="G14" s="95"/>
      <c r="H14" s="96">
        <f t="shared" si="0"/>
        <v>4732.3999999999996</v>
      </c>
      <c r="I14" s="88"/>
      <c r="J14" s="88"/>
      <c r="K14" s="88"/>
      <c r="L14" s="320">
        <v>15</v>
      </c>
      <c r="M14" s="88"/>
      <c r="N14" s="321"/>
      <c r="O14" s="306">
        <f>H14+H15-L14</f>
        <v>15113.499999999998</v>
      </c>
      <c r="P14" s="307">
        <v>616.75</v>
      </c>
      <c r="Q14" s="309">
        <f>O14/P14</f>
        <v>24.505066882853665</v>
      </c>
      <c r="R14" s="88"/>
      <c r="S14" s="97"/>
      <c r="T14" s="88"/>
      <c r="U14" s="88"/>
      <c r="V14" s="88"/>
      <c r="W14" s="88"/>
      <c r="X14" s="88"/>
      <c r="Y14" s="88"/>
      <c r="Z14" s="88"/>
    </row>
    <row r="15" spans="1:26" ht="17.25">
      <c r="A15" s="317">
        <v>46029</v>
      </c>
      <c r="B15" s="94" t="s">
        <v>25</v>
      </c>
      <c r="C15" s="95">
        <f>'Nira-Bhima '!I753</f>
        <v>233.2</v>
      </c>
      <c r="D15" s="95">
        <f>'Bhodani Jalgaon ALephata'!I765</f>
        <v>7532.4</v>
      </c>
      <c r="E15" s="95">
        <f>'Gagargaon '!J755</f>
        <v>459.70000000000005</v>
      </c>
      <c r="F15" s="95">
        <f>'Indapur-Madha-Kandhar-Baramati'!X755</f>
        <v>2170.8000000000002</v>
      </c>
      <c r="G15" s="95"/>
      <c r="H15" s="96">
        <f t="shared" si="0"/>
        <v>10396.099999999999</v>
      </c>
      <c r="I15" s="88"/>
      <c r="J15" s="88"/>
      <c r="K15" s="88"/>
      <c r="L15" s="430"/>
      <c r="M15" s="88"/>
      <c r="N15" s="430"/>
      <c r="O15" s="439"/>
      <c r="P15" s="430"/>
      <c r="Q15" s="430"/>
      <c r="R15" s="88"/>
      <c r="S15" s="97"/>
      <c r="T15" s="88"/>
      <c r="U15" s="88"/>
      <c r="V15" s="88"/>
      <c r="W15" s="88"/>
      <c r="X15" s="88"/>
      <c r="Y15" s="88"/>
      <c r="Z15" s="88"/>
    </row>
    <row r="16" spans="1:26" ht="17.25">
      <c r="A16" s="357"/>
      <c r="B16" s="94" t="s">
        <v>32</v>
      </c>
      <c r="C16" s="95">
        <f>'Nira-Bhima '!I754</f>
        <v>222.2</v>
      </c>
      <c r="D16" s="95">
        <f>'Bhodani Jalgaon ALephata'!I766</f>
        <v>1746.2</v>
      </c>
      <c r="E16" s="95">
        <f>'Gagargaon '!J756</f>
        <v>377.3</v>
      </c>
      <c r="F16" s="95">
        <f>'Indapur-Madha-Kandhar-Baramati'!X756</f>
        <v>2457.5</v>
      </c>
      <c r="G16" s="95"/>
      <c r="H16" s="96">
        <f t="shared" si="0"/>
        <v>4803.2000000000007</v>
      </c>
      <c r="I16" s="88"/>
      <c r="J16" s="88"/>
      <c r="K16" s="88"/>
      <c r="L16" s="320">
        <v>15</v>
      </c>
      <c r="M16" s="88"/>
      <c r="N16" s="321"/>
      <c r="O16" s="306">
        <f>H16+H17-L16</f>
        <v>9704.9000000000015</v>
      </c>
      <c r="P16" s="307">
        <v>395.94</v>
      </c>
      <c r="Q16" s="309">
        <f>O16/P16</f>
        <v>24.511037025811994</v>
      </c>
      <c r="R16" s="88"/>
      <c r="S16" s="97"/>
      <c r="T16" s="88"/>
      <c r="U16" s="88"/>
      <c r="V16" s="88"/>
      <c r="W16" s="88"/>
      <c r="X16" s="88"/>
      <c r="Y16" s="88"/>
      <c r="Z16" s="88"/>
    </row>
    <row r="17" spans="1:26" ht="17.25">
      <c r="A17" s="317">
        <v>46030</v>
      </c>
      <c r="B17" s="94" t="s">
        <v>25</v>
      </c>
      <c r="C17" s="95">
        <f>'Nira-Bhima '!I755</f>
        <v>239.8</v>
      </c>
      <c r="D17" s="95">
        <f>'Bhodani Jalgaon ALephata'!I767</f>
        <v>1761.4</v>
      </c>
      <c r="E17" s="95">
        <f>'Gagargaon '!J757</f>
        <v>480.4</v>
      </c>
      <c r="F17" s="95">
        <f>'Indapur-Madha-Kandhar-Baramati'!X757</f>
        <v>2435.1000000000004</v>
      </c>
      <c r="G17" s="95"/>
      <c r="H17" s="96">
        <f t="shared" si="0"/>
        <v>4916.7000000000007</v>
      </c>
      <c r="I17" s="88"/>
      <c r="J17" s="88"/>
      <c r="K17" s="88"/>
      <c r="L17" s="430"/>
      <c r="M17" s="88"/>
      <c r="N17" s="430"/>
      <c r="O17" s="439"/>
      <c r="P17" s="430"/>
      <c r="Q17" s="430"/>
      <c r="R17" s="88"/>
      <c r="S17" s="97"/>
      <c r="T17" s="88"/>
      <c r="U17" s="88"/>
      <c r="V17" s="88"/>
      <c r="W17" s="88"/>
      <c r="X17" s="88"/>
      <c r="Y17" s="88"/>
      <c r="Z17" s="88"/>
    </row>
    <row r="18" spans="1:26" ht="17.25">
      <c r="A18" s="357"/>
      <c r="B18" s="94" t="s">
        <v>32</v>
      </c>
      <c r="C18" s="95">
        <f>'Nira-Bhima '!I756</f>
        <v>230.1</v>
      </c>
      <c r="D18" s="95">
        <f>'Bhodani Jalgaon ALephata'!I768</f>
        <v>1491.8</v>
      </c>
      <c r="E18" s="95">
        <f>'Gagargaon '!J758</f>
        <v>390.99999999999994</v>
      </c>
      <c r="F18" s="95">
        <f>'Indapur-Madha-Kandhar-Baramati'!X758</f>
        <v>2551.6000000000004</v>
      </c>
      <c r="G18" s="95"/>
      <c r="H18" s="96">
        <f t="shared" si="0"/>
        <v>4664.5</v>
      </c>
      <c r="I18" s="88"/>
      <c r="J18" s="88"/>
      <c r="K18" s="88"/>
      <c r="L18" s="320">
        <v>15</v>
      </c>
      <c r="M18" s="88"/>
      <c r="N18" s="321"/>
      <c r="O18" s="306">
        <f>H18+H19-L18</f>
        <v>9661.7000000000007</v>
      </c>
      <c r="P18" s="307">
        <v>396.2</v>
      </c>
      <c r="Q18" s="309">
        <f>O18/P18</f>
        <v>24.385916203937409</v>
      </c>
      <c r="R18" s="88"/>
      <c r="S18" s="97"/>
      <c r="T18" s="88"/>
      <c r="U18" s="88"/>
      <c r="V18" s="88"/>
      <c r="W18" s="88"/>
      <c r="X18" s="88"/>
      <c r="Y18" s="88"/>
      <c r="Z18" s="88"/>
    </row>
    <row r="19" spans="1:26" ht="17.25">
      <c r="A19" s="317">
        <v>46031</v>
      </c>
      <c r="B19" s="94" t="s">
        <v>25</v>
      </c>
      <c r="C19" s="95">
        <f>'Nira-Bhima '!I757</f>
        <v>263</v>
      </c>
      <c r="D19" s="95">
        <f>'Bhodani Jalgaon ALephata'!I769</f>
        <v>1763.8000000000002</v>
      </c>
      <c r="E19" s="95">
        <f>'Gagargaon '!J759</f>
        <v>486.8</v>
      </c>
      <c r="F19" s="95">
        <f>'Indapur-Madha-Kandhar-Baramati'!X759</f>
        <v>2498.6</v>
      </c>
      <c r="G19" s="95"/>
      <c r="H19" s="96">
        <f t="shared" si="0"/>
        <v>5012.2000000000007</v>
      </c>
      <c r="I19" s="88"/>
      <c r="J19" s="88"/>
      <c r="K19" s="88"/>
      <c r="L19" s="430"/>
      <c r="M19" s="88"/>
      <c r="N19" s="430"/>
      <c r="O19" s="439"/>
      <c r="P19" s="430"/>
      <c r="Q19" s="430"/>
      <c r="R19" s="88"/>
      <c r="S19" s="97"/>
      <c r="T19" s="88"/>
      <c r="U19" s="88"/>
      <c r="V19" s="88"/>
      <c r="W19" s="88"/>
      <c r="X19" s="88"/>
      <c r="Y19" s="88"/>
      <c r="Z19" s="88"/>
    </row>
    <row r="20" spans="1:26" ht="17.25">
      <c r="A20" s="357"/>
      <c r="B20" s="94" t="s">
        <v>32</v>
      </c>
      <c r="C20" s="95">
        <f>'Nira-Bhima '!I758</f>
        <v>215.7</v>
      </c>
      <c r="D20" s="95">
        <f>'Bhodani Jalgaon ALephata'!I770</f>
        <v>1653.1000000000001</v>
      </c>
      <c r="E20" s="95">
        <f>'Gagargaon '!J760</f>
        <v>389.70000000000005</v>
      </c>
      <c r="F20" s="95">
        <f>'Indapur-Madha-Kandhar-Baramati'!X760</f>
        <v>2624.5</v>
      </c>
      <c r="G20" s="95"/>
      <c r="H20" s="96">
        <f t="shared" si="0"/>
        <v>4883</v>
      </c>
      <c r="I20" s="88"/>
      <c r="J20" s="88"/>
      <c r="K20" s="88"/>
      <c r="L20" s="320">
        <v>15</v>
      </c>
      <c r="M20" s="88"/>
      <c r="N20" s="321"/>
      <c r="O20" s="306">
        <f>H20+H21-L20</f>
        <v>9701.4</v>
      </c>
      <c r="P20" s="307">
        <v>392.19</v>
      </c>
      <c r="Q20" s="309">
        <f>O20/P20</f>
        <v>24.736479767459649</v>
      </c>
      <c r="R20" s="88"/>
      <c r="S20" s="97"/>
      <c r="T20" s="88"/>
      <c r="U20" s="88"/>
      <c r="V20" s="88"/>
      <c r="W20" s="88"/>
      <c r="X20" s="88"/>
      <c r="Y20" s="88"/>
      <c r="Z20" s="88"/>
    </row>
    <row r="21" spans="1:26" ht="17.25">
      <c r="A21" s="317">
        <v>46032</v>
      </c>
      <c r="B21" s="94" t="s">
        <v>25</v>
      </c>
      <c r="C21" s="95">
        <f>'Nira-Bhima '!I759</f>
        <v>248.9</v>
      </c>
      <c r="D21" s="95">
        <f>'Bhodani Jalgaon ALephata'!I771</f>
        <v>1687.7</v>
      </c>
      <c r="E21" s="95">
        <f>'Gagargaon '!J761</f>
        <v>487.29999999999995</v>
      </c>
      <c r="F21" s="95">
        <f>'Indapur-Madha-Kandhar-Baramati'!X761</f>
        <v>2409.5</v>
      </c>
      <c r="G21" s="95"/>
      <c r="H21" s="96">
        <f t="shared" si="0"/>
        <v>4833.3999999999996</v>
      </c>
      <c r="I21" s="88"/>
      <c r="J21" s="88"/>
      <c r="K21" s="88"/>
      <c r="L21" s="430"/>
      <c r="M21" s="88"/>
      <c r="N21" s="430"/>
      <c r="O21" s="439"/>
      <c r="P21" s="430"/>
      <c r="Q21" s="430"/>
      <c r="R21" s="88"/>
      <c r="S21" s="97"/>
      <c r="T21" s="88"/>
      <c r="U21" s="88"/>
      <c r="V21" s="88"/>
      <c r="W21" s="88"/>
      <c r="X21" s="88"/>
      <c r="Y21" s="88"/>
      <c r="Z21" s="88"/>
    </row>
    <row r="22" spans="1:26" ht="17.25">
      <c r="A22" s="357"/>
      <c r="B22" s="94" t="s">
        <v>32</v>
      </c>
      <c r="C22" s="95">
        <f>'Nira-Bhima '!I760</f>
        <v>213.4</v>
      </c>
      <c r="D22" s="95">
        <f>'Bhodani Jalgaon ALephata'!I772</f>
        <v>1646.6</v>
      </c>
      <c r="E22" s="95">
        <f>'Gagargaon '!J762</f>
        <v>393.7</v>
      </c>
      <c r="F22" s="95">
        <f>'Indapur-Madha-Kandhar-Baramati'!X762</f>
        <v>2528.1999999999998</v>
      </c>
      <c r="G22" s="95"/>
      <c r="H22" s="96">
        <f t="shared" si="0"/>
        <v>4781.8999999999996</v>
      </c>
      <c r="I22" s="88"/>
      <c r="J22" s="88"/>
      <c r="K22" s="88"/>
      <c r="L22" s="297">
        <v>15</v>
      </c>
      <c r="M22" s="98"/>
      <c r="N22" s="298"/>
      <c r="O22" s="299">
        <f>H22+H23-L22</f>
        <v>9834.5</v>
      </c>
      <c r="P22" s="300">
        <v>401.4</v>
      </c>
      <c r="Q22" s="301">
        <f>O22/P22</f>
        <v>24.50049825610364</v>
      </c>
      <c r="R22" s="88"/>
      <c r="S22" s="97"/>
      <c r="T22" s="88"/>
      <c r="U22" s="88"/>
      <c r="V22" s="88"/>
      <c r="W22" s="88"/>
      <c r="X22" s="88"/>
      <c r="Y22" s="88"/>
      <c r="Z22" s="88"/>
    </row>
    <row r="23" spans="1:26" ht="17.25">
      <c r="A23" s="322">
        <v>46033</v>
      </c>
      <c r="B23" s="99" t="s">
        <v>25</v>
      </c>
      <c r="C23" s="100">
        <f>'Nira-Bhima '!I768</f>
        <v>245.8</v>
      </c>
      <c r="D23" s="100">
        <f>'Bhodani Jalgaon ALephata'!I780</f>
        <v>1882</v>
      </c>
      <c r="E23" s="100">
        <f>'Gagargaon '!J770</f>
        <v>475.09999999999997</v>
      </c>
      <c r="F23" s="100">
        <f>'Indapur-Madha-Kandhar-Baramati'!X770</f>
        <v>2464.7000000000003</v>
      </c>
      <c r="G23" s="100"/>
      <c r="H23" s="101">
        <f t="shared" si="0"/>
        <v>5067.6000000000004</v>
      </c>
      <c r="I23" s="98"/>
      <c r="J23" s="98"/>
      <c r="K23" s="98"/>
      <c r="L23" s="430"/>
      <c r="M23" s="98"/>
      <c r="N23" s="430"/>
      <c r="O23" s="439"/>
      <c r="P23" s="430"/>
      <c r="Q23" s="430"/>
      <c r="R23" s="88"/>
      <c r="S23" s="97"/>
      <c r="T23" s="88"/>
      <c r="U23" s="88"/>
      <c r="V23" s="88"/>
      <c r="W23" s="88"/>
      <c r="X23" s="88"/>
      <c r="Y23" s="88"/>
      <c r="Z23" s="88"/>
    </row>
    <row r="24" spans="1:26" ht="17.25">
      <c r="A24" s="357"/>
      <c r="B24" s="99" t="s">
        <v>25</v>
      </c>
      <c r="C24" s="100">
        <f>'Nira-Bhima '!I769</f>
        <v>248.40000000000003</v>
      </c>
      <c r="D24" s="100">
        <f>'Bhodani Jalgaon ALephata'!I781</f>
        <v>1599.4</v>
      </c>
      <c r="E24" s="100">
        <f>'Gagargaon '!J771</f>
        <v>398.7</v>
      </c>
      <c r="F24" s="100">
        <f>'Indapur-Madha-Kandhar-Baramati'!X771</f>
        <v>2648.3</v>
      </c>
      <c r="G24" s="100"/>
      <c r="H24" s="101">
        <f t="shared" si="0"/>
        <v>4894.8</v>
      </c>
      <c r="I24" s="98"/>
      <c r="J24" s="98"/>
      <c r="K24" s="98"/>
      <c r="L24" s="297">
        <v>15</v>
      </c>
      <c r="M24" s="98"/>
      <c r="N24" s="298"/>
      <c r="O24" s="299">
        <f>H24+H25-L24</f>
        <v>9955.1</v>
      </c>
      <c r="P24" s="300">
        <v>404.67</v>
      </c>
      <c r="Q24" s="301">
        <f>O24/P24</f>
        <v>24.600538710554279</v>
      </c>
      <c r="R24" s="88"/>
      <c r="S24" s="97"/>
      <c r="T24" s="88"/>
      <c r="U24" s="88"/>
      <c r="V24" s="88"/>
      <c r="W24" s="88"/>
      <c r="X24" s="88"/>
      <c r="Y24" s="88"/>
      <c r="Z24" s="88"/>
    </row>
    <row r="25" spans="1:26" ht="17.25">
      <c r="A25" s="322">
        <v>46034</v>
      </c>
      <c r="B25" s="99" t="s">
        <v>32</v>
      </c>
      <c r="C25" s="100">
        <f>'Nira-Bhima '!I770</f>
        <v>242.9</v>
      </c>
      <c r="D25" s="100">
        <f>'Bhodani Jalgaon ALephata'!I782</f>
        <v>1777.8</v>
      </c>
      <c r="E25" s="100">
        <f>'Gagargaon '!J772</f>
        <v>534.6</v>
      </c>
      <c r="F25" s="100">
        <f>'Indapur-Madha-Kandhar-Baramati'!X772</f>
        <v>2520</v>
      </c>
      <c r="G25" s="100"/>
      <c r="H25" s="101">
        <f t="shared" si="0"/>
        <v>5075.3</v>
      </c>
      <c r="I25" s="98"/>
      <c r="J25" s="98"/>
      <c r="K25" s="98"/>
      <c r="L25" s="430"/>
      <c r="M25" s="98"/>
      <c r="N25" s="430"/>
      <c r="O25" s="439"/>
      <c r="P25" s="430"/>
      <c r="Q25" s="430"/>
      <c r="R25" s="88"/>
      <c r="S25" s="97"/>
      <c r="T25" s="88"/>
      <c r="U25" s="88"/>
      <c r="V25" s="88"/>
      <c r="W25" s="88"/>
      <c r="X25" s="88"/>
      <c r="Y25" s="88"/>
      <c r="Z25" s="88"/>
    </row>
    <row r="26" spans="1:26" ht="17.25">
      <c r="A26" s="357"/>
      <c r="B26" s="99" t="s">
        <v>25</v>
      </c>
      <c r="C26" s="100">
        <f>'Nira-Bhima '!I771</f>
        <v>231.8</v>
      </c>
      <c r="D26" s="100">
        <f>'Bhodani Jalgaon ALephata'!I783</f>
        <v>1700.2</v>
      </c>
      <c r="E26" s="100">
        <f>'Gagargaon '!J773</f>
        <v>401.70000000000005</v>
      </c>
      <c r="F26" s="100">
        <f>'Indapur-Madha-Kandhar-Baramati'!X773</f>
        <v>2506</v>
      </c>
      <c r="G26" s="100"/>
      <c r="H26" s="101">
        <f t="shared" si="0"/>
        <v>4839.7</v>
      </c>
      <c r="I26" s="98"/>
      <c r="J26" s="98"/>
      <c r="K26" s="98"/>
      <c r="L26" s="297">
        <f>15+125</f>
        <v>140</v>
      </c>
      <c r="M26" s="98"/>
      <c r="N26" s="298"/>
      <c r="O26" s="299">
        <f>H26+H27-L26</f>
        <v>9767.7000000000007</v>
      </c>
      <c r="P26" s="300">
        <v>397</v>
      </c>
      <c r="Q26" s="301">
        <f>O26/P26</f>
        <v>24.603778337531487</v>
      </c>
      <c r="R26" s="88"/>
      <c r="S26" s="97"/>
      <c r="T26" s="88"/>
      <c r="U26" s="88"/>
      <c r="V26" s="88"/>
      <c r="W26" s="88"/>
      <c r="X26" s="88"/>
      <c r="Y26" s="88"/>
      <c r="Z26" s="88"/>
    </row>
    <row r="27" spans="1:26" ht="17.25">
      <c r="A27" s="322">
        <v>46035</v>
      </c>
      <c r="B27" s="99" t="s">
        <v>32</v>
      </c>
      <c r="C27" s="100">
        <f>'Nira-Bhima '!I772</f>
        <v>261</v>
      </c>
      <c r="D27" s="100">
        <f>'Bhodani Jalgaon ALephata'!I784</f>
        <v>1795.2</v>
      </c>
      <c r="E27" s="100">
        <f>'Gagargaon '!J774</f>
        <v>523.9</v>
      </c>
      <c r="F27" s="100">
        <f>'Indapur-Madha-Kandhar-Baramati'!X774</f>
        <v>2487.8999999999996</v>
      </c>
      <c r="G27" s="100"/>
      <c r="H27" s="101">
        <f t="shared" si="0"/>
        <v>5068</v>
      </c>
      <c r="I27" s="98"/>
      <c r="J27" s="98"/>
      <c r="K27" s="98"/>
      <c r="L27" s="430"/>
      <c r="M27" s="98"/>
      <c r="N27" s="430"/>
      <c r="O27" s="439"/>
      <c r="P27" s="430"/>
      <c r="Q27" s="430"/>
      <c r="R27" s="88"/>
      <c r="S27" s="97"/>
      <c r="T27" s="88"/>
      <c r="U27" s="88"/>
      <c r="V27" s="88"/>
      <c r="W27" s="88"/>
      <c r="X27" s="88"/>
      <c r="Y27" s="88"/>
      <c r="Z27" s="88"/>
    </row>
    <row r="28" spans="1:26" ht="17.25">
      <c r="A28" s="357"/>
      <c r="B28" s="99" t="s">
        <v>25</v>
      </c>
      <c r="C28" s="100">
        <f>'Nira-Bhima '!I773</f>
        <v>238.3</v>
      </c>
      <c r="D28" s="100">
        <f>'Bhodani Jalgaon ALephata'!I785</f>
        <v>1577.2</v>
      </c>
      <c r="E28" s="100">
        <f>'Gagargaon '!J775</f>
        <v>442.5</v>
      </c>
      <c r="F28" s="100">
        <f>'Indapur-Madha-Kandhar-Baramati'!X775</f>
        <v>2640.1000000000004</v>
      </c>
      <c r="G28" s="100"/>
      <c r="H28" s="101">
        <f t="shared" si="0"/>
        <v>4898.1000000000004</v>
      </c>
      <c r="I28" s="98"/>
      <c r="J28" s="98"/>
      <c r="K28" s="98"/>
      <c r="L28" s="297">
        <v>15</v>
      </c>
      <c r="M28" s="98"/>
      <c r="N28" s="298"/>
      <c r="O28" s="299">
        <f>H28+H29-L28</f>
        <v>9915.3000000000011</v>
      </c>
      <c r="P28" s="300">
        <v>401.4</v>
      </c>
      <c r="Q28" s="301">
        <f>O28/P28</f>
        <v>24.701793721973097</v>
      </c>
      <c r="R28" s="88"/>
      <c r="S28" s="97"/>
      <c r="T28" s="88"/>
      <c r="U28" s="88"/>
      <c r="V28" s="88"/>
      <c r="W28" s="88"/>
      <c r="X28" s="88"/>
      <c r="Y28" s="88"/>
      <c r="Z28" s="88"/>
    </row>
    <row r="29" spans="1:26" ht="17.25">
      <c r="A29" s="322">
        <v>46036</v>
      </c>
      <c r="B29" s="99" t="s">
        <v>32</v>
      </c>
      <c r="C29" s="100">
        <f>'Nira-Bhima '!I774</f>
        <v>255.4</v>
      </c>
      <c r="D29" s="100">
        <f>'Bhodani Jalgaon ALephata'!I786</f>
        <v>1788.9</v>
      </c>
      <c r="E29" s="100">
        <f>'Gagargaon '!J776</f>
        <v>553.29999999999995</v>
      </c>
      <c r="F29" s="100">
        <f>'Indapur-Madha-Kandhar-Baramati'!X776</f>
        <v>2434.6000000000004</v>
      </c>
      <c r="G29" s="100"/>
      <c r="H29" s="101">
        <f t="shared" si="0"/>
        <v>5032.2000000000007</v>
      </c>
      <c r="I29" s="98"/>
      <c r="J29" s="98"/>
      <c r="K29" s="98"/>
      <c r="L29" s="430"/>
      <c r="M29" s="98"/>
      <c r="N29" s="430"/>
      <c r="O29" s="439"/>
      <c r="P29" s="430"/>
      <c r="Q29" s="430"/>
      <c r="R29" s="88"/>
      <c r="S29" s="97"/>
      <c r="T29" s="88"/>
      <c r="U29" s="88"/>
      <c r="V29" s="88"/>
      <c r="W29" s="88"/>
      <c r="X29" s="88"/>
      <c r="Y29" s="88"/>
      <c r="Z29" s="88"/>
    </row>
    <row r="30" spans="1:26" ht="17.25">
      <c r="A30" s="357"/>
      <c r="B30" s="99" t="s">
        <v>25</v>
      </c>
      <c r="C30" s="100">
        <f>'Nira-Bhima '!I775</f>
        <v>247.20000000000002</v>
      </c>
      <c r="D30" s="100">
        <f>'Bhodani Jalgaon ALephata'!I787</f>
        <v>1677.9</v>
      </c>
      <c r="E30" s="100">
        <f>'Gagargaon '!J777</f>
        <v>434.9</v>
      </c>
      <c r="F30" s="100">
        <f>'Indapur-Madha-Kandhar-Baramati'!X777</f>
        <v>2678.7</v>
      </c>
      <c r="G30" s="100"/>
      <c r="H30" s="101">
        <f t="shared" si="0"/>
        <v>5038.7</v>
      </c>
      <c r="I30" s="98"/>
      <c r="J30" s="98"/>
      <c r="K30" s="98"/>
      <c r="L30" s="297">
        <v>15</v>
      </c>
      <c r="M30" s="98"/>
      <c r="N30" s="298"/>
      <c r="O30" s="299">
        <f>H30+H31-L30</f>
        <v>9990.7000000000007</v>
      </c>
      <c r="P30" s="300">
        <v>404.48</v>
      </c>
      <c r="Q30" s="301">
        <f>O30/P30</f>
        <v>24.700108781645572</v>
      </c>
      <c r="R30" s="88"/>
      <c r="S30" s="97"/>
      <c r="T30" s="88"/>
      <c r="U30" s="88"/>
      <c r="V30" s="88"/>
      <c r="W30" s="88"/>
      <c r="X30" s="88"/>
      <c r="Y30" s="88"/>
      <c r="Z30" s="88"/>
    </row>
    <row r="31" spans="1:26" ht="17.25">
      <c r="A31" s="322">
        <v>46037</v>
      </c>
      <c r="B31" s="99" t="s">
        <v>32</v>
      </c>
      <c r="C31" s="100">
        <f>'Nira-Bhima '!I776</f>
        <v>277</v>
      </c>
      <c r="D31" s="100">
        <f>'Bhodani Jalgaon ALephata'!I788</f>
        <v>1799</v>
      </c>
      <c r="E31" s="100">
        <f>'Gagargaon '!J778</f>
        <v>544.70000000000005</v>
      </c>
      <c r="F31" s="100">
        <f>'Indapur-Madha-Kandhar-Baramati'!X778</f>
        <v>2346.3000000000002</v>
      </c>
      <c r="G31" s="100"/>
      <c r="H31" s="101">
        <f t="shared" si="0"/>
        <v>4967</v>
      </c>
      <c r="I31" s="98"/>
      <c r="J31" s="98"/>
      <c r="K31" s="98"/>
      <c r="L31" s="430"/>
      <c r="M31" s="98"/>
      <c r="N31" s="430"/>
      <c r="O31" s="439"/>
      <c r="P31" s="430"/>
      <c r="Q31" s="430"/>
      <c r="R31" s="88"/>
      <c r="S31" s="97"/>
      <c r="T31" s="88"/>
      <c r="U31" s="88"/>
      <c r="V31" s="88"/>
      <c r="W31" s="88"/>
      <c r="X31" s="88"/>
      <c r="Y31" s="88"/>
      <c r="Z31" s="88"/>
    </row>
    <row r="32" spans="1:26" ht="17.25">
      <c r="A32" s="357"/>
      <c r="B32" s="99" t="s">
        <v>25</v>
      </c>
      <c r="C32" s="100">
        <f>'Nira-Bhima '!I777</f>
        <v>242.9</v>
      </c>
      <c r="D32" s="100">
        <f>'Bhodani Jalgaon ALephata'!I789</f>
        <v>1740.7</v>
      </c>
      <c r="E32" s="100">
        <f>'Gagargaon '!J779</f>
        <v>450.5</v>
      </c>
      <c r="F32" s="100">
        <f>'Indapur-Madha-Kandhar-Baramati'!X779</f>
        <v>2648.5</v>
      </c>
      <c r="G32" s="100"/>
      <c r="H32" s="101">
        <f t="shared" si="0"/>
        <v>5082.6000000000004</v>
      </c>
      <c r="I32" s="98"/>
      <c r="J32" s="98"/>
      <c r="K32" s="98"/>
      <c r="L32" s="297">
        <v>15</v>
      </c>
      <c r="M32" s="98"/>
      <c r="N32" s="298"/>
      <c r="O32" s="299">
        <f>H32+H33-L32</f>
        <v>9924.1</v>
      </c>
      <c r="P32" s="300">
        <v>403.41</v>
      </c>
      <c r="Q32" s="301">
        <f>O32/P32</f>
        <v>24.600530477677797</v>
      </c>
      <c r="R32" s="88"/>
      <c r="S32" s="97"/>
      <c r="T32" s="88"/>
      <c r="U32" s="88"/>
      <c r="V32" s="88"/>
      <c r="W32" s="88"/>
      <c r="X32" s="88"/>
      <c r="Y32" s="88"/>
      <c r="Z32" s="88"/>
    </row>
    <row r="33" spans="1:26" ht="17.25">
      <c r="A33" s="322">
        <v>46038</v>
      </c>
      <c r="B33" s="99" t="s">
        <v>32</v>
      </c>
      <c r="C33" s="100">
        <f>'Nira-Bhima '!I778</f>
        <v>255</v>
      </c>
      <c r="D33" s="100">
        <f>'Bhodani Jalgaon ALephata'!I790</f>
        <v>1790</v>
      </c>
      <c r="E33" s="100">
        <f>'Gagargaon '!J780</f>
        <v>491.20000000000005</v>
      </c>
      <c r="F33" s="100">
        <f>'Indapur-Madha-Kandhar-Baramati'!X780</f>
        <v>2320.3000000000002</v>
      </c>
      <c r="G33" s="100"/>
      <c r="H33" s="101">
        <f t="shared" si="0"/>
        <v>4856.5</v>
      </c>
      <c r="I33" s="98"/>
      <c r="J33" s="98"/>
      <c r="K33" s="98"/>
      <c r="L33" s="430"/>
      <c r="M33" s="98"/>
      <c r="N33" s="430"/>
      <c r="O33" s="439"/>
      <c r="P33" s="430"/>
      <c r="Q33" s="430"/>
      <c r="R33" s="88"/>
      <c r="S33" s="97"/>
      <c r="T33" s="88"/>
      <c r="U33" s="88"/>
      <c r="V33" s="88"/>
      <c r="W33" s="88"/>
      <c r="X33" s="88"/>
      <c r="Y33" s="88"/>
      <c r="Z33" s="88"/>
    </row>
    <row r="34" spans="1:26" ht="17.25">
      <c r="A34" s="357"/>
      <c r="B34" s="99" t="s">
        <v>25</v>
      </c>
      <c r="C34" s="100">
        <f>'Nira-Bhima '!I779</f>
        <v>231.1</v>
      </c>
      <c r="D34" s="100">
        <f>'Bhodani Jalgaon ALephata'!I791</f>
        <v>1569.6999999999998</v>
      </c>
      <c r="E34" s="100">
        <f>'Gagargaon '!J781</f>
        <v>380.8</v>
      </c>
      <c r="F34" s="100">
        <f>'Indapur-Madha-Kandhar-Baramati'!X781</f>
        <v>2479</v>
      </c>
      <c r="G34" s="100"/>
      <c r="H34" s="101">
        <f t="shared" si="0"/>
        <v>4660.6000000000004</v>
      </c>
      <c r="I34" s="98"/>
      <c r="J34" s="98"/>
      <c r="K34" s="98"/>
      <c r="L34" s="297">
        <v>15</v>
      </c>
      <c r="M34" s="98"/>
      <c r="N34" s="298"/>
      <c r="O34" s="299">
        <f>H34+H35-L34</f>
        <v>9594.4</v>
      </c>
      <c r="P34" s="300">
        <v>388.43</v>
      </c>
      <c r="Q34" s="301">
        <f>O34/P34</f>
        <v>24.700460829493085</v>
      </c>
      <c r="R34" s="88"/>
      <c r="S34" s="97"/>
      <c r="T34" s="88"/>
      <c r="U34" s="88"/>
      <c r="V34" s="88"/>
      <c r="W34" s="88"/>
      <c r="X34" s="88"/>
      <c r="Y34" s="88"/>
      <c r="Z34" s="88"/>
    </row>
    <row r="35" spans="1:26" ht="17.25">
      <c r="A35" s="322">
        <v>46039</v>
      </c>
      <c r="B35" s="99" t="s">
        <v>32</v>
      </c>
      <c r="C35" s="100">
        <f>'Nira-Bhima '!I780</f>
        <v>259.7</v>
      </c>
      <c r="D35" s="100">
        <f>'Bhodani Jalgaon ALephata'!I792</f>
        <v>1759.8</v>
      </c>
      <c r="E35" s="100">
        <f>'Gagargaon '!J782</f>
        <v>505.4</v>
      </c>
      <c r="F35" s="100">
        <f>'Indapur-Madha-Kandhar-Baramati'!X782</f>
        <v>2423.8999999999996</v>
      </c>
      <c r="G35" s="100"/>
      <c r="H35" s="101">
        <f t="shared" si="0"/>
        <v>4948.7999999999993</v>
      </c>
      <c r="I35" s="98"/>
      <c r="J35" s="98"/>
      <c r="K35" s="98"/>
      <c r="L35" s="430"/>
      <c r="M35" s="98"/>
      <c r="N35" s="430"/>
      <c r="O35" s="439"/>
      <c r="P35" s="430"/>
      <c r="Q35" s="430"/>
      <c r="R35" s="88"/>
      <c r="S35" s="97"/>
      <c r="T35" s="88"/>
      <c r="U35" s="88"/>
      <c r="V35" s="88"/>
      <c r="W35" s="88"/>
      <c r="X35" s="88"/>
      <c r="Y35" s="88"/>
      <c r="Z35" s="88"/>
    </row>
    <row r="36" spans="1:26" ht="17.25">
      <c r="A36" s="357"/>
      <c r="B36" s="99" t="s">
        <v>25</v>
      </c>
      <c r="C36" s="100">
        <f>'Nira-Bhima '!I781</f>
        <v>235.39999999999998</v>
      </c>
      <c r="D36" s="100">
        <f>'Bhodani Jalgaon ALephata'!I793</f>
        <v>1679.3000000000002</v>
      </c>
      <c r="E36" s="100">
        <f>'Gagargaon '!J783</f>
        <v>441.6</v>
      </c>
      <c r="F36" s="100">
        <f>'Indapur-Madha-Kandhar-Baramati'!X783</f>
        <v>2611.6999999999998</v>
      </c>
      <c r="G36" s="100"/>
      <c r="H36" s="101">
        <f t="shared" si="0"/>
        <v>4968</v>
      </c>
      <c r="I36" s="98"/>
      <c r="J36" s="98"/>
      <c r="K36" s="98"/>
      <c r="L36" s="297">
        <v>15</v>
      </c>
      <c r="M36" s="98"/>
      <c r="N36" s="298"/>
      <c r="O36" s="299">
        <f>H36+H37-L36</f>
        <v>9775.5</v>
      </c>
      <c r="P36" s="300">
        <v>397.37</v>
      </c>
      <c r="Q36" s="301">
        <f>O36/P36</f>
        <v>24.600498276165791</v>
      </c>
      <c r="R36" s="88"/>
      <c r="S36" s="97"/>
      <c r="T36" s="88"/>
      <c r="U36" s="88"/>
      <c r="V36" s="88"/>
      <c r="W36" s="88"/>
      <c r="X36" s="88"/>
      <c r="Y36" s="88"/>
      <c r="Z36" s="88"/>
    </row>
    <row r="37" spans="1:26" ht="17.25">
      <c r="A37" s="322">
        <v>46040</v>
      </c>
      <c r="B37" s="99" t="s">
        <v>32</v>
      </c>
      <c r="C37" s="100">
        <f>'Nira-Bhima '!I782</f>
        <v>277.09999999999997</v>
      </c>
      <c r="D37" s="100">
        <f>'Bhodani Jalgaon ALephata'!I794</f>
        <v>1682.8</v>
      </c>
      <c r="E37" s="100">
        <f>'Gagargaon '!J784</f>
        <v>500.2</v>
      </c>
      <c r="F37" s="100">
        <f>'Indapur-Madha-Kandhar-Baramati'!X784</f>
        <v>2362.4</v>
      </c>
      <c r="G37" s="100"/>
      <c r="H37" s="101">
        <f t="shared" si="0"/>
        <v>4822.5</v>
      </c>
      <c r="I37" s="98"/>
      <c r="J37" s="98"/>
      <c r="K37" s="98"/>
      <c r="L37" s="430"/>
      <c r="M37" s="98"/>
      <c r="N37" s="430"/>
      <c r="O37" s="439"/>
      <c r="P37" s="430"/>
      <c r="Q37" s="430"/>
      <c r="R37" s="88"/>
      <c r="S37" s="97"/>
      <c r="T37" s="88"/>
      <c r="U37" s="88"/>
      <c r="V37" s="88"/>
      <c r="W37" s="88"/>
      <c r="X37" s="88"/>
      <c r="Y37" s="88"/>
      <c r="Z37" s="88"/>
    </row>
    <row r="38" spans="1:26" ht="17.25">
      <c r="A38" s="357"/>
      <c r="B38" s="99" t="s">
        <v>25</v>
      </c>
      <c r="C38" s="100">
        <f>'Nira-Bhima '!I783</f>
        <v>251.4</v>
      </c>
      <c r="D38" s="100">
        <f>'Bhodani Jalgaon ALephata'!I795</f>
        <v>1733.4</v>
      </c>
      <c r="E38" s="100">
        <f>'Gagargaon '!J785</f>
        <v>420.7</v>
      </c>
      <c r="F38" s="100">
        <f>'Indapur-Madha-Kandhar-Baramati'!X785</f>
        <v>2635.8</v>
      </c>
      <c r="G38" s="100"/>
      <c r="H38" s="101">
        <f t="shared" si="0"/>
        <v>5041.3</v>
      </c>
      <c r="I38" s="98"/>
      <c r="J38" s="98"/>
      <c r="K38" s="98"/>
      <c r="L38" s="297">
        <v>15</v>
      </c>
      <c r="M38" s="98"/>
      <c r="N38" s="298"/>
      <c r="O38" s="299">
        <f>H38+H39-L38</f>
        <v>10105.700000000001</v>
      </c>
      <c r="P38" s="300">
        <v>409.13</v>
      </c>
      <c r="Q38" s="301">
        <f>O38/P38</f>
        <v>24.700461955857552</v>
      </c>
      <c r="R38" s="88"/>
      <c r="S38" s="97"/>
      <c r="T38" s="88"/>
      <c r="U38" s="88"/>
      <c r="V38" s="88"/>
      <c r="W38" s="88"/>
      <c r="X38" s="88"/>
      <c r="Y38" s="88"/>
      <c r="Z38" s="88"/>
    </row>
    <row r="39" spans="1:26" ht="17.25">
      <c r="A39" s="322">
        <v>46041</v>
      </c>
      <c r="B39" s="99" t="s">
        <v>32</v>
      </c>
      <c r="C39" s="100">
        <f>'Nira-Bhima '!I784</f>
        <v>280.20000000000005</v>
      </c>
      <c r="D39" s="100">
        <f>'Bhodani Jalgaon ALephata'!I796</f>
        <v>1781.6</v>
      </c>
      <c r="E39" s="100">
        <f>'Gagargaon '!J786</f>
        <v>514.5</v>
      </c>
      <c r="F39" s="100">
        <f>'Indapur-Madha-Kandhar-Baramati'!X786</f>
        <v>2503.1</v>
      </c>
      <c r="G39" s="100"/>
      <c r="H39" s="101">
        <f t="shared" si="0"/>
        <v>5079.3999999999996</v>
      </c>
      <c r="I39" s="98"/>
      <c r="J39" s="98"/>
      <c r="K39" s="98"/>
      <c r="L39" s="430"/>
      <c r="M39" s="98"/>
      <c r="N39" s="430"/>
      <c r="O39" s="439"/>
      <c r="P39" s="430"/>
      <c r="Q39" s="430"/>
      <c r="R39" s="88"/>
      <c r="S39" s="97"/>
      <c r="T39" s="88"/>
      <c r="U39" s="88"/>
      <c r="V39" s="88"/>
      <c r="W39" s="88"/>
      <c r="X39" s="88"/>
      <c r="Y39" s="88"/>
      <c r="Z39" s="88"/>
    </row>
    <row r="40" spans="1:26" ht="17.25">
      <c r="A40" s="357"/>
      <c r="B40" s="99" t="s">
        <v>25</v>
      </c>
      <c r="C40" s="100">
        <f>'Nira-Bhima '!I785</f>
        <v>252.8</v>
      </c>
      <c r="D40" s="100">
        <f>'Bhodani Jalgaon ALephata'!I797</f>
        <v>1706.3999999999999</v>
      </c>
      <c r="E40" s="100">
        <f>'Gagargaon '!J787</f>
        <v>430.8</v>
      </c>
      <c r="F40" s="100">
        <f>'Indapur-Madha-Kandhar-Baramati'!X787</f>
        <v>2669.2</v>
      </c>
      <c r="G40" s="100"/>
      <c r="H40" s="101">
        <f t="shared" si="0"/>
        <v>5059.2</v>
      </c>
      <c r="I40" s="98"/>
      <c r="J40" s="98"/>
      <c r="K40" s="98"/>
      <c r="L40" s="297">
        <f>15+125</f>
        <v>140</v>
      </c>
      <c r="M40" s="98"/>
      <c r="N40" s="298"/>
      <c r="O40" s="299">
        <f>H40+H41-L40</f>
        <v>9980.2000000000007</v>
      </c>
      <c r="P40" s="300">
        <v>405.69</v>
      </c>
      <c r="Q40" s="301">
        <f>O40/P40</f>
        <v>24.600557075599596</v>
      </c>
      <c r="R40" s="88"/>
      <c r="S40" s="97"/>
      <c r="T40" s="88"/>
      <c r="U40" s="88"/>
      <c r="V40" s="88"/>
      <c r="W40" s="88"/>
      <c r="X40" s="88"/>
      <c r="Y40" s="88"/>
      <c r="Z40" s="88"/>
    </row>
    <row r="41" spans="1:26" ht="17.25">
      <c r="A41" s="322">
        <v>46042</v>
      </c>
      <c r="B41" s="99" t="s">
        <v>32</v>
      </c>
      <c r="C41" s="100">
        <f>'Nira-Bhima '!I786</f>
        <v>287.5</v>
      </c>
      <c r="D41" s="100">
        <f>'Bhodani Jalgaon ALephata'!I798</f>
        <v>1776</v>
      </c>
      <c r="E41" s="100">
        <f>'Gagargaon '!J788</f>
        <v>509.7</v>
      </c>
      <c r="F41" s="100">
        <f>'Indapur-Madha-Kandhar-Baramati'!X788</f>
        <v>2487.8000000000002</v>
      </c>
      <c r="G41" s="100"/>
      <c r="H41" s="101">
        <f t="shared" si="0"/>
        <v>5061</v>
      </c>
      <c r="I41" s="98"/>
      <c r="J41" s="98"/>
      <c r="K41" s="98"/>
      <c r="L41" s="430"/>
      <c r="M41" s="98"/>
      <c r="N41" s="430"/>
      <c r="O41" s="439"/>
      <c r="P41" s="430"/>
      <c r="Q41" s="430"/>
      <c r="R41" s="88"/>
      <c r="S41" s="97"/>
      <c r="T41" s="88"/>
      <c r="U41" s="88"/>
      <c r="V41" s="88"/>
      <c r="W41" s="88"/>
      <c r="X41" s="88"/>
      <c r="Y41" s="88"/>
      <c r="Z41" s="88"/>
    </row>
    <row r="42" spans="1:26" ht="17.25">
      <c r="A42" s="357"/>
      <c r="B42" s="99" t="s">
        <v>25</v>
      </c>
      <c r="C42" s="100">
        <f>'Nira-Bhima '!I787</f>
        <v>0</v>
      </c>
      <c r="D42" s="100">
        <f>'Bhodani Jalgaon ALephata'!I799</f>
        <v>1674</v>
      </c>
      <c r="E42" s="100">
        <f>'Gagargaon '!J789</f>
        <v>265.10000000000002</v>
      </c>
      <c r="F42" s="100">
        <f>'Indapur-Madha-Kandhar-Baramati'!X789</f>
        <v>0</v>
      </c>
      <c r="G42" s="100"/>
      <c r="H42" s="101">
        <f t="shared" si="0"/>
        <v>1939.1</v>
      </c>
      <c r="I42" s="98"/>
      <c r="J42" s="98"/>
      <c r="K42" s="98"/>
      <c r="L42" s="297">
        <v>15</v>
      </c>
      <c r="M42" s="98"/>
      <c r="N42" s="298"/>
      <c r="O42" s="299">
        <f>H42+H43-L42</f>
        <v>6977.6</v>
      </c>
      <c r="P42" s="300">
        <v>284.79000000000002</v>
      </c>
      <c r="Q42" s="301">
        <f>O42/P42</f>
        <v>24.500860283015555</v>
      </c>
      <c r="R42" s="88"/>
      <c r="S42" s="97"/>
      <c r="T42" s="88"/>
      <c r="U42" s="88"/>
      <c r="V42" s="88"/>
      <c r="W42" s="88"/>
      <c r="X42" s="88"/>
      <c r="Y42" s="88"/>
      <c r="Z42" s="88"/>
    </row>
    <row r="43" spans="1:26" ht="17.25">
      <c r="A43" s="322">
        <v>46043</v>
      </c>
      <c r="B43" s="99" t="s">
        <v>25</v>
      </c>
      <c r="C43" s="100">
        <f>'Nira-Bhima '!I795</f>
        <v>312.39999999999998</v>
      </c>
      <c r="D43" s="100">
        <f>'Bhodani Jalgaon ALephata'!I807</f>
        <v>1778.5</v>
      </c>
      <c r="E43" s="100">
        <f>'Gagargaon '!J797</f>
        <v>545.29999999999995</v>
      </c>
      <c r="F43" s="100">
        <f>'Indapur-Madha-Kandhar-Baramati'!X797</f>
        <v>2417.3000000000002</v>
      </c>
      <c r="G43" s="100"/>
      <c r="H43" s="101">
        <f t="shared" si="0"/>
        <v>5053.5</v>
      </c>
      <c r="I43" s="88"/>
      <c r="J43" s="88"/>
      <c r="K43" s="88"/>
      <c r="L43" s="430"/>
      <c r="M43" s="98"/>
      <c r="N43" s="430"/>
      <c r="O43" s="439"/>
      <c r="P43" s="430"/>
      <c r="Q43" s="430"/>
      <c r="R43" s="88"/>
      <c r="S43" s="97"/>
      <c r="T43" s="88"/>
      <c r="U43" s="88"/>
      <c r="V43" s="88"/>
      <c r="W43" s="88"/>
      <c r="X43" s="88"/>
      <c r="Y43" s="88"/>
      <c r="Z43" s="88"/>
    </row>
    <row r="44" spans="1:26" ht="17.25">
      <c r="A44" s="357"/>
      <c r="B44" s="99" t="s">
        <v>25</v>
      </c>
      <c r="C44" s="100">
        <f>'Nira-Bhima '!I796</f>
        <v>274.60000000000002</v>
      </c>
      <c r="D44" s="100">
        <f>'Bhodani Jalgaon ALephata'!I808</f>
        <v>1694.4</v>
      </c>
      <c r="E44" s="100">
        <f>'Gagargaon '!J798</f>
        <v>344.8</v>
      </c>
      <c r="F44" s="100">
        <f>'Indapur-Madha-Kandhar-Baramati'!X798</f>
        <v>2462.3999999999996</v>
      </c>
      <c r="G44" s="100"/>
      <c r="H44" s="101">
        <f t="shared" si="0"/>
        <v>4776.2</v>
      </c>
      <c r="I44" s="88"/>
      <c r="J44" s="88"/>
      <c r="K44" s="88"/>
      <c r="L44" s="297">
        <v>15</v>
      </c>
      <c r="M44" s="88"/>
      <c r="N44" s="298"/>
      <c r="O44" s="299">
        <f>H44+H45-L44</f>
        <v>9756.5</v>
      </c>
      <c r="P44" s="300">
        <v>397</v>
      </c>
      <c r="Q44" s="301">
        <f>O44/P44</f>
        <v>24.575566750629722</v>
      </c>
      <c r="R44" s="88"/>
      <c r="S44" s="97"/>
      <c r="T44" s="88"/>
      <c r="U44" s="88"/>
      <c r="V44" s="88"/>
      <c r="W44" s="88"/>
      <c r="X44" s="88"/>
      <c r="Y44" s="88"/>
      <c r="Z44" s="88"/>
    </row>
    <row r="45" spans="1:26" ht="17.25">
      <c r="A45" s="322">
        <v>46044</v>
      </c>
      <c r="B45" s="99" t="s">
        <v>32</v>
      </c>
      <c r="C45" s="100">
        <f>'Nira-Bhima '!I797</f>
        <v>310.70000000000005</v>
      </c>
      <c r="D45" s="100">
        <f>'Bhodani Jalgaon ALephata'!I809</f>
        <v>1782.9</v>
      </c>
      <c r="E45" s="100">
        <f>'Gagargaon '!J799</f>
        <v>432.9</v>
      </c>
      <c r="F45" s="100">
        <f>'Indapur-Madha-Kandhar-Baramati'!X799</f>
        <v>2468.8000000000002</v>
      </c>
      <c r="G45" s="100"/>
      <c r="H45" s="101">
        <f t="shared" si="0"/>
        <v>4995.3000000000011</v>
      </c>
      <c r="I45" s="88"/>
      <c r="J45" s="88"/>
      <c r="K45" s="88"/>
      <c r="L45" s="430"/>
      <c r="M45" s="88"/>
      <c r="N45" s="430"/>
      <c r="O45" s="439"/>
      <c r="P45" s="430"/>
      <c r="Q45" s="430"/>
      <c r="R45" s="88"/>
      <c r="S45" s="97"/>
      <c r="T45" s="88"/>
      <c r="U45" s="88"/>
      <c r="V45" s="88"/>
      <c r="W45" s="88"/>
      <c r="X45" s="88"/>
      <c r="Y45" s="88"/>
      <c r="Z45" s="88"/>
    </row>
    <row r="46" spans="1:26" ht="17.25">
      <c r="A46" s="357"/>
      <c r="B46" s="99" t="s">
        <v>25</v>
      </c>
      <c r="C46" s="100">
        <f>'Nira-Bhima '!I798</f>
        <v>262.7</v>
      </c>
      <c r="D46" s="100">
        <f>'Bhodani Jalgaon ALephata'!I810</f>
        <v>1622.6</v>
      </c>
      <c r="E46" s="100">
        <f>'Gagargaon '!J800</f>
        <v>459.00000000000006</v>
      </c>
      <c r="F46" s="100">
        <f>'Indapur-Madha-Kandhar-Baramati'!X800</f>
        <v>2591.4</v>
      </c>
      <c r="G46" s="100"/>
      <c r="H46" s="101">
        <f t="shared" si="0"/>
        <v>4935.7000000000007</v>
      </c>
      <c r="I46" s="88"/>
      <c r="J46" s="88"/>
      <c r="K46" s="88"/>
      <c r="L46" s="297">
        <v>15</v>
      </c>
      <c r="M46" s="88"/>
      <c r="N46" s="298"/>
      <c r="O46" s="299">
        <f>H46+H47-L46</f>
        <v>9864.6</v>
      </c>
      <c r="P46" s="300">
        <v>402.63</v>
      </c>
      <c r="Q46" s="301">
        <f>O46/P46</f>
        <v>24.500409805528651</v>
      </c>
      <c r="R46" s="88"/>
      <c r="S46" s="97"/>
      <c r="T46" s="88"/>
      <c r="U46" s="88"/>
      <c r="V46" s="88"/>
      <c r="W46" s="88"/>
      <c r="X46" s="88"/>
      <c r="Y46" s="88"/>
      <c r="Z46" s="88"/>
    </row>
    <row r="47" spans="1:26" ht="17.25">
      <c r="A47" s="322">
        <v>46045</v>
      </c>
      <c r="B47" s="99" t="s">
        <v>32</v>
      </c>
      <c r="C47" s="100">
        <f>'Nira-Bhima '!I799</f>
        <v>317.2</v>
      </c>
      <c r="D47" s="100">
        <f>'Bhodani Jalgaon ALephata'!I811</f>
        <v>1692.3</v>
      </c>
      <c r="E47" s="100">
        <f>'Gagargaon '!J801</f>
        <v>572.1</v>
      </c>
      <c r="F47" s="100">
        <f>'Indapur-Madha-Kandhar-Baramati'!X801</f>
        <v>2362.3000000000002</v>
      </c>
      <c r="G47" s="100"/>
      <c r="H47" s="101">
        <f t="shared" si="0"/>
        <v>4943.8999999999996</v>
      </c>
      <c r="I47" s="88"/>
      <c r="J47" s="88"/>
      <c r="K47" s="88"/>
      <c r="L47" s="430"/>
      <c r="M47" s="88"/>
      <c r="N47" s="430"/>
      <c r="O47" s="439"/>
      <c r="P47" s="430"/>
      <c r="Q47" s="430"/>
      <c r="R47" s="88"/>
      <c r="S47" s="97"/>
      <c r="T47" s="88"/>
      <c r="U47" s="88"/>
      <c r="V47" s="88"/>
      <c r="W47" s="88"/>
      <c r="X47" s="88"/>
      <c r="Y47" s="88"/>
      <c r="Z47" s="88"/>
    </row>
    <row r="48" spans="1:26" ht="17.25">
      <c r="A48" s="357"/>
      <c r="B48" s="99" t="s">
        <v>25</v>
      </c>
      <c r="C48" s="100">
        <f>'Nira-Bhima '!I800</f>
        <v>277.5</v>
      </c>
      <c r="D48" s="100">
        <f>'Bhodani Jalgaon ALephata'!I812</f>
        <v>1716.3</v>
      </c>
      <c r="E48" s="100">
        <f>'Gagargaon '!J802</f>
        <v>433.7</v>
      </c>
      <c r="F48" s="100">
        <f>'Indapur-Madha-Kandhar-Baramati'!X802</f>
        <v>2566.3999999999996</v>
      </c>
      <c r="G48" s="100"/>
      <c r="H48" s="101">
        <f t="shared" si="0"/>
        <v>4993.8999999999996</v>
      </c>
      <c r="I48" s="88"/>
      <c r="J48" s="88"/>
      <c r="K48" s="88"/>
      <c r="L48" s="297">
        <v>15</v>
      </c>
      <c r="M48" s="88"/>
      <c r="N48" s="298"/>
      <c r="O48" s="299">
        <f>H48+H49-L48</f>
        <v>9646.5999999999985</v>
      </c>
      <c r="P48" s="300">
        <v>392.13</v>
      </c>
      <c r="Q48" s="301">
        <f>O48/P48</f>
        <v>24.600515135286763</v>
      </c>
      <c r="R48" s="88"/>
      <c r="S48" s="97"/>
      <c r="T48" s="88"/>
      <c r="U48" s="88"/>
      <c r="V48" s="88"/>
      <c r="W48" s="88"/>
      <c r="X48" s="88"/>
      <c r="Y48" s="88"/>
      <c r="Z48" s="88"/>
    </row>
    <row r="49" spans="1:26" ht="17.25">
      <c r="A49" s="322">
        <v>46046</v>
      </c>
      <c r="B49" s="99" t="s">
        <v>32</v>
      </c>
      <c r="C49" s="100">
        <f>'Nira-Bhima '!I801</f>
        <v>316</v>
      </c>
      <c r="D49" s="100">
        <f>'Bhodani Jalgaon ALephata'!I813</f>
        <v>1673.6</v>
      </c>
      <c r="E49" s="100">
        <f>'Gagargaon '!J803</f>
        <v>515.29999999999995</v>
      </c>
      <c r="F49" s="100">
        <f>'Indapur-Madha-Kandhar-Baramati'!X803</f>
        <v>2162.8000000000002</v>
      </c>
      <c r="G49" s="100"/>
      <c r="H49" s="101">
        <f t="shared" si="0"/>
        <v>4667.7</v>
      </c>
      <c r="I49" s="88"/>
      <c r="J49" s="88"/>
      <c r="K49" s="88"/>
      <c r="L49" s="430"/>
      <c r="M49" s="88"/>
      <c r="N49" s="430"/>
      <c r="O49" s="439"/>
      <c r="P49" s="430"/>
      <c r="Q49" s="430"/>
      <c r="R49" s="88"/>
      <c r="S49" s="97"/>
      <c r="T49" s="88"/>
      <c r="U49" s="88"/>
      <c r="V49" s="88"/>
      <c r="W49" s="88"/>
      <c r="X49" s="88"/>
      <c r="Y49" s="88"/>
      <c r="Z49" s="88"/>
    </row>
    <row r="50" spans="1:26" ht="17.25">
      <c r="A50" s="357"/>
      <c r="B50" s="99" t="s">
        <v>25</v>
      </c>
      <c r="C50" s="100">
        <f>'Nira-Bhima '!I802</f>
        <v>262.7</v>
      </c>
      <c r="D50" s="100">
        <f>'Bhodani Jalgaon ALephata'!I814</f>
        <v>1657.1000000000001</v>
      </c>
      <c r="E50" s="100">
        <f>'Gagargaon '!J804</f>
        <v>452.6</v>
      </c>
      <c r="F50" s="100">
        <f>'Indapur-Madha-Kandhar-Baramati'!X804</f>
        <v>2744.8</v>
      </c>
      <c r="G50" s="100"/>
      <c r="H50" s="101">
        <f t="shared" si="0"/>
        <v>5117.2000000000007</v>
      </c>
      <c r="I50" s="88"/>
      <c r="J50" s="88"/>
      <c r="K50" s="88"/>
      <c r="L50" s="297">
        <v>15</v>
      </c>
      <c r="M50" s="88"/>
      <c r="N50" s="298"/>
      <c r="O50" s="299">
        <f>H50+H51-L50</f>
        <v>10050.1</v>
      </c>
      <c r="P50" s="300">
        <v>408.54</v>
      </c>
      <c r="Q50" s="301">
        <f>O50/P50</f>
        <v>24.600039163851765</v>
      </c>
      <c r="R50" s="88"/>
      <c r="S50" s="97"/>
      <c r="T50" s="88"/>
      <c r="U50" s="88"/>
      <c r="V50" s="88"/>
      <c r="W50" s="88"/>
      <c r="X50" s="88"/>
      <c r="Y50" s="88"/>
      <c r="Z50" s="88"/>
    </row>
    <row r="51" spans="1:26" ht="17.25">
      <c r="A51" s="322">
        <v>46047</v>
      </c>
      <c r="B51" s="99" t="s">
        <v>32</v>
      </c>
      <c r="C51" s="100">
        <f>'Nira-Bhima '!I803</f>
        <v>320.59999999999997</v>
      </c>
      <c r="D51" s="100">
        <f>'Bhodani Jalgaon ALephata'!I815</f>
        <v>1660.5</v>
      </c>
      <c r="E51" s="100">
        <f>'Gagargaon '!J805</f>
        <v>567.5</v>
      </c>
      <c r="F51" s="100">
        <f>'Indapur-Madha-Kandhar-Baramati'!X805</f>
        <v>2399.3000000000002</v>
      </c>
      <c r="G51" s="100"/>
      <c r="H51" s="101">
        <f t="shared" si="0"/>
        <v>4947.8999999999996</v>
      </c>
      <c r="I51" s="88"/>
      <c r="J51" s="88"/>
      <c r="K51" s="88"/>
      <c r="L51" s="430"/>
      <c r="M51" s="88"/>
      <c r="N51" s="430"/>
      <c r="O51" s="439"/>
      <c r="P51" s="430"/>
      <c r="Q51" s="430"/>
      <c r="R51" s="88"/>
      <c r="S51" s="97"/>
      <c r="T51" s="88"/>
      <c r="U51" s="88"/>
      <c r="V51" s="88"/>
      <c r="W51" s="88"/>
      <c r="X51" s="88"/>
      <c r="Y51" s="88"/>
      <c r="Z51" s="88"/>
    </row>
    <row r="52" spans="1:26" ht="17.25">
      <c r="A52" s="357"/>
      <c r="B52" s="99" t="s">
        <v>25</v>
      </c>
      <c r="C52" s="100">
        <f>'Nira-Bhima '!I804</f>
        <v>287.2</v>
      </c>
      <c r="D52" s="100">
        <f>'Bhodani Jalgaon ALephata'!I816</f>
        <v>1714.2</v>
      </c>
      <c r="E52" s="100">
        <f>'Gagargaon '!J806</f>
        <v>444.7</v>
      </c>
      <c r="F52" s="100">
        <f>'Indapur-Madha-Kandhar-Baramati'!X806</f>
        <v>2776.2</v>
      </c>
      <c r="G52" s="100"/>
      <c r="H52" s="101">
        <f t="shared" si="0"/>
        <v>5222.2999999999993</v>
      </c>
      <c r="I52" s="88"/>
      <c r="J52" s="88"/>
      <c r="K52" s="88"/>
      <c r="L52" s="297">
        <v>15</v>
      </c>
      <c r="M52" s="88"/>
      <c r="N52" s="298"/>
      <c r="O52" s="299">
        <f>H52+H53-L52</f>
        <v>10291.099999999999</v>
      </c>
      <c r="P52" s="300">
        <v>414.96</v>
      </c>
      <c r="Q52" s="301">
        <f>O52/P52</f>
        <v>24.800221708116442</v>
      </c>
      <c r="R52" s="88"/>
      <c r="S52" s="97"/>
      <c r="T52" s="88"/>
      <c r="U52" s="88"/>
      <c r="V52" s="88"/>
      <c r="W52" s="88"/>
      <c r="X52" s="88"/>
      <c r="Y52" s="88"/>
      <c r="Z52" s="88"/>
    </row>
    <row r="53" spans="1:26" ht="17.25">
      <c r="A53" s="322">
        <v>46048</v>
      </c>
      <c r="B53" s="99" t="s">
        <v>32</v>
      </c>
      <c r="C53" s="100">
        <f>'Nira-Bhima '!I805</f>
        <v>299.90000000000003</v>
      </c>
      <c r="D53" s="100">
        <f>'Bhodani Jalgaon ALephata'!I817</f>
        <v>1697</v>
      </c>
      <c r="E53" s="100">
        <f>'Gagargaon '!J807</f>
        <v>532.9</v>
      </c>
      <c r="F53" s="100">
        <f>'Indapur-Madha-Kandhar-Baramati'!X807</f>
        <v>2554</v>
      </c>
      <c r="G53" s="100"/>
      <c r="H53" s="101">
        <f t="shared" si="0"/>
        <v>5083.8</v>
      </c>
      <c r="I53" s="88"/>
      <c r="J53" s="88"/>
      <c r="K53" s="88"/>
      <c r="L53" s="430"/>
      <c r="M53" s="88"/>
      <c r="N53" s="430"/>
      <c r="O53" s="439"/>
      <c r="P53" s="430"/>
      <c r="Q53" s="430"/>
      <c r="R53" s="88"/>
      <c r="S53" s="97"/>
      <c r="T53" s="88"/>
      <c r="U53" s="88"/>
      <c r="V53" s="88"/>
      <c r="W53" s="88"/>
      <c r="X53" s="88"/>
      <c r="Y53" s="88"/>
      <c r="Z53" s="88"/>
    </row>
    <row r="54" spans="1:26" ht="17.25">
      <c r="A54" s="357"/>
      <c r="B54" s="99" t="s">
        <v>25</v>
      </c>
      <c r="C54" s="100">
        <f>'Nira-Bhima '!I806</f>
        <v>284.8</v>
      </c>
      <c r="D54" s="100">
        <f>'Bhodani Jalgaon ALephata'!I818</f>
        <v>1664.3999999999999</v>
      </c>
      <c r="E54" s="100">
        <f>'Gagargaon '!J808</f>
        <v>418.6</v>
      </c>
      <c r="F54" s="100">
        <f>'Indapur-Madha-Kandhar-Baramati'!X808</f>
        <v>2769.6000000000004</v>
      </c>
      <c r="G54" s="100"/>
      <c r="H54" s="101">
        <f t="shared" si="0"/>
        <v>5137.3999999999996</v>
      </c>
      <c r="I54" s="88"/>
      <c r="J54" s="88"/>
      <c r="K54" s="88"/>
      <c r="L54" s="297">
        <f>15+125</f>
        <v>140</v>
      </c>
      <c r="M54" s="88"/>
      <c r="N54" s="298"/>
      <c r="O54" s="299">
        <f>H54+H55-L54</f>
        <v>10017.299999999999</v>
      </c>
      <c r="P54" s="300">
        <v>405.55</v>
      </c>
      <c r="Q54" s="301">
        <f>O54/P54</f>
        <v>24.70053014424855</v>
      </c>
      <c r="R54" s="88"/>
      <c r="S54" s="97"/>
      <c r="T54" s="88"/>
      <c r="U54" s="88"/>
      <c r="V54" s="88"/>
      <c r="W54" s="88"/>
      <c r="X54" s="88"/>
      <c r="Y54" s="88"/>
      <c r="Z54" s="88"/>
    </row>
    <row r="55" spans="1:26" ht="17.25">
      <c r="A55" s="322">
        <v>46049</v>
      </c>
      <c r="B55" s="99" t="s">
        <v>32</v>
      </c>
      <c r="C55" s="100">
        <f>'Nira-Bhima '!I807</f>
        <v>317.2</v>
      </c>
      <c r="D55" s="100">
        <f>'Bhodani Jalgaon ALephata'!I819</f>
        <v>1750</v>
      </c>
      <c r="E55" s="100">
        <f>'Gagargaon '!J809</f>
        <v>444.2</v>
      </c>
      <c r="F55" s="100">
        <f>'Indapur-Madha-Kandhar-Baramati'!X809</f>
        <v>2508.5</v>
      </c>
      <c r="G55" s="100"/>
      <c r="H55" s="101">
        <f t="shared" si="0"/>
        <v>5019.8999999999996</v>
      </c>
      <c r="I55" s="88"/>
      <c r="J55" s="88"/>
      <c r="K55" s="88"/>
      <c r="L55" s="430"/>
      <c r="M55" s="88"/>
      <c r="N55" s="430"/>
      <c r="O55" s="439"/>
      <c r="P55" s="430"/>
      <c r="Q55" s="430"/>
      <c r="R55" s="88"/>
      <c r="S55" s="97"/>
      <c r="T55" s="88"/>
      <c r="U55" s="88"/>
      <c r="V55" s="88"/>
      <c r="W55" s="88"/>
      <c r="X55" s="88"/>
      <c r="Y55" s="88"/>
      <c r="Z55" s="88"/>
    </row>
    <row r="56" spans="1:26" ht="17.25">
      <c r="A56" s="357"/>
      <c r="B56" s="99" t="s">
        <v>25</v>
      </c>
      <c r="C56" s="100">
        <f>'Nira-Bhima '!I808</f>
        <v>281.79999999999995</v>
      </c>
      <c r="D56" s="100">
        <f>'Bhodani Jalgaon ALephata'!I820</f>
        <v>1707.8</v>
      </c>
      <c r="E56" s="100">
        <f>'Gagargaon '!J810</f>
        <v>463.1</v>
      </c>
      <c r="F56" s="100">
        <f>'Indapur-Madha-Kandhar-Baramati'!X810</f>
        <v>2868.1</v>
      </c>
      <c r="G56" s="100"/>
      <c r="H56" s="101">
        <f t="shared" si="0"/>
        <v>5320.7999999999993</v>
      </c>
      <c r="I56" s="88"/>
      <c r="J56" s="88"/>
      <c r="K56" s="88"/>
      <c r="L56" s="297">
        <v>15</v>
      </c>
      <c r="M56" s="88"/>
      <c r="N56" s="298"/>
      <c r="O56" s="299">
        <f>H56+H57-L56</f>
        <v>10451.699999999999</v>
      </c>
      <c r="P56" s="300">
        <v>423</v>
      </c>
      <c r="Q56" s="301">
        <f>O56/P56</f>
        <v>24.70851063829787</v>
      </c>
      <c r="R56" s="88"/>
      <c r="S56" s="97"/>
      <c r="T56" s="88"/>
      <c r="U56" s="88"/>
      <c r="V56" s="88"/>
      <c r="W56" s="88"/>
      <c r="X56" s="88"/>
      <c r="Y56" s="88"/>
      <c r="Z56" s="88"/>
    </row>
    <row r="57" spans="1:26" ht="17.25">
      <c r="A57" s="322">
        <v>46050</v>
      </c>
      <c r="B57" s="99" t="s">
        <v>32</v>
      </c>
      <c r="C57" s="100">
        <f>'Nira-Bhima '!I809</f>
        <v>301.2</v>
      </c>
      <c r="D57" s="100">
        <f>'Bhodani Jalgaon ALephata'!I821</f>
        <v>1751.6</v>
      </c>
      <c r="E57" s="100">
        <f>'Gagargaon '!J811</f>
        <v>512.1</v>
      </c>
      <c r="F57" s="100">
        <f>'Indapur-Madha-Kandhar-Baramati'!X811</f>
        <v>2581</v>
      </c>
      <c r="G57" s="100"/>
      <c r="H57" s="101">
        <f t="shared" si="0"/>
        <v>5145.8999999999996</v>
      </c>
      <c r="I57" s="88"/>
      <c r="J57" s="88"/>
      <c r="K57" s="88"/>
      <c r="L57" s="430"/>
      <c r="M57" s="88"/>
      <c r="N57" s="430"/>
      <c r="O57" s="439"/>
      <c r="P57" s="430"/>
      <c r="Q57" s="430"/>
      <c r="R57" s="88"/>
      <c r="S57" s="97"/>
      <c r="T57" s="88"/>
      <c r="U57" s="88"/>
      <c r="V57" s="88"/>
      <c r="W57" s="88"/>
      <c r="X57" s="88"/>
      <c r="Y57" s="88"/>
      <c r="Z57" s="88"/>
    </row>
    <row r="58" spans="1:26" ht="17.25">
      <c r="A58" s="357"/>
      <c r="B58" s="99" t="s">
        <v>25</v>
      </c>
      <c r="C58" s="100">
        <f>'Nira-Bhima '!I810</f>
        <v>264.90000000000003</v>
      </c>
      <c r="D58" s="100">
        <f>'Bhodani Jalgaon ALephata'!I822</f>
        <v>1655.3999999999999</v>
      </c>
      <c r="E58" s="100">
        <f>'Gagargaon '!J812</f>
        <v>447.4</v>
      </c>
      <c r="F58" s="100">
        <f>'Indapur-Madha-Kandhar-Baramati'!X812</f>
        <v>2862.5</v>
      </c>
      <c r="G58" s="100"/>
      <c r="H58" s="101">
        <f t="shared" si="0"/>
        <v>5230.2</v>
      </c>
      <c r="I58" s="88"/>
      <c r="J58" s="88"/>
      <c r="K58" s="88"/>
      <c r="L58" s="297">
        <v>15</v>
      </c>
      <c r="M58" s="88"/>
      <c r="N58" s="298"/>
      <c r="O58" s="299">
        <f>H58+H59-L58</f>
        <v>10547.699999999999</v>
      </c>
      <c r="P58" s="300">
        <v>422.61</v>
      </c>
      <c r="Q58" s="301">
        <f>O58/P58</f>
        <v>24.958472350393976</v>
      </c>
      <c r="R58" s="88"/>
      <c r="S58" s="97"/>
      <c r="T58" s="88"/>
      <c r="U58" s="88"/>
      <c r="V58" s="88"/>
      <c r="W58" s="88"/>
      <c r="X58" s="88"/>
      <c r="Y58" s="88"/>
      <c r="Z58" s="88"/>
    </row>
    <row r="59" spans="1:26" ht="17.25">
      <c r="A59" s="322">
        <v>46051</v>
      </c>
      <c r="B59" s="99" t="s">
        <v>32</v>
      </c>
      <c r="C59" s="100">
        <f>'Nira-Bhima '!I811</f>
        <v>303.7</v>
      </c>
      <c r="D59" s="100">
        <f>'Bhodani Jalgaon ALephata'!I823</f>
        <v>1745</v>
      </c>
      <c r="E59" s="100">
        <f>'Gagargaon '!J813</f>
        <v>537.20000000000005</v>
      </c>
      <c r="F59" s="100">
        <f>'Indapur-Madha-Kandhar-Baramati'!X813</f>
        <v>2746.5999999999995</v>
      </c>
      <c r="G59" s="100"/>
      <c r="H59" s="101">
        <f t="shared" si="0"/>
        <v>5332.4999999999991</v>
      </c>
      <c r="I59" s="88"/>
      <c r="J59" s="88"/>
      <c r="K59" s="88"/>
      <c r="L59" s="430"/>
      <c r="M59" s="88"/>
      <c r="N59" s="430"/>
      <c r="O59" s="439"/>
      <c r="P59" s="430"/>
      <c r="Q59" s="430"/>
      <c r="R59" s="88"/>
      <c r="S59" s="97"/>
      <c r="T59" s="88"/>
      <c r="U59" s="88"/>
      <c r="V59" s="88"/>
      <c r="W59" s="88"/>
      <c r="X59" s="88"/>
      <c r="Y59" s="88"/>
      <c r="Z59" s="88"/>
    </row>
    <row r="60" spans="1:26" ht="17.25">
      <c r="A60" s="357"/>
      <c r="B60" s="99" t="s">
        <v>25</v>
      </c>
      <c r="C60" s="100">
        <f>'Nira-Bhima '!I812</f>
        <v>268.10000000000002</v>
      </c>
      <c r="D60" s="100">
        <f>'Bhodani Jalgaon ALephata'!I824</f>
        <v>1703</v>
      </c>
      <c r="E60" s="100">
        <f>'Gagargaon '!J814</f>
        <v>424.4</v>
      </c>
      <c r="F60" s="100">
        <f>'Indapur-Madha-Kandhar-Baramati'!X814</f>
        <v>2626.4</v>
      </c>
      <c r="G60" s="100"/>
      <c r="H60" s="101">
        <f t="shared" si="0"/>
        <v>5021.8999999999996</v>
      </c>
      <c r="I60" s="88"/>
      <c r="J60" s="88"/>
      <c r="K60" s="88"/>
      <c r="L60" s="297">
        <v>15</v>
      </c>
      <c r="M60" s="88"/>
      <c r="N60" s="298"/>
      <c r="O60" s="299">
        <f>H60+H61-L60</f>
        <v>9803.6</v>
      </c>
      <c r="P60" s="300">
        <v>398.5</v>
      </c>
      <c r="Q60" s="301">
        <f>O60/P60</f>
        <v>24.601254705144292</v>
      </c>
      <c r="R60" s="88"/>
      <c r="S60" s="97"/>
      <c r="T60" s="88"/>
      <c r="U60" s="88"/>
      <c r="V60" s="88"/>
      <c r="W60" s="88"/>
      <c r="X60" s="88"/>
      <c r="Y60" s="88"/>
      <c r="Z60" s="88"/>
    </row>
    <row r="61" spans="1:26" ht="17.25">
      <c r="A61" s="322">
        <v>46052</v>
      </c>
      <c r="B61" s="99" t="s">
        <v>32</v>
      </c>
      <c r="C61" s="100">
        <f>'Nira-Bhima '!I813</f>
        <v>302.40000000000003</v>
      </c>
      <c r="D61" s="100">
        <f>'Bhodani Jalgaon ALephata'!I825</f>
        <v>1737.9</v>
      </c>
      <c r="E61" s="100">
        <f>'Gagargaon '!J815</f>
        <v>546.9</v>
      </c>
      <c r="F61" s="100">
        <f>'Indapur-Madha-Kandhar-Baramati'!X815</f>
        <v>2209.5</v>
      </c>
      <c r="G61" s="100"/>
      <c r="H61" s="101">
        <f t="shared" si="0"/>
        <v>4796.7000000000007</v>
      </c>
      <c r="I61" s="88"/>
      <c r="J61" s="88"/>
      <c r="K61" s="88"/>
      <c r="L61" s="430"/>
      <c r="M61" s="88"/>
      <c r="N61" s="430"/>
      <c r="O61" s="439"/>
      <c r="P61" s="430"/>
      <c r="Q61" s="430"/>
      <c r="R61" s="88"/>
      <c r="S61" s="97"/>
      <c r="T61" s="88"/>
      <c r="U61" s="88"/>
      <c r="V61" s="88"/>
      <c r="W61" s="88"/>
      <c r="X61" s="88"/>
      <c r="Y61" s="88"/>
      <c r="Z61" s="88"/>
    </row>
    <row r="62" spans="1:26" ht="17.25">
      <c r="A62" s="357"/>
      <c r="B62" s="99" t="s">
        <v>25</v>
      </c>
      <c r="C62" s="100">
        <f>'Nira-Bhima '!I814</f>
        <v>310.89999999999998</v>
      </c>
      <c r="D62" s="100">
        <f>'Bhodani Jalgaon ALephata'!I826</f>
        <v>1735.6999999999998</v>
      </c>
      <c r="E62" s="100">
        <f>'Gagargaon '!J816</f>
        <v>424.3</v>
      </c>
      <c r="F62" s="100">
        <f>'Indapur-Madha-Kandhar-Baramati'!X816</f>
        <v>2556.4</v>
      </c>
      <c r="G62" s="100"/>
      <c r="H62" s="101">
        <f t="shared" si="0"/>
        <v>5027.3</v>
      </c>
      <c r="I62" s="88"/>
      <c r="J62" s="88"/>
      <c r="K62" s="88"/>
      <c r="L62" s="297">
        <f>15+86.6</f>
        <v>101.6</v>
      </c>
      <c r="M62" s="88"/>
      <c r="N62" s="298"/>
      <c r="O62" s="299">
        <f>H62+H63-L62</f>
        <v>10407.6</v>
      </c>
      <c r="P62" s="300">
        <v>421.36</v>
      </c>
      <c r="Q62" s="301">
        <f>O62/P62</f>
        <v>24.700018986140119</v>
      </c>
      <c r="R62" s="88"/>
      <c r="S62" s="97"/>
      <c r="T62" s="88"/>
      <c r="U62" s="88"/>
      <c r="V62" s="88"/>
      <c r="W62" s="88"/>
      <c r="X62" s="88"/>
      <c r="Y62" s="88"/>
      <c r="Z62" s="88"/>
    </row>
    <row r="63" spans="1:26" ht="17.25">
      <c r="A63" s="322">
        <v>46053</v>
      </c>
      <c r="B63" s="99" t="s">
        <v>32</v>
      </c>
      <c r="C63" s="100">
        <f>'Nira-Bhima '!I815</f>
        <v>264.39999999999998</v>
      </c>
      <c r="D63" s="100">
        <f>'Bhodani Jalgaon ALephata'!I827</f>
        <v>1638.3</v>
      </c>
      <c r="E63" s="100">
        <f>'Gagargaon '!J817</f>
        <v>579.9</v>
      </c>
      <c r="F63" s="100">
        <f>'Indapur-Madha-Kandhar-Baramati'!X817</f>
        <v>2999.3</v>
      </c>
      <c r="G63" s="100"/>
      <c r="H63" s="101">
        <f t="shared" si="0"/>
        <v>5481.9</v>
      </c>
      <c r="I63" s="88"/>
      <c r="J63" s="88"/>
      <c r="K63" s="88"/>
      <c r="L63" s="430"/>
      <c r="M63" s="88"/>
      <c r="N63" s="430"/>
      <c r="O63" s="439"/>
      <c r="P63" s="430"/>
      <c r="Q63" s="430"/>
      <c r="R63" s="88"/>
      <c r="S63" s="97"/>
      <c r="T63" s="88"/>
      <c r="U63" s="88"/>
      <c r="V63" s="88"/>
      <c r="W63" s="88"/>
      <c r="X63" s="88"/>
      <c r="Y63" s="88"/>
      <c r="Z63" s="88"/>
    </row>
    <row r="64" spans="1:26" ht="17.25">
      <c r="A64" s="357"/>
      <c r="B64" s="99" t="s">
        <v>25</v>
      </c>
      <c r="C64" s="100">
        <f>'Nira-Bhima '!I816</f>
        <v>280.70000000000005</v>
      </c>
      <c r="D64" s="100">
        <f>'Bhodani Jalgaon ALephata'!I828</f>
        <v>1610.3</v>
      </c>
      <c r="E64" s="100">
        <f>'Gagargaon '!J818</f>
        <v>474.20000000000005</v>
      </c>
      <c r="F64" s="100">
        <f>'Indapur-Madha-Kandhar-Baramati'!X818</f>
        <v>3620.4</v>
      </c>
      <c r="G64" s="100"/>
      <c r="H64" s="101">
        <f t="shared" si="0"/>
        <v>5985.6</v>
      </c>
      <c r="I64" s="88"/>
      <c r="J64" s="88"/>
      <c r="K64" s="88"/>
      <c r="L64" s="310">
        <v>15</v>
      </c>
      <c r="M64" s="102"/>
      <c r="N64" s="311"/>
      <c r="O64" s="306">
        <f>H64+H65-L64</f>
        <v>10977.800000000001</v>
      </c>
      <c r="P64" s="307">
        <v>439.11</v>
      </c>
      <c r="Q64" s="309">
        <f>O64/P64</f>
        <v>25.000113866684888</v>
      </c>
      <c r="R64" s="88"/>
      <c r="S64" s="97"/>
      <c r="T64" s="88"/>
      <c r="U64" s="88"/>
      <c r="V64" s="88"/>
      <c r="W64" s="88"/>
      <c r="X64" s="88"/>
      <c r="Y64" s="88"/>
      <c r="Z64" s="88"/>
    </row>
    <row r="65" spans="1:26" ht="17.25">
      <c r="A65" s="317">
        <v>46054</v>
      </c>
      <c r="B65" s="94" t="s">
        <v>25</v>
      </c>
      <c r="C65" s="95">
        <f>'Nira-Bhima '!I664</f>
        <v>307.8</v>
      </c>
      <c r="D65" s="95">
        <f>'Bhodani Jalgaon ALephata'!I676</f>
        <v>1740.6000000000001</v>
      </c>
      <c r="E65" s="95">
        <f>'Gagargaon '!J666</f>
        <v>552.40000000000009</v>
      </c>
      <c r="F65" s="95">
        <f>'Indapur-Madha-Kandhar-Baramati'!X666</f>
        <v>2406.4</v>
      </c>
      <c r="G65" s="95"/>
      <c r="H65" s="96">
        <f t="shared" si="0"/>
        <v>5007.2000000000007</v>
      </c>
      <c r="I65" s="88"/>
      <c r="J65" s="88"/>
      <c r="K65" s="88"/>
      <c r="L65" s="430"/>
      <c r="M65" s="102"/>
      <c r="N65" s="430"/>
      <c r="O65" s="439"/>
      <c r="P65" s="430"/>
      <c r="Q65" s="430"/>
      <c r="R65" s="88"/>
      <c r="S65" s="97"/>
      <c r="T65" s="88"/>
      <c r="U65" s="88"/>
      <c r="V65" s="88"/>
      <c r="W65" s="88"/>
      <c r="X65" s="88"/>
      <c r="Y65" s="88"/>
      <c r="Z65" s="88"/>
    </row>
    <row r="66" spans="1:26" ht="17.25">
      <c r="A66" s="357"/>
      <c r="B66" s="94" t="s">
        <v>25</v>
      </c>
      <c r="C66" s="95">
        <f>'Nira-Bhima '!I665</f>
        <v>293</v>
      </c>
      <c r="D66" s="95">
        <f>'Bhodani Jalgaon ALephata'!I677</f>
        <v>1720</v>
      </c>
      <c r="E66" s="95">
        <f>'Gagargaon '!J667</f>
        <v>447.3</v>
      </c>
      <c r="F66" s="95">
        <f>'Indapur-Madha-Kandhar-Baramati'!X667</f>
        <v>2748.7999999999997</v>
      </c>
      <c r="G66" s="95"/>
      <c r="H66" s="96">
        <f t="shared" si="0"/>
        <v>5209.1000000000004</v>
      </c>
      <c r="I66" s="88"/>
      <c r="J66" s="88"/>
      <c r="K66" s="88"/>
      <c r="L66" s="310">
        <v>15</v>
      </c>
      <c r="M66" s="102"/>
      <c r="N66" s="311"/>
      <c r="O66" s="306">
        <f>H66+H67-L66</f>
        <v>10253.1</v>
      </c>
      <c r="P66" s="307">
        <v>411.7</v>
      </c>
      <c r="Q66" s="309">
        <f>O66/P66</f>
        <v>24.904299247024532</v>
      </c>
      <c r="R66" s="88"/>
      <c r="S66" s="97"/>
      <c r="T66" s="88"/>
      <c r="U66" s="88"/>
      <c r="V66" s="88"/>
      <c r="W66" s="88"/>
      <c r="X66" s="88"/>
      <c r="Y66" s="88"/>
      <c r="Z66" s="88"/>
    </row>
    <row r="67" spans="1:26" ht="17.25">
      <c r="A67" s="317">
        <v>46055</v>
      </c>
      <c r="B67" s="94" t="s">
        <v>32</v>
      </c>
      <c r="C67" s="95">
        <f>'Nira-Bhima '!I666</f>
        <v>308.39999999999998</v>
      </c>
      <c r="D67" s="95">
        <f>'Bhodani Jalgaon ALephata'!I678</f>
        <v>1737.6</v>
      </c>
      <c r="E67" s="95">
        <f>'Gagargaon '!J668</f>
        <v>447</v>
      </c>
      <c r="F67" s="95">
        <f>'Indapur-Madha-Kandhar-Baramati'!X668</f>
        <v>2566</v>
      </c>
      <c r="G67" s="95"/>
      <c r="H67" s="96">
        <f t="shared" si="0"/>
        <v>5059</v>
      </c>
      <c r="I67" s="88"/>
      <c r="J67" s="88"/>
      <c r="K67" s="88"/>
      <c r="L67" s="430"/>
      <c r="M67" s="102"/>
      <c r="N67" s="430"/>
      <c r="O67" s="439"/>
      <c r="P67" s="430"/>
      <c r="Q67" s="430"/>
      <c r="R67" s="88"/>
      <c r="S67" s="97"/>
      <c r="T67" s="88"/>
      <c r="U67" s="88"/>
      <c r="V67" s="88"/>
      <c r="W67" s="88"/>
      <c r="X67" s="88"/>
      <c r="Y67" s="88"/>
      <c r="Z67" s="88"/>
    </row>
    <row r="68" spans="1:26" ht="17.25">
      <c r="A68" s="357"/>
      <c r="B68" s="94" t="s">
        <v>25</v>
      </c>
      <c r="C68" s="95">
        <f>'Nira-Bhima '!I667</f>
        <v>289.10000000000002</v>
      </c>
      <c r="D68" s="95">
        <f>'Bhodani Jalgaon ALephata'!I679</f>
        <v>1727.2</v>
      </c>
      <c r="E68" s="95">
        <f>'Gagargaon '!J669</f>
        <v>442.70000000000005</v>
      </c>
      <c r="F68" s="95">
        <f>'Indapur-Madha-Kandhar-Baramati'!X669</f>
        <v>2590.8000000000002</v>
      </c>
      <c r="G68" s="95"/>
      <c r="H68" s="96">
        <f t="shared" si="0"/>
        <v>5049.8</v>
      </c>
      <c r="I68" s="88"/>
      <c r="J68" s="88"/>
      <c r="K68" s="88"/>
      <c r="L68" s="310">
        <f>15+125</f>
        <v>140</v>
      </c>
      <c r="M68" s="102"/>
      <c r="N68" s="311"/>
      <c r="O68" s="306">
        <f>H68+H69-L68</f>
        <v>10044.5</v>
      </c>
      <c r="P68" s="307">
        <v>405.74</v>
      </c>
      <c r="Q68" s="309">
        <f>O68/P68</f>
        <v>24.756001380194213</v>
      </c>
      <c r="R68" s="88"/>
      <c r="S68" s="97"/>
      <c r="T68" s="88"/>
      <c r="U68" s="88"/>
      <c r="V68" s="88"/>
      <c r="W68" s="88"/>
      <c r="X68" s="88"/>
      <c r="Y68" s="88"/>
      <c r="Z68" s="88"/>
    </row>
    <row r="69" spans="1:26" ht="17.25">
      <c r="A69" s="317">
        <v>46056</v>
      </c>
      <c r="B69" s="94" t="s">
        <v>32</v>
      </c>
      <c r="C69" s="95">
        <f>'Nira-Bhima '!I668</f>
        <v>318.90000000000003</v>
      </c>
      <c r="D69" s="95">
        <f>'Bhodani Jalgaon ALephata'!I680</f>
        <v>1744.5</v>
      </c>
      <c r="E69" s="95">
        <f>'Gagargaon '!J670</f>
        <v>498.09999999999997</v>
      </c>
      <c r="F69" s="95">
        <f>'Indapur-Madha-Kandhar-Baramati'!X670</f>
        <v>2573.1999999999998</v>
      </c>
      <c r="G69" s="95"/>
      <c r="H69" s="96">
        <f t="shared" si="0"/>
        <v>5134.7</v>
      </c>
      <c r="I69" s="88"/>
      <c r="J69" s="88"/>
      <c r="K69" s="88"/>
      <c r="L69" s="430"/>
      <c r="M69" s="102"/>
      <c r="N69" s="430"/>
      <c r="O69" s="439"/>
      <c r="P69" s="430"/>
      <c r="Q69" s="430"/>
      <c r="R69" s="88"/>
      <c r="S69" s="97"/>
      <c r="T69" s="88"/>
      <c r="U69" s="88"/>
      <c r="V69" s="88"/>
      <c r="W69" s="88"/>
      <c r="X69" s="88"/>
      <c r="Y69" s="88"/>
      <c r="Z69" s="88"/>
    </row>
    <row r="70" spans="1:26" ht="17.25">
      <c r="A70" s="357"/>
      <c r="B70" s="94" t="s">
        <v>25</v>
      </c>
      <c r="C70" s="95">
        <f>'Nira-Bhima '!I669</f>
        <v>274.89999999999998</v>
      </c>
      <c r="D70" s="95">
        <f>'Bhodani Jalgaon ALephata'!I681</f>
        <v>1663.9</v>
      </c>
      <c r="E70" s="95">
        <f>'Gagargaon '!J671</f>
        <v>435.59999999999997</v>
      </c>
      <c r="F70" s="95">
        <f>'Indapur-Madha-Kandhar-Baramati'!X671</f>
        <v>2661.6000000000004</v>
      </c>
      <c r="G70" s="95"/>
      <c r="H70" s="96">
        <f t="shared" si="0"/>
        <v>5036</v>
      </c>
      <c r="I70" s="88"/>
      <c r="J70" s="88"/>
      <c r="K70" s="88"/>
      <c r="L70" s="310">
        <v>15</v>
      </c>
      <c r="M70" s="102"/>
      <c r="N70" s="311"/>
      <c r="O70" s="306">
        <f>H70+H71-L70</f>
        <v>10003.9</v>
      </c>
      <c r="P70" s="307">
        <v>380.95</v>
      </c>
      <c r="Q70" s="309">
        <f>O70/P70</f>
        <v>26.260401627510173</v>
      </c>
      <c r="R70" s="88"/>
      <c r="S70" s="97"/>
      <c r="T70" s="88"/>
      <c r="U70" s="88"/>
      <c r="V70" s="88"/>
      <c r="W70" s="88"/>
      <c r="X70" s="88"/>
      <c r="Y70" s="88"/>
      <c r="Z70" s="88"/>
    </row>
    <row r="71" spans="1:26" ht="17.25">
      <c r="A71" s="317">
        <v>46057</v>
      </c>
      <c r="B71" s="94" t="s">
        <v>32</v>
      </c>
      <c r="C71" s="95">
        <f>'Nira-Bhima '!I670</f>
        <v>324.79999999999995</v>
      </c>
      <c r="D71" s="95">
        <f>'Bhodani Jalgaon ALephata'!I682</f>
        <v>1758</v>
      </c>
      <c r="E71" s="95">
        <f>'Gagargaon '!J672</f>
        <v>586</v>
      </c>
      <c r="F71" s="95">
        <f>'Indapur-Madha-Kandhar-Baramati'!X672</f>
        <v>2314.1</v>
      </c>
      <c r="G71" s="95"/>
      <c r="H71" s="96">
        <f t="shared" si="0"/>
        <v>4982.8999999999996</v>
      </c>
      <c r="I71" s="88"/>
      <c r="J71" s="88"/>
      <c r="K71" s="88"/>
      <c r="L71" s="430"/>
      <c r="M71" s="102"/>
      <c r="N71" s="430"/>
      <c r="O71" s="439"/>
      <c r="P71" s="430"/>
      <c r="Q71" s="430"/>
      <c r="R71" s="88"/>
      <c r="S71" s="97"/>
      <c r="T71" s="88"/>
      <c r="U71" s="88"/>
      <c r="V71" s="88"/>
      <c r="W71" s="88"/>
      <c r="X71" s="88"/>
      <c r="Y71" s="88"/>
      <c r="Z71" s="88"/>
    </row>
    <row r="72" spans="1:26" ht="17.25">
      <c r="A72" s="357"/>
      <c r="B72" s="94" t="s">
        <v>25</v>
      </c>
      <c r="C72" s="95">
        <f>'Nira-Bhima '!I671</f>
        <v>294.5</v>
      </c>
      <c r="D72" s="95">
        <f>'Bhodani Jalgaon ALephata'!I683</f>
        <v>1670</v>
      </c>
      <c r="E72" s="95">
        <f>'Gagargaon '!J673</f>
        <v>448.7</v>
      </c>
      <c r="F72" s="95">
        <f>'Indapur-Madha-Kandhar-Baramati'!X673</f>
        <v>2597.2999999999997</v>
      </c>
      <c r="G72" s="95"/>
      <c r="H72" s="96">
        <f t="shared" si="0"/>
        <v>5010.5</v>
      </c>
      <c r="I72" s="88"/>
      <c r="J72" s="88"/>
      <c r="K72" s="88"/>
      <c r="L72" s="310">
        <v>15</v>
      </c>
      <c r="M72" s="102"/>
      <c r="N72" s="311"/>
      <c r="O72" s="306">
        <f>H72+H73-L72</f>
        <v>9625.4</v>
      </c>
      <c r="P72" s="307">
        <v>385.94</v>
      </c>
      <c r="Q72" s="309">
        <f>O72/P72</f>
        <v>24.940146136705188</v>
      </c>
      <c r="R72" s="88"/>
      <c r="S72" s="97"/>
      <c r="T72" s="88"/>
      <c r="U72" s="88"/>
      <c r="V72" s="88"/>
      <c r="W72" s="88"/>
      <c r="X72" s="88"/>
      <c r="Y72" s="88"/>
      <c r="Z72" s="88"/>
    </row>
    <row r="73" spans="1:26" ht="17.25">
      <c r="A73" s="317">
        <v>46058</v>
      </c>
      <c r="B73" s="94" t="s">
        <v>32</v>
      </c>
      <c r="C73" s="95">
        <f>'Nira-Bhima '!I672</f>
        <v>302.3</v>
      </c>
      <c r="D73" s="95">
        <f>'Bhodani Jalgaon ALephata'!I684</f>
        <v>1704.7</v>
      </c>
      <c r="E73" s="95">
        <f>'Gagargaon '!J674</f>
        <v>539.79999999999995</v>
      </c>
      <c r="F73" s="95">
        <f>'Indapur-Madha-Kandhar-Baramati'!X674</f>
        <v>2083.1</v>
      </c>
      <c r="G73" s="95"/>
      <c r="H73" s="96">
        <f t="shared" si="0"/>
        <v>4629.8999999999996</v>
      </c>
      <c r="I73" s="88"/>
      <c r="J73" s="88"/>
      <c r="K73" s="88"/>
      <c r="L73" s="430"/>
      <c r="M73" s="102"/>
      <c r="N73" s="430"/>
      <c r="O73" s="439"/>
      <c r="P73" s="430"/>
      <c r="Q73" s="430"/>
      <c r="R73" s="88"/>
      <c r="S73" s="97"/>
      <c r="T73" s="88"/>
      <c r="U73" s="88"/>
      <c r="V73" s="88"/>
      <c r="W73" s="88"/>
      <c r="X73" s="88"/>
      <c r="Y73" s="88"/>
      <c r="Z73" s="88"/>
    </row>
    <row r="74" spans="1:26" ht="17.25">
      <c r="A74" s="357"/>
      <c r="B74" s="94" t="s">
        <v>25</v>
      </c>
      <c r="C74" s="95">
        <f>'Nira-Bhima '!I673</f>
        <v>284.60000000000002</v>
      </c>
      <c r="D74" s="95">
        <f>'Bhodani Jalgaon ALephata'!I685</f>
        <v>1575.6</v>
      </c>
      <c r="E74" s="95">
        <f>'Gagargaon '!J675</f>
        <v>442.4</v>
      </c>
      <c r="F74" s="95">
        <f>'Indapur-Madha-Kandhar-Baramati'!X675</f>
        <v>2731.2</v>
      </c>
      <c r="G74" s="95"/>
      <c r="H74" s="96">
        <f t="shared" si="0"/>
        <v>5033.7999999999993</v>
      </c>
      <c r="I74" s="88"/>
      <c r="J74" s="88"/>
      <c r="K74" s="88"/>
      <c r="L74" s="310">
        <v>15</v>
      </c>
      <c r="M74" s="102"/>
      <c r="N74" s="311"/>
      <c r="O74" s="306">
        <f>H74+H75-L74</f>
        <v>10229</v>
      </c>
      <c r="P74" s="307">
        <v>409.16</v>
      </c>
      <c r="Q74" s="309">
        <f>O74/P74</f>
        <v>25</v>
      </c>
      <c r="R74" s="88"/>
      <c r="S74" s="97"/>
      <c r="T74" s="88"/>
      <c r="U74" s="88"/>
      <c r="V74" s="88"/>
      <c r="W74" s="88"/>
      <c r="X74" s="88"/>
      <c r="Y74" s="88"/>
      <c r="Z74" s="88"/>
    </row>
    <row r="75" spans="1:26" ht="17.25">
      <c r="A75" s="317">
        <v>46059</v>
      </c>
      <c r="B75" s="94" t="s">
        <v>32</v>
      </c>
      <c r="C75" s="95">
        <f>'Nira-Bhima '!I674</f>
        <v>296.10000000000002</v>
      </c>
      <c r="D75" s="95">
        <f>'Bhodani Jalgaon ALephata'!I686</f>
        <v>1761.3</v>
      </c>
      <c r="E75" s="95">
        <f>'Gagargaon '!J676</f>
        <v>514.19999999999993</v>
      </c>
      <c r="F75" s="95">
        <f>'Indapur-Madha-Kandhar-Baramati'!X676</f>
        <v>2638.6000000000004</v>
      </c>
      <c r="G75" s="95"/>
      <c r="H75" s="96">
        <f t="shared" si="0"/>
        <v>5210.2000000000007</v>
      </c>
      <c r="I75" s="88"/>
      <c r="J75" s="88"/>
      <c r="K75" s="88"/>
      <c r="L75" s="430"/>
      <c r="M75" s="102"/>
      <c r="N75" s="430"/>
      <c r="O75" s="439"/>
      <c r="P75" s="430"/>
      <c r="Q75" s="430"/>
      <c r="R75" s="88"/>
      <c r="S75" s="97"/>
      <c r="T75" s="88"/>
      <c r="U75" s="88"/>
      <c r="V75" s="88"/>
      <c r="W75" s="88"/>
      <c r="X75" s="88"/>
      <c r="Y75" s="88"/>
      <c r="Z75" s="88"/>
    </row>
    <row r="76" spans="1:26" ht="17.25">
      <c r="A76" s="357"/>
      <c r="B76" s="94" t="s">
        <v>25</v>
      </c>
      <c r="C76" s="95">
        <f>'Nira-Bhima '!I675</f>
        <v>295.60000000000002</v>
      </c>
      <c r="D76" s="95">
        <f>'Bhodani Jalgaon ALephata'!I687</f>
        <v>1641.2</v>
      </c>
      <c r="E76" s="95">
        <f>'Gagargaon '!J677</f>
        <v>472.2</v>
      </c>
      <c r="F76" s="95">
        <f>'Indapur-Madha-Kandhar-Baramati'!X677</f>
        <v>2698.4</v>
      </c>
      <c r="G76" s="95"/>
      <c r="H76" s="96">
        <f t="shared" si="0"/>
        <v>5107.3999999999996</v>
      </c>
      <c r="I76" s="88"/>
      <c r="J76" s="88"/>
      <c r="K76" s="88"/>
      <c r="L76" s="310">
        <v>15</v>
      </c>
      <c r="M76" s="102"/>
      <c r="N76" s="311"/>
      <c r="O76" s="306">
        <f>H76+H77-L76</f>
        <v>8487.6999999999989</v>
      </c>
      <c r="P76" s="307">
        <v>339.5</v>
      </c>
      <c r="Q76" s="309">
        <f>O76/P76</f>
        <v>25.000589101620026</v>
      </c>
      <c r="R76" s="88"/>
      <c r="S76" s="97"/>
      <c r="T76" s="88"/>
      <c r="U76" s="88"/>
      <c r="V76" s="88"/>
      <c r="W76" s="88"/>
      <c r="X76" s="88"/>
      <c r="Y76" s="88"/>
      <c r="Z76" s="88"/>
    </row>
    <row r="77" spans="1:26" ht="17.25">
      <c r="A77" s="317">
        <v>46060</v>
      </c>
      <c r="B77" s="94" t="s">
        <v>32</v>
      </c>
      <c r="C77" s="95">
        <f>'Nira-Bhima '!I676</f>
        <v>300.3</v>
      </c>
      <c r="D77" s="95">
        <f>'Bhodani Jalgaon ALephata'!I688</f>
        <v>90.5</v>
      </c>
      <c r="E77" s="95">
        <f>'Gagargaon '!J678</f>
        <v>550.20000000000005</v>
      </c>
      <c r="F77" s="95">
        <f>'Indapur-Madha-Kandhar-Baramati'!X678</f>
        <v>2454.2999999999997</v>
      </c>
      <c r="G77" s="95"/>
      <c r="H77" s="96">
        <f t="shared" si="0"/>
        <v>3395.2999999999997</v>
      </c>
      <c r="I77" s="88"/>
      <c r="J77" s="88"/>
      <c r="K77" s="88"/>
      <c r="L77" s="430"/>
      <c r="M77" s="102"/>
      <c r="N77" s="430"/>
      <c r="O77" s="439"/>
      <c r="P77" s="430"/>
      <c r="Q77" s="430"/>
      <c r="R77" s="88"/>
      <c r="S77" s="97"/>
      <c r="T77" s="88"/>
      <c r="U77" s="88"/>
      <c r="V77" s="88"/>
      <c r="W77" s="88"/>
      <c r="X77" s="88"/>
      <c r="Y77" s="88"/>
      <c r="Z77" s="88"/>
    </row>
    <row r="78" spans="1:26" ht="17.25">
      <c r="A78" s="357"/>
      <c r="B78" s="94" t="s">
        <v>25</v>
      </c>
      <c r="C78" s="95">
        <f>'Nira-Bhima '!I677</f>
        <v>288.79999999999995</v>
      </c>
      <c r="D78" s="95">
        <f>'Bhodani Jalgaon ALephata'!I689</f>
        <v>3215.7</v>
      </c>
      <c r="E78" s="95">
        <f>'Gagargaon '!J679</f>
        <v>459.20000000000005</v>
      </c>
      <c r="F78" s="95">
        <f>'Indapur-Madha-Kandhar-Baramati'!X679</f>
        <v>2948.4</v>
      </c>
      <c r="G78" s="95"/>
      <c r="H78" s="96">
        <f t="shared" si="0"/>
        <v>6912.1</v>
      </c>
      <c r="I78" s="88"/>
      <c r="J78" s="88"/>
      <c r="K78" s="88"/>
      <c r="L78" s="310">
        <v>15</v>
      </c>
      <c r="M78" s="102"/>
      <c r="N78" s="311"/>
      <c r="O78" s="306">
        <f>H78+H79-L78</f>
        <v>10357.299999999999</v>
      </c>
      <c r="P78" s="307">
        <v>415.95</v>
      </c>
      <c r="Q78" s="309">
        <f>O78/P78</f>
        <v>24.900348599591297</v>
      </c>
      <c r="R78" s="88"/>
      <c r="S78" s="97"/>
      <c r="T78" s="88"/>
      <c r="U78" s="88"/>
      <c r="V78" s="88"/>
      <c r="W78" s="88"/>
      <c r="X78" s="88"/>
      <c r="Y78" s="88"/>
      <c r="Z78" s="88"/>
    </row>
    <row r="79" spans="1:26" ht="17.25">
      <c r="A79" s="317">
        <v>46061</v>
      </c>
      <c r="B79" s="94" t="s">
        <v>32</v>
      </c>
      <c r="C79" s="95">
        <f>'Nira-Bhima '!I678</f>
        <v>293.3</v>
      </c>
      <c r="D79" s="95">
        <f>'Bhodani Jalgaon ALephata'!I690</f>
        <v>85.699999999999989</v>
      </c>
      <c r="E79" s="95">
        <f>'Gagargaon '!J680</f>
        <v>540.20000000000005</v>
      </c>
      <c r="F79" s="95">
        <f>'Indapur-Madha-Kandhar-Baramati'!X680</f>
        <v>2541</v>
      </c>
      <c r="G79" s="95"/>
      <c r="H79" s="96">
        <f t="shared" si="0"/>
        <v>3460.2</v>
      </c>
      <c r="I79" s="88"/>
      <c r="J79" s="88"/>
      <c r="K79" s="88"/>
      <c r="L79" s="430"/>
      <c r="M79" s="102"/>
      <c r="N79" s="430"/>
      <c r="O79" s="439"/>
      <c r="P79" s="430"/>
      <c r="Q79" s="430"/>
      <c r="R79" s="88"/>
      <c r="S79" s="97"/>
      <c r="T79" s="88"/>
      <c r="U79" s="88"/>
      <c r="V79" s="88"/>
      <c r="W79" s="88"/>
      <c r="X79" s="88"/>
      <c r="Y79" s="88"/>
      <c r="Z79" s="88"/>
    </row>
    <row r="80" spans="1:26" ht="17.25">
      <c r="A80" s="357"/>
      <c r="B80" s="94" t="s">
        <v>25</v>
      </c>
      <c r="C80" s="95">
        <f>'Nira-Bhima '!I679</f>
        <v>280.29999999999995</v>
      </c>
      <c r="D80" s="95">
        <f>'Bhodani Jalgaon ALephata'!I691</f>
        <v>3301.5</v>
      </c>
      <c r="E80" s="95">
        <f>'Gagargaon '!J681</f>
        <v>443</v>
      </c>
      <c r="F80" s="95">
        <f>'Indapur-Madha-Kandhar-Baramati'!X681</f>
        <v>2842.7</v>
      </c>
      <c r="G80" s="95"/>
      <c r="H80" s="96">
        <f t="shared" si="0"/>
        <v>6867.5</v>
      </c>
      <c r="I80" s="88"/>
      <c r="J80" s="88"/>
      <c r="K80" s="88"/>
      <c r="L80" s="310">
        <v>15</v>
      </c>
      <c r="M80" s="102"/>
      <c r="N80" s="311"/>
      <c r="O80" s="306">
        <f>H80+H81-L80</f>
        <v>10456.5</v>
      </c>
      <c r="P80" s="307">
        <v>418.26</v>
      </c>
      <c r="Q80" s="309">
        <f>O80/P80</f>
        <v>25</v>
      </c>
      <c r="R80" s="88"/>
      <c r="S80" s="97"/>
      <c r="T80" s="88"/>
      <c r="U80" s="88"/>
      <c r="V80" s="88"/>
      <c r="W80" s="88"/>
      <c r="X80" s="88"/>
      <c r="Y80" s="88"/>
      <c r="Z80" s="88"/>
    </row>
    <row r="81" spans="1:26" ht="17.25">
      <c r="A81" s="317">
        <v>46062</v>
      </c>
      <c r="B81" s="94" t="s">
        <v>32</v>
      </c>
      <c r="C81" s="95">
        <f>'Nira-Bhima '!I680</f>
        <v>301.89999999999998</v>
      </c>
      <c r="D81" s="95">
        <f>'Bhodani Jalgaon ALephata'!I692</f>
        <v>84.8</v>
      </c>
      <c r="E81" s="95">
        <f>'Gagargaon '!J682</f>
        <v>505.3</v>
      </c>
      <c r="F81" s="95">
        <f>'Indapur-Madha-Kandhar-Baramati'!X682</f>
        <v>2712</v>
      </c>
      <c r="G81" s="95"/>
      <c r="H81" s="96">
        <f t="shared" si="0"/>
        <v>3604</v>
      </c>
      <c r="I81" s="88"/>
      <c r="J81" s="88"/>
      <c r="K81" s="88"/>
      <c r="L81" s="430"/>
      <c r="M81" s="102"/>
      <c r="N81" s="430"/>
      <c r="O81" s="439"/>
      <c r="P81" s="430"/>
      <c r="Q81" s="430"/>
      <c r="R81" s="88"/>
      <c r="S81" s="97"/>
      <c r="T81" s="88"/>
      <c r="U81" s="88"/>
      <c r="V81" s="88"/>
      <c r="W81" s="88"/>
      <c r="X81" s="88"/>
      <c r="Y81" s="88"/>
      <c r="Z81" s="88"/>
    </row>
    <row r="82" spans="1:26" ht="17.25">
      <c r="A82" s="357"/>
      <c r="B82" s="94" t="s">
        <v>25</v>
      </c>
      <c r="C82" s="95">
        <f>'Nira-Bhima '!I681</f>
        <v>248.1</v>
      </c>
      <c r="D82" s="95">
        <f>'Bhodani Jalgaon ALephata'!I693</f>
        <v>3304.6</v>
      </c>
      <c r="E82" s="95">
        <f>'Gagargaon '!J683</f>
        <v>420.2</v>
      </c>
      <c r="F82" s="95">
        <f>'Indapur-Madha-Kandhar-Baramati'!X683</f>
        <v>2952.6</v>
      </c>
      <c r="G82" s="95"/>
      <c r="H82" s="96">
        <f t="shared" si="0"/>
        <v>6925.5</v>
      </c>
      <c r="I82" s="88"/>
      <c r="J82" s="88"/>
      <c r="K82" s="88"/>
      <c r="L82" s="310">
        <f>15+150</f>
        <v>165</v>
      </c>
      <c r="M82" s="102"/>
      <c r="N82" s="311"/>
      <c r="O82" s="306">
        <f>H82+H83-L82</f>
        <v>10210.9</v>
      </c>
      <c r="P82" s="307">
        <v>405.19</v>
      </c>
      <c r="Q82" s="309">
        <f>O82/P82</f>
        <v>25.20027641353439</v>
      </c>
      <c r="R82" s="88"/>
      <c r="S82" s="97"/>
      <c r="T82" s="88"/>
      <c r="U82" s="88"/>
      <c r="V82" s="88"/>
      <c r="W82" s="88"/>
      <c r="X82" s="88"/>
      <c r="Y82" s="88"/>
      <c r="Z82" s="88"/>
    </row>
    <row r="83" spans="1:26" ht="17.25">
      <c r="A83" s="317">
        <v>46063</v>
      </c>
      <c r="B83" s="94" t="s">
        <v>32</v>
      </c>
      <c r="C83" s="95">
        <f>'Nira-Bhima '!I682</f>
        <v>297.90000000000003</v>
      </c>
      <c r="D83" s="95">
        <f>'Bhodani Jalgaon ALephata'!I694</f>
        <v>89.8</v>
      </c>
      <c r="E83" s="95">
        <f>'Gagargaon '!J684</f>
        <v>563.6</v>
      </c>
      <c r="F83" s="95">
        <f>'Indapur-Madha-Kandhar-Baramati'!X684</f>
        <v>2499.1</v>
      </c>
      <c r="G83" s="95"/>
      <c r="H83" s="96">
        <f t="shared" si="0"/>
        <v>3450.4</v>
      </c>
      <c r="I83" s="88"/>
      <c r="J83" s="88"/>
      <c r="K83" s="88"/>
      <c r="L83" s="430"/>
      <c r="M83" s="102"/>
      <c r="N83" s="430"/>
      <c r="O83" s="439"/>
      <c r="P83" s="430"/>
      <c r="Q83" s="430"/>
      <c r="R83" s="88"/>
      <c r="S83" s="97"/>
      <c r="T83" s="88"/>
      <c r="U83" s="88"/>
      <c r="V83" s="88"/>
      <c r="W83" s="88"/>
      <c r="X83" s="88"/>
      <c r="Y83" s="88"/>
      <c r="Z83" s="88"/>
    </row>
    <row r="84" spans="1:26" ht="17.25">
      <c r="A84" s="357"/>
      <c r="B84" s="94" t="s">
        <v>25</v>
      </c>
      <c r="C84" s="95">
        <f>'Nira-Bhima '!I683</f>
        <v>273.8</v>
      </c>
      <c r="D84" s="95">
        <f>'Bhodani Jalgaon ALephata'!I695</f>
        <v>3262.1</v>
      </c>
      <c r="E84" s="95">
        <f>'Gagargaon '!J685</f>
        <v>438.20000000000005</v>
      </c>
      <c r="F84" s="95">
        <f>'Indapur-Madha-Kandhar-Baramati'!X685</f>
        <v>2897.0000000000005</v>
      </c>
      <c r="G84" s="95"/>
      <c r="H84" s="96">
        <f t="shared" si="0"/>
        <v>6871.1</v>
      </c>
      <c r="I84" s="88"/>
      <c r="J84" s="88"/>
      <c r="K84" s="88"/>
      <c r="L84" s="310">
        <v>15</v>
      </c>
      <c r="M84" s="102"/>
      <c r="N84" s="311"/>
      <c r="O84" s="306">
        <f>H84+H85-L84</f>
        <v>10249.299999999999</v>
      </c>
      <c r="P84" s="307">
        <v>403.51</v>
      </c>
      <c r="Q84" s="309">
        <f>O84/P84</f>
        <v>25.400361824985747</v>
      </c>
      <c r="R84" s="88"/>
      <c r="S84" s="97"/>
      <c r="T84" s="88"/>
      <c r="U84" s="88"/>
      <c r="V84" s="88"/>
      <c r="W84" s="88"/>
      <c r="X84" s="88"/>
      <c r="Y84" s="88"/>
      <c r="Z84" s="88"/>
    </row>
    <row r="85" spans="1:26" ht="17.25">
      <c r="A85" s="323">
        <v>46064</v>
      </c>
      <c r="B85" s="103" t="s">
        <v>25</v>
      </c>
      <c r="C85" s="104">
        <f>'Nira-Bhima '!I691</f>
        <v>281.79999999999995</v>
      </c>
      <c r="D85" s="104">
        <f>'Bhodani Jalgaon ALephata'!I703</f>
        <v>92.2</v>
      </c>
      <c r="E85" s="104">
        <f>'Gagargaon '!J693</f>
        <v>488.7</v>
      </c>
      <c r="F85" s="104">
        <f>'Indapur-Madha-Kandhar-Baramati'!X693</f>
        <v>2530.5</v>
      </c>
      <c r="G85" s="104"/>
      <c r="H85" s="105">
        <f t="shared" si="0"/>
        <v>3393.2</v>
      </c>
      <c r="I85" s="88"/>
      <c r="J85" s="88"/>
      <c r="K85" s="88"/>
      <c r="L85" s="430"/>
      <c r="M85" s="102"/>
      <c r="N85" s="430"/>
      <c r="O85" s="439"/>
      <c r="P85" s="430"/>
      <c r="Q85" s="430"/>
      <c r="R85" s="88"/>
      <c r="S85" s="97"/>
      <c r="T85" s="88"/>
      <c r="U85" s="88"/>
      <c r="V85" s="88"/>
      <c r="W85" s="88"/>
      <c r="X85" s="88"/>
      <c r="Y85" s="88"/>
      <c r="Z85" s="88"/>
    </row>
    <row r="86" spans="1:26" ht="17.25">
      <c r="A86" s="357"/>
      <c r="B86" s="103" t="s">
        <v>25</v>
      </c>
      <c r="C86" s="104">
        <f>'Nira-Bhima '!I692</f>
        <v>274.70000000000005</v>
      </c>
      <c r="D86" s="104">
        <f>'Bhodani Jalgaon ALephata'!I704</f>
        <v>3491.2</v>
      </c>
      <c r="E86" s="104">
        <f>'Gagargaon '!J694</f>
        <v>460.1</v>
      </c>
      <c r="F86" s="104">
        <f>'Indapur-Madha-Kandhar-Baramati'!X694</f>
        <v>2625.6</v>
      </c>
      <c r="G86" s="104"/>
      <c r="H86" s="105">
        <f t="shared" si="0"/>
        <v>6851.6</v>
      </c>
      <c r="I86" s="88"/>
      <c r="J86" s="88"/>
      <c r="K86" s="88"/>
      <c r="L86" s="308">
        <v>15</v>
      </c>
      <c r="M86" s="106"/>
      <c r="N86" s="312"/>
      <c r="O86" s="314">
        <f>H86+H87-L86</f>
        <v>10153.700000000001</v>
      </c>
      <c r="P86" s="313">
        <v>401.33</v>
      </c>
      <c r="Q86" s="315">
        <f>O86/P86</f>
        <v>25.300127077467423</v>
      </c>
      <c r="R86" s="88"/>
      <c r="S86" s="97"/>
      <c r="T86" s="88"/>
      <c r="U86" s="88"/>
      <c r="V86" s="88"/>
      <c r="W86" s="88"/>
      <c r="X86" s="88"/>
      <c r="Y86" s="88"/>
      <c r="Z86" s="88"/>
    </row>
    <row r="87" spans="1:26" ht="17.25">
      <c r="A87" s="323">
        <v>46065</v>
      </c>
      <c r="B87" s="103" t="s">
        <v>32</v>
      </c>
      <c r="C87" s="104">
        <f>'Nira-Bhima '!I693</f>
        <v>300.10000000000002</v>
      </c>
      <c r="D87" s="104">
        <f>'Bhodani Jalgaon ALephata'!I705</f>
        <v>94.4</v>
      </c>
      <c r="E87" s="104">
        <f>'Gagargaon '!J695</f>
        <v>561.79999999999995</v>
      </c>
      <c r="F87" s="104">
        <f>'Indapur-Madha-Kandhar-Baramati'!X695</f>
        <v>2360.8000000000002</v>
      </c>
      <c r="G87" s="104"/>
      <c r="H87" s="105">
        <f t="shared" si="0"/>
        <v>3317.1000000000004</v>
      </c>
      <c r="I87" s="88"/>
      <c r="J87" s="88"/>
      <c r="K87" s="88"/>
      <c r="L87" s="430"/>
      <c r="M87" s="106"/>
      <c r="N87" s="430"/>
      <c r="O87" s="439"/>
      <c r="P87" s="430"/>
      <c r="Q87" s="430"/>
      <c r="R87" s="88"/>
      <c r="S87" s="97"/>
      <c r="T87" s="88"/>
      <c r="U87" s="88"/>
      <c r="V87" s="88"/>
      <c r="W87" s="88"/>
      <c r="X87" s="88"/>
      <c r="Y87" s="88"/>
      <c r="Z87" s="88"/>
    </row>
    <row r="88" spans="1:26" ht="17.25">
      <c r="A88" s="357"/>
      <c r="B88" s="103" t="s">
        <v>25</v>
      </c>
      <c r="C88" s="104">
        <f>'Nira-Bhima '!I694</f>
        <v>274.2</v>
      </c>
      <c r="D88" s="104">
        <f>'Bhodani Jalgaon ALephata'!I706</f>
        <v>3677.3</v>
      </c>
      <c r="E88" s="104">
        <f>'Gagargaon '!J696</f>
        <v>414</v>
      </c>
      <c r="F88" s="104">
        <f>'Indapur-Madha-Kandhar-Baramati'!X696</f>
        <v>2813.2000000000003</v>
      </c>
      <c r="G88" s="104"/>
      <c r="H88" s="105">
        <f t="shared" si="0"/>
        <v>7178.7000000000007</v>
      </c>
      <c r="I88" s="88"/>
      <c r="J88" s="88"/>
      <c r="K88" s="88"/>
      <c r="L88" s="308">
        <v>15</v>
      </c>
      <c r="M88" s="106"/>
      <c r="N88" s="312"/>
      <c r="O88" s="314">
        <f>H88+H89-L88</f>
        <v>10436.6</v>
      </c>
      <c r="P88" s="313">
        <v>412.51</v>
      </c>
      <c r="Q88" s="315">
        <f>O88/P88</f>
        <v>25.30023514581465</v>
      </c>
      <c r="R88" s="88"/>
      <c r="S88" s="97"/>
      <c r="T88" s="88"/>
      <c r="U88" s="88"/>
      <c r="V88" s="88"/>
      <c r="W88" s="88"/>
      <c r="X88" s="88"/>
      <c r="Y88" s="88"/>
      <c r="Z88" s="88"/>
    </row>
    <row r="89" spans="1:26" ht="17.25">
      <c r="A89" s="323">
        <v>46066</v>
      </c>
      <c r="B89" s="103" t="s">
        <v>32</v>
      </c>
      <c r="C89" s="104">
        <f>'Nira-Bhima '!I695</f>
        <v>298.10000000000002</v>
      </c>
      <c r="D89" s="104">
        <f>'Bhodani Jalgaon ALephata'!I707</f>
        <v>87.4</v>
      </c>
      <c r="E89" s="104">
        <f>'Gagargaon '!J697</f>
        <v>465.09999999999991</v>
      </c>
      <c r="F89" s="104">
        <f>'Indapur-Madha-Kandhar-Baramati'!X697</f>
        <v>2422.3000000000002</v>
      </c>
      <c r="G89" s="104"/>
      <c r="H89" s="105">
        <f t="shared" si="0"/>
        <v>3272.9</v>
      </c>
      <c r="I89" s="88"/>
      <c r="J89" s="88"/>
      <c r="K89" s="88"/>
      <c r="L89" s="430"/>
      <c r="M89" s="106"/>
      <c r="N89" s="430"/>
      <c r="O89" s="439"/>
      <c r="P89" s="430"/>
      <c r="Q89" s="430"/>
      <c r="R89" s="88"/>
      <c r="S89" s="97"/>
      <c r="T89" s="88"/>
      <c r="U89" s="88"/>
      <c r="V89" s="88"/>
      <c r="W89" s="88"/>
      <c r="X89" s="88"/>
      <c r="Y89" s="88"/>
      <c r="Z89" s="88"/>
    </row>
    <row r="90" spans="1:26" ht="17.25">
      <c r="A90" s="357"/>
      <c r="B90" s="103" t="s">
        <v>25</v>
      </c>
      <c r="C90" s="104">
        <f>'Nira-Bhima '!I696</f>
        <v>266.7</v>
      </c>
      <c r="D90" s="104">
        <f>'Bhodani Jalgaon ALephata'!I708</f>
        <v>3427.5</v>
      </c>
      <c r="E90" s="104">
        <f>'Gagargaon '!J698</f>
        <v>443</v>
      </c>
      <c r="F90" s="104">
        <f>'Indapur-Madha-Kandhar-Baramati'!X698</f>
        <v>2735.7999999999997</v>
      </c>
      <c r="G90" s="104"/>
      <c r="H90" s="105">
        <f t="shared" si="0"/>
        <v>6873</v>
      </c>
      <c r="I90" s="88"/>
      <c r="J90" s="88"/>
      <c r="K90" s="88"/>
      <c r="L90" s="308">
        <v>15</v>
      </c>
      <c r="M90" s="106"/>
      <c r="N90" s="312"/>
      <c r="O90" s="314">
        <f>H90+H91-L90</f>
        <v>10003.5</v>
      </c>
      <c r="P90" s="313">
        <v>396.96</v>
      </c>
      <c r="Q90" s="315">
        <f>O90/P90</f>
        <v>25.200272067714632</v>
      </c>
      <c r="R90" s="88"/>
      <c r="S90" s="97"/>
      <c r="T90" s="88"/>
      <c r="U90" s="88"/>
      <c r="V90" s="88"/>
      <c r="W90" s="88"/>
      <c r="X90" s="88"/>
      <c r="Y90" s="88"/>
      <c r="Z90" s="88"/>
    </row>
    <row r="91" spans="1:26" ht="17.25">
      <c r="A91" s="323">
        <v>46067</v>
      </c>
      <c r="B91" s="103" t="s">
        <v>32</v>
      </c>
      <c r="C91" s="104">
        <f>'Nira-Bhima '!I697</f>
        <v>303.5</v>
      </c>
      <c r="D91" s="104">
        <f>'Bhodani Jalgaon ALephata'!I709</f>
        <v>95.1</v>
      </c>
      <c r="E91" s="104">
        <f>'Gagargaon '!J699</f>
        <v>520.40000000000009</v>
      </c>
      <c r="F91" s="104">
        <f>'Indapur-Madha-Kandhar-Baramati'!X699</f>
        <v>2226.5</v>
      </c>
      <c r="G91" s="104"/>
      <c r="H91" s="105">
        <f t="shared" si="0"/>
        <v>3145.5</v>
      </c>
      <c r="I91" s="88"/>
      <c r="J91" s="88"/>
      <c r="K91" s="88"/>
      <c r="L91" s="430"/>
      <c r="M91" s="106"/>
      <c r="N91" s="430"/>
      <c r="O91" s="439"/>
      <c r="P91" s="430"/>
      <c r="Q91" s="430"/>
      <c r="R91" s="88"/>
      <c r="S91" s="97"/>
      <c r="T91" s="88"/>
      <c r="U91" s="88"/>
      <c r="V91" s="88"/>
      <c r="W91" s="88"/>
      <c r="X91" s="88"/>
      <c r="Y91" s="88"/>
      <c r="Z91" s="88"/>
    </row>
    <row r="92" spans="1:26" ht="17.25">
      <c r="A92" s="357"/>
      <c r="B92" s="103" t="s">
        <v>25</v>
      </c>
      <c r="C92" s="104">
        <f>'Nira-Bhima '!I698</f>
        <v>276.89999999999998</v>
      </c>
      <c r="D92" s="104">
        <f>'Bhodani Jalgaon ALephata'!I710</f>
        <v>3532</v>
      </c>
      <c r="E92" s="104">
        <f>'Gagargaon '!J700</f>
        <v>382.90000000000003</v>
      </c>
      <c r="F92" s="104">
        <f>'Indapur-Madha-Kandhar-Baramati'!X700</f>
        <v>2599.1999999999998</v>
      </c>
      <c r="G92" s="104"/>
      <c r="H92" s="105">
        <f t="shared" si="0"/>
        <v>6791</v>
      </c>
      <c r="I92" s="88"/>
      <c r="J92" s="88"/>
      <c r="K92" s="88"/>
      <c r="L92" s="308">
        <v>15</v>
      </c>
      <c r="M92" s="106"/>
      <c r="N92" s="312"/>
      <c r="O92" s="314">
        <f>H92+H93-L92</f>
        <v>10011.9</v>
      </c>
      <c r="P92" s="313">
        <v>395.72</v>
      </c>
      <c r="Q92" s="315">
        <f>O92/P92</f>
        <v>25.300464975235013</v>
      </c>
      <c r="R92" s="88"/>
      <c r="S92" s="97"/>
      <c r="T92" s="88"/>
      <c r="U92" s="88"/>
      <c r="V92" s="88"/>
      <c r="W92" s="88"/>
      <c r="X92" s="88"/>
      <c r="Y92" s="88"/>
      <c r="Z92" s="88"/>
    </row>
    <row r="93" spans="1:26" ht="17.25">
      <c r="A93" s="323">
        <v>46068</v>
      </c>
      <c r="B93" s="103" t="s">
        <v>32</v>
      </c>
      <c r="C93" s="104">
        <f>'Nira-Bhima '!I699</f>
        <v>300.39999999999998</v>
      </c>
      <c r="D93" s="104">
        <f>'Bhodani Jalgaon ALephata'!I711</f>
        <v>92.3</v>
      </c>
      <c r="E93" s="104">
        <f>'Gagargaon '!J701</f>
        <v>495.40000000000003</v>
      </c>
      <c r="F93" s="104">
        <f>'Indapur-Madha-Kandhar-Baramati'!X701</f>
        <v>2347.7999999999997</v>
      </c>
      <c r="G93" s="104"/>
      <c r="H93" s="105">
        <f t="shared" si="0"/>
        <v>3235.8999999999996</v>
      </c>
      <c r="I93" s="88"/>
      <c r="J93" s="88"/>
      <c r="K93" s="88"/>
      <c r="L93" s="430"/>
      <c r="M93" s="106"/>
      <c r="N93" s="430"/>
      <c r="O93" s="439"/>
      <c r="P93" s="430"/>
      <c r="Q93" s="430"/>
      <c r="R93" s="88"/>
      <c r="S93" s="97"/>
      <c r="T93" s="88"/>
      <c r="U93" s="88"/>
      <c r="V93" s="88"/>
      <c r="W93" s="88"/>
      <c r="X93" s="88"/>
      <c r="Y93" s="88"/>
      <c r="Z93" s="88"/>
    </row>
    <row r="94" spans="1:26" ht="17.25">
      <c r="A94" s="357"/>
      <c r="B94" s="103" t="s">
        <v>25</v>
      </c>
      <c r="C94" s="104">
        <f>'Nira-Bhima '!I700</f>
        <v>285.7</v>
      </c>
      <c r="D94" s="104">
        <f>'Bhodani Jalgaon ALephata'!I712</f>
        <v>3581.8</v>
      </c>
      <c r="E94" s="104">
        <f>'Gagargaon '!J702</f>
        <v>388.90000000000003</v>
      </c>
      <c r="F94" s="104">
        <f>'Indapur-Madha-Kandhar-Baramati'!X702</f>
        <v>2600</v>
      </c>
      <c r="G94" s="104"/>
      <c r="H94" s="105">
        <f t="shared" si="0"/>
        <v>6856.4</v>
      </c>
      <c r="I94" s="88"/>
      <c r="J94" s="88"/>
      <c r="K94" s="88"/>
      <c r="L94" s="308">
        <v>15</v>
      </c>
      <c r="M94" s="106"/>
      <c r="N94" s="312"/>
      <c r="O94" s="314">
        <f>H94+H95-L94</f>
        <v>9167.5</v>
      </c>
      <c r="P94" s="313">
        <v>366.7</v>
      </c>
      <c r="Q94" s="315">
        <f>O94/P94</f>
        <v>25</v>
      </c>
      <c r="R94" s="88"/>
      <c r="S94" s="97"/>
      <c r="T94" s="88"/>
      <c r="U94" s="88"/>
      <c r="V94" s="88"/>
      <c r="W94" s="88"/>
      <c r="X94" s="88"/>
      <c r="Y94" s="88"/>
      <c r="Z94" s="88"/>
    </row>
    <row r="95" spans="1:26" ht="17.25">
      <c r="A95" s="323">
        <v>46069</v>
      </c>
      <c r="B95" s="103" t="s">
        <v>32</v>
      </c>
      <c r="C95" s="104">
        <f>'Nira-Bhima '!I701</f>
        <v>283.89999999999998</v>
      </c>
      <c r="D95" s="104">
        <f>'Bhodani Jalgaon ALephata'!I713</f>
        <v>96.9</v>
      </c>
      <c r="E95" s="104">
        <f>'Gagargaon '!J703</f>
        <v>491.7</v>
      </c>
      <c r="F95" s="104">
        <f>'Indapur-Madha-Kandhar-Baramati'!X703</f>
        <v>1453.6000000000001</v>
      </c>
      <c r="G95" s="104"/>
      <c r="H95" s="105">
        <f t="shared" si="0"/>
        <v>2326.1000000000004</v>
      </c>
      <c r="I95" s="88"/>
      <c r="J95" s="88"/>
      <c r="K95" s="88"/>
      <c r="L95" s="430"/>
      <c r="M95" s="106"/>
      <c r="N95" s="430"/>
      <c r="O95" s="439"/>
      <c r="P95" s="430"/>
      <c r="Q95" s="430"/>
      <c r="R95" s="88"/>
      <c r="S95" s="97"/>
      <c r="T95" s="88"/>
      <c r="U95" s="88"/>
      <c r="V95" s="88"/>
      <c r="W95" s="88"/>
      <c r="X95" s="88"/>
      <c r="Y95" s="88"/>
      <c r="Z95" s="88"/>
    </row>
    <row r="96" spans="1:26" ht="17.25">
      <c r="A96" s="357"/>
      <c r="B96" s="103" t="s">
        <v>25</v>
      </c>
      <c r="C96" s="104">
        <f>'Nira-Bhima '!I702</f>
        <v>285.2</v>
      </c>
      <c r="D96" s="104">
        <f>'Bhodani Jalgaon ALephata'!I714</f>
        <v>3441</v>
      </c>
      <c r="E96" s="104">
        <f>'Gagargaon '!J704</f>
        <v>246.70000000000002</v>
      </c>
      <c r="F96" s="104">
        <f>'Indapur-Madha-Kandhar-Baramati'!X704</f>
        <v>2681.3999999999996</v>
      </c>
      <c r="G96" s="104"/>
      <c r="H96" s="105">
        <f t="shared" si="0"/>
        <v>6654.2999999999993</v>
      </c>
      <c r="I96" s="88"/>
      <c r="J96" s="88"/>
      <c r="K96" s="88"/>
      <c r="L96" s="308">
        <f>15+113</f>
        <v>128</v>
      </c>
      <c r="M96" s="106"/>
      <c r="N96" s="312"/>
      <c r="O96" s="314">
        <f>H96+H97-L96</f>
        <v>9997.9999999999982</v>
      </c>
      <c r="P96" s="313">
        <v>398.32</v>
      </c>
      <c r="Q96" s="315">
        <f>O96/P96</f>
        <v>25.100421771440043</v>
      </c>
      <c r="R96" s="88"/>
      <c r="S96" s="97"/>
      <c r="T96" s="88"/>
      <c r="U96" s="88"/>
      <c r="V96" s="88"/>
      <c r="W96" s="88"/>
      <c r="X96" s="88"/>
      <c r="Y96" s="88"/>
      <c r="Z96" s="88"/>
    </row>
    <row r="97" spans="1:26" ht="17.25">
      <c r="A97" s="323">
        <v>46070</v>
      </c>
      <c r="B97" s="103" t="s">
        <v>32</v>
      </c>
      <c r="C97" s="104">
        <f>'Nira-Bhima '!I703</f>
        <v>313.59999999999997</v>
      </c>
      <c r="D97" s="104">
        <f>'Bhodani Jalgaon ALephata'!I715</f>
        <v>83.300000000000011</v>
      </c>
      <c r="E97" s="104">
        <f>'Gagargaon '!J705</f>
        <v>482.7</v>
      </c>
      <c r="F97" s="104">
        <f>'Indapur-Madha-Kandhar-Baramati'!X705</f>
        <v>2592.0999999999995</v>
      </c>
      <c r="G97" s="104"/>
      <c r="H97" s="105">
        <f t="shared" si="0"/>
        <v>3471.6999999999994</v>
      </c>
      <c r="I97" s="88"/>
      <c r="J97" s="88"/>
      <c r="K97" s="88"/>
      <c r="L97" s="430"/>
      <c r="M97" s="106"/>
      <c r="N97" s="430"/>
      <c r="O97" s="439"/>
      <c r="P97" s="430"/>
      <c r="Q97" s="430"/>
      <c r="R97" s="88"/>
      <c r="S97" s="97"/>
      <c r="T97" s="88"/>
      <c r="U97" s="88"/>
      <c r="V97" s="88"/>
      <c r="W97" s="88"/>
      <c r="X97" s="88"/>
      <c r="Y97" s="88"/>
      <c r="Z97" s="88"/>
    </row>
    <row r="98" spans="1:26" ht="17.25">
      <c r="A98" s="357"/>
      <c r="B98" s="103" t="s">
        <v>25</v>
      </c>
      <c r="C98" s="104">
        <f>'Nira-Bhima '!I704</f>
        <v>305</v>
      </c>
      <c r="D98" s="104">
        <f>'Bhodani Jalgaon ALephata'!I716</f>
        <v>4049.9</v>
      </c>
      <c r="E98" s="104">
        <f>'Gagargaon '!J706</f>
        <v>416.59999999999997</v>
      </c>
      <c r="F98" s="104">
        <f>'Indapur-Madha-Kandhar-Baramati'!X706</f>
        <v>2947.2</v>
      </c>
      <c r="G98" s="104"/>
      <c r="H98" s="105">
        <f t="shared" si="0"/>
        <v>7718.7</v>
      </c>
      <c r="I98" s="88"/>
      <c r="J98" s="88"/>
      <c r="K98" s="88"/>
      <c r="L98" s="308">
        <v>15</v>
      </c>
      <c r="M98" s="106"/>
      <c r="N98" s="312"/>
      <c r="O98" s="314">
        <f>H98+H99-L98</f>
        <v>11068.1</v>
      </c>
      <c r="P98" s="313">
        <v>427.33</v>
      </c>
      <c r="Q98" s="315">
        <f>O98/P98</f>
        <v>25.900592048299909</v>
      </c>
      <c r="R98" s="88"/>
      <c r="S98" s="97"/>
      <c r="T98" s="88"/>
      <c r="U98" s="88"/>
      <c r="V98" s="88"/>
      <c r="W98" s="88"/>
      <c r="X98" s="88"/>
      <c r="Y98" s="88"/>
      <c r="Z98" s="88"/>
    </row>
    <row r="99" spans="1:26" ht="17.25">
      <c r="A99" s="323">
        <v>46071</v>
      </c>
      <c r="B99" s="103" t="s">
        <v>32</v>
      </c>
      <c r="C99" s="104">
        <f>'Nira-Bhima '!I705</f>
        <v>313.2</v>
      </c>
      <c r="D99" s="104">
        <f>'Bhodani Jalgaon ALephata'!I717</f>
        <v>88.1</v>
      </c>
      <c r="E99" s="104">
        <f>'Gagargaon '!J707</f>
        <v>485.1</v>
      </c>
      <c r="F99" s="104">
        <f>'Indapur-Madha-Kandhar-Baramati'!X707</f>
        <v>2478</v>
      </c>
      <c r="G99" s="104"/>
      <c r="H99" s="105">
        <f t="shared" si="0"/>
        <v>3364.4</v>
      </c>
      <c r="I99" s="88"/>
      <c r="J99" s="88"/>
      <c r="K99" s="88"/>
      <c r="L99" s="430"/>
      <c r="M99" s="106"/>
      <c r="N99" s="430"/>
      <c r="O99" s="439"/>
      <c r="P99" s="430"/>
      <c r="Q99" s="430"/>
      <c r="R99" s="88"/>
      <c r="S99" s="97"/>
      <c r="T99" s="88"/>
      <c r="U99" s="88"/>
      <c r="V99" s="88"/>
      <c r="W99" s="88"/>
      <c r="X99" s="88"/>
      <c r="Y99" s="88"/>
      <c r="Z99" s="88"/>
    </row>
    <row r="100" spans="1:26" ht="17.25">
      <c r="A100" s="357"/>
      <c r="B100" s="103" t="s">
        <v>25</v>
      </c>
      <c r="C100" s="104">
        <f>'Nira-Bhima '!I706</f>
        <v>286.40000000000003</v>
      </c>
      <c r="D100" s="104">
        <f>'Bhodani Jalgaon ALephata'!I718</f>
        <v>4143.2</v>
      </c>
      <c r="E100" s="104">
        <f>'Gagargaon '!J708</f>
        <v>431.1</v>
      </c>
      <c r="F100" s="104">
        <f>'Indapur-Madha-Kandhar-Baramati'!X708</f>
        <v>2610.8999999999996</v>
      </c>
      <c r="G100" s="104"/>
      <c r="H100" s="105">
        <f t="shared" si="0"/>
        <v>7471.5999999999995</v>
      </c>
      <c r="I100" s="88"/>
      <c r="J100" s="88"/>
      <c r="K100" s="88"/>
      <c r="L100" s="308">
        <v>15</v>
      </c>
      <c r="M100" s="106"/>
      <c r="N100" s="312"/>
      <c r="O100" s="314">
        <f>H100+H101-L100</f>
        <v>11126.099999999999</v>
      </c>
      <c r="P100" s="313">
        <v>432.9</v>
      </c>
      <c r="Q100" s="315">
        <f>O100/P100</f>
        <v>25.701316701316699</v>
      </c>
      <c r="R100" s="88"/>
      <c r="S100" s="97"/>
      <c r="T100" s="88"/>
      <c r="U100" s="88"/>
      <c r="V100" s="88"/>
      <c r="W100" s="88"/>
      <c r="X100" s="88"/>
      <c r="Y100" s="88"/>
      <c r="Z100" s="88"/>
    </row>
    <row r="101" spans="1:26" ht="17.25">
      <c r="A101" s="323">
        <v>46072</v>
      </c>
      <c r="B101" s="103" t="s">
        <v>32</v>
      </c>
      <c r="C101" s="104">
        <f>'Nira-Bhima '!I707</f>
        <v>338.2</v>
      </c>
      <c r="D101" s="104">
        <f>'Bhodani Jalgaon ALephata'!I719</f>
        <v>83.3</v>
      </c>
      <c r="E101" s="104">
        <f>'Gagargaon '!J709</f>
        <v>534.9</v>
      </c>
      <c r="F101" s="104">
        <f>'Indapur-Madha-Kandhar-Baramati'!X709</f>
        <v>2713.1</v>
      </c>
      <c r="G101" s="104"/>
      <c r="H101" s="105">
        <f t="shared" si="0"/>
        <v>3669.5</v>
      </c>
      <c r="I101" s="88"/>
      <c r="J101" s="88"/>
      <c r="K101" s="88"/>
      <c r="L101" s="430"/>
      <c r="M101" s="106"/>
      <c r="N101" s="430"/>
      <c r="O101" s="439"/>
      <c r="P101" s="430"/>
      <c r="Q101" s="430"/>
      <c r="R101" s="88"/>
      <c r="S101" s="97"/>
      <c r="T101" s="88"/>
      <c r="U101" s="88"/>
      <c r="V101" s="88"/>
      <c r="W101" s="88"/>
      <c r="X101" s="88"/>
      <c r="Y101" s="88"/>
      <c r="Z101" s="88"/>
    </row>
    <row r="102" spans="1:26" ht="17.25">
      <c r="A102" s="357"/>
      <c r="B102" s="103" t="s">
        <v>25</v>
      </c>
      <c r="C102" s="104">
        <f>'Nira-Bhima '!I708</f>
        <v>0</v>
      </c>
      <c r="D102" s="104">
        <f>'Bhodani Jalgaon ALephata'!I720</f>
        <v>4077</v>
      </c>
      <c r="E102" s="104">
        <f>'Gagargaon '!J710</f>
        <v>296.79999999999995</v>
      </c>
      <c r="F102" s="104">
        <f>'Indapur-Madha-Kandhar-Baramati'!X710</f>
        <v>0</v>
      </c>
      <c r="G102" s="104"/>
      <c r="H102" s="105">
        <f t="shared" si="0"/>
        <v>4373.8</v>
      </c>
      <c r="I102" s="88"/>
      <c r="J102" s="88"/>
      <c r="K102" s="88"/>
      <c r="L102" s="308">
        <v>15</v>
      </c>
      <c r="M102" s="106"/>
      <c r="N102" s="312"/>
      <c r="O102" s="314">
        <f>H102+H103-L102</f>
        <v>7985.7000000000007</v>
      </c>
      <c r="P102" s="313">
        <v>308.29000000000002</v>
      </c>
      <c r="Q102" s="315">
        <f>O102/P102</f>
        <v>25.903208018424213</v>
      </c>
      <c r="R102" s="88"/>
      <c r="S102" s="97"/>
      <c r="T102" s="88"/>
      <c r="U102" s="88"/>
      <c r="V102" s="88"/>
      <c r="W102" s="88"/>
      <c r="X102" s="88"/>
      <c r="Y102" s="88"/>
      <c r="Z102" s="88"/>
    </row>
    <row r="103" spans="1:26" ht="17.25">
      <c r="A103" s="323">
        <v>46073</v>
      </c>
      <c r="B103" s="103" t="s">
        <v>32</v>
      </c>
      <c r="C103" s="104">
        <f>'Nira-Bhima '!I709</f>
        <v>363.6</v>
      </c>
      <c r="D103" s="104">
        <f>'Bhodani Jalgaon ALephata'!I721</f>
        <v>85.4</v>
      </c>
      <c r="E103" s="104">
        <f>'Gagargaon '!J711</f>
        <v>533.69999999999993</v>
      </c>
      <c r="F103" s="104">
        <f>'Indapur-Madha-Kandhar-Baramati'!X711</f>
        <v>2644.2000000000003</v>
      </c>
      <c r="G103" s="104"/>
      <c r="H103" s="105">
        <f t="shared" si="0"/>
        <v>3626.9</v>
      </c>
      <c r="I103" s="88"/>
      <c r="J103" s="88"/>
      <c r="K103" s="88"/>
      <c r="L103" s="430"/>
      <c r="M103" s="106"/>
      <c r="N103" s="430"/>
      <c r="O103" s="439"/>
      <c r="P103" s="430"/>
      <c r="Q103" s="430"/>
      <c r="R103" s="88"/>
      <c r="S103" s="97"/>
      <c r="T103" s="88"/>
      <c r="U103" s="88"/>
      <c r="V103" s="88"/>
      <c r="W103" s="88"/>
      <c r="X103" s="88"/>
      <c r="Y103" s="88"/>
      <c r="Z103" s="88"/>
    </row>
    <row r="104" spans="1:26" ht="17.25">
      <c r="A104" s="357"/>
      <c r="B104" s="103" t="s">
        <v>25</v>
      </c>
      <c r="C104" s="104">
        <f>'Nira-Bhima '!I710</f>
        <v>296.79999999999995</v>
      </c>
      <c r="D104" s="104">
        <f>'Bhodani Jalgaon ALephata'!I722</f>
        <v>4211.8</v>
      </c>
      <c r="E104" s="104">
        <f>'Gagargaon '!J712</f>
        <v>448.4</v>
      </c>
      <c r="F104" s="104">
        <f>'Indapur-Madha-Kandhar-Baramati'!X712</f>
        <v>2804.5</v>
      </c>
      <c r="G104" s="104"/>
      <c r="H104" s="105">
        <f t="shared" si="0"/>
        <v>7761.5</v>
      </c>
      <c r="I104" s="88"/>
      <c r="J104" s="88"/>
      <c r="K104" s="88"/>
      <c r="L104" s="308">
        <v>15</v>
      </c>
      <c r="M104" s="106"/>
      <c r="N104" s="312"/>
      <c r="O104" s="314">
        <f>H104+H105-L104</f>
        <v>9102.6</v>
      </c>
      <c r="P104" s="313">
        <v>361.61</v>
      </c>
      <c r="Q104" s="315">
        <f>O104/P104</f>
        <v>25.172423329000857</v>
      </c>
      <c r="R104" s="88"/>
      <c r="S104" s="97"/>
      <c r="T104" s="88"/>
      <c r="U104" s="88"/>
      <c r="V104" s="88"/>
      <c r="W104" s="88"/>
      <c r="X104" s="88"/>
      <c r="Y104" s="88"/>
      <c r="Z104" s="88"/>
    </row>
    <row r="105" spans="1:26" ht="17.25">
      <c r="A105" s="317">
        <v>46074</v>
      </c>
      <c r="B105" s="94" t="s">
        <v>25</v>
      </c>
      <c r="C105" s="95">
        <f>'Nira-Bhima '!I718</f>
        <v>340.2</v>
      </c>
      <c r="D105" s="95">
        <f>'Bhodani Jalgaon ALephata'!I730</f>
        <v>84.4</v>
      </c>
      <c r="E105" s="95">
        <f>'Gagargaon '!J720</f>
        <v>528.4</v>
      </c>
      <c r="F105" s="95">
        <f>'Indapur-Madha-Kandhar-Baramati'!X720</f>
        <v>403.09999999999997</v>
      </c>
      <c r="G105" s="95"/>
      <c r="H105" s="96">
        <f t="shared" si="0"/>
        <v>1356.1</v>
      </c>
      <c r="I105" s="88"/>
      <c r="J105" s="88"/>
      <c r="K105" s="88"/>
      <c r="L105" s="430"/>
      <c r="M105" s="106"/>
      <c r="N105" s="430"/>
      <c r="O105" s="439"/>
      <c r="P105" s="430"/>
      <c r="Q105" s="430"/>
      <c r="R105" s="88"/>
      <c r="S105" s="97"/>
      <c r="T105" s="88"/>
      <c r="U105" s="88"/>
      <c r="V105" s="88"/>
      <c r="W105" s="88"/>
      <c r="X105" s="88"/>
      <c r="Y105" s="88"/>
      <c r="Z105" s="88"/>
    </row>
    <row r="106" spans="1:26" ht="17.25">
      <c r="A106" s="357"/>
      <c r="B106" s="94" t="s">
        <v>25</v>
      </c>
      <c r="C106" s="95">
        <f>'Nira-Bhima '!I719</f>
        <v>295.39999999999998</v>
      </c>
      <c r="D106" s="95">
        <f>'Bhodani Jalgaon ALephata'!I731</f>
        <v>4141</v>
      </c>
      <c r="E106" s="95">
        <f>'Gagargaon '!J721</f>
        <v>444.6</v>
      </c>
      <c r="F106" s="95">
        <f>'Indapur-Madha-Kandhar-Baramati'!X721</f>
        <v>370.2</v>
      </c>
      <c r="G106" s="95"/>
      <c r="H106" s="96">
        <f t="shared" si="0"/>
        <v>5251.2</v>
      </c>
      <c r="I106" s="88"/>
      <c r="J106" s="88"/>
      <c r="K106" s="88"/>
      <c r="L106" s="310">
        <v>15</v>
      </c>
      <c r="M106" s="102"/>
      <c r="N106" s="311"/>
      <c r="O106" s="306">
        <f>H106+H107-L106</f>
        <v>6576.7</v>
      </c>
      <c r="P106" s="307">
        <v>258.92</v>
      </c>
      <c r="Q106" s="309">
        <f>O106/P106</f>
        <v>25.400509809979916</v>
      </c>
      <c r="R106" s="88"/>
      <c r="S106" s="97"/>
      <c r="T106" s="88"/>
      <c r="U106" s="88"/>
      <c r="V106" s="88"/>
      <c r="W106" s="88"/>
      <c r="X106" s="88"/>
      <c r="Y106" s="88"/>
      <c r="Z106" s="88"/>
    </row>
    <row r="107" spans="1:26" ht="17.25">
      <c r="A107" s="317">
        <v>46075</v>
      </c>
      <c r="B107" s="94" t="s">
        <v>32</v>
      </c>
      <c r="C107" s="95">
        <f>'Nira-Bhima '!I720</f>
        <v>333.7</v>
      </c>
      <c r="D107" s="95">
        <f>'Bhodani Jalgaon ALephata'!I732</f>
        <v>65.699999999999989</v>
      </c>
      <c r="E107" s="95">
        <f>'Gagargaon '!J722</f>
        <v>540.6</v>
      </c>
      <c r="F107" s="95">
        <f>'Indapur-Madha-Kandhar-Baramati'!X722</f>
        <v>400.5</v>
      </c>
      <c r="G107" s="95"/>
      <c r="H107" s="96">
        <f t="shared" si="0"/>
        <v>1340.5</v>
      </c>
      <c r="I107" s="88"/>
      <c r="J107" s="88"/>
      <c r="K107" s="88"/>
      <c r="L107" s="430"/>
      <c r="M107" s="102"/>
      <c r="N107" s="430"/>
      <c r="O107" s="439"/>
      <c r="P107" s="430"/>
      <c r="Q107" s="430"/>
      <c r="R107" s="88"/>
      <c r="S107" s="97"/>
      <c r="T107" s="88"/>
      <c r="U107" s="88"/>
      <c r="V107" s="88"/>
      <c r="W107" s="88"/>
      <c r="X107" s="88"/>
      <c r="Y107" s="88"/>
      <c r="Z107" s="88"/>
    </row>
    <row r="108" spans="1:26" ht="17.25">
      <c r="A108" s="357"/>
      <c r="B108" s="94" t="s">
        <v>25</v>
      </c>
      <c r="C108" s="95">
        <f>'Nira-Bhima '!I721</f>
        <v>301</v>
      </c>
      <c r="D108" s="95">
        <f>'Bhodani Jalgaon ALephata'!I733</f>
        <v>4186.0999999999995</v>
      </c>
      <c r="E108" s="95">
        <f>'Gagargaon '!J723</f>
        <v>398.1</v>
      </c>
      <c r="F108" s="95">
        <f>'Indapur-Madha-Kandhar-Baramati'!X723</f>
        <v>386.49999999999994</v>
      </c>
      <c r="G108" s="95"/>
      <c r="H108" s="96">
        <f t="shared" si="0"/>
        <v>5271.7</v>
      </c>
      <c r="I108" s="88"/>
      <c r="J108" s="88"/>
      <c r="K108" s="88"/>
      <c r="L108" s="310">
        <v>15</v>
      </c>
      <c r="M108" s="102"/>
      <c r="N108" s="311"/>
      <c r="O108" s="306">
        <f>H108+H109-L108</f>
        <v>6557.2</v>
      </c>
      <c r="P108" s="307">
        <v>259.17</v>
      </c>
      <c r="Q108" s="309">
        <f>O108/P108</f>
        <v>25.300767835783461</v>
      </c>
      <c r="R108" s="88"/>
      <c r="S108" s="97"/>
      <c r="T108" s="88"/>
      <c r="U108" s="88"/>
      <c r="V108" s="88"/>
      <c r="W108" s="88"/>
      <c r="X108" s="88"/>
      <c r="Y108" s="88"/>
      <c r="Z108" s="88"/>
    </row>
    <row r="109" spans="1:26" ht="17.25">
      <c r="A109" s="317">
        <v>46076</v>
      </c>
      <c r="B109" s="94" t="s">
        <v>32</v>
      </c>
      <c r="C109" s="95">
        <f>'Nira-Bhima '!I722</f>
        <v>314.09999999999997</v>
      </c>
      <c r="D109" s="95">
        <f>'Bhodani Jalgaon ALephata'!I734</f>
        <v>77.099999999999994</v>
      </c>
      <c r="E109" s="95">
        <f>'Gagargaon '!J724</f>
        <v>533.30000000000007</v>
      </c>
      <c r="F109" s="95">
        <f>'Indapur-Madha-Kandhar-Baramati'!X724</f>
        <v>376</v>
      </c>
      <c r="G109" s="95"/>
      <c r="H109" s="96">
        <f t="shared" si="0"/>
        <v>1300.5</v>
      </c>
      <c r="I109" s="88"/>
      <c r="J109" s="88"/>
      <c r="K109" s="88"/>
      <c r="L109" s="430"/>
      <c r="M109" s="102"/>
      <c r="N109" s="430"/>
      <c r="O109" s="439"/>
      <c r="P109" s="430"/>
      <c r="Q109" s="430"/>
      <c r="R109" s="88"/>
      <c r="S109" s="97"/>
      <c r="T109" s="88"/>
      <c r="U109" s="88"/>
      <c r="V109" s="88"/>
      <c r="W109" s="88"/>
      <c r="X109" s="88"/>
      <c r="Y109" s="88"/>
      <c r="Z109" s="88"/>
    </row>
    <row r="110" spans="1:26" ht="17.25">
      <c r="A110" s="357"/>
      <c r="B110" s="94" t="s">
        <v>25</v>
      </c>
      <c r="C110" s="95">
        <f>'Nira-Bhima '!I723</f>
        <v>300.8</v>
      </c>
      <c r="D110" s="95">
        <f>'Bhodani Jalgaon ALephata'!I735</f>
        <v>3922.8</v>
      </c>
      <c r="E110" s="95">
        <f>'Gagargaon '!J725</f>
        <v>437.9</v>
      </c>
      <c r="F110" s="95">
        <f>'Indapur-Madha-Kandhar-Baramati'!X725</f>
        <v>386.40000000000003</v>
      </c>
      <c r="G110" s="95"/>
      <c r="H110" s="96">
        <f t="shared" si="0"/>
        <v>5047.8999999999996</v>
      </c>
      <c r="I110" s="88"/>
      <c r="J110" s="88"/>
      <c r="K110" s="88"/>
      <c r="L110" s="310">
        <f>15+113</f>
        <v>128</v>
      </c>
      <c r="M110" s="102"/>
      <c r="N110" s="311"/>
      <c r="O110" s="306">
        <f>H110+H111-L110</f>
        <v>6268.7</v>
      </c>
      <c r="P110" s="307">
        <v>248.75</v>
      </c>
      <c r="Q110" s="309">
        <f>O110/P110</f>
        <v>25.200804020100502</v>
      </c>
      <c r="R110" s="88"/>
      <c r="S110" s="97"/>
      <c r="T110" s="88"/>
      <c r="U110" s="88"/>
      <c r="V110" s="88"/>
      <c r="W110" s="88"/>
      <c r="X110" s="88"/>
      <c r="Y110" s="88"/>
      <c r="Z110" s="88"/>
    </row>
    <row r="111" spans="1:26" ht="17.25">
      <c r="A111" s="317">
        <v>46077</v>
      </c>
      <c r="B111" s="94" t="s">
        <v>32</v>
      </c>
      <c r="C111" s="95">
        <f>'Nira-Bhima '!I724</f>
        <v>340.9</v>
      </c>
      <c r="D111" s="95">
        <f>'Bhodani Jalgaon ALephata'!I736</f>
        <v>75.300000000000011</v>
      </c>
      <c r="E111" s="95">
        <f>'Gagargaon '!J726</f>
        <v>509.70000000000005</v>
      </c>
      <c r="F111" s="95">
        <f>'Indapur-Madha-Kandhar-Baramati'!X726</f>
        <v>422.89999999999992</v>
      </c>
      <c r="G111" s="95"/>
      <c r="H111" s="96">
        <f t="shared" si="0"/>
        <v>1348.8</v>
      </c>
      <c r="I111" s="88"/>
      <c r="J111" s="88"/>
      <c r="K111" s="88"/>
      <c r="L111" s="430"/>
      <c r="M111" s="102"/>
      <c r="N111" s="430"/>
      <c r="O111" s="439"/>
      <c r="P111" s="430"/>
      <c r="Q111" s="430"/>
      <c r="R111" s="88"/>
      <c r="S111" s="97"/>
      <c r="T111" s="88"/>
      <c r="U111" s="88"/>
      <c r="V111" s="88"/>
      <c r="W111" s="88"/>
      <c r="X111" s="88"/>
      <c r="Y111" s="88"/>
      <c r="Z111" s="88"/>
    </row>
    <row r="112" spans="1:26" ht="17.25">
      <c r="A112" s="357"/>
      <c r="B112" s="94" t="s">
        <v>25</v>
      </c>
      <c r="C112" s="95">
        <f>'Nira-Bhima '!I725</f>
        <v>283.7</v>
      </c>
      <c r="D112" s="95">
        <f>'Bhodani Jalgaon ALephata'!I737</f>
        <v>4019.8</v>
      </c>
      <c r="E112" s="95">
        <f>'Gagargaon '!J727</f>
        <v>450.29999999999995</v>
      </c>
      <c r="F112" s="95">
        <f>'Indapur-Madha-Kandhar-Baramati'!X727</f>
        <v>355.9</v>
      </c>
      <c r="G112" s="95"/>
      <c r="H112" s="96">
        <f t="shared" si="0"/>
        <v>5109.7</v>
      </c>
      <c r="I112" s="88"/>
      <c r="J112" s="88"/>
      <c r="K112" s="88"/>
      <c r="L112" s="310">
        <v>15</v>
      </c>
      <c r="M112" s="102"/>
      <c r="N112" s="311"/>
      <c r="O112" s="306">
        <f>H112+H113-L112</f>
        <v>6363.7</v>
      </c>
      <c r="P112" s="307">
        <v>251.52</v>
      </c>
      <c r="Q112" s="309">
        <f>O112/P112</f>
        <v>25.300970101781168</v>
      </c>
      <c r="R112" s="88"/>
      <c r="S112" s="97"/>
      <c r="T112" s="88"/>
      <c r="U112" s="88"/>
      <c r="V112" s="88"/>
      <c r="W112" s="88"/>
      <c r="X112" s="88"/>
      <c r="Y112" s="88"/>
      <c r="Z112" s="88"/>
    </row>
    <row r="113" spans="1:26" ht="17.25">
      <c r="A113" s="317">
        <v>46078</v>
      </c>
      <c r="B113" s="94" t="s">
        <v>32</v>
      </c>
      <c r="C113" s="95">
        <f>'Nira-Bhima '!I726</f>
        <v>301</v>
      </c>
      <c r="D113" s="95">
        <f>'Bhodani Jalgaon ALephata'!I738</f>
        <v>77.5</v>
      </c>
      <c r="E113" s="95">
        <f>'Gagargaon '!J728</f>
        <v>473.59999999999997</v>
      </c>
      <c r="F113" s="95">
        <f>'Indapur-Madha-Kandhar-Baramati'!X728</f>
        <v>416.9</v>
      </c>
      <c r="G113" s="95"/>
      <c r="H113" s="96">
        <f t="shared" si="0"/>
        <v>1269</v>
      </c>
      <c r="I113" s="88"/>
      <c r="J113" s="88"/>
      <c r="K113" s="88"/>
      <c r="L113" s="430"/>
      <c r="M113" s="102"/>
      <c r="N113" s="430"/>
      <c r="O113" s="439"/>
      <c r="P113" s="430"/>
      <c r="Q113" s="430"/>
      <c r="R113" s="88"/>
      <c r="S113" s="97"/>
      <c r="T113" s="88"/>
      <c r="U113" s="88"/>
      <c r="V113" s="88"/>
      <c r="W113" s="88"/>
      <c r="X113" s="88"/>
      <c r="Y113" s="88"/>
      <c r="Z113" s="88"/>
    </row>
    <row r="114" spans="1:26" ht="17.25">
      <c r="A114" s="357"/>
      <c r="B114" s="94" t="s">
        <v>25</v>
      </c>
      <c r="C114" s="95">
        <f>'Nira-Bhima '!I727</f>
        <v>272.39999999999998</v>
      </c>
      <c r="D114" s="95">
        <f>'Bhodani Jalgaon ALephata'!I739</f>
        <v>4304</v>
      </c>
      <c r="E114" s="95">
        <f>'Gagargaon '!J729</f>
        <v>449.59999999999997</v>
      </c>
      <c r="F114" s="95">
        <f>'Indapur-Madha-Kandhar-Baramati'!X729</f>
        <v>374.99999999999994</v>
      </c>
      <c r="G114" s="95"/>
      <c r="H114" s="96">
        <f t="shared" si="0"/>
        <v>5401</v>
      </c>
      <c r="I114" s="88"/>
      <c r="J114" s="88"/>
      <c r="K114" s="88"/>
      <c r="L114" s="310">
        <v>15</v>
      </c>
      <c r="M114" s="102"/>
      <c r="N114" s="311"/>
      <c r="O114" s="306">
        <f>H114+H115-L114</f>
        <v>6736.2</v>
      </c>
      <c r="P114" s="307">
        <v>267.3</v>
      </c>
      <c r="Q114" s="309">
        <f>O114/P114</f>
        <v>25.200897867564532</v>
      </c>
      <c r="R114" s="88"/>
      <c r="S114" s="97"/>
      <c r="T114" s="88"/>
      <c r="U114" s="88"/>
      <c r="V114" s="88"/>
      <c r="W114" s="88"/>
      <c r="X114" s="88"/>
      <c r="Y114" s="88"/>
      <c r="Z114" s="88"/>
    </row>
    <row r="115" spans="1:26" ht="17.25">
      <c r="A115" s="317">
        <v>46079</v>
      </c>
      <c r="B115" s="94" t="s">
        <v>32</v>
      </c>
      <c r="C115" s="95">
        <f>'Nira-Bhima '!I728</f>
        <v>314.2</v>
      </c>
      <c r="D115" s="95">
        <f>'Bhodani Jalgaon ALephata'!I740</f>
        <v>79.900000000000006</v>
      </c>
      <c r="E115" s="95">
        <f>'Gagargaon '!J730</f>
        <v>547.30000000000007</v>
      </c>
      <c r="F115" s="95">
        <f>'Indapur-Madha-Kandhar-Baramati'!X730</f>
        <v>408.8</v>
      </c>
      <c r="G115" s="95"/>
      <c r="H115" s="96">
        <f t="shared" si="0"/>
        <v>1350.2</v>
      </c>
      <c r="I115" s="88"/>
      <c r="J115" s="88"/>
      <c r="K115" s="88"/>
      <c r="L115" s="430"/>
      <c r="M115" s="102"/>
      <c r="N115" s="430"/>
      <c r="O115" s="439"/>
      <c r="P115" s="430"/>
      <c r="Q115" s="430"/>
      <c r="R115" s="88"/>
      <c r="S115" s="97"/>
      <c r="T115" s="88"/>
      <c r="U115" s="88"/>
      <c r="V115" s="88"/>
      <c r="W115" s="88"/>
      <c r="X115" s="88"/>
      <c r="Y115" s="88"/>
      <c r="Z115" s="88"/>
    </row>
    <row r="116" spans="1:26" ht="17.25">
      <c r="A116" s="357"/>
      <c r="B116" s="94" t="s">
        <v>25</v>
      </c>
      <c r="C116" s="95">
        <f>'Nira-Bhima '!I729</f>
        <v>298.89999999999998</v>
      </c>
      <c r="D116" s="95">
        <f>'Bhodani Jalgaon ALephata'!I741</f>
        <v>5587.3</v>
      </c>
      <c r="E116" s="95">
        <f>'Gagargaon '!J731</f>
        <v>461.5</v>
      </c>
      <c r="F116" s="95">
        <f>'Indapur-Madha-Kandhar-Baramati'!X731</f>
        <v>366.50000000000006</v>
      </c>
      <c r="G116" s="95"/>
      <c r="H116" s="96">
        <f t="shared" si="0"/>
        <v>6714.2</v>
      </c>
      <c r="I116" s="88"/>
      <c r="J116" s="88"/>
      <c r="K116" s="88"/>
      <c r="L116" s="310">
        <v>15</v>
      </c>
      <c r="M116" s="102"/>
      <c r="N116" s="311"/>
      <c r="O116" s="306">
        <f>H116+H117-L116</f>
        <v>7998.6</v>
      </c>
      <c r="P116" s="307">
        <v>317.39999999999998</v>
      </c>
      <c r="Q116" s="309">
        <f>O116/P116</f>
        <v>25.200378071833651</v>
      </c>
      <c r="R116" s="88"/>
      <c r="S116" s="97"/>
      <c r="T116" s="88"/>
      <c r="U116" s="88"/>
      <c r="V116" s="88"/>
      <c r="W116" s="88"/>
      <c r="X116" s="88"/>
      <c r="Y116" s="88"/>
      <c r="Z116" s="88"/>
    </row>
    <row r="117" spans="1:26" ht="17.25">
      <c r="A117" s="317">
        <v>46080</v>
      </c>
      <c r="B117" s="94" t="s">
        <v>32</v>
      </c>
      <c r="C117" s="95">
        <f>'Nira-Bhima '!I730</f>
        <v>297.3</v>
      </c>
      <c r="D117" s="95">
        <f>'Bhodani Jalgaon ALephata'!I742</f>
        <v>86.300000000000011</v>
      </c>
      <c r="E117" s="95">
        <f>'Gagargaon '!J732</f>
        <v>493.5</v>
      </c>
      <c r="F117" s="95">
        <f>'Indapur-Madha-Kandhar-Baramati'!X732</f>
        <v>422.29999999999995</v>
      </c>
      <c r="G117" s="95"/>
      <c r="H117" s="96">
        <f t="shared" si="0"/>
        <v>1299.4000000000001</v>
      </c>
      <c r="I117" s="88"/>
      <c r="J117" s="88"/>
      <c r="K117" s="88"/>
      <c r="L117" s="430"/>
      <c r="M117" s="102"/>
      <c r="N117" s="430"/>
      <c r="O117" s="439"/>
      <c r="P117" s="430"/>
      <c r="Q117" s="430"/>
      <c r="R117" s="88"/>
      <c r="S117" s="97"/>
      <c r="T117" s="88"/>
      <c r="U117" s="88"/>
      <c r="V117" s="88"/>
      <c r="W117" s="88"/>
      <c r="X117" s="88"/>
      <c r="Y117" s="88"/>
      <c r="Z117" s="88"/>
    </row>
    <row r="118" spans="1:26" ht="17.25">
      <c r="A118" s="357"/>
      <c r="B118" s="94" t="s">
        <v>25</v>
      </c>
      <c r="C118" s="95">
        <f>'Nira-Bhima '!I731</f>
        <v>295.7</v>
      </c>
      <c r="D118" s="95">
        <f>'Bhodani Jalgaon ALephata'!I743</f>
        <v>5922.6</v>
      </c>
      <c r="E118" s="95">
        <f>'Gagargaon '!J733</f>
        <v>439.5</v>
      </c>
      <c r="F118" s="95">
        <f>'Indapur-Madha-Kandhar-Baramati'!X733</f>
        <v>358.4</v>
      </c>
      <c r="G118" s="95"/>
      <c r="H118" s="96">
        <f t="shared" si="0"/>
        <v>7016.2</v>
      </c>
      <c r="I118" s="88"/>
      <c r="J118" s="88"/>
      <c r="K118" s="88"/>
      <c r="L118" s="310">
        <v>15</v>
      </c>
      <c r="M118" s="102"/>
      <c r="N118" s="311"/>
      <c r="O118" s="306">
        <f>H118+H119-L118</f>
        <v>8281.7000000000007</v>
      </c>
      <c r="P118" s="307">
        <v>326</v>
      </c>
      <c r="Q118" s="309">
        <f>O118/P118</f>
        <v>25.403987730061353</v>
      </c>
      <c r="R118" s="88"/>
      <c r="S118" s="97"/>
      <c r="T118" s="88"/>
      <c r="U118" s="88"/>
      <c r="V118" s="88"/>
      <c r="W118" s="88"/>
      <c r="X118" s="88"/>
      <c r="Y118" s="88"/>
      <c r="Z118" s="88"/>
    </row>
    <row r="119" spans="1:26" ht="17.25">
      <c r="A119" s="317">
        <v>46081</v>
      </c>
      <c r="B119" s="94" t="s">
        <v>32</v>
      </c>
      <c r="C119" s="95">
        <f>'Nira-Bhima '!I732</f>
        <v>310.8</v>
      </c>
      <c r="D119" s="95">
        <f>'Bhodani Jalgaon ALephata'!I744</f>
        <v>83</v>
      </c>
      <c r="E119" s="95">
        <f>'Gagargaon '!J734</f>
        <v>487.2</v>
      </c>
      <c r="F119" s="95">
        <f>'Indapur-Madha-Kandhar-Baramati'!X734</f>
        <v>399.5</v>
      </c>
      <c r="G119" s="95"/>
      <c r="H119" s="96">
        <f t="shared" si="0"/>
        <v>1280.5</v>
      </c>
      <c r="I119" s="88"/>
      <c r="J119" s="88"/>
      <c r="K119" s="88"/>
      <c r="L119" s="430"/>
      <c r="M119" s="102"/>
      <c r="N119" s="430"/>
      <c r="O119" s="439"/>
      <c r="P119" s="430"/>
      <c r="Q119" s="430"/>
      <c r="R119" s="88"/>
      <c r="S119" s="97"/>
      <c r="T119" s="88"/>
      <c r="U119" s="88"/>
      <c r="V119" s="88"/>
      <c r="W119" s="88"/>
      <c r="X119" s="88"/>
      <c r="Y119" s="88"/>
      <c r="Z119" s="88"/>
    </row>
    <row r="120" spans="1:26" ht="17.25">
      <c r="A120" s="357"/>
      <c r="B120" s="94" t="s">
        <v>25</v>
      </c>
      <c r="C120" s="95">
        <f>'Nira-Bhima '!I733</f>
        <v>305.39999999999998</v>
      </c>
      <c r="D120" s="95">
        <f>'Bhodani Jalgaon ALephata'!I745</f>
        <v>6405.9</v>
      </c>
      <c r="E120" s="95">
        <f>'Gagargaon '!J735</f>
        <v>473.2</v>
      </c>
      <c r="F120" s="95">
        <f>'Indapur-Madha-Kandhar-Baramati'!X735</f>
        <v>367.19999999999987</v>
      </c>
      <c r="G120" s="95"/>
      <c r="H120" s="96">
        <f t="shared" si="0"/>
        <v>7551.6999999999989</v>
      </c>
      <c r="I120" s="88"/>
      <c r="J120" s="88"/>
      <c r="K120" s="88"/>
      <c r="L120" s="308">
        <v>15</v>
      </c>
      <c r="M120" s="106"/>
      <c r="N120" s="312"/>
      <c r="O120" s="314">
        <f>H120+H121-L120</f>
        <v>8904.4</v>
      </c>
      <c r="P120" s="313">
        <v>355</v>
      </c>
      <c r="Q120" s="315">
        <f>O120/P120</f>
        <v>25.082816901408449</v>
      </c>
      <c r="R120" s="88"/>
      <c r="S120" s="97"/>
      <c r="T120" s="88"/>
      <c r="U120" s="88"/>
      <c r="V120" s="88"/>
      <c r="W120" s="88"/>
      <c r="X120" s="88"/>
      <c r="Y120" s="88"/>
      <c r="Z120" s="88"/>
    </row>
    <row r="121" spans="1:26" ht="17.25">
      <c r="A121" s="323">
        <v>46082</v>
      </c>
      <c r="B121" s="103" t="s">
        <v>25</v>
      </c>
      <c r="C121" s="104">
        <f>'Nira-Bhima '!I581</f>
        <v>353.7</v>
      </c>
      <c r="D121" s="104">
        <f>'Bhodani Jalgaon ALephata'!I593</f>
        <v>73.900000000000006</v>
      </c>
      <c r="E121" s="104">
        <f>'Gagargaon '!J583</f>
        <v>530.70000000000005</v>
      </c>
      <c r="F121" s="104">
        <f>'Indapur-Madha-Kandhar-Baramati'!X583</f>
        <v>409.4</v>
      </c>
      <c r="G121" s="104"/>
      <c r="H121" s="105">
        <f t="shared" si="0"/>
        <v>1367.7</v>
      </c>
      <c r="I121" s="88"/>
      <c r="J121" s="88"/>
      <c r="K121" s="88"/>
      <c r="L121" s="430"/>
      <c r="M121" s="106"/>
      <c r="N121" s="430"/>
      <c r="O121" s="439"/>
      <c r="P121" s="430"/>
      <c r="Q121" s="430"/>
      <c r="R121" s="88"/>
      <c r="S121" s="97"/>
      <c r="T121" s="88"/>
      <c r="U121" s="88"/>
      <c r="V121" s="88"/>
      <c r="W121" s="88"/>
      <c r="X121" s="88"/>
      <c r="Y121" s="88"/>
      <c r="Z121" s="88"/>
    </row>
    <row r="122" spans="1:26" ht="17.25">
      <c r="A122" s="357"/>
      <c r="B122" s="103" t="s">
        <v>32</v>
      </c>
      <c r="C122" s="104">
        <f>'Nira-Bhima '!I582</f>
        <v>311</v>
      </c>
      <c r="D122" s="104">
        <f>'Bhodani Jalgaon ALephata'!I594</f>
        <v>4167.2</v>
      </c>
      <c r="E122" s="104">
        <f>'Gagargaon '!J584</f>
        <v>450.09999999999997</v>
      </c>
      <c r="F122" s="104">
        <f>'Indapur-Madha-Kandhar-Baramati'!X584</f>
        <v>374.8</v>
      </c>
      <c r="G122" s="104"/>
      <c r="H122" s="105">
        <f t="shared" si="0"/>
        <v>5303.1</v>
      </c>
      <c r="I122" s="88"/>
      <c r="J122" s="88"/>
      <c r="K122" s="88"/>
      <c r="L122" s="308">
        <v>15</v>
      </c>
      <c r="M122" s="106"/>
      <c r="N122" s="312"/>
      <c r="O122" s="314">
        <f>H122+H123-L122</f>
        <v>6605.3</v>
      </c>
      <c r="P122" s="313">
        <v>262</v>
      </c>
      <c r="Q122" s="315">
        <f>O122/P122</f>
        <v>25.211068702290078</v>
      </c>
      <c r="R122" s="88"/>
      <c r="S122" s="97"/>
      <c r="T122" s="88"/>
      <c r="U122" s="88"/>
      <c r="V122" s="88"/>
      <c r="W122" s="88"/>
      <c r="X122" s="88"/>
      <c r="Y122" s="88"/>
      <c r="Z122" s="88"/>
    </row>
    <row r="123" spans="1:26" ht="17.25">
      <c r="A123" s="323">
        <v>46083</v>
      </c>
      <c r="B123" s="103" t="s">
        <v>25</v>
      </c>
      <c r="C123" s="104">
        <f>'Nira-Bhima '!I583</f>
        <v>337.1</v>
      </c>
      <c r="D123" s="104">
        <f>'Bhodani Jalgaon ALephata'!I595</f>
        <v>88.4</v>
      </c>
      <c r="E123" s="104">
        <f>'Gagargaon '!J585</f>
        <v>512.4</v>
      </c>
      <c r="F123" s="104">
        <f>'Indapur-Madha-Kandhar-Baramati'!X585</f>
        <v>379.30000000000007</v>
      </c>
      <c r="G123" s="104"/>
      <c r="H123" s="105">
        <f t="shared" si="0"/>
        <v>1317.2</v>
      </c>
      <c r="I123" s="88"/>
      <c r="J123" s="88"/>
      <c r="K123" s="88"/>
      <c r="L123" s="430"/>
      <c r="M123" s="106"/>
      <c r="N123" s="430"/>
      <c r="O123" s="439"/>
      <c r="P123" s="430"/>
      <c r="Q123" s="430"/>
      <c r="R123" s="88"/>
      <c r="S123" s="97"/>
      <c r="T123" s="88"/>
      <c r="U123" s="88"/>
      <c r="V123" s="88"/>
      <c r="W123" s="88"/>
      <c r="X123" s="88"/>
      <c r="Y123" s="88"/>
      <c r="Z123" s="88"/>
    </row>
    <row r="124" spans="1:26" ht="17.25">
      <c r="A124" s="357"/>
      <c r="B124" s="103" t="s">
        <v>32</v>
      </c>
      <c r="C124" s="104">
        <f>'Nira-Bhima '!I584</f>
        <v>299.3</v>
      </c>
      <c r="D124" s="104">
        <f>'Bhodani Jalgaon ALephata'!I596</f>
        <v>4147.3999999999996</v>
      </c>
      <c r="E124" s="104">
        <f>'Gagargaon '!J586</f>
        <v>460.7</v>
      </c>
      <c r="F124" s="104">
        <f>'Indapur-Madha-Kandhar-Baramati'!X586</f>
        <v>353.6</v>
      </c>
      <c r="G124" s="104"/>
      <c r="H124" s="105">
        <f t="shared" si="0"/>
        <v>5261</v>
      </c>
      <c r="I124" s="88"/>
      <c r="J124" s="88"/>
      <c r="K124" s="88"/>
      <c r="L124" s="308">
        <v>15</v>
      </c>
      <c r="M124" s="106"/>
      <c r="N124" s="312"/>
      <c r="O124" s="314">
        <f>H124+H125-L124</f>
        <v>6624.1</v>
      </c>
      <c r="P124" s="313">
        <v>255.19</v>
      </c>
      <c r="Q124" s="315">
        <f>O124/P124</f>
        <v>25.957521846467341</v>
      </c>
      <c r="R124" s="88"/>
      <c r="S124" s="97"/>
      <c r="T124" s="88"/>
      <c r="U124" s="88"/>
      <c r="V124" s="88"/>
      <c r="W124" s="88"/>
      <c r="X124" s="88"/>
      <c r="Y124" s="88"/>
      <c r="Z124" s="88"/>
    </row>
    <row r="125" spans="1:26" ht="17.25">
      <c r="A125" s="323">
        <v>46084</v>
      </c>
      <c r="B125" s="103" t="s">
        <v>25</v>
      </c>
      <c r="C125" s="104">
        <f>'Nira-Bhima '!I585</f>
        <v>340.20000000000005</v>
      </c>
      <c r="D125" s="104">
        <f>'Bhodani Jalgaon ALephata'!I597</f>
        <v>84.2</v>
      </c>
      <c r="E125" s="104">
        <f>'Gagargaon '!J587</f>
        <v>550.79999999999995</v>
      </c>
      <c r="F125" s="104">
        <f>'Indapur-Madha-Kandhar-Baramati'!X587</f>
        <v>402.90000000000003</v>
      </c>
      <c r="G125" s="104"/>
      <c r="H125" s="105">
        <f t="shared" si="0"/>
        <v>1378.1000000000001</v>
      </c>
      <c r="I125" s="88"/>
      <c r="J125" s="88"/>
      <c r="K125" s="88"/>
      <c r="L125" s="430"/>
      <c r="M125" s="106"/>
      <c r="N125" s="430"/>
      <c r="O125" s="439"/>
      <c r="P125" s="430"/>
      <c r="Q125" s="430"/>
      <c r="R125" s="88"/>
      <c r="S125" s="97"/>
      <c r="T125" s="88"/>
      <c r="U125" s="88"/>
      <c r="V125" s="88"/>
      <c r="W125" s="88"/>
      <c r="X125" s="88"/>
      <c r="Y125" s="88"/>
      <c r="Z125" s="88"/>
    </row>
    <row r="126" spans="1:26" ht="17.25">
      <c r="A126" s="357"/>
      <c r="B126" s="103" t="s">
        <v>32</v>
      </c>
      <c r="C126" s="104">
        <f>'Nira-Bhima '!I586</f>
        <v>300.39999999999998</v>
      </c>
      <c r="D126" s="104">
        <f>'Bhodani Jalgaon ALephata'!I598</f>
        <v>4251.8</v>
      </c>
      <c r="E126" s="104">
        <f>'Gagargaon '!J588</f>
        <v>475.9</v>
      </c>
      <c r="F126" s="104">
        <f>'Indapur-Madha-Kandhar-Baramati'!X588</f>
        <v>367.1</v>
      </c>
      <c r="G126" s="104"/>
      <c r="H126" s="105">
        <f t="shared" si="0"/>
        <v>5395.2</v>
      </c>
      <c r="I126" s="88"/>
      <c r="J126" s="88"/>
      <c r="K126" s="88"/>
      <c r="L126" s="308">
        <v>15</v>
      </c>
      <c r="M126" s="106"/>
      <c r="N126" s="312"/>
      <c r="O126" s="314">
        <f>H126+H127-L126</f>
        <v>6684.7</v>
      </c>
      <c r="P126" s="313">
        <v>259.47000000000003</v>
      </c>
      <c r="Q126" s="315">
        <f>O126/P126</f>
        <v>25.762901298801399</v>
      </c>
      <c r="R126" s="88"/>
      <c r="S126" s="97"/>
      <c r="T126" s="88"/>
      <c r="U126" s="88"/>
      <c r="V126" s="88"/>
      <c r="W126" s="88"/>
      <c r="X126" s="88"/>
      <c r="Y126" s="88"/>
      <c r="Z126" s="88"/>
    </row>
    <row r="127" spans="1:26" ht="17.25">
      <c r="A127" s="323">
        <v>46085</v>
      </c>
      <c r="B127" s="103" t="s">
        <v>25</v>
      </c>
      <c r="C127" s="104">
        <f>'Nira-Bhima '!I587</f>
        <v>336.9</v>
      </c>
      <c r="D127" s="104">
        <f>'Bhodani Jalgaon ALephata'!I599</f>
        <v>78.900000000000006</v>
      </c>
      <c r="E127" s="104">
        <f>'Gagargaon '!J589</f>
        <v>503.90000000000003</v>
      </c>
      <c r="F127" s="104">
        <f>'Indapur-Madha-Kandhar-Baramati'!X589</f>
        <v>384.79999999999995</v>
      </c>
      <c r="G127" s="104"/>
      <c r="H127" s="105">
        <f t="shared" si="0"/>
        <v>1304.5</v>
      </c>
      <c r="I127" s="88"/>
      <c r="J127" s="88"/>
      <c r="K127" s="88"/>
      <c r="L127" s="430"/>
      <c r="M127" s="106"/>
      <c r="N127" s="430"/>
      <c r="O127" s="439"/>
      <c r="P127" s="430"/>
      <c r="Q127" s="430"/>
      <c r="R127" s="88"/>
      <c r="S127" s="97"/>
      <c r="T127" s="88"/>
      <c r="U127" s="88"/>
      <c r="V127" s="88"/>
      <c r="W127" s="88"/>
      <c r="X127" s="88"/>
      <c r="Y127" s="88"/>
      <c r="Z127" s="88"/>
    </row>
    <row r="128" spans="1:26" ht="17.25">
      <c r="A128" s="357"/>
      <c r="B128" s="103" t="s">
        <v>32</v>
      </c>
      <c r="C128" s="104">
        <f>'Nira-Bhima '!I588</f>
        <v>302.8</v>
      </c>
      <c r="D128" s="104">
        <f>'Bhodani Jalgaon ALephata'!I600</f>
        <v>4408.1000000000004</v>
      </c>
      <c r="E128" s="104">
        <f>'Gagargaon '!J590</f>
        <v>446.6</v>
      </c>
      <c r="F128" s="104">
        <f>'Indapur-Madha-Kandhar-Baramati'!X590</f>
        <v>383</v>
      </c>
      <c r="G128" s="104"/>
      <c r="H128" s="105">
        <f t="shared" si="0"/>
        <v>5540.5000000000009</v>
      </c>
      <c r="I128" s="88"/>
      <c r="J128" s="88"/>
      <c r="K128" s="88"/>
      <c r="L128" s="308">
        <v>15</v>
      </c>
      <c r="M128" s="106"/>
      <c r="N128" s="312"/>
      <c r="O128" s="314">
        <f>H128+H129-L128</f>
        <v>6886.1</v>
      </c>
      <c r="P128" s="313">
        <v>268</v>
      </c>
      <c r="Q128" s="315">
        <f>O128/P128</f>
        <v>25.694402985074628</v>
      </c>
      <c r="R128" s="88"/>
      <c r="S128" s="97"/>
      <c r="T128" s="88"/>
      <c r="U128" s="88"/>
      <c r="V128" s="88"/>
      <c r="W128" s="88"/>
      <c r="X128" s="88"/>
      <c r="Y128" s="88"/>
      <c r="Z128" s="88"/>
    </row>
    <row r="129" spans="1:26" ht="17.25">
      <c r="A129" s="323">
        <v>46086</v>
      </c>
      <c r="B129" s="103" t="s">
        <v>25</v>
      </c>
      <c r="C129" s="104">
        <f>'Nira-Bhima '!I589</f>
        <v>342.7</v>
      </c>
      <c r="D129" s="104">
        <f>'Bhodani Jalgaon ALephata'!I601</f>
        <v>76.199999999999989</v>
      </c>
      <c r="E129" s="104">
        <f>'Gagargaon '!J591</f>
        <v>540.5</v>
      </c>
      <c r="F129" s="104">
        <f>'Indapur-Madha-Kandhar-Baramati'!X591</f>
        <v>401.2</v>
      </c>
      <c r="G129" s="104"/>
      <c r="H129" s="105">
        <f t="shared" si="0"/>
        <v>1360.6</v>
      </c>
      <c r="I129" s="88"/>
      <c r="J129" s="88"/>
      <c r="K129" s="88"/>
      <c r="L129" s="430"/>
      <c r="M129" s="106"/>
      <c r="N129" s="430"/>
      <c r="O129" s="439"/>
      <c r="P129" s="430"/>
      <c r="Q129" s="430"/>
      <c r="R129" s="88"/>
      <c r="S129" s="97"/>
      <c r="T129" s="88"/>
      <c r="U129" s="88"/>
      <c r="V129" s="88"/>
      <c r="W129" s="88"/>
      <c r="X129" s="88"/>
      <c r="Y129" s="88"/>
      <c r="Z129" s="88"/>
    </row>
    <row r="130" spans="1:26" ht="17.25">
      <c r="A130" s="357"/>
      <c r="B130" s="103" t="s">
        <v>32</v>
      </c>
      <c r="C130" s="104">
        <f>'Nira-Bhima '!I590</f>
        <v>297.8</v>
      </c>
      <c r="D130" s="104">
        <f>'Bhodani Jalgaon ALephata'!I602</f>
        <v>4247.6000000000004</v>
      </c>
      <c r="E130" s="104">
        <f>'Gagargaon '!J592</f>
        <v>482.9</v>
      </c>
      <c r="F130" s="104">
        <f>'Indapur-Madha-Kandhar-Baramati'!X592</f>
        <v>400.9</v>
      </c>
      <c r="G130" s="104"/>
      <c r="H130" s="105">
        <f t="shared" si="0"/>
        <v>5429.2</v>
      </c>
      <c r="I130" s="88"/>
      <c r="J130" s="88"/>
      <c r="K130" s="88"/>
      <c r="L130" s="308">
        <v>15</v>
      </c>
      <c r="M130" s="106"/>
      <c r="N130" s="312"/>
      <c r="O130" s="314">
        <f>H130+H131-L130</f>
        <v>6684.6</v>
      </c>
      <c r="P130" s="313">
        <v>247.03</v>
      </c>
      <c r="Q130" s="315">
        <f>O130/P130</f>
        <v>27.059871270695869</v>
      </c>
      <c r="R130" s="88"/>
      <c r="S130" s="97"/>
      <c r="T130" s="88"/>
      <c r="U130" s="88"/>
      <c r="V130" s="88"/>
      <c r="W130" s="88"/>
      <c r="X130" s="88"/>
      <c r="Y130" s="88"/>
      <c r="Z130" s="88"/>
    </row>
    <row r="131" spans="1:26" ht="17.25">
      <c r="A131" s="323">
        <v>46087</v>
      </c>
      <c r="B131" s="103" t="s">
        <v>25</v>
      </c>
      <c r="C131" s="104">
        <f>'Nira-Bhima '!I591</f>
        <v>305.8</v>
      </c>
      <c r="D131" s="104">
        <f>'Bhodani Jalgaon ALephata'!I603</f>
        <v>80.099999999999994</v>
      </c>
      <c r="E131" s="104">
        <f>'Gagargaon '!J593</f>
        <v>488.4</v>
      </c>
      <c r="F131" s="104">
        <f>'Indapur-Madha-Kandhar-Baramati'!X593</f>
        <v>396.1</v>
      </c>
      <c r="G131" s="104"/>
      <c r="H131" s="105">
        <f t="shared" si="0"/>
        <v>1270.4000000000001</v>
      </c>
      <c r="I131" s="88"/>
      <c r="J131" s="88"/>
      <c r="K131" s="88"/>
      <c r="L131" s="430"/>
      <c r="M131" s="106"/>
      <c r="N131" s="430"/>
      <c r="O131" s="439"/>
      <c r="P131" s="430"/>
      <c r="Q131" s="430"/>
      <c r="R131" s="88"/>
      <c r="S131" s="97"/>
      <c r="T131" s="88"/>
      <c r="U131" s="88"/>
      <c r="V131" s="88"/>
      <c r="W131" s="88"/>
      <c r="X131" s="88"/>
      <c r="Y131" s="88"/>
      <c r="Z131" s="88"/>
    </row>
    <row r="132" spans="1:26" ht="17.25">
      <c r="A132" s="357"/>
      <c r="B132" s="103" t="s">
        <v>32</v>
      </c>
      <c r="C132" s="104">
        <f>'Nira-Bhima '!I592</f>
        <v>313.59999999999997</v>
      </c>
      <c r="D132" s="104">
        <f>'Bhodani Jalgaon ALephata'!I604</f>
        <v>4146.8</v>
      </c>
      <c r="E132" s="104">
        <f>'Gagargaon '!J594</f>
        <v>460.9</v>
      </c>
      <c r="F132" s="104">
        <f>'Indapur-Madha-Kandhar-Baramati'!X594</f>
        <v>393.39999999999992</v>
      </c>
      <c r="G132" s="104"/>
      <c r="H132" s="105">
        <f t="shared" si="0"/>
        <v>5314.7</v>
      </c>
      <c r="I132" s="88"/>
      <c r="J132" s="88"/>
      <c r="K132" s="88"/>
      <c r="L132" s="308">
        <v>15</v>
      </c>
      <c r="M132" s="106"/>
      <c r="N132" s="312"/>
      <c r="O132" s="314">
        <f>H132+H133-L132</f>
        <v>6643.1</v>
      </c>
      <c r="P132" s="313">
        <v>259.57</v>
      </c>
      <c r="Q132" s="315">
        <f>O132/P132</f>
        <v>25.592711022074973</v>
      </c>
      <c r="R132" s="88"/>
      <c r="S132" s="97"/>
      <c r="T132" s="88"/>
      <c r="U132" s="88"/>
      <c r="V132" s="88"/>
      <c r="W132" s="88"/>
      <c r="X132" s="88"/>
      <c r="Y132" s="88"/>
      <c r="Z132" s="88"/>
    </row>
    <row r="133" spans="1:26" ht="17.25">
      <c r="A133" s="323">
        <v>46088</v>
      </c>
      <c r="B133" s="103" t="s">
        <v>25</v>
      </c>
      <c r="C133" s="104">
        <f>'Nira-Bhima '!I593</f>
        <v>336.3</v>
      </c>
      <c r="D133" s="104">
        <f>'Bhodani Jalgaon ALephata'!I605</f>
        <v>73.8</v>
      </c>
      <c r="E133" s="104">
        <f>'Gagargaon '!J595</f>
        <v>519.4</v>
      </c>
      <c r="F133" s="104">
        <f>'Indapur-Madha-Kandhar-Baramati'!X595</f>
        <v>413.9</v>
      </c>
      <c r="G133" s="104"/>
      <c r="H133" s="105">
        <f t="shared" si="0"/>
        <v>1343.4</v>
      </c>
      <c r="I133" s="88"/>
      <c r="J133" s="88"/>
      <c r="K133" s="88"/>
      <c r="L133" s="430"/>
      <c r="M133" s="106"/>
      <c r="N133" s="430"/>
      <c r="O133" s="439"/>
      <c r="P133" s="430"/>
      <c r="Q133" s="430"/>
      <c r="R133" s="88"/>
      <c r="S133" s="97"/>
      <c r="T133" s="88"/>
      <c r="U133" s="88"/>
      <c r="V133" s="88"/>
      <c r="W133" s="88"/>
      <c r="X133" s="88"/>
      <c r="Y133" s="88"/>
      <c r="Z133" s="88"/>
    </row>
    <row r="134" spans="1:26" ht="17.25">
      <c r="A134" s="357"/>
      <c r="B134" s="103" t="s">
        <v>32</v>
      </c>
      <c r="C134" s="104">
        <f>'Nira-Bhima '!I594</f>
        <v>301.8</v>
      </c>
      <c r="D134" s="104">
        <f>'Bhodani Jalgaon ALephata'!I606</f>
        <v>3888.7</v>
      </c>
      <c r="E134" s="104">
        <f>'Gagargaon '!J596</f>
        <v>485.79999999999995</v>
      </c>
      <c r="F134" s="104">
        <f>'Indapur-Madha-Kandhar-Baramati'!X596</f>
        <v>375.00000000000006</v>
      </c>
      <c r="G134" s="104"/>
      <c r="H134" s="105">
        <f t="shared" si="0"/>
        <v>5051.3</v>
      </c>
      <c r="I134" s="88"/>
      <c r="J134" s="88"/>
      <c r="K134" s="88"/>
      <c r="L134" s="308">
        <v>15</v>
      </c>
      <c r="M134" s="106"/>
      <c r="N134" s="312"/>
      <c r="O134" s="314">
        <f>H134+H135-L134</f>
        <v>6313.7</v>
      </c>
      <c r="P134" s="313">
        <v>246.46</v>
      </c>
      <c r="Q134" s="315">
        <f>O134/P134</f>
        <v>25.617544429116286</v>
      </c>
      <c r="R134" s="88"/>
      <c r="S134" s="97"/>
      <c r="T134" s="88"/>
      <c r="U134" s="88"/>
      <c r="V134" s="88"/>
      <c r="W134" s="88"/>
      <c r="X134" s="88"/>
      <c r="Y134" s="88"/>
      <c r="Z134" s="88"/>
    </row>
    <row r="135" spans="1:26" ht="17.25">
      <c r="A135" s="323">
        <v>46089</v>
      </c>
      <c r="B135" s="103" t="s">
        <v>25</v>
      </c>
      <c r="C135" s="104">
        <f>'Nira-Bhima '!I595</f>
        <v>331</v>
      </c>
      <c r="D135" s="104">
        <f>'Bhodani Jalgaon ALephata'!I607</f>
        <v>79.5</v>
      </c>
      <c r="E135" s="104">
        <f>'Gagargaon '!J597</f>
        <v>507.3</v>
      </c>
      <c r="F135" s="104">
        <f>'Indapur-Madha-Kandhar-Baramati'!X597</f>
        <v>359.59999999999997</v>
      </c>
      <c r="G135" s="104"/>
      <c r="H135" s="105">
        <f t="shared" si="0"/>
        <v>1277.3999999999999</v>
      </c>
      <c r="I135" s="88"/>
      <c r="J135" s="88"/>
      <c r="K135" s="88"/>
      <c r="L135" s="430"/>
      <c r="M135" s="106"/>
      <c r="N135" s="430"/>
      <c r="O135" s="439"/>
      <c r="P135" s="430"/>
      <c r="Q135" s="430"/>
      <c r="R135" s="88"/>
      <c r="S135" s="97"/>
      <c r="T135" s="88"/>
      <c r="U135" s="88"/>
      <c r="V135" s="88"/>
      <c r="W135" s="88"/>
      <c r="X135" s="88"/>
      <c r="Y135" s="88"/>
      <c r="Z135" s="88"/>
    </row>
    <row r="136" spans="1:26" ht="17.25">
      <c r="A136" s="357"/>
      <c r="B136" s="103" t="s">
        <v>32</v>
      </c>
      <c r="C136" s="104">
        <f>'Nira-Bhima '!I596</f>
        <v>320.90000000000003</v>
      </c>
      <c r="D136" s="104">
        <f>'Bhodani Jalgaon ALephata'!I608</f>
        <v>4004.3</v>
      </c>
      <c r="E136" s="104">
        <f>'Gagargaon '!J598</f>
        <v>481.5</v>
      </c>
      <c r="F136" s="104">
        <f>'Indapur-Madha-Kandhar-Baramati'!X598</f>
        <v>395.70000000000005</v>
      </c>
      <c r="G136" s="104"/>
      <c r="H136" s="105">
        <f t="shared" si="0"/>
        <v>5202.3999999999996</v>
      </c>
      <c r="I136" s="88"/>
      <c r="J136" s="88"/>
      <c r="K136" s="88"/>
      <c r="L136" s="308">
        <v>15</v>
      </c>
      <c r="M136" s="106"/>
      <c r="N136" s="312"/>
      <c r="O136" s="314">
        <f>H136+H137-L136</f>
        <v>6562.5999999999995</v>
      </c>
      <c r="P136" s="313">
        <v>253.24</v>
      </c>
      <c r="Q136" s="315">
        <f>O136/P136</f>
        <v>25.91454746485547</v>
      </c>
      <c r="R136" s="88"/>
      <c r="S136" s="97"/>
      <c r="T136" s="88"/>
      <c r="U136" s="88"/>
      <c r="V136" s="88"/>
      <c r="W136" s="88"/>
      <c r="X136" s="88"/>
      <c r="Y136" s="88"/>
      <c r="Z136" s="88"/>
    </row>
    <row r="137" spans="1:26" ht="17.25">
      <c r="A137" s="323">
        <v>46090</v>
      </c>
      <c r="B137" s="103" t="s">
        <v>25</v>
      </c>
      <c r="C137" s="104">
        <f>'Nira-Bhima '!I597</f>
        <v>344.7</v>
      </c>
      <c r="D137" s="104">
        <f>'Bhodani Jalgaon ALephata'!I609</f>
        <v>71.800000000000011</v>
      </c>
      <c r="E137" s="104">
        <f>'Gagargaon '!J599</f>
        <v>512.6</v>
      </c>
      <c r="F137" s="104">
        <f>'Indapur-Madha-Kandhar-Baramati'!X599</f>
        <v>446.09999999999991</v>
      </c>
      <c r="G137" s="104"/>
      <c r="H137" s="105">
        <f t="shared" si="0"/>
        <v>1375.1999999999998</v>
      </c>
      <c r="I137" s="88"/>
      <c r="J137" s="88"/>
      <c r="K137" s="88"/>
      <c r="L137" s="430"/>
      <c r="M137" s="106"/>
      <c r="N137" s="430"/>
      <c r="O137" s="439"/>
      <c r="P137" s="430"/>
      <c r="Q137" s="430"/>
      <c r="R137" s="88"/>
      <c r="S137" s="97"/>
      <c r="T137" s="88"/>
      <c r="U137" s="88"/>
      <c r="V137" s="88"/>
      <c r="W137" s="88"/>
      <c r="X137" s="88"/>
      <c r="Y137" s="88"/>
      <c r="Z137" s="88"/>
    </row>
    <row r="138" spans="1:26" ht="17.25">
      <c r="A138" s="357"/>
      <c r="B138" s="103" t="s">
        <v>32</v>
      </c>
      <c r="C138" s="104">
        <f>'Nira-Bhima '!I598</f>
        <v>311.10000000000002</v>
      </c>
      <c r="D138" s="104">
        <f>'Bhodani Jalgaon ALephata'!I610</f>
        <v>4071.7</v>
      </c>
      <c r="E138" s="104">
        <f>'Gagargaon '!J600</f>
        <v>480</v>
      </c>
      <c r="F138" s="104">
        <f>'Indapur-Madha-Kandhar-Baramati'!X600</f>
        <v>391.20000000000005</v>
      </c>
      <c r="G138" s="104"/>
      <c r="H138" s="105">
        <f t="shared" si="0"/>
        <v>5254</v>
      </c>
      <c r="I138" s="88"/>
      <c r="J138" s="88"/>
      <c r="K138" s="88"/>
      <c r="L138" s="308">
        <f>15+251</f>
        <v>266</v>
      </c>
      <c r="M138" s="106"/>
      <c r="N138" s="312"/>
      <c r="O138" s="314">
        <f>H138+H139-L138</f>
        <v>6335.8</v>
      </c>
      <c r="P138" s="313">
        <v>242.31</v>
      </c>
      <c r="Q138" s="315">
        <f>O138/P138</f>
        <v>26.147497007965004</v>
      </c>
      <c r="R138" s="88"/>
      <c r="S138" s="97"/>
      <c r="T138" s="88"/>
      <c r="U138" s="88"/>
      <c r="V138" s="88"/>
      <c r="W138" s="88"/>
      <c r="X138" s="88"/>
      <c r="Y138" s="88"/>
      <c r="Z138" s="88"/>
    </row>
    <row r="139" spans="1:26" ht="17.25">
      <c r="A139" s="323">
        <v>46091</v>
      </c>
      <c r="B139" s="103" t="s">
        <v>25</v>
      </c>
      <c r="C139" s="104">
        <f>'Nira-Bhima '!I599</f>
        <v>348.7</v>
      </c>
      <c r="D139" s="104">
        <f>'Bhodani Jalgaon ALephata'!I611</f>
        <v>73</v>
      </c>
      <c r="E139" s="104">
        <f>'Gagargaon '!J601</f>
        <v>495.8</v>
      </c>
      <c r="F139" s="104">
        <f>'Indapur-Madha-Kandhar-Baramati'!X601</f>
        <v>430.3</v>
      </c>
      <c r="G139" s="104"/>
      <c r="H139" s="105">
        <f t="shared" si="0"/>
        <v>1347.8</v>
      </c>
      <c r="I139" s="88"/>
      <c r="J139" s="88"/>
      <c r="K139" s="88"/>
      <c r="L139" s="430"/>
      <c r="M139" s="106"/>
      <c r="N139" s="430"/>
      <c r="O139" s="439"/>
      <c r="P139" s="430"/>
      <c r="Q139" s="430"/>
      <c r="R139" s="88"/>
      <c r="S139" s="97"/>
      <c r="T139" s="88"/>
      <c r="U139" s="88"/>
      <c r="V139" s="88"/>
      <c r="W139" s="88"/>
      <c r="X139" s="88"/>
      <c r="Y139" s="88"/>
      <c r="Z139" s="88"/>
    </row>
    <row r="140" spans="1:26" ht="17.25">
      <c r="A140" s="357"/>
      <c r="B140" s="103" t="s">
        <v>32</v>
      </c>
      <c r="C140" s="104">
        <f>'Nira-Bhima '!I600</f>
        <v>326.39999999999998</v>
      </c>
      <c r="D140" s="104">
        <f>'Bhodani Jalgaon ALephata'!I612</f>
        <v>4286.3999999999996</v>
      </c>
      <c r="E140" s="104">
        <f>'Gagargaon '!J602</f>
        <v>477.4</v>
      </c>
      <c r="F140" s="104">
        <f>'Indapur-Madha-Kandhar-Baramati'!X602</f>
        <v>390.19999999999993</v>
      </c>
      <c r="G140" s="104"/>
      <c r="H140" s="105">
        <f t="shared" si="0"/>
        <v>5480.3999999999987</v>
      </c>
      <c r="I140" s="88"/>
      <c r="J140" s="88"/>
      <c r="K140" s="88"/>
      <c r="L140" s="310">
        <v>15</v>
      </c>
      <c r="M140" s="102"/>
      <c r="N140" s="311"/>
      <c r="O140" s="306">
        <f>H140+H141-L140</f>
        <v>6857.8999999999987</v>
      </c>
      <c r="P140" s="307">
        <v>254.89</v>
      </c>
      <c r="Q140" s="309">
        <f>O140/P140</f>
        <v>26.905331711718777</v>
      </c>
      <c r="R140" s="88"/>
      <c r="S140" s="97"/>
      <c r="T140" s="88"/>
      <c r="U140" s="88"/>
      <c r="V140" s="88"/>
      <c r="W140" s="88"/>
      <c r="X140" s="88"/>
      <c r="Y140" s="88"/>
      <c r="Z140" s="88"/>
    </row>
    <row r="141" spans="1:26" ht="17.25">
      <c r="A141" s="317">
        <v>46092</v>
      </c>
      <c r="B141" s="94" t="s">
        <v>25</v>
      </c>
      <c r="C141" s="95">
        <f>'Nira-Bhima '!I608</f>
        <v>356</v>
      </c>
      <c r="D141" s="95">
        <f>'Bhodani Jalgaon ALephata'!I620</f>
        <v>76.2</v>
      </c>
      <c r="E141" s="95">
        <f>'Gagargaon '!J610</f>
        <v>526.19999999999993</v>
      </c>
      <c r="F141" s="95">
        <f>'Indapur-Madha-Kandhar-Baramati'!X610</f>
        <v>434.1</v>
      </c>
      <c r="G141" s="95"/>
      <c r="H141" s="96">
        <f t="shared" si="0"/>
        <v>1392.5</v>
      </c>
      <c r="I141" s="88"/>
      <c r="J141" s="88"/>
      <c r="K141" s="88"/>
      <c r="L141" s="430"/>
      <c r="M141" s="102"/>
      <c r="N141" s="430"/>
      <c r="O141" s="439"/>
      <c r="P141" s="430"/>
      <c r="Q141" s="430"/>
      <c r="R141" s="88"/>
      <c r="S141" s="97"/>
      <c r="T141" s="88"/>
      <c r="U141" s="88"/>
      <c r="V141" s="88"/>
      <c r="W141" s="88"/>
      <c r="X141" s="88"/>
      <c r="Y141" s="88"/>
      <c r="Z141" s="88"/>
    </row>
    <row r="142" spans="1:26" ht="17.25">
      <c r="A142" s="357"/>
      <c r="B142" s="94" t="s">
        <v>32</v>
      </c>
      <c r="C142" s="95">
        <f>'Nira-Bhima '!I609</f>
        <v>310.59999999999997</v>
      </c>
      <c r="D142" s="95">
        <f>'Bhodani Jalgaon ALephata'!I621</f>
        <v>4119.5</v>
      </c>
      <c r="E142" s="95">
        <f>'Gagargaon '!J611</f>
        <v>493.70000000000005</v>
      </c>
      <c r="F142" s="95">
        <f>'Indapur-Madha-Kandhar-Baramati'!X611</f>
        <v>393.4</v>
      </c>
      <c r="G142" s="95"/>
      <c r="H142" s="96">
        <f t="shared" si="0"/>
        <v>5317.2</v>
      </c>
      <c r="I142" s="88"/>
      <c r="J142" s="88"/>
      <c r="K142" s="88"/>
      <c r="L142" s="310">
        <v>15</v>
      </c>
      <c r="M142" s="102"/>
      <c r="N142" s="311"/>
      <c r="O142" s="306">
        <f>H142+H143-L142</f>
        <v>6702</v>
      </c>
      <c r="P142" s="307">
        <v>257.14</v>
      </c>
      <c r="Q142" s="309">
        <f>O142/P142</f>
        <v>26.063622929143659</v>
      </c>
      <c r="R142" s="88"/>
      <c r="S142" s="97"/>
      <c r="T142" s="88"/>
      <c r="U142" s="88"/>
      <c r="V142" s="88"/>
      <c r="W142" s="88"/>
      <c r="X142" s="88"/>
      <c r="Y142" s="88"/>
      <c r="Z142" s="88"/>
    </row>
    <row r="143" spans="1:26" ht="17.25">
      <c r="A143" s="317">
        <v>46093</v>
      </c>
      <c r="B143" s="94" t="s">
        <v>25</v>
      </c>
      <c r="C143" s="95">
        <f>'Nira-Bhima '!I610</f>
        <v>366.79999999999995</v>
      </c>
      <c r="D143" s="95">
        <f>'Bhodani Jalgaon ALephata'!I622</f>
        <v>78.8</v>
      </c>
      <c r="E143" s="95">
        <f>'Gagargaon '!J612</f>
        <v>527</v>
      </c>
      <c r="F143" s="95">
        <f>'Indapur-Madha-Kandhar-Baramati'!X612</f>
        <v>427.2</v>
      </c>
      <c r="G143" s="95"/>
      <c r="H143" s="96">
        <f t="shared" si="0"/>
        <v>1399.8</v>
      </c>
      <c r="I143" s="88"/>
      <c r="J143" s="88"/>
      <c r="K143" s="88"/>
      <c r="L143" s="430"/>
      <c r="M143" s="102"/>
      <c r="N143" s="430"/>
      <c r="O143" s="439"/>
      <c r="P143" s="430"/>
      <c r="Q143" s="430"/>
      <c r="R143" s="88"/>
      <c r="S143" s="97"/>
      <c r="T143" s="88"/>
      <c r="U143" s="88"/>
      <c r="V143" s="88"/>
      <c r="W143" s="88"/>
      <c r="X143" s="88"/>
      <c r="Y143" s="88"/>
      <c r="Z143" s="88"/>
    </row>
    <row r="144" spans="1:26" ht="17.25">
      <c r="A144" s="357"/>
      <c r="B144" s="94" t="s">
        <v>32</v>
      </c>
      <c r="C144" s="95">
        <f>'Nira-Bhima '!I611</f>
        <v>321.39999999999998</v>
      </c>
      <c r="D144" s="95">
        <f>'Bhodani Jalgaon ALephata'!I623</f>
        <v>4196.2</v>
      </c>
      <c r="E144" s="95">
        <f>'Gagargaon '!J613</f>
        <v>499.19999999999993</v>
      </c>
      <c r="F144" s="95">
        <f>'Indapur-Madha-Kandhar-Baramati'!X613</f>
        <v>409.99999999999994</v>
      </c>
      <c r="G144" s="95"/>
      <c r="H144" s="96">
        <f t="shared" si="0"/>
        <v>5426.7999999999993</v>
      </c>
      <c r="I144" s="88"/>
      <c r="J144" s="88"/>
      <c r="K144" s="88"/>
      <c r="L144" s="310">
        <v>15</v>
      </c>
      <c r="M144" s="102"/>
      <c r="N144" s="311"/>
      <c r="O144" s="306">
        <f>H144+H145-L144</f>
        <v>6828.5</v>
      </c>
      <c r="P144" s="307">
        <v>269.13</v>
      </c>
      <c r="Q144" s="309">
        <f>O144/P144</f>
        <v>25.372496562999295</v>
      </c>
      <c r="R144" s="88"/>
      <c r="S144" s="97"/>
      <c r="T144" s="88"/>
      <c r="U144" s="88"/>
      <c r="V144" s="88"/>
      <c r="W144" s="88"/>
      <c r="X144" s="88"/>
      <c r="Y144" s="88"/>
      <c r="Z144" s="88"/>
    </row>
    <row r="145" spans="1:26" ht="17.25">
      <c r="A145" s="317">
        <v>46094</v>
      </c>
      <c r="B145" s="94" t="s">
        <v>25</v>
      </c>
      <c r="C145" s="95">
        <f>'Nira-Bhima '!I612</f>
        <v>350.1</v>
      </c>
      <c r="D145" s="95">
        <f>'Bhodani Jalgaon ALephata'!I624</f>
        <v>79</v>
      </c>
      <c r="E145" s="95">
        <f>'Gagargaon '!J614</f>
        <v>542.90000000000009</v>
      </c>
      <c r="F145" s="95">
        <f>'Indapur-Madha-Kandhar-Baramati'!X614</f>
        <v>444.70000000000005</v>
      </c>
      <c r="G145" s="95"/>
      <c r="H145" s="96">
        <f t="shared" si="0"/>
        <v>1416.7000000000003</v>
      </c>
      <c r="I145" s="88"/>
      <c r="J145" s="88"/>
      <c r="K145" s="88"/>
      <c r="L145" s="430"/>
      <c r="M145" s="102"/>
      <c r="N145" s="430"/>
      <c r="O145" s="439"/>
      <c r="P145" s="430"/>
      <c r="Q145" s="430"/>
      <c r="R145" s="88"/>
      <c r="S145" s="97"/>
      <c r="T145" s="88"/>
      <c r="U145" s="88"/>
      <c r="V145" s="88"/>
      <c r="W145" s="88"/>
      <c r="X145" s="88"/>
      <c r="Y145" s="88"/>
      <c r="Z145" s="88"/>
    </row>
    <row r="146" spans="1:26" ht="17.25">
      <c r="A146" s="357"/>
      <c r="B146" s="94" t="s">
        <v>32</v>
      </c>
      <c r="C146" s="95">
        <f>'Nira-Bhima '!I613</f>
        <v>303.60000000000002</v>
      </c>
      <c r="D146" s="95">
        <f>'Bhodani Jalgaon ALephata'!I625</f>
        <v>4122.2</v>
      </c>
      <c r="E146" s="95">
        <f>'Gagargaon '!J615</f>
        <v>516.70000000000005</v>
      </c>
      <c r="F146" s="95">
        <f>'Indapur-Madha-Kandhar-Baramati'!X615</f>
        <v>378.00000000000006</v>
      </c>
      <c r="G146" s="95"/>
      <c r="H146" s="96">
        <f t="shared" si="0"/>
        <v>5320.5</v>
      </c>
      <c r="I146" s="88"/>
      <c r="J146" s="88"/>
      <c r="K146" s="88"/>
      <c r="L146" s="310">
        <v>15</v>
      </c>
      <c r="M146" s="102"/>
      <c r="N146" s="311"/>
      <c r="O146" s="306">
        <f>H146+H147-L146</f>
        <v>6744.9</v>
      </c>
      <c r="P146" s="307">
        <v>271</v>
      </c>
      <c r="Q146" s="309">
        <f>O146/P146</f>
        <v>24.888929889298893</v>
      </c>
      <c r="R146" s="88"/>
      <c r="S146" s="97"/>
      <c r="T146" s="88"/>
      <c r="U146" s="88"/>
      <c r="V146" s="88"/>
      <c r="W146" s="88"/>
      <c r="X146" s="88"/>
      <c r="Y146" s="88"/>
      <c r="Z146" s="88"/>
    </row>
    <row r="147" spans="1:26" ht="17.25">
      <c r="A147" s="317">
        <v>46095</v>
      </c>
      <c r="B147" s="94" t="s">
        <v>25</v>
      </c>
      <c r="C147" s="95">
        <f>'Nira-Bhima '!I614</f>
        <v>346.59999999999997</v>
      </c>
      <c r="D147" s="95">
        <f>'Bhodani Jalgaon ALephata'!I626</f>
        <v>82.1</v>
      </c>
      <c r="E147" s="95">
        <f>'Gagargaon '!J616</f>
        <v>544.29999999999995</v>
      </c>
      <c r="F147" s="95">
        <f>'Indapur-Madha-Kandhar-Baramati'!X616</f>
        <v>466.40000000000003</v>
      </c>
      <c r="G147" s="95"/>
      <c r="H147" s="96">
        <f t="shared" si="0"/>
        <v>1439.3999999999999</v>
      </c>
      <c r="I147" s="88"/>
      <c r="J147" s="88"/>
      <c r="K147" s="88"/>
      <c r="L147" s="430"/>
      <c r="M147" s="102"/>
      <c r="N147" s="430"/>
      <c r="O147" s="439"/>
      <c r="P147" s="430"/>
      <c r="Q147" s="430"/>
      <c r="R147" s="88"/>
      <c r="S147" s="97"/>
      <c r="T147" s="88"/>
      <c r="U147" s="88"/>
      <c r="V147" s="88"/>
      <c r="W147" s="88"/>
      <c r="X147" s="88"/>
      <c r="Y147" s="88"/>
      <c r="Z147" s="88"/>
    </row>
    <row r="148" spans="1:26" ht="17.25">
      <c r="A148" s="357"/>
      <c r="B148" s="94" t="s">
        <v>32</v>
      </c>
      <c r="C148" s="95">
        <f>'Nira-Bhima '!I615</f>
        <v>327.29999999999995</v>
      </c>
      <c r="D148" s="95">
        <f>'Bhodani Jalgaon ALephata'!I627</f>
        <v>3975.3</v>
      </c>
      <c r="E148" s="95">
        <f>'Gagargaon '!J617</f>
        <v>502.60000000000008</v>
      </c>
      <c r="F148" s="95">
        <f>'Indapur-Madha-Kandhar-Baramati'!X617</f>
        <v>394.49999999999994</v>
      </c>
      <c r="G148" s="95"/>
      <c r="H148" s="96">
        <f t="shared" si="0"/>
        <v>5199.7000000000007</v>
      </c>
      <c r="I148" s="88"/>
      <c r="J148" s="88"/>
      <c r="K148" s="88"/>
      <c r="L148" s="310">
        <v>15</v>
      </c>
      <c r="M148" s="102"/>
      <c r="N148" s="311"/>
      <c r="O148" s="306">
        <f>H148+H149-L148</f>
        <v>6530.4000000000005</v>
      </c>
      <c r="P148" s="307">
        <v>258</v>
      </c>
      <c r="Q148" s="309">
        <f>O148/P148</f>
        <v>25.311627906976746</v>
      </c>
      <c r="R148" s="88"/>
      <c r="S148" s="97"/>
      <c r="T148" s="88"/>
      <c r="U148" s="88"/>
      <c r="V148" s="88"/>
      <c r="W148" s="88"/>
      <c r="X148" s="88"/>
      <c r="Y148" s="88"/>
      <c r="Z148" s="88"/>
    </row>
    <row r="149" spans="1:26" ht="17.25">
      <c r="A149" s="317">
        <v>46096</v>
      </c>
      <c r="B149" s="94" t="s">
        <v>25</v>
      </c>
      <c r="C149" s="95">
        <f>'Nira-Bhima '!I616</f>
        <v>364</v>
      </c>
      <c r="D149" s="95">
        <f>'Bhodani Jalgaon ALephata'!I628</f>
        <v>74.699999999999989</v>
      </c>
      <c r="E149" s="95">
        <f>'Gagargaon '!J618</f>
        <v>473.00000000000006</v>
      </c>
      <c r="F149" s="95">
        <f>'Indapur-Madha-Kandhar-Baramati'!X618</f>
        <v>434</v>
      </c>
      <c r="G149" s="95"/>
      <c r="H149" s="96">
        <f t="shared" si="0"/>
        <v>1345.7</v>
      </c>
      <c r="I149" s="88"/>
      <c r="J149" s="88"/>
      <c r="K149" s="88"/>
      <c r="L149" s="430"/>
      <c r="M149" s="102"/>
      <c r="N149" s="430"/>
      <c r="O149" s="439"/>
      <c r="P149" s="430"/>
      <c r="Q149" s="430"/>
      <c r="R149" s="88"/>
      <c r="S149" s="97"/>
      <c r="T149" s="88"/>
      <c r="U149" s="88"/>
      <c r="V149" s="88"/>
      <c r="W149" s="88"/>
      <c r="X149" s="88"/>
      <c r="Y149" s="88"/>
      <c r="Z149" s="88"/>
    </row>
    <row r="150" spans="1:26" ht="17.25">
      <c r="A150" s="357"/>
      <c r="B150" s="94" t="s">
        <v>32</v>
      </c>
      <c r="C150" s="95">
        <f>'Nira-Bhima '!I617</f>
        <v>314.3</v>
      </c>
      <c r="D150" s="95">
        <f>'Bhodani Jalgaon ALephata'!I629</f>
        <v>4264.8999999999996</v>
      </c>
      <c r="E150" s="95">
        <f>'Gagargaon '!J619</f>
        <v>504.70000000000005</v>
      </c>
      <c r="F150" s="95">
        <f>'Indapur-Madha-Kandhar-Baramati'!X619</f>
        <v>372.99999999999994</v>
      </c>
      <c r="G150" s="95"/>
      <c r="H150" s="96">
        <f t="shared" si="0"/>
        <v>5456.9</v>
      </c>
      <c r="I150" s="88"/>
      <c r="J150" s="88"/>
      <c r="K150" s="88"/>
      <c r="L150" s="310">
        <v>15</v>
      </c>
      <c r="M150" s="102"/>
      <c r="N150" s="311"/>
      <c r="O150" s="306">
        <f>H150+H151-L150</f>
        <v>6887.4</v>
      </c>
      <c r="P150" s="307">
        <v>261.08999999999997</v>
      </c>
      <c r="Q150" s="309">
        <f>O150/P150</f>
        <v>26.379409399057796</v>
      </c>
      <c r="R150" s="88"/>
      <c r="S150" s="97"/>
      <c r="T150" s="88"/>
      <c r="U150" s="88"/>
      <c r="V150" s="88"/>
      <c r="W150" s="88"/>
      <c r="X150" s="88"/>
      <c r="Y150" s="88"/>
      <c r="Z150" s="88"/>
    </row>
    <row r="151" spans="1:26" ht="17.25">
      <c r="A151" s="317">
        <v>46097</v>
      </c>
      <c r="B151" s="94" t="s">
        <v>25</v>
      </c>
      <c r="C151" s="95">
        <f>'Nira-Bhima '!I618</f>
        <v>350.1</v>
      </c>
      <c r="D151" s="95">
        <f>'Bhodani Jalgaon ALephata'!I630</f>
        <v>77</v>
      </c>
      <c r="E151" s="95">
        <f>'Gagargaon '!J620</f>
        <v>557.40000000000009</v>
      </c>
      <c r="F151" s="95">
        <f>'Indapur-Madha-Kandhar-Baramati'!X620</f>
        <v>460.99999999999994</v>
      </c>
      <c r="G151" s="95"/>
      <c r="H151" s="96">
        <f t="shared" si="0"/>
        <v>1445.5</v>
      </c>
      <c r="I151" s="88"/>
      <c r="J151" s="88"/>
      <c r="K151" s="88"/>
      <c r="L151" s="430"/>
      <c r="M151" s="102"/>
      <c r="N151" s="430"/>
      <c r="O151" s="439"/>
      <c r="P151" s="430"/>
      <c r="Q151" s="430"/>
      <c r="R151" s="88"/>
      <c r="S151" s="97"/>
      <c r="T151" s="88"/>
      <c r="U151" s="88"/>
      <c r="V151" s="88"/>
      <c r="W151" s="88"/>
      <c r="X151" s="88"/>
      <c r="Y151" s="88"/>
      <c r="Z151" s="88"/>
    </row>
    <row r="152" spans="1:26" ht="17.25">
      <c r="A152" s="357"/>
      <c r="B152" s="94" t="s">
        <v>32</v>
      </c>
      <c r="C152" s="95">
        <f>'Nira-Bhima '!I619</f>
        <v>314.8</v>
      </c>
      <c r="D152" s="95">
        <f>'Bhodani Jalgaon ALephata'!I631</f>
        <v>4090.1</v>
      </c>
      <c r="E152" s="95">
        <f>'Gagargaon '!J621</f>
        <v>491.79999999999995</v>
      </c>
      <c r="F152" s="95">
        <f>'Indapur-Madha-Kandhar-Baramati'!X621</f>
        <v>425.7</v>
      </c>
      <c r="G152" s="95"/>
      <c r="H152" s="96">
        <f t="shared" si="0"/>
        <v>5322.4</v>
      </c>
      <c r="I152" s="88"/>
      <c r="J152" s="88"/>
      <c r="K152" s="88"/>
      <c r="L152" s="310">
        <f>15+250</f>
        <v>265</v>
      </c>
      <c r="M152" s="102"/>
      <c r="N152" s="311"/>
      <c r="O152" s="306">
        <f>H152+H153-L152</f>
        <v>6470.1</v>
      </c>
      <c r="P152" s="307">
        <v>244.79</v>
      </c>
      <c r="Q152" s="309">
        <f>O152/P152</f>
        <v>26.431226765799259</v>
      </c>
      <c r="R152" s="88"/>
      <c r="S152" s="97"/>
      <c r="T152" s="88"/>
      <c r="U152" s="88"/>
      <c r="V152" s="88"/>
      <c r="W152" s="88"/>
      <c r="X152" s="88"/>
      <c r="Y152" s="88"/>
      <c r="Z152" s="88"/>
    </row>
    <row r="153" spans="1:26" ht="17.25">
      <c r="A153" s="317">
        <v>46098</v>
      </c>
      <c r="B153" s="94" t="s">
        <v>25</v>
      </c>
      <c r="C153" s="95">
        <f>'Nira-Bhima '!I620</f>
        <v>360.50000000000006</v>
      </c>
      <c r="D153" s="95">
        <f>'Bhodani Jalgaon ALephata'!I632</f>
        <v>80.5</v>
      </c>
      <c r="E153" s="95">
        <f>'Gagargaon '!J622</f>
        <v>550.80000000000007</v>
      </c>
      <c r="F153" s="95">
        <f>'Indapur-Madha-Kandhar-Baramati'!X622</f>
        <v>420.9</v>
      </c>
      <c r="G153" s="95"/>
      <c r="H153" s="96">
        <f t="shared" si="0"/>
        <v>1412.7000000000003</v>
      </c>
      <c r="I153" s="88"/>
      <c r="J153" s="88"/>
      <c r="K153" s="88"/>
      <c r="L153" s="430"/>
      <c r="M153" s="102"/>
      <c r="N153" s="430"/>
      <c r="O153" s="439"/>
      <c r="P153" s="430"/>
      <c r="Q153" s="430"/>
      <c r="R153" s="88"/>
      <c r="S153" s="97"/>
      <c r="T153" s="88"/>
      <c r="U153" s="88"/>
      <c r="V153" s="88"/>
      <c r="W153" s="88"/>
      <c r="X153" s="88"/>
      <c r="Y153" s="88"/>
      <c r="Z153" s="88"/>
    </row>
    <row r="154" spans="1:26" ht="17.25">
      <c r="A154" s="357"/>
      <c r="B154" s="94" t="s">
        <v>32</v>
      </c>
      <c r="C154" s="95">
        <f>'Nira-Bhima '!I621</f>
        <v>334.7</v>
      </c>
      <c r="D154" s="95">
        <f>'Bhodani Jalgaon ALephata'!I633</f>
        <v>4149.8999999999996</v>
      </c>
      <c r="E154" s="95">
        <f>'Gagargaon '!J623</f>
        <v>494.2</v>
      </c>
      <c r="F154" s="95">
        <f>'Indapur-Madha-Kandhar-Baramati'!X623</f>
        <v>426.59999999999997</v>
      </c>
      <c r="G154" s="95"/>
      <c r="H154" s="96">
        <f t="shared" si="0"/>
        <v>5405.4</v>
      </c>
      <c r="I154" s="88"/>
      <c r="J154" s="88"/>
      <c r="K154" s="88"/>
      <c r="L154" s="310">
        <v>15</v>
      </c>
      <c r="M154" s="102"/>
      <c r="N154" s="311"/>
      <c r="O154" s="306">
        <f>H154+H155-L154</f>
        <v>6845</v>
      </c>
      <c r="P154" s="307">
        <v>262.06</v>
      </c>
      <c r="Q154" s="309">
        <f>O154/P154</f>
        <v>26.119972525375868</v>
      </c>
      <c r="R154" s="88"/>
      <c r="S154" s="97"/>
      <c r="T154" s="88"/>
      <c r="U154" s="88"/>
      <c r="V154" s="88"/>
      <c r="W154" s="88"/>
      <c r="X154" s="88"/>
      <c r="Y154" s="88"/>
      <c r="Z154" s="88"/>
    </row>
    <row r="155" spans="1:26" ht="17.25">
      <c r="A155" s="317">
        <v>46099</v>
      </c>
      <c r="B155" s="94" t="s">
        <v>25</v>
      </c>
      <c r="C155" s="95">
        <f>'Nira-Bhima '!I622</f>
        <v>349.3</v>
      </c>
      <c r="D155" s="95">
        <f>'Bhodani Jalgaon ALephata'!I634</f>
        <v>79.5</v>
      </c>
      <c r="E155" s="95">
        <f>'Gagargaon '!J624</f>
        <v>566.5</v>
      </c>
      <c r="F155" s="95">
        <f>'Indapur-Madha-Kandhar-Baramati'!X624</f>
        <v>459.29999999999995</v>
      </c>
      <c r="G155" s="95"/>
      <c r="H155" s="96">
        <f t="shared" si="0"/>
        <v>1454.6</v>
      </c>
      <c r="I155" s="88"/>
      <c r="J155" s="88"/>
      <c r="K155" s="88"/>
      <c r="L155" s="430"/>
      <c r="M155" s="102"/>
      <c r="N155" s="430"/>
      <c r="O155" s="439"/>
      <c r="P155" s="430"/>
      <c r="Q155" s="430"/>
      <c r="R155" s="88"/>
      <c r="S155" s="97"/>
      <c r="T155" s="88"/>
      <c r="U155" s="88"/>
      <c r="V155" s="88"/>
      <c r="W155" s="88"/>
      <c r="X155" s="88"/>
      <c r="Y155" s="88"/>
      <c r="Z155" s="88"/>
    </row>
    <row r="156" spans="1:26" ht="17.25">
      <c r="A156" s="357"/>
      <c r="B156" s="94" t="s">
        <v>32</v>
      </c>
      <c r="C156" s="95">
        <f>'Nira-Bhima '!I623</f>
        <v>302.2</v>
      </c>
      <c r="D156" s="95">
        <f>'Bhodani Jalgaon ALephata'!I635</f>
        <v>4161.8999999999996</v>
      </c>
      <c r="E156" s="95">
        <f>'Gagargaon '!J625</f>
        <v>524.4</v>
      </c>
      <c r="F156" s="95">
        <f>'Indapur-Madha-Kandhar-Baramati'!X625</f>
        <v>413.9</v>
      </c>
      <c r="G156" s="95"/>
      <c r="H156" s="96">
        <f t="shared" si="0"/>
        <v>5402.3999999999987</v>
      </c>
      <c r="I156" s="88"/>
      <c r="J156" s="88"/>
      <c r="K156" s="88"/>
      <c r="L156" s="310">
        <v>15</v>
      </c>
      <c r="M156" s="102"/>
      <c r="N156" s="311"/>
      <c r="O156" s="306">
        <f>H156+H157-L156</f>
        <v>6830.3999999999987</v>
      </c>
      <c r="P156" s="307">
        <v>262.58</v>
      </c>
      <c r="Q156" s="309">
        <f>O156/P156</f>
        <v>26.012643765709495</v>
      </c>
      <c r="R156" s="88"/>
      <c r="S156" s="97"/>
      <c r="T156" s="88"/>
      <c r="U156" s="88"/>
      <c r="V156" s="88"/>
      <c r="W156" s="88"/>
      <c r="X156" s="88"/>
      <c r="Y156" s="88"/>
      <c r="Z156" s="88"/>
    </row>
    <row r="157" spans="1:26" ht="17.25">
      <c r="A157" s="317">
        <v>46100</v>
      </c>
      <c r="B157" s="94" t="s">
        <v>25</v>
      </c>
      <c r="C157" s="95">
        <f>'Nira-Bhima '!I624</f>
        <v>351.7</v>
      </c>
      <c r="D157" s="95">
        <f>'Bhodani Jalgaon ALephata'!I636</f>
        <v>75</v>
      </c>
      <c r="E157" s="95">
        <f>'Gagargaon '!J626</f>
        <v>566.29999999999995</v>
      </c>
      <c r="F157" s="95">
        <f>'Indapur-Madha-Kandhar-Baramati'!X626</f>
        <v>450</v>
      </c>
      <c r="G157" s="95"/>
      <c r="H157" s="96">
        <f t="shared" si="0"/>
        <v>1443</v>
      </c>
      <c r="I157" s="88"/>
      <c r="J157" s="88"/>
      <c r="K157" s="88"/>
      <c r="L157" s="430"/>
      <c r="M157" s="102"/>
      <c r="N157" s="430"/>
      <c r="O157" s="439"/>
      <c r="P157" s="430"/>
      <c r="Q157" s="430"/>
      <c r="R157" s="88"/>
      <c r="S157" s="97"/>
      <c r="T157" s="88"/>
      <c r="U157" s="88"/>
      <c r="V157" s="88"/>
      <c r="W157" s="88"/>
      <c r="X157" s="88"/>
      <c r="Y157" s="88"/>
      <c r="Z157" s="88"/>
    </row>
    <row r="158" spans="1:26" ht="17.25">
      <c r="A158" s="357"/>
      <c r="B158" s="94" t="s">
        <v>32</v>
      </c>
      <c r="C158" s="95">
        <f>'Nira-Bhima '!I625</f>
        <v>328.8</v>
      </c>
      <c r="D158" s="95">
        <f>'Bhodani Jalgaon ALephata'!I637</f>
        <v>4165.7</v>
      </c>
      <c r="E158" s="95">
        <f>'Gagargaon '!J627</f>
        <v>536.4</v>
      </c>
      <c r="F158" s="95">
        <f>'Indapur-Madha-Kandhar-Baramati'!X627</f>
        <v>402.99999999999994</v>
      </c>
      <c r="G158" s="95"/>
      <c r="H158" s="96">
        <f t="shared" si="0"/>
        <v>5433.9</v>
      </c>
      <c r="I158" s="88"/>
      <c r="J158" s="88"/>
      <c r="K158" s="88"/>
      <c r="L158" s="310">
        <v>15</v>
      </c>
      <c r="M158" s="102"/>
      <c r="N158" s="311"/>
      <c r="O158" s="306">
        <f>H158+H159-L158</f>
        <v>6906</v>
      </c>
      <c r="P158" s="307">
        <v>256.14</v>
      </c>
      <c r="Q158" s="309">
        <f>O158/P158</f>
        <v>26.961817755914737</v>
      </c>
      <c r="R158" s="88"/>
      <c r="S158" s="97"/>
      <c r="T158" s="88"/>
      <c r="U158" s="88"/>
      <c r="V158" s="88"/>
      <c r="W158" s="88"/>
      <c r="X158" s="88"/>
      <c r="Y158" s="88"/>
      <c r="Z158" s="88"/>
    </row>
    <row r="159" spans="1:26" ht="17.25">
      <c r="A159" s="317">
        <v>46101</v>
      </c>
      <c r="B159" s="94" t="s">
        <v>25</v>
      </c>
      <c r="C159" s="95">
        <f>'Nira-Bhima '!I626</f>
        <v>377.70000000000005</v>
      </c>
      <c r="D159" s="95">
        <f>'Bhodani Jalgaon ALephata'!I638</f>
        <v>74.8</v>
      </c>
      <c r="E159" s="95">
        <f>'Gagargaon '!J628</f>
        <v>562.79999999999995</v>
      </c>
      <c r="F159" s="95">
        <f>'Indapur-Madha-Kandhar-Baramati'!X628</f>
        <v>471.80000000000007</v>
      </c>
      <c r="G159" s="95"/>
      <c r="H159" s="96">
        <f t="shared" si="0"/>
        <v>1487.1</v>
      </c>
      <c r="I159" s="88"/>
      <c r="J159" s="88"/>
      <c r="K159" s="88"/>
      <c r="L159" s="430"/>
      <c r="M159" s="102"/>
      <c r="N159" s="430"/>
      <c r="O159" s="439"/>
      <c r="P159" s="430"/>
      <c r="Q159" s="430"/>
      <c r="R159" s="88"/>
      <c r="S159" s="97"/>
      <c r="T159" s="88"/>
      <c r="U159" s="88"/>
      <c r="V159" s="88"/>
      <c r="W159" s="88"/>
      <c r="X159" s="88"/>
      <c r="Y159" s="88"/>
      <c r="Z159" s="88"/>
    </row>
    <row r="160" spans="1:26" ht="17.25">
      <c r="A160" s="357"/>
      <c r="B160" s="94" t="s">
        <v>32</v>
      </c>
      <c r="C160" s="95">
        <f>'Nira-Bhima '!I627</f>
        <v>0</v>
      </c>
      <c r="D160" s="95">
        <f>'Bhodani Jalgaon ALephata'!I639</f>
        <v>4165</v>
      </c>
      <c r="E160" s="95">
        <f>'Gagargaon '!J629</f>
        <v>288.2</v>
      </c>
      <c r="F160" s="95">
        <f>'Indapur-Madha-Kandhar-Baramati'!X629</f>
        <v>290.7</v>
      </c>
      <c r="G160" s="95"/>
      <c r="H160" s="96">
        <f t="shared" si="0"/>
        <v>4743.8999999999996</v>
      </c>
      <c r="I160" s="88"/>
      <c r="J160" s="88"/>
      <c r="K160" s="88"/>
      <c r="L160" s="308">
        <v>15</v>
      </c>
      <c r="M160" s="106"/>
      <c r="N160" s="312"/>
      <c r="O160" s="314">
        <f>H160+H161-L160</f>
        <v>6169.5</v>
      </c>
      <c r="P160" s="313">
        <v>227.15</v>
      </c>
      <c r="Q160" s="315">
        <f>O160/P160</f>
        <v>27.160466651992074</v>
      </c>
      <c r="R160" s="88"/>
      <c r="S160" s="97"/>
      <c r="T160" s="88"/>
      <c r="U160" s="88"/>
      <c r="V160" s="88"/>
      <c r="W160" s="88"/>
      <c r="X160" s="88"/>
      <c r="Y160" s="88"/>
      <c r="Z160" s="88"/>
    </row>
    <row r="161" spans="1:26" ht="17.25">
      <c r="A161" s="323">
        <v>46102</v>
      </c>
      <c r="B161" s="103" t="s">
        <v>25</v>
      </c>
      <c r="C161" s="104">
        <f>'Nira-Bhima '!I635</f>
        <v>389.4</v>
      </c>
      <c r="D161" s="104">
        <f>'Bhodani Jalgaon ALephata'!I647</f>
        <v>77.900000000000006</v>
      </c>
      <c r="E161" s="104">
        <f>'Gagargaon '!J637</f>
        <v>535.79999999999995</v>
      </c>
      <c r="F161" s="104">
        <f>'Indapur-Madha-Kandhar-Baramati'!X637</f>
        <v>437.5</v>
      </c>
      <c r="G161" s="104"/>
      <c r="H161" s="105">
        <f t="shared" si="0"/>
        <v>1440.6</v>
      </c>
      <c r="I161" s="88"/>
      <c r="J161" s="88"/>
      <c r="K161" s="88"/>
      <c r="L161" s="430"/>
      <c r="M161" s="106"/>
      <c r="N161" s="430"/>
      <c r="O161" s="439"/>
      <c r="P161" s="430"/>
      <c r="Q161" s="430"/>
      <c r="R161" s="88"/>
      <c r="S161" s="97"/>
      <c r="T161" s="88"/>
      <c r="U161" s="88"/>
      <c r="V161" s="88"/>
      <c r="W161" s="88"/>
      <c r="X161" s="88"/>
      <c r="Y161" s="88"/>
      <c r="Z161" s="88"/>
    </row>
    <row r="162" spans="1:26" ht="17.25">
      <c r="A162" s="357"/>
      <c r="B162" s="103" t="s">
        <v>32</v>
      </c>
      <c r="C162" s="104">
        <f>'Nira-Bhima '!I636</f>
        <v>312.2</v>
      </c>
      <c r="D162" s="104">
        <f>'Bhodani Jalgaon ALephata'!I648</f>
        <v>3976.6</v>
      </c>
      <c r="E162" s="104">
        <f>'Gagargaon '!J638</f>
        <v>441.4</v>
      </c>
      <c r="F162" s="104">
        <f>'Indapur-Madha-Kandhar-Baramati'!X638</f>
        <v>429.20000000000005</v>
      </c>
      <c r="G162" s="104"/>
      <c r="H162" s="105">
        <f t="shared" si="0"/>
        <v>5159.3999999999996</v>
      </c>
      <c r="I162" s="88"/>
      <c r="J162" s="88"/>
      <c r="K162" s="88"/>
      <c r="L162" s="308">
        <v>15</v>
      </c>
      <c r="M162" s="106"/>
      <c r="N162" s="312"/>
      <c r="O162" s="314">
        <f>H162+H163-L162</f>
        <v>6632.2999999999993</v>
      </c>
      <c r="P162" s="313">
        <v>248.07</v>
      </c>
      <c r="Q162" s="315">
        <f>O162/P162</f>
        <v>26.735598822912884</v>
      </c>
      <c r="R162" s="88"/>
      <c r="S162" s="97"/>
      <c r="T162" s="88"/>
      <c r="U162" s="88"/>
      <c r="V162" s="88"/>
      <c r="W162" s="88"/>
      <c r="X162" s="88"/>
      <c r="Y162" s="88"/>
      <c r="Z162" s="88"/>
    </row>
    <row r="163" spans="1:26" ht="17.25">
      <c r="A163" s="323">
        <v>46103</v>
      </c>
      <c r="B163" s="103" t="s">
        <v>25</v>
      </c>
      <c r="C163" s="104">
        <f>'Nira-Bhima '!I637</f>
        <v>354.5</v>
      </c>
      <c r="D163" s="104">
        <f>'Bhodani Jalgaon ALephata'!I649</f>
        <v>81.099999999999994</v>
      </c>
      <c r="E163" s="104">
        <f>'Gagargaon '!J639</f>
        <v>587.6</v>
      </c>
      <c r="F163" s="104">
        <f>'Indapur-Madha-Kandhar-Baramati'!X639</f>
        <v>464.7</v>
      </c>
      <c r="G163" s="104"/>
      <c r="H163" s="105">
        <f t="shared" si="0"/>
        <v>1487.9</v>
      </c>
      <c r="I163" s="88"/>
      <c r="J163" s="88"/>
      <c r="K163" s="88"/>
      <c r="L163" s="430"/>
      <c r="M163" s="106"/>
      <c r="N163" s="430"/>
      <c r="O163" s="439"/>
      <c r="P163" s="430"/>
      <c r="Q163" s="430"/>
      <c r="R163" s="88"/>
      <c r="S163" s="97"/>
      <c r="T163" s="88"/>
      <c r="U163" s="88"/>
      <c r="V163" s="88"/>
      <c r="W163" s="88"/>
      <c r="X163" s="88"/>
      <c r="Y163" s="88"/>
      <c r="Z163" s="88"/>
    </row>
    <row r="164" spans="1:26" ht="17.25">
      <c r="A164" s="357"/>
      <c r="B164" s="103" t="s">
        <v>32</v>
      </c>
      <c r="C164" s="104">
        <f>'Nira-Bhima '!I638</f>
        <v>346.5</v>
      </c>
      <c r="D164" s="104">
        <f>'Bhodani Jalgaon ALephata'!I650</f>
        <v>4411.3999999999996</v>
      </c>
      <c r="E164" s="104">
        <f>'Gagargaon '!J640</f>
        <v>537.9</v>
      </c>
      <c r="F164" s="104">
        <f>'Indapur-Madha-Kandhar-Baramati'!X640</f>
        <v>428.20000000000005</v>
      </c>
      <c r="G164" s="104"/>
      <c r="H164" s="105">
        <f t="shared" si="0"/>
        <v>5723.9999999999991</v>
      </c>
      <c r="I164" s="88"/>
      <c r="J164" s="88"/>
      <c r="K164" s="88"/>
      <c r="L164" s="308">
        <v>15</v>
      </c>
      <c r="M164" s="106"/>
      <c r="N164" s="312"/>
      <c r="O164" s="314">
        <f>H164+H165-L164</f>
        <v>7206.2999999999993</v>
      </c>
      <c r="P164" s="313">
        <v>266.85000000000002</v>
      </c>
      <c r="Q164" s="315">
        <f>O164/P164</f>
        <v>27.005059021922424</v>
      </c>
      <c r="R164" s="88"/>
      <c r="S164" s="97"/>
      <c r="T164" s="88"/>
      <c r="U164" s="88"/>
      <c r="V164" s="88"/>
      <c r="W164" s="88"/>
      <c r="X164" s="88"/>
      <c r="Y164" s="88"/>
      <c r="Z164" s="88"/>
    </row>
    <row r="165" spans="1:26" ht="17.25">
      <c r="A165" s="323">
        <v>46104</v>
      </c>
      <c r="B165" s="103" t="s">
        <v>25</v>
      </c>
      <c r="C165" s="104">
        <f>'Nira-Bhima '!I639</f>
        <v>358.8</v>
      </c>
      <c r="D165" s="104">
        <f>'Bhodani Jalgaon ALephata'!I651</f>
        <v>83.6</v>
      </c>
      <c r="E165" s="104">
        <f>'Gagargaon '!J641</f>
        <v>595.40000000000009</v>
      </c>
      <c r="F165" s="104">
        <f>'Indapur-Madha-Kandhar-Baramati'!X641</f>
        <v>459.50000000000006</v>
      </c>
      <c r="G165" s="104"/>
      <c r="H165" s="105">
        <f t="shared" si="0"/>
        <v>1497.3000000000002</v>
      </c>
      <c r="I165" s="88"/>
      <c r="J165" s="88"/>
      <c r="K165" s="88"/>
      <c r="L165" s="430"/>
      <c r="M165" s="106"/>
      <c r="N165" s="430"/>
      <c r="O165" s="439"/>
      <c r="P165" s="430"/>
      <c r="Q165" s="430"/>
      <c r="R165" s="88"/>
      <c r="S165" s="97"/>
      <c r="T165" s="88"/>
      <c r="U165" s="88"/>
      <c r="V165" s="88"/>
      <c r="W165" s="88"/>
      <c r="X165" s="88"/>
      <c r="Y165" s="88"/>
      <c r="Z165" s="88"/>
    </row>
    <row r="166" spans="1:26" ht="17.25">
      <c r="A166" s="357"/>
      <c r="B166" s="103" t="s">
        <v>32</v>
      </c>
      <c r="C166" s="104">
        <f>'Nira-Bhima '!I640</f>
        <v>320</v>
      </c>
      <c r="D166" s="104">
        <f>'Bhodani Jalgaon ALephata'!I652</f>
        <v>4150.6000000000004</v>
      </c>
      <c r="E166" s="104">
        <f>'Gagargaon '!J642</f>
        <v>509.70000000000005</v>
      </c>
      <c r="F166" s="104">
        <f>'Indapur-Madha-Kandhar-Baramati'!X642</f>
        <v>449.4</v>
      </c>
      <c r="G166" s="104"/>
      <c r="H166" s="105">
        <f t="shared" si="0"/>
        <v>5429.7</v>
      </c>
      <c r="I166" s="88"/>
      <c r="J166" s="88"/>
      <c r="K166" s="88"/>
      <c r="L166" s="308">
        <v>15</v>
      </c>
      <c r="M166" s="106"/>
      <c r="N166" s="312"/>
      <c r="O166" s="314">
        <f>H166+H167-L166</f>
        <v>6869</v>
      </c>
      <c r="P166" s="313">
        <v>268.5</v>
      </c>
      <c r="Q166" s="315">
        <f>O166/P166</f>
        <v>25.582867783985101</v>
      </c>
      <c r="R166" s="88"/>
      <c r="S166" s="97"/>
      <c r="T166" s="88"/>
      <c r="U166" s="88"/>
      <c r="V166" s="88"/>
      <c r="W166" s="88"/>
      <c r="X166" s="88"/>
      <c r="Y166" s="88"/>
      <c r="Z166" s="88"/>
    </row>
    <row r="167" spans="1:26" ht="17.25">
      <c r="A167" s="323">
        <v>46105</v>
      </c>
      <c r="B167" s="103" t="s">
        <v>25</v>
      </c>
      <c r="C167" s="104">
        <f>'Nira-Bhima '!I641</f>
        <v>343.5</v>
      </c>
      <c r="D167" s="104">
        <f>'Bhodani Jalgaon ALephata'!I653</f>
        <v>81.400000000000006</v>
      </c>
      <c r="E167" s="104">
        <f>'Gagargaon '!J643</f>
        <v>581.30000000000007</v>
      </c>
      <c r="F167" s="104">
        <f>'Indapur-Madha-Kandhar-Baramati'!X643</f>
        <v>448.1</v>
      </c>
      <c r="G167" s="104"/>
      <c r="H167" s="105">
        <f t="shared" si="0"/>
        <v>1454.3000000000002</v>
      </c>
      <c r="I167" s="88"/>
      <c r="J167" s="88"/>
      <c r="K167" s="88"/>
      <c r="L167" s="430"/>
      <c r="M167" s="106"/>
      <c r="N167" s="430"/>
      <c r="O167" s="439"/>
      <c r="P167" s="430"/>
      <c r="Q167" s="430"/>
      <c r="R167" s="88"/>
      <c r="S167" s="97"/>
      <c r="T167" s="88"/>
      <c r="U167" s="88"/>
      <c r="V167" s="88"/>
      <c r="W167" s="88"/>
      <c r="X167" s="88"/>
      <c r="Y167" s="88"/>
      <c r="Z167" s="88"/>
    </row>
    <row r="168" spans="1:26" ht="17.25">
      <c r="A168" s="357"/>
      <c r="B168" s="103" t="s">
        <v>32</v>
      </c>
      <c r="C168" s="104">
        <f>'Nira-Bhima '!I642</f>
        <v>348.1</v>
      </c>
      <c r="D168" s="104">
        <f>'Bhodani Jalgaon ALephata'!I654</f>
        <v>75.099999999999994</v>
      </c>
      <c r="E168" s="104">
        <f>'Gagargaon '!J644</f>
        <v>544.5</v>
      </c>
      <c r="F168" s="104">
        <f>'Indapur-Madha-Kandhar-Baramati'!X644</f>
        <v>437.3</v>
      </c>
      <c r="G168" s="104"/>
      <c r="H168" s="105">
        <f t="shared" si="0"/>
        <v>1405</v>
      </c>
      <c r="I168" s="88"/>
      <c r="J168" s="88"/>
      <c r="K168" s="88"/>
      <c r="L168" s="308">
        <v>15</v>
      </c>
      <c r="M168" s="106"/>
      <c r="N168" s="312"/>
      <c r="O168" s="314">
        <f>H168+H169-L168</f>
        <v>2853.4</v>
      </c>
      <c r="P168" s="313">
        <v>110.16</v>
      </c>
      <c r="Q168" s="315">
        <f>O168/P168</f>
        <v>25.902323892519973</v>
      </c>
      <c r="R168" s="88"/>
      <c r="S168" s="97"/>
      <c r="T168" s="88"/>
      <c r="U168" s="88"/>
      <c r="V168" s="88"/>
      <c r="W168" s="88"/>
      <c r="X168" s="88"/>
      <c r="Y168" s="88"/>
      <c r="Z168" s="88"/>
    </row>
    <row r="169" spans="1:26" ht="17.25">
      <c r="A169" s="323">
        <v>46106</v>
      </c>
      <c r="B169" s="103" t="s">
        <v>25</v>
      </c>
      <c r="C169" s="104">
        <f>'Nira-Bhima '!I643</f>
        <v>369.09999999999997</v>
      </c>
      <c r="D169" s="104">
        <f>'Bhodani Jalgaon ALephata'!I655</f>
        <v>82.4</v>
      </c>
      <c r="E169" s="104">
        <f>'Gagargaon '!J645</f>
        <v>543.9</v>
      </c>
      <c r="F169" s="104">
        <f>'Indapur-Madha-Kandhar-Baramati'!X645</f>
        <v>468.00000000000006</v>
      </c>
      <c r="G169" s="104"/>
      <c r="H169" s="105">
        <f t="shared" si="0"/>
        <v>1463.4</v>
      </c>
      <c r="I169" s="88"/>
      <c r="J169" s="88"/>
      <c r="K169" s="88"/>
      <c r="L169" s="430"/>
      <c r="M169" s="106"/>
      <c r="N169" s="430"/>
      <c r="O169" s="439"/>
      <c r="P169" s="430"/>
      <c r="Q169" s="430"/>
      <c r="R169" s="88"/>
      <c r="S169" s="97"/>
      <c r="T169" s="88"/>
      <c r="U169" s="88"/>
      <c r="V169" s="88"/>
      <c r="W169" s="88"/>
      <c r="X169" s="88"/>
      <c r="Y169" s="88"/>
      <c r="Z169" s="88"/>
    </row>
    <row r="170" spans="1:26" ht="17.25">
      <c r="A170" s="357"/>
      <c r="B170" s="103" t="s">
        <v>32</v>
      </c>
      <c r="C170" s="104">
        <f>'Nira-Bhima '!I644</f>
        <v>321.89999999999998</v>
      </c>
      <c r="D170" s="104">
        <f>'Bhodani Jalgaon ALephata'!I656</f>
        <v>8591.5</v>
      </c>
      <c r="E170" s="104">
        <f>'Gagargaon '!J646</f>
        <v>522.60000000000014</v>
      </c>
      <c r="F170" s="104">
        <f>'Indapur-Madha-Kandhar-Baramati'!X646</f>
        <v>421.3</v>
      </c>
      <c r="G170" s="104"/>
      <c r="H170" s="105">
        <f t="shared" si="0"/>
        <v>9857.2999999999993</v>
      </c>
      <c r="I170" s="88"/>
      <c r="J170" s="88"/>
      <c r="K170" s="88"/>
      <c r="L170" s="308">
        <v>15</v>
      </c>
      <c r="M170" s="106"/>
      <c r="N170" s="312"/>
      <c r="O170" s="314">
        <f>H170+H171-L170</f>
        <v>11337.3</v>
      </c>
      <c r="P170" s="313">
        <v>429.44</v>
      </c>
      <c r="Q170" s="315">
        <f>O170/P170</f>
        <v>26.400195603576751</v>
      </c>
      <c r="R170" s="88"/>
      <c r="S170" s="97"/>
      <c r="T170" s="88"/>
      <c r="U170" s="88"/>
      <c r="V170" s="88"/>
      <c r="W170" s="88"/>
      <c r="X170" s="88"/>
      <c r="Y170" s="88"/>
      <c r="Z170" s="88"/>
    </row>
    <row r="171" spans="1:26" ht="17.25">
      <c r="A171" s="323">
        <v>46107</v>
      </c>
      <c r="B171" s="103" t="s">
        <v>25</v>
      </c>
      <c r="C171" s="104">
        <f>'Nira-Bhima '!I645</f>
        <v>385.3</v>
      </c>
      <c r="D171" s="104">
        <f>'Bhodani Jalgaon ALephata'!I657</f>
        <v>89.2</v>
      </c>
      <c r="E171" s="104">
        <f>'Gagargaon '!J647</f>
        <v>559.6</v>
      </c>
      <c r="F171" s="104">
        <f>'Indapur-Madha-Kandhar-Baramati'!X647</f>
        <v>460.90000000000003</v>
      </c>
      <c r="G171" s="104"/>
      <c r="H171" s="105">
        <f t="shared" si="0"/>
        <v>1495</v>
      </c>
      <c r="I171" s="88"/>
      <c r="J171" s="88"/>
      <c r="K171" s="88"/>
      <c r="L171" s="430"/>
      <c r="M171" s="106"/>
      <c r="N171" s="430"/>
      <c r="O171" s="439"/>
      <c r="P171" s="430"/>
      <c r="Q171" s="430"/>
      <c r="R171" s="88"/>
      <c r="S171" s="97"/>
      <c r="T171" s="88"/>
      <c r="U171" s="88"/>
      <c r="V171" s="88"/>
      <c r="W171" s="88"/>
      <c r="X171" s="88"/>
      <c r="Y171" s="88"/>
      <c r="Z171" s="88"/>
    </row>
    <row r="172" spans="1:26" ht="17.25">
      <c r="A172" s="357"/>
      <c r="B172" s="103" t="s">
        <v>32</v>
      </c>
      <c r="C172" s="104">
        <f>'Nira-Bhima '!I646</f>
        <v>359.6</v>
      </c>
      <c r="D172" s="104">
        <f>'Bhodani Jalgaon ALephata'!I658</f>
        <v>4091</v>
      </c>
      <c r="E172" s="104">
        <f>'Gagargaon '!J648</f>
        <v>497.2</v>
      </c>
      <c r="F172" s="104">
        <f>'Indapur-Madha-Kandhar-Baramati'!X648</f>
        <v>443.69999999999993</v>
      </c>
      <c r="G172" s="104"/>
      <c r="H172" s="105">
        <f t="shared" si="0"/>
        <v>5391.5</v>
      </c>
      <c r="I172" s="88"/>
      <c r="J172" s="88"/>
      <c r="K172" s="88"/>
      <c r="L172" s="308">
        <v>15</v>
      </c>
      <c r="M172" s="106"/>
      <c r="N172" s="312"/>
      <c r="O172" s="314">
        <f>H172+H173-L172</f>
        <v>6863.1</v>
      </c>
      <c r="P172" s="313">
        <v>266.10000000000002</v>
      </c>
      <c r="Q172" s="315">
        <f>O172/P172</f>
        <v>25.791431792559187</v>
      </c>
      <c r="R172" s="88"/>
      <c r="S172" s="97"/>
      <c r="T172" s="88"/>
      <c r="U172" s="88"/>
      <c r="V172" s="88"/>
      <c r="W172" s="88"/>
      <c r="X172" s="88"/>
      <c r="Y172" s="88"/>
      <c r="Z172" s="88"/>
    </row>
    <row r="173" spans="1:26" ht="17.25">
      <c r="A173" s="323">
        <v>46108</v>
      </c>
      <c r="B173" s="103" t="s">
        <v>25</v>
      </c>
      <c r="C173" s="104">
        <f>'Nira-Bhima '!I647</f>
        <v>363.4</v>
      </c>
      <c r="D173" s="104">
        <f>'Bhodani Jalgaon ALephata'!I659</f>
        <v>77.900000000000006</v>
      </c>
      <c r="E173" s="104">
        <f>'Gagargaon '!J649</f>
        <v>544.1</v>
      </c>
      <c r="F173" s="104">
        <f>'Indapur-Madha-Kandhar-Baramati'!X649</f>
        <v>501.2</v>
      </c>
      <c r="G173" s="104"/>
      <c r="H173" s="105">
        <f t="shared" si="0"/>
        <v>1486.6</v>
      </c>
      <c r="I173" s="88"/>
      <c r="J173" s="88"/>
      <c r="K173" s="88"/>
      <c r="L173" s="430"/>
      <c r="M173" s="106"/>
      <c r="N173" s="430"/>
      <c r="O173" s="439"/>
      <c r="P173" s="430"/>
      <c r="Q173" s="430"/>
      <c r="R173" s="88"/>
      <c r="S173" s="97"/>
      <c r="T173" s="88"/>
      <c r="U173" s="88"/>
      <c r="V173" s="88"/>
      <c r="W173" s="88"/>
      <c r="X173" s="88"/>
      <c r="Y173" s="88"/>
      <c r="Z173" s="88"/>
    </row>
    <row r="174" spans="1:26" ht="17.25">
      <c r="A174" s="357"/>
      <c r="B174" s="103" t="s">
        <v>32</v>
      </c>
      <c r="C174" s="104">
        <f>'Nira-Bhima '!I648</f>
        <v>334.90000000000003</v>
      </c>
      <c r="D174" s="104">
        <f>'Bhodani Jalgaon ALephata'!I660</f>
        <v>4313</v>
      </c>
      <c r="E174" s="104">
        <f>'Gagargaon '!J650</f>
        <v>520.19999999999993</v>
      </c>
      <c r="F174" s="104">
        <f>'Indapur-Madha-Kandhar-Baramati'!X650</f>
        <v>470.7</v>
      </c>
      <c r="G174" s="104"/>
      <c r="H174" s="105">
        <f t="shared" si="0"/>
        <v>5638.7999999999993</v>
      </c>
      <c r="I174" s="88"/>
      <c r="J174" s="88"/>
      <c r="K174" s="88"/>
      <c r="L174" s="308">
        <v>15</v>
      </c>
      <c r="M174" s="106"/>
      <c r="N174" s="312"/>
      <c r="O174" s="314">
        <f>H174+H175-L174</f>
        <v>7048.4</v>
      </c>
      <c r="P174" s="313">
        <v>275.32</v>
      </c>
      <c r="Q174" s="315">
        <f>O174/P174</f>
        <v>25.600755484527095</v>
      </c>
      <c r="R174" s="88"/>
      <c r="S174" s="97"/>
      <c r="T174" s="88"/>
      <c r="U174" s="88"/>
      <c r="V174" s="88"/>
      <c r="W174" s="88"/>
      <c r="X174" s="88"/>
      <c r="Y174" s="88"/>
      <c r="Z174" s="88"/>
    </row>
    <row r="175" spans="1:26" ht="17.25">
      <c r="A175" s="323">
        <v>46109</v>
      </c>
      <c r="B175" s="103" t="s">
        <v>25</v>
      </c>
      <c r="C175" s="104">
        <f>'Nira-Bhima '!I649</f>
        <v>362</v>
      </c>
      <c r="D175" s="104">
        <f>'Bhodani Jalgaon ALephata'!I661</f>
        <v>87.699999999999989</v>
      </c>
      <c r="E175" s="104">
        <f>'Gagargaon '!J651</f>
        <v>553.79999999999995</v>
      </c>
      <c r="F175" s="104">
        <f>'Indapur-Madha-Kandhar-Baramati'!X651</f>
        <v>421.1</v>
      </c>
      <c r="G175" s="104"/>
      <c r="H175" s="105">
        <f t="shared" si="0"/>
        <v>1424.6</v>
      </c>
      <c r="I175" s="88"/>
      <c r="J175" s="88"/>
      <c r="K175" s="88"/>
      <c r="L175" s="430"/>
      <c r="M175" s="106"/>
      <c r="N175" s="430"/>
      <c r="O175" s="439"/>
      <c r="P175" s="430"/>
      <c r="Q175" s="430"/>
      <c r="R175" s="88"/>
      <c r="S175" s="97"/>
      <c r="T175" s="88"/>
      <c r="U175" s="88"/>
      <c r="V175" s="88"/>
      <c r="W175" s="88"/>
      <c r="X175" s="88"/>
      <c r="Y175" s="88"/>
      <c r="Z175" s="88"/>
    </row>
    <row r="176" spans="1:26" ht="17.25">
      <c r="A176" s="357"/>
      <c r="B176" s="103" t="s">
        <v>32</v>
      </c>
      <c r="C176" s="104">
        <f>'Nira-Bhima '!I650</f>
        <v>325.8</v>
      </c>
      <c r="D176" s="104">
        <f>'Bhodani Jalgaon ALephata'!I662</f>
        <v>4451</v>
      </c>
      <c r="E176" s="104">
        <f>'Gagargaon '!J652</f>
        <v>519.39999999999986</v>
      </c>
      <c r="F176" s="104">
        <f>'Indapur-Madha-Kandhar-Baramati'!X652</f>
        <v>457.59999999999997</v>
      </c>
      <c r="G176" s="104"/>
      <c r="H176" s="105">
        <f t="shared" si="0"/>
        <v>5753.8</v>
      </c>
      <c r="I176" s="88"/>
      <c r="J176" s="88"/>
      <c r="K176" s="88"/>
      <c r="L176" s="308">
        <v>15</v>
      </c>
      <c r="M176" s="106"/>
      <c r="N176" s="312"/>
      <c r="O176" s="314">
        <f>H176+H177-L176</f>
        <v>7230.9</v>
      </c>
      <c r="P176" s="313">
        <v>281.35000000000002</v>
      </c>
      <c r="Q176" s="315">
        <f>O176/P176</f>
        <v>25.700728629820507</v>
      </c>
      <c r="R176" s="88"/>
      <c r="S176" s="97"/>
      <c r="T176" s="88"/>
      <c r="U176" s="88"/>
      <c r="V176" s="88"/>
      <c r="W176" s="88"/>
      <c r="X176" s="88"/>
      <c r="Y176" s="88"/>
      <c r="Z176" s="88"/>
    </row>
    <row r="177" spans="1:26" ht="17.25">
      <c r="A177" s="323">
        <v>46110</v>
      </c>
      <c r="B177" s="103" t="s">
        <v>25</v>
      </c>
      <c r="C177" s="104">
        <f>'Nira-Bhima '!I651</f>
        <v>350.8</v>
      </c>
      <c r="D177" s="104">
        <f>'Bhodani Jalgaon ALephata'!I663</f>
        <v>88.9</v>
      </c>
      <c r="E177" s="104">
        <f>'Gagargaon '!J653</f>
        <v>576.69999999999993</v>
      </c>
      <c r="F177" s="104">
        <f>'Indapur-Madha-Kandhar-Baramati'!X653</f>
        <v>475.70000000000005</v>
      </c>
      <c r="G177" s="104"/>
      <c r="H177" s="105">
        <f t="shared" si="0"/>
        <v>1492.1</v>
      </c>
      <c r="I177" s="88"/>
      <c r="J177" s="88"/>
      <c r="K177" s="88"/>
      <c r="L177" s="430"/>
      <c r="M177" s="106"/>
      <c r="N177" s="430"/>
      <c r="O177" s="439"/>
      <c r="P177" s="430"/>
      <c r="Q177" s="430"/>
      <c r="R177" s="88"/>
      <c r="S177" s="97"/>
      <c r="T177" s="88"/>
      <c r="U177" s="88"/>
      <c r="V177" s="88"/>
      <c r="W177" s="88"/>
      <c r="X177" s="88"/>
      <c r="Y177" s="88"/>
      <c r="Z177" s="88"/>
    </row>
    <row r="178" spans="1:26" ht="17.25">
      <c r="A178" s="357"/>
      <c r="B178" s="103" t="s">
        <v>32</v>
      </c>
      <c r="C178" s="104">
        <f>'Nira-Bhima '!I652</f>
        <v>341.70000000000005</v>
      </c>
      <c r="D178" s="104">
        <f>'Bhodani Jalgaon ALephata'!I664</f>
        <v>4317.5</v>
      </c>
      <c r="E178" s="104">
        <f>'Gagargaon '!J654</f>
        <v>537.80000000000007</v>
      </c>
      <c r="F178" s="104">
        <f>'Indapur-Madha-Kandhar-Baramati'!X654</f>
        <v>448.39999999999992</v>
      </c>
      <c r="G178" s="104"/>
      <c r="H178" s="105">
        <f t="shared" si="0"/>
        <v>5645.4</v>
      </c>
      <c r="I178" s="88"/>
      <c r="J178" s="88"/>
      <c r="K178" s="88"/>
      <c r="L178" s="308">
        <v>15</v>
      </c>
      <c r="M178" s="106"/>
      <c r="N178" s="312"/>
      <c r="O178" s="314">
        <f>H178+H179-L178</f>
        <v>7105.9</v>
      </c>
      <c r="P178" s="313">
        <v>276.10000000000002</v>
      </c>
      <c r="Q178" s="315">
        <f>O178/P178</f>
        <v>25.736689605215499</v>
      </c>
      <c r="R178" s="88"/>
      <c r="S178" s="97"/>
      <c r="T178" s="88"/>
      <c r="U178" s="88"/>
      <c r="V178" s="88"/>
      <c r="W178" s="88"/>
      <c r="X178" s="88"/>
      <c r="Y178" s="88"/>
      <c r="Z178" s="88"/>
    </row>
    <row r="179" spans="1:26" ht="17.25">
      <c r="A179" s="323">
        <v>46111</v>
      </c>
      <c r="B179" s="103" t="s">
        <v>25</v>
      </c>
      <c r="C179" s="104">
        <f>'Nira-Bhima '!I653</f>
        <v>358.20000000000005</v>
      </c>
      <c r="D179" s="104">
        <f>'Bhodani Jalgaon ALephata'!I665</f>
        <v>89.9</v>
      </c>
      <c r="E179" s="104">
        <f>'Gagargaon '!J655</f>
        <v>560.30000000000007</v>
      </c>
      <c r="F179" s="104">
        <f>'Indapur-Madha-Kandhar-Baramati'!X655</f>
        <v>467.1</v>
      </c>
      <c r="G179" s="104"/>
      <c r="H179" s="105">
        <f t="shared" si="0"/>
        <v>1475.5</v>
      </c>
      <c r="I179" s="88"/>
      <c r="J179" s="88"/>
      <c r="K179" s="88"/>
      <c r="L179" s="430"/>
      <c r="M179" s="106"/>
      <c r="N179" s="430"/>
      <c r="O179" s="439"/>
      <c r="P179" s="430"/>
      <c r="Q179" s="430"/>
      <c r="R179" s="88"/>
      <c r="S179" s="97"/>
      <c r="T179" s="88"/>
      <c r="U179" s="88"/>
      <c r="V179" s="88"/>
      <c r="W179" s="88"/>
      <c r="X179" s="88"/>
      <c r="Y179" s="88"/>
      <c r="Z179" s="88"/>
    </row>
    <row r="180" spans="1:26" ht="17.25">
      <c r="A180" s="357"/>
      <c r="B180" s="103" t="s">
        <v>32</v>
      </c>
      <c r="C180" s="104">
        <f>'Nira-Bhima '!I654</f>
        <v>332.2</v>
      </c>
      <c r="D180" s="104">
        <f>'Bhodani Jalgaon ALephata'!I666</f>
        <v>4338.8</v>
      </c>
      <c r="E180" s="104">
        <f>'Gagargaon '!J656</f>
        <v>539.09999999999991</v>
      </c>
      <c r="F180" s="104">
        <f>'Indapur-Madha-Kandhar-Baramati'!X656</f>
        <v>429.70000000000005</v>
      </c>
      <c r="G180" s="104"/>
      <c r="H180" s="105">
        <f t="shared" si="0"/>
        <v>5639.8</v>
      </c>
      <c r="I180" s="88"/>
      <c r="J180" s="88"/>
      <c r="K180" s="88"/>
      <c r="L180" s="308">
        <f>15+156</f>
        <v>171</v>
      </c>
      <c r="M180" s="106"/>
      <c r="N180" s="312"/>
      <c r="O180" s="314">
        <f>H180+H181-L180</f>
        <v>6977.2</v>
      </c>
      <c r="P180" s="313">
        <v>271.69</v>
      </c>
      <c r="Q180" s="315">
        <f>O180/P180</f>
        <v>25.680739077625233</v>
      </c>
      <c r="R180" s="88"/>
      <c r="S180" s="97"/>
      <c r="T180" s="88"/>
      <c r="U180" s="88"/>
      <c r="V180" s="88"/>
      <c r="W180" s="88"/>
      <c r="X180" s="88"/>
      <c r="Y180" s="88"/>
      <c r="Z180" s="88"/>
    </row>
    <row r="181" spans="1:26" ht="17.25">
      <c r="A181" s="323">
        <v>46112</v>
      </c>
      <c r="B181" s="103" t="s">
        <v>25</v>
      </c>
      <c r="C181" s="104">
        <f>'Nira-Bhima '!I655</f>
        <v>365.9</v>
      </c>
      <c r="D181" s="104">
        <f>'Bhodani Jalgaon ALephata'!I667</f>
        <v>97.5</v>
      </c>
      <c r="E181" s="104">
        <f>'Gagargaon '!J657</f>
        <v>578.20000000000005</v>
      </c>
      <c r="F181" s="104">
        <f>'Indapur-Madha-Kandhar-Baramati'!X657</f>
        <v>466.8</v>
      </c>
      <c r="G181" s="104"/>
      <c r="H181" s="105">
        <f t="shared" si="0"/>
        <v>1508.3999999999999</v>
      </c>
      <c r="I181" s="88"/>
      <c r="J181" s="88"/>
      <c r="K181" s="88"/>
      <c r="L181" s="430"/>
      <c r="M181" s="106"/>
      <c r="N181" s="430"/>
      <c r="O181" s="439"/>
      <c r="P181" s="430"/>
      <c r="Q181" s="430"/>
      <c r="R181" s="88"/>
      <c r="S181" s="97"/>
      <c r="T181" s="88"/>
      <c r="U181" s="88"/>
      <c r="V181" s="88"/>
      <c r="W181" s="88"/>
      <c r="X181" s="88"/>
      <c r="Y181" s="88"/>
      <c r="Z181" s="88"/>
    </row>
    <row r="182" spans="1:26" ht="17.25">
      <c r="A182" s="357"/>
      <c r="B182" s="103" t="s">
        <v>32</v>
      </c>
      <c r="C182" s="104">
        <f>'Nira-Bhima '!I656</f>
        <v>338.09999999999997</v>
      </c>
      <c r="D182" s="104">
        <f>'Bhodani Jalgaon ALephata'!I668</f>
        <v>4266.7</v>
      </c>
      <c r="E182" s="104">
        <f>'Gagargaon '!J658</f>
        <v>505.59999999999997</v>
      </c>
      <c r="F182" s="104">
        <f>'Indapur-Madha-Kandhar-Baramati'!X658</f>
        <v>461.2</v>
      </c>
      <c r="G182" s="104"/>
      <c r="H182" s="105">
        <f t="shared" si="0"/>
        <v>5571.6</v>
      </c>
      <c r="I182" s="88"/>
      <c r="J182" s="88"/>
      <c r="K182" s="88"/>
      <c r="L182" s="310">
        <v>15</v>
      </c>
      <c r="M182" s="102"/>
      <c r="N182" s="311"/>
      <c r="O182" s="306">
        <f>H182+H183-L182</f>
        <v>8067.8</v>
      </c>
      <c r="P182" s="307">
        <v>312.94</v>
      </c>
      <c r="Q182" s="309">
        <f>O182/P182</f>
        <v>25.780660829551991</v>
      </c>
      <c r="R182" s="88"/>
      <c r="S182" s="97"/>
      <c r="T182" s="88"/>
      <c r="U182" s="88"/>
      <c r="V182" s="88"/>
      <c r="W182" s="88"/>
      <c r="X182" s="88"/>
      <c r="Y182" s="88"/>
      <c r="Z182" s="88"/>
    </row>
    <row r="183" spans="1:26" ht="17.25">
      <c r="A183" s="317">
        <v>46113</v>
      </c>
      <c r="B183" s="94" t="s">
        <v>25</v>
      </c>
      <c r="C183" s="95">
        <f>'Nira-Bhima '!I500</f>
        <v>360.5</v>
      </c>
      <c r="D183" s="95">
        <f>'Bhodani Jalgaon ALephata'!I512</f>
        <v>86</v>
      </c>
      <c r="E183" s="95">
        <f>'Gagargaon '!J502</f>
        <v>570</v>
      </c>
      <c r="F183" s="95">
        <f>'Indapur-Madha-Kandhar-Baramati'!X502</f>
        <v>1494.7</v>
      </c>
      <c r="G183" s="95"/>
      <c r="H183" s="96">
        <f t="shared" si="0"/>
        <v>2511.1999999999998</v>
      </c>
      <c r="I183" s="88"/>
      <c r="J183" s="88"/>
      <c r="K183" s="88"/>
      <c r="L183" s="430"/>
      <c r="M183" s="102"/>
      <c r="N183" s="430"/>
      <c r="O183" s="439"/>
      <c r="P183" s="430"/>
      <c r="Q183" s="430"/>
      <c r="R183" s="88"/>
      <c r="S183" s="97"/>
      <c r="T183" s="88"/>
      <c r="U183" s="88"/>
      <c r="V183" s="88"/>
      <c r="W183" s="88"/>
      <c r="X183" s="88"/>
      <c r="Y183" s="88"/>
      <c r="Z183" s="88"/>
    </row>
    <row r="184" spans="1:26" ht="17.25">
      <c r="A184" s="357"/>
      <c r="B184" s="94" t="s">
        <v>32</v>
      </c>
      <c r="C184" s="95">
        <f>'Nira-Bhima '!I501</f>
        <v>341.3</v>
      </c>
      <c r="D184" s="95">
        <f>'Bhodani Jalgaon ALephata'!I513</f>
        <v>4108.1000000000004</v>
      </c>
      <c r="E184" s="95">
        <f>'Gagargaon '!J503</f>
        <v>521.1</v>
      </c>
      <c r="F184" s="95">
        <f>'Indapur-Madha-Kandhar-Baramati'!X503</f>
        <v>2123.3000000000002</v>
      </c>
      <c r="G184" s="95"/>
      <c r="H184" s="96">
        <f t="shared" si="0"/>
        <v>7093.8000000000011</v>
      </c>
      <c r="I184" s="88"/>
      <c r="J184" s="88"/>
      <c r="K184" s="88"/>
      <c r="L184" s="310">
        <f>15+15+20</f>
        <v>50</v>
      </c>
      <c r="M184" s="102"/>
      <c r="N184" s="311"/>
      <c r="O184" s="306">
        <f>H184+H185-L184</f>
        <v>9821.7000000000007</v>
      </c>
      <c r="P184" s="307">
        <v>381.57</v>
      </c>
      <c r="Q184" s="309">
        <f>O184/P184</f>
        <v>25.740231150247663</v>
      </c>
      <c r="R184" s="88"/>
      <c r="S184" s="97"/>
      <c r="T184" s="88"/>
      <c r="U184" s="88"/>
      <c r="V184" s="88"/>
      <c r="W184" s="88"/>
      <c r="X184" s="88"/>
      <c r="Y184" s="88"/>
      <c r="Z184" s="88"/>
    </row>
    <row r="185" spans="1:26" ht="17.25">
      <c r="A185" s="317">
        <v>46114</v>
      </c>
      <c r="B185" s="94" t="s">
        <v>25</v>
      </c>
      <c r="C185" s="95">
        <f>'Nira-Bhima '!I502</f>
        <v>380.5</v>
      </c>
      <c r="D185" s="95">
        <f>'Bhodani Jalgaon ALephata'!I514</f>
        <v>103</v>
      </c>
      <c r="E185" s="95">
        <f>'Gagargaon '!J504</f>
        <v>585.80000000000007</v>
      </c>
      <c r="F185" s="95">
        <f>'Indapur-Madha-Kandhar-Baramati'!X504</f>
        <v>1708.6</v>
      </c>
      <c r="G185" s="95"/>
      <c r="H185" s="96">
        <f t="shared" si="0"/>
        <v>2777.9</v>
      </c>
      <c r="I185" s="88"/>
      <c r="J185" s="88"/>
      <c r="K185" s="88"/>
      <c r="L185" s="430"/>
      <c r="M185" s="102"/>
      <c r="N185" s="430"/>
      <c r="O185" s="439"/>
      <c r="P185" s="430"/>
      <c r="Q185" s="430"/>
      <c r="R185" s="88"/>
      <c r="S185" s="97"/>
      <c r="T185" s="88"/>
      <c r="U185" s="88"/>
      <c r="V185" s="88"/>
      <c r="W185" s="88"/>
      <c r="X185" s="88"/>
      <c r="Y185" s="88"/>
      <c r="Z185" s="88"/>
    </row>
    <row r="186" spans="1:26" ht="17.25">
      <c r="A186" s="357"/>
      <c r="B186" s="94" t="s">
        <v>32</v>
      </c>
      <c r="C186" s="95">
        <f>'Nira-Bhima '!I503</f>
        <v>333.3</v>
      </c>
      <c r="D186" s="95">
        <f>'Bhodani Jalgaon ALephata'!I515</f>
        <v>4212.8</v>
      </c>
      <c r="E186" s="95">
        <f>'Gagargaon '!J505</f>
        <v>432.1</v>
      </c>
      <c r="F186" s="95">
        <f>'Indapur-Madha-Kandhar-Baramati'!X505</f>
        <v>2222.1999999999998</v>
      </c>
      <c r="G186" s="95"/>
      <c r="H186" s="96">
        <f t="shared" si="0"/>
        <v>7200.4000000000005</v>
      </c>
      <c r="I186" s="88"/>
      <c r="J186" s="88"/>
      <c r="K186" s="88"/>
      <c r="L186" s="310">
        <f>15+30+25</f>
        <v>70</v>
      </c>
      <c r="M186" s="102"/>
      <c r="N186" s="311"/>
      <c r="O186" s="306">
        <f>H186+H187-L186</f>
        <v>10052.900000000001</v>
      </c>
      <c r="P186" s="307">
        <v>390.6</v>
      </c>
      <c r="Q186" s="309">
        <f>O186/P186</f>
        <v>25.737071172555044</v>
      </c>
      <c r="R186" s="88"/>
      <c r="S186" s="97"/>
      <c r="T186" s="88"/>
      <c r="U186" s="88"/>
      <c r="V186" s="88"/>
      <c r="W186" s="88"/>
      <c r="X186" s="88"/>
      <c r="Y186" s="88"/>
      <c r="Z186" s="88"/>
    </row>
    <row r="187" spans="1:26" ht="17.25">
      <c r="A187" s="317">
        <v>46115</v>
      </c>
      <c r="B187" s="94" t="s">
        <v>25</v>
      </c>
      <c r="C187" s="95">
        <f>'Nira-Bhima '!I504</f>
        <v>377.70000000000005</v>
      </c>
      <c r="D187" s="95">
        <f>'Bhodani Jalgaon ALephata'!I516</f>
        <v>105</v>
      </c>
      <c r="E187" s="95">
        <f>'Gagargaon '!J506</f>
        <v>599.6</v>
      </c>
      <c r="F187" s="95">
        <f>'Indapur-Madha-Kandhar-Baramati'!X506</f>
        <v>1840.2</v>
      </c>
      <c r="G187" s="95"/>
      <c r="H187" s="96">
        <f t="shared" si="0"/>
        <v>2922.5</v>
      </c>
      <c r="I187" s="88"/>
      <c r="J187" s="88"/>
      <c r="K187" s="88"/>
      <c r="L187" s="430"/>
      <c r="M187" s="102"/>
      <c r="N187" s="430"/>
      <c r="O187" s="439"/>
      <c r="P187" s="430"/>
      <c r="Q187" s="430"/>
      <c r="R187" s="88"/>
      <c r="S187" s="97"/>
      <c r="T187" s="88"/>
      <c r="U187" s="88"/>
      <c r="V187" s="88"/>
      <c r="W187" s="88"/>
      <c r="X187" s="88"/>
      <c r="Y187" s="88"/>
      <c r="Z187" s="88"/>
    </row>
    <row r="188" spans="1:26" ht="17.25">
      <c r="A188" s="357"/>
      <c r="B188" s="94" t="s">
        <v>32</v>
      </c>
      <c r="C188" s="95">
        <f>'Nira-Bhima '!I505</f>
        <v>329.3</v>
      </c>
      <c r="D188" s="95">
        <f>'Bhodani Jalgaon ALephata'!I517</f>
        <v>4240.8</v>
      </c>
      <c r="E188" s="95">
        <f>'Gagargaon '!J507</f>
        <v>525.9</v>
      </c>
      <c r="F188" s="95">
        <f>'Indapur-Madha-Kandhar-Baramati'!X507</f>
        <v>2172.6000000000004</v>
      </c>
      <c r="G188" s="95"/>
      <c r="H188" s="96">
        <f t="shared" si="0"/>
        <v>7268.6</v>
      </c>
      <c r="I188" s="88"/>
      <c r="J188" s="88"/>
      <c r="K188" s="88"/>
      <c r="L188" s="310">
        <f>15+29+10</f>
        <v>54</v>
      </c>
      <c r="M188" s="102"/>
      <c r="N188" s="311"/>
      <c r="O188" s="306">
        <f>H188+H189-L188</f>
        <v>10300.6</v>
      </c>
      <c r="P188" s="307">
        <v>400.4</v>
      </c>
      <c r="Q188" s="309">
        <f>O188/P188</f>
        <v>25.725774225774227</v>
      </c>
      <c r="R188" s="88"/>
      <c r="S188" s="97"/>
      <c r="T188" s="88"/>
      <c r="U188" s="88"/>
      <c r="V188" s="88"/>
      <c r="W188" s="88"/>
      <c r="X188" s="88"/>
      <c r="Y188" s="88"/>
      <c r="Z188" s="88"/>
    </row>
    <row r="189" spans="1:26" ht="17.25">
      <c r="A189" s="317">
        <v>46116</v>
      </c>
      <c r="B189" s="94" t="s">
        <v>25</v>
      </c>
      <c r="C189" s="95">
        <f>'Nira-Bhima '!I506</f>
        <v>353.1</v>
      </c>
      <c r="D189" s="95">
        <f>'Bhodani Jalgaon ALephata'!I518</f>
        <v>98.5</v>
      </c>
      <c r="E189" s="95">
        <f>'Gagargaon '!J508</f>
        <v>590.9</v>
      </c>
      <c r="F189" s="95">
        <f>'Indapur-Madha-Kandhar-Baramati'!X508</f>
        <v>2043.5</v>
      </c>
      <c r="G189" s="95"/>
      <c r="H189" s="96">
        <f t="shared" si="0"/>
        <v>3086</v>
      </c>
      <c r="I189" s="88"/>
      <c r="J189" s="88"/>
      <c r="K189" s="88"/>
      <c r="L189" s="430"/>
      <c r="M189" s="102"/>
      <c r="N189" s="430"/>
      <c r="O189" s="439"/>
      <c r="P189" s="430"/>
      <c r="Q189" s="430"/>
      <c r="R189" s="88"/>
      <c r="S189" s="97"/>
      <c r="T189" s="88"/>
      <c r="U189" s="88"/>
      <c r="V189" s="88"/>
      <c r="W189" s="88"/>
      <c r="X189" s="88"/>
      <c r="Y189" s="88"/>
      <c r="Z189" s="88"/>
    </row>
    <row r="190" spans="1:26" ht="17.25">
      <c r="A190" s="357"/>
      <c r="B190" s="94" t="s">
        <v>32</v>
      </c>
      <c r="C190" s="95">
        <f>'Nira-Bhima '!I507</f>
        <v>318.90000000000003</v>
      </c>
      <c r="D190" s="95">
        <f>'Bhodani Jalgaon ALephata'!I519</f>
        <v>4120.8</v>
      </c>
      <c r="E190" s="95">
        <f>'Gagargaon '!J509</f>
        <v>510</v>
      </c>
      <c r="F190" s="95">
        <f>'Indapur-Madha-Kandhar-Baramati'!X509</f>
        <v>2237.9</v>
      </c>
      <c r="G190" s="95"/>
      <c r="H190" s="96">
        <f t="shared" si="0"/>
        <v>7187.6</v>
      </c>
      <c r="I190" s="88"/>
      <c r="J190" s="88"/>
      <c r="K190" s="88"/>
      <c r="L190" s="310">
        <v>15</v>
      </c>
      <c r="M190" s="102"/>
      <c r="N190" s="311"/>
      <c r="O190" s="306">
        <f>H190+H191-L190</f>
        <v>10222.900000000001</v>
      </c>
      <c r="P190" s="307">
        <v>396.21</v>
      </c>
      <c r="Q190" s="309">
        <f>O190/P190</f>
        <v>25.801721309406634</v>
      </c>
      <c r="R190" s="88"/>
      <c r="S190" s="97"/>
      <c r="T190" s="88"/>
      <c r="U190" s="88"/>
      <c r="V190" s="88"/>
      <c r="W190" s="88"/>
      <c r="X190" s="88"/>
      <c r="Y190" s="88"/>
      <c r="Z190" s="88"/>
    </row>
    <row r="191" spans="1:26" ht="17.25">
      <c r="A191" s="317">
        <v>46117</v>
      </c>
      <c r="B191" s="94" t="s">
        <v>25</v>
      </c>
      <c r="C191" s="95">
        <f>'Nira-Bhima '!I508</f>
        <v>376.09999999999997</v>
      </c>
      <c r="D191" s="95">
        <f>'Bhodani Jalgaon ALephata'!I520</f>
        <v>45.2</v>
      </c>
      <c r="E191" s="95">
        <f>'Gagargaon '!J510</f>
        <v>603.5</v>
      </c>
      <c r="F191" s="95">
        <f>'Indapur-Madha-Kandhar-Baramati'!X510</f>
        <v>2025.5</v>
      </c>
      <c r="G191" s="95"/>
      <c r="H191" s="96">
        <f t="shared" si="0"/>
        <v>3050.3</v>
      </c>
      <c r="I191" s="88"/>
      <c r="J191" s="88"/>
      <c r="K191" s="88"/>
      <c r="L191" s="430"/>
      <c r="M191" s="102"/>
      <c r="N191" s="430"/>
      <c r="O191" s="439"/>
      <c r="P191" s="430"/>
      <c r="Q191" s="430"/>
      <c r="R191" s="88"/>
      <c r="S191" s="97"/>
      <c r="T191" s="88"/>
      <c r="U191" s="88"/>
      <c r="V191" s="88"/>
      <c r="W191" s="88"/>
      <c r="X191" s="88"/>
      <c r="Y191" s="88"/>
      <c r="Z191" s="88"/>
    </row>
    <row r="192" spans="1:26" ht="17.25">
      <c r="A192" s="357"/>
      <c r="B192" s="94" t="s">
        <v>32</v>
      </c>
      <c r="C192" s="95">
        <f>'Nira-Bhima '!I509</f>
        <v>329.9</v>
      </c>
      <c r="D192" s="95">
        <f>'Bhodani Jalgaon ALephata'!I521</f>
        <v>4158.8</v>
      </c>
      <c r="E192" s="95">
        <f>'Gagargaon '!J511</f>
        <v>530.29999999999995</v>
      </c>
      <c r="F192" s="95">
        <f>'Indapur-Madha-Kandhar-Baramati'!X511</f>
        <v>2341.7999999999997</v>
      </c>
      <c r="G192" s="95"/>
      <c r="H192" s="96">
        <f t="shared" si="0"/>
        <v>7360.7999999999993</v>
      </c>
      <c r="I192" s="88"/>
      <c r="J192" s="88"/>
      <c r="K192" s="88"/>
      <c r="L192" s="310">
        <v>15</v>
      </c>
      <c r="M192" s="102"/>
      <c r="N192" s="311"/>
      <c r="O192" s="306">
        <f>H192+H193-L192</f>
        <v>10325.5</v>
      </c>
      <c r="P192" s="307">
        <v>401.1</v>
      </c>
      <c r="Q192" s="309">
        <f>O192/P192</f>
        <v>25.742956868611316</v>
      </c>
      <c r="R192" s="88"/>
      <c r="S192" s="97"/>
      <c r="T192" s="88"/>
      <c r="U192" s="88"/>
      <c r="V192" s="88"/>
      <c r="W192" s="88"/>
      <c r="X192" s="88"/>
      <c r="Y192" s="88"/>
      <c r="Z192" s="88"/>
    </row>
    <row r="193" spans="1:26" ht="17.25">
      <c r="A193" s="317">
        <v>46118</v>
      </c>
      <c r="B193" s="94" t="s">
        <v>25</v>
      </c>
      <c r="C193" s="95">
        <f>'Nira-Bhima '!I510</f>
        <v>338.00000000000006</v>
      </c>
      <c r="D193" s="95">
        <f>'Bhodani Jalgaon ALephata'!I522</f>
        <v>95.199999999999989</v>
      </c>
      <c r="E193" s="95">
        <f>'Gagargaon '!J512</f>
        <v>566.40000000000009</v>
      </c>
      <c r="F193" s="95">
        <f>'Indapur-Madha-Kandhar-Baramati'!X512</f>
        <v>1980.1000000000001</v>
      </c>
      <c r="G193" s="95"/>
      <c r="H193" s="96">
        <f t="shared" si="0"/>
        <v>2979.7000000000003</v>
      </c>
      <c r="I193" s="88"/>
      <c r="J193" s="88"/>
      <c r="K193" s="88"/>
      <c r="L193" s="430"/>
      <c r="M193" s="102"/>
      <c r="N193" s="430"/>
      <c r="O193" s="439"/>
      <c r="P193" s="430"/>
      <c r="Q193" s="430"/>
      <c r="R193" s="88"/>
      <c r="S193" s="97"/>
      <c r="T193" s="88"/>
      <c r="U193" s="88"/>
      <c r="V193" s="88"/>
      <c r="W193" s="88"/>
      <c r="X193" s="88"/>
      <c r="Y193" s="88"/>
      <c r="Z193" s="88"/>
    </row>
    <row r="194" spans="1:26" ht="17.25">
      <c r="A194" s="357"/>
      <c r="B194" s="94" t="s">
        <v>32</v>
      </c>
      <c r="C194" s="95">
        <f>'Nira-Bhima '!I511</f>
        <v>312.70000000000005</v>
      </c>
      <c r="D194" s="95">
        <f>'Bhodani Jalgaon ALephata'!I523</f>
        <v>3932.4</v>
      </c>
      <c r="E194" s="95">
        <f>'Gagargaon '!J513</f>
        <v>520.19999999999993</v>
      </c>
      <c r="F194" s="95">
        <f>'Indapur-Madha-Kandhar-Baramati'!X513</f>
        <v>2237.5</v>
      </c>
      <c r="G194" s="95"/>
      <c r="H194" s="96">
        <f t="shared" si="0"/>
        <v>7002.8</v>
      </c>
      <c r="I194" s="88"/>
      <c r="J194" s="88"/>
      <c r="K194" s="88"/>
      <c r="L194" s="310">
        <v>15</v>
      </c>
      <c r="M194" s="102"/>
      <c r="N194" s="311"/>
      <c r="O194" s="306">
        <f>H194+H195-L194</f>
        <v>9983.6</v>
      </c>
      <c r="P194" s="307">
        <v>389.68</v>
      </c>
      <c r="Q194" s="309">
        <f>O194/P194</f>
        <v>25.619995894066928</v>
      </c>
      <c r="R194" s="88"/>
      <c r="S194" s="97"/>
      <c r="T194" s="88"/>
      <c r="U194" s="88"/>
      <c r="V194" s="88"/>
      <c r="W194" s="88"/>
      <c r="X194" s="88"/>
      <c r="Y194" s="88"/>
      <c r="Z194" s="88"/>
    </row>
    <row r="195" spans="1:26" ht="17.25">
      <c r="A195" s="317">
        <v>46119</v>
      </c>
      <c r="B195" s="94" t="s">
        <v>25</v>
      </c>
      <c r="C195" s="95">
        <f>'Nira-Bhima '!I512</f>
        <v>356.4</v>
      </c>
      <c r="D195" s="95">
        <f>'Bhodani Jalgaon ALephata'!I524</f>
        <v>101</v>
      </c>
      <c r="E195" s="95">
        <f>'Gagargaon '!J514</f>
        <v>567.30000000000007</v>
      </c>
      <c r="F195" s="95">
        <f>'Indapur-Madha-Kandhar-Baramati'!X514</f>
        <v>1971.1</v>
      </c>
      <c r="G195" s="95"/>
      <c r="H195" s="96">
        <f t="shared" si="0"/>
        <v>2995.8</v>
      </c>
      <c r="I195" s="88"/>
      <c r="J195" s="88"/>
      <c r="K195" s="88"/>
      <c r="L195" s="430"/>
      <c r="M195" s="102"/>
      <c r="N195" s="430"/>
      <c r="O195" s="439"/>
      <c r="P195" s="430"/>
      <c r="Q195" s="430"/>
      <c r="R195" s="88"/>
      <c r="S195" s="97"/>
      <c r="T195" s="88"/>
      <c r="U195" s="88"/>
      <c r="V195" s="88"/>
      <c r="W195" s="88"/>
      <c r="X195" s="88"/>
      <c r="Y195" s="88"/>
      <c r="Z195" s="88"/>
    </row>
    <row r="196" spans="1:26" ht="17.25">
      <c r="A196" s="357"/>
      <c r="B196" s="94" t="s">
        <v>32</v>
      </c>
      <c r="C196" s="95">
        <f>'Nira-Bhima '!I513</f>
        <v>337.49999999999994</v>
      </c>
      <c r="D196" s="95">
        <f>'Bhodani Jalgaon ALephata'!I525</f>
        <v>4059.8</v>
      </c>
      <c r="E196" s="95">
        <f>'Gagargaon '!J515</f>
        <v>528.6</v>
      </c>
      <c r="F196" s="95">
        <f>'Indapur-Madha-Kandhar-Baramati'!X515</f>
        <v>2279.9</v>
      </c>
      <c r="G196" s="95"/>
      <c r="H196" s="96">
        <f t="shared" si="0"/>
        <v>7205.8000000000011</v>
      </c>
      <c r="I196" s="88"/>
      <c r="J196" s="88"/>
      <c r="K196" s="88"/>
      <c r="L196" s="310">
        <f>15+168</f>
        <v>183</v>
      </c>
      <c r="M196" s="102"/>
      <c r="N196" s="311"/>
      <c r="O196" s="306">
        <f>H196+H197-L196</f>
        <v>9980.1</v>
      </c>
      <c r="P196" s="307">
        <v>388.78</v>
      </c>
      <c r="Q196" s="309">
        <f>O196/P196</f>
        <v>25.670301970265964</v>
      </c>
      <c r="R196" s="88"/>
      <c r="S196" s="97"/>
      <c r="T196" s="88"/>
      <c r="U196" s="88"/>
      <c r="V196" s="88"/>
      <c r="W196" s="88"/>
      <c r="X196" s="88"/>
      <c r="Y196" s="88"/>
      <c r="Z196" s="88"/>
    </row>
    <row r="197" spans="1:26" ht="17.25">
      <c r="A197" s="317">
        <v>46120</v>
      </c>
      <c r="B197" s="94" t="s">
        <v>25</v>
      </c>
      <c r="C197" s="95">
        <f>'Nira-Bhima '!I514</f>
        <v>359.20000000000005</v>
      </c>
      <c r="D197" s="95">
        <f>'Bhodani Jalgaon ALephata'!I526</f>
        <v>99.7</v>
      </c>
      <c r="E197" s="95">
        <f>'Gagargaon '!J516</f>
        <v>564.99999999999989</v>
      </c>
      <c r="F197" s="95">
        <f>'Indapur-Madha-Kandhar-Baramati'!X516</f>
        <v>1933.3999999999999</v>
      </c>
      <c r="G197" s="95"/>
      <c r="H197" s="96">
        <f t="shared" si="0"/>
        <v>2957.2999999999997</v>
      </c>
      <c r="I197" s="88"/>
      <c r="J197" s="88"/>
      <c r="K197" s="88"/>
      <c r="L197" s="430"/>
      <c r="M197" s="102"/>
      <c r="N197" s="430"/>
      <c r="O197" s="439"/>
      <c r="P197" s="430"/>
      <c r="Q197" s="430"/>
      <c r="R197" s="88"/>
      <c r="S197" s="97"/>
      <c r="T197" s="88"/>
      <c r="U197" s="88"/>
      <c r="V197" s="88"/>
      <c r="W197" s="88"/>
      <c r="X197" s="88"/>
      <c r="Y197" s="88"/>
      <c r="Z197" s="88"/>
    </row>
    <row r="198" spans="1:26" ht="17.25">
      <c r="A198" s="357"/>
      <c r="B198" s="94" t="s">
        <v>32</v>
      </c>
      <c r="C198" s="95">
        <f>'Nira-Bhima '!I515</f>
        <v>336.3</v>
      </c>
      <c r="D198" s="95">
        <f>'Bhodani Jalgaon ALephata'!I527</f>
        <v>4244.6000000000004</v>
      </c>
      <c r="E198" s="95">
        <f>'Gagargaon '!J517</f>
        <v>510.7</v>
      </c>
      <c r="F198" s="95">
        <f>'Indapur-Madha-Kandhar-Baramati'!X517</f>
        <v>2213.5</v>
      </c>
      <c r="G198" s="95"/>
      <c r="H198" s="96">
        <f t="shared" si="0"/>
        <v>7305.1</v>
      </c>
      <c r="I198" s="88"/>
      <c r="J198" s="88"/>
      <c r="K198" s="88"/>
      <c r="L198" s="310">
        <v>15</v>
      </c>
      <c r="M198" s="102"/>
      <c r="N198" s="311"/>
      <c r="O198" s="306">
        <f>H198+H199-L198</f>
        <v>10153.6</v>
      </c>
      <c r="P198" s="307">
        <v>395</v>
      </c>
      <c r="Q198" s="309">
        <f>O198/P198</f>
        <v>25.705316455696202</v>
      </c>
      <c r="R198" s="88"/>
      <c r="S198" s="97"/>
      <c r="T198" s="88"/>
      <c r="U198" s="88"/>
      <c r="V198" s="88"/>
      <c r="W198" s="88"/>
      <c r="X198" s="88"/>
      <c r="Y198" s="88"/>
      <c r="Z198" s="88"/>
    </row>
    <row r="199" spans="1:26" ht="17.25">
      <c r="A199" s="317">
        <v>46121</v>
      </c>
      <c r="B199" s="94" t="s">
        <v>25</v>
      </c>
      <c r="C199" s="95">
        <f>'Nira-Bhima '!I516</f>
        <v>363.50000000000006</v>
      </c>
      <c r="D199" s="95">
        <f>'Bhodani Jalgaon ALephata'!I528</f>
        <v>95.6</v>
      </c>
      <c r="E199" s="95">
        <f>'Gagargaon '!J518</f>
        <v>555.9</v>
      </c>
      <c r="F199" s="95">
        <f>'Indapur-Madha-Kandhar-Baramati'!X518</f>
        <v>1848.5</v>
      </c>
      <c r="G199" s="95"/>
      <c r="H199" s="96">
        <f t="shared" si="0"/>
        <v>2863.5</v>
      </c>
      <c r="I199" s="88"/>
      <c r="J199" s="88"/>
      <c r="K199" s="88"/>
      <c r="L199" s="430"/>
      <c r="M199" s="102"/>
      <c r="N199" s="430"/>
      <c r="O199" s="439"/>
      <c r="P199" s="430"/>
      <c r="Q199" s="430"/>
      <c r="R199" s="88"/>
      <c r="S199" s="97"/>
      <c r="T199" s="88"/>
      <c r="U199" s="88"/>
      <c r="V199" s="88"/>
      <c r="W199" s="88"/>
      <c r="X199" s="88"/>
      <c r="Y199" s="88"/>
      <c r="Z199" s="88"/>
    </row>
    <row r="200" spans="1:26" ht="17.25">
      <c r="A200" s="357"/>
      <c r="B200" s="94" t="s">
        <v>32</v>
      </c>
      <c r="C200" s="95">
        <f>'Nira-Bhima '!I517</f>
        <v>363.5</v>
      </c>
      <c r="D200" s="95">
        <f>'Bhodani Jalgaon ALephata'!I529</f>
        <v>4471.2</v>
      </c>
      <c r="E200" s="95">
        <f>'Gagargaon '!J519</f>
        <v>506.8</v>
      </c>
      <c r="F200" s="95">
        <f>'Indapur-Madha-Kandhar-Baramati'!X519</f>
        <v>2177.1999999999998</v>
      </c>
      <c r="G200" s="95"/>
      <c r="H200" s="96">
        <f t="shared" si="0"/>
        <v>7518.7</v>
      </c>
      <c r="I200" s="88"/>
      <c r="J200" s="88"/>
      <c r="K200" s="88"/>
      <c r="L200" s="310">
        <v>15</v>
      </c>
      <c r="M200" s="102"/>
      <c r="N200" s="311"/>
      <c r="O200" s="306">
        <f>H200+H201-L200</f>
        <v>10437.099999999999</v>
      </c>
      <c r="P200" s="307">
        <v>405.74</v>
      </c>
      <c r="Q200" s="309">
        <f>O200/P200</f>
        <v>25.723616108838169</v>
      </c>
      <c r="R200" s="88"/>
      <c r="S200" s="97"/>
      <c r="T200" s="88"/>
      <c r="U200" s="88"/>
      <c r="V200" s="88"/>
      <c r="W200" s="88"/>
      <c r="X200" s="88"/>
      <c r="Y200" s="88"/>
      <c r="Z200" s="88"/>
    </row>
    <row r="201" spans="1:26" ht="17.25">
      <c r="A201" s="317">
        <v>46122</v>
      </c>
      <c r="B201" s="94" t="s">
        <v>25</v>
      </c>
      <c r="C201" s="95">
        <f>'Nira-Bhima '!I518</f>
        <v>369</v>
      </c>
      <c r="D201" s="95">
        <f>'Bhodani Jalgaon ALephata'!I530</f>
        <v>89.2</v>
      </c>
      <c r="E201" s="95">
        <f>'Gagargaon '!J520</f>
        <v>560.80000000000007</v>
      </c>
      <c r="F201" s="95">
        <f>'Indapur-Madha-Kandhar-Baramati'!X520</f>
        <v>1914.3999999999999</v>
      </c>
      <c r="G201" s="95"/>
      <c r="H201" s="96">
        <f t="shared" si="0"/>
        <v>2933.3999999999996</v>
      </c>
      <c r="I201" s="88"/>
      <c r="J201" s="88"/>
      <c r="K201" s="88"/>
      <c r="L201" s="430"/>
      <c r="M201" s="102"/>
      <c r="N201" s="430"/>
      <c r="O201" s="439"/>
      <c r="P201" s="430"/>
      <c r="Q201" s="430"/>
      <c r="R201" s="88"/>
      <c r="S201" s="97"/>
      <c r="T201" s="88"/>
      <c r="U201" s="88"/>
      <c r="V201" s="88"/>
      <c r="W201" s="88"/>
      <c r="X201" s="88"/>
      <c r="Y201" s="88"/>
      <c r="Z201" s="88"/>
    </row>
    <row r="202" spans="1:26" ht="17.25">
      <c r="A202" s="357"/>
      <c r="B202" s="94" t="s">
        <v>32</v>
      </c>
      <c r="C202" s="95">
        <f>'Nira-Bhima '!I519</f>
        <v>349</v>
      </c>
      <c r="D202" s="95">
        <f>'Bhodani Jalgaon ALephata'!I531</f>
        <v>4278.6000000000004</v>
      </c>
      <c r="E202" s="95">
        <f>'Gagargaon '!J521</f>
        <v>524.70000000000005</v>
      </c>
      <c r="F202" s="95">
        <f>'Indapur-Madha-Kandhar-Baramati'!X521</f>
        <v>2318.9</v>
      </c>
      <c r="G202" s="95"/>
      <c r="H202" s="96">
        <f t="shared" si="0"/>
        <v>7471.2000000000007</v>
      </c>
      <c r="I202" s="88"/>
      <c r="J202" s="88"/>
      <c r="K202" s="88"/>
      <c r="L202" s="326">
        <v>15</v>
      </c>
      <c r="M202" s="107"/>
      <c r="N202" s="328"/>
      <c r="O202" s="324">
        <f>H202+H203-L202</f>
        <v>10470.1</v>
      </c>
      <c r="P202" s="325">
        <v>409</v>
      </c>
      <c r="Q202" s="327">
        <f>O202/P202</f>
        <v>25.599266503667483</v>
      </c>
      <c r="R202" s="88"/>
      <c r="S202" s="97"/>
      <c r="T202" s="88"/>
      <c r="U202" s="88"/>
      <c r="V202" s="88"/>
      <c r="W202" s="88"/>
      <c r="X202" s="88"/>
      <c r="Y202" s="88"/>
      <c r="Z202" s="88"/>
    </row>
    <row r="203" spans="1:26" ht="17.25">
      <c r="A203" s="329">
        <v>46123</v>
      </c>
      <c r="B203" s="108" t="s">
        <v>25</v>
      </c>
      <c r="C203" s="109">
        <f>'Nira-Bhima '!I527</f>
        <v>347.59999999999997</v>
      </c>
      <c r="D203" s="109">
        <f>'Bhodani Jalgaon ALephata'!I539</f>
        <v>96.8</v>
      </c>
      <c r="E203" s="109">
        <f>'Gagargaon '!J529</f>
        <v>555.6</v>
      </c>
      <c r="F203" s="109">
        <f>'Indapur-Madha-Kandhar-Baramati'!X529</f>
        <v>2013.9</v>
      </c>
      <c r="G203" s="109"/>
      <c r="H203" s="110">
        <f t="shared" si="0"/>
        <v>3013.9</v>
      </c>
      <c r="I203" s="88"/>
      <c r="J203" s="88"/>
      <c r="K203" s="88"/>
      <c r="L203" s="430"/>
      <c r="M203" s="107"/>
      <c r="N203" s="430"/>
      <c r="O203" s="439"/>
      <c r="P203" s="430"/>
      <c r="Q203" s="430"/>
      <c r="R203" s="88"/>
      <c r="S203" s="97"/>
      <c r="T203" s="88"/>
      <c r="U203" s="88"/>
      <c r="V203" s="88"/>
      <c r="W203" s="88"/>
      <c r="X203" s="88"/>
      <c r="Y203" s="88"/>
      <c r="Z203" s="88"/>
    </row>
    <row r="204" spans="1:26" ht="17.25">
      <c r="A204" s="357"/>
      <c r="B204" s="108" t="s">
        <v>32</v>
      </c>
      <c r="C204" s="109">
        <f>'Nira-Bhima '!I528</f>
        <v>331.90000000000003</v>
      </c>
      <c r="D204" s="109">
        <f>'Bhodani Jalgaon ALephata'!I540</f>
        <v>4118.7</v>
      </c>
      <c r="E204" s="109">
        <f>'Gagargaon '!J530</f>
        <v>526</v>
      </c>
      <c r="F204" s="109">
        <f>'Indapur-Madha-Kandhar-Baramati'!X530</f>
        <v>2412.6999999999998</v>
      </c>
      <c r="G204" s="109"/>
      <c r="H204" s="110">
        <f t="shared" si="0"/>
        <v>7389.2999999999993</v>
      </c>
      <c r="I204" s="88"/>
      <c r="J204" s="88"/>
      <c r="K204" s="88"/>
      <c r="L204" s="326">
        <v>15</v>
      </c>
      <c r="M204" s="107"/>
      <c r="N204" s="328"/>
      <c r="O204" s="324">
        <f>H204+H205-L204</f>
        <v>10066.9</v>
      </c>
      <c r="P204" s="325">
        <v>392.62</v>
      </c>
      <c r="Q204" s="327">
        <f>O204/P204</f>
        <v>25.640313789414702</v>
      </c>
      <c r="R204" s="88"/>
      <c r="S204" s="97"/>
      <c r="T204" s="88"/>
      <c r="U204" s="88"/>
      <c r="V204" s="88"/>
      <c r="W204" s="88"/>
      <c r="X204" s="88"/>
      <c r="Y204" s="88"/>
      <c r="Z204" s="88"/>
    </row>
    <row r="205" spans="1:26" ht="17.25">
      <c r="A205" s="329">
        <v>46124</v>
      </c>
      <c r="B205" s="108" t="s">
        <v>25</v>
      </c>
      <c r="C205" s="109">
        <f>'Nira-Bhima '!I529</f>
        <v>349.40000000000003</v>
      </c>
      <c r="D205" s="109">
        <f>'Bhodani Jalgaon ALephata'!I541</f>
        <v>109.1</v>
      </c>
      <c r="E205" s="109">
        <f>'Gagargaon '!J531</f>
        <v>537.70000000000005</v>
      </c>
      <c r="F205" s="109">
        <f>'Indapur-Madha-Kandhar-Baramati'!X531</f>
        <v>1696.3999999999999</v>
      </c>
      <c r="G205" s="109"/>
      <c r="H205" s="110">
        <f t="shared" si="0"/>
        <v>2692.6</v>
      </c>
      <c r="I205" s="88"/>
      <c r="J205" s="88"/>
      <c r="K205" s="88"/>
      <c r="L205" s="430"/>
      <c r="M205" s="107"/>
      <c r="N205" s="430"/>
      <c r="O205" s="439"/>
      <c r="P205" s="430"/>
      <c r="Q205" s="430"/>
      <c r="R205" s="88"/>
      <c r="S205" s="97"/>
      <c r="T205" s="88"/>
      <c r="U205" s="88"/>
      <c r="V205" s="88"/>
      <c r="W205" s="88"/>
      <c r="X205" s="88"/>
      <c r="Y205" s="88"/>
      <c r="Z205" s="88"/>
    </row>
    <row r="206" spans="1:26" ht="17.25">
      <c r="A206" s="357"/>
      <c r="B206" s="108" t="s">
        <v>32</v>
      </c>
      <c r="C206" s="109">
        <f>'Nira-Bhima '!I530</f>
        <v>327.29999999999995</v>
      </c>
      <c r="D206" s="109">
        <f>'Bhodani Jalgaon ALephata'!I542</f>
        <v>4054.3</v>
      </c>
      <c r="E206" s="109">
        <f>'Gagargaon '!J532</f>
        <v>516.29999999999995</v>
      </c>
      <c r="F206" s="109">
        <f>'Indapur-Madha-Kandhar-Baramati'!X532</f>
        <v>2380.7999999999997</v>
      </c>
      <c r="G206" s="109"/>
      <c r="H206" s="110">
        <f t="shared" si="0"/>
        <v>7278.7000000000007</v>
      </c>
      <c r="I206" s="88"/>
      <c r="J206" s="88"/>
      <c r="K206" s="88"/>
      <c r="L206" s="326">
        <v>15</v>
      </c>
      <c r="M206" s="107"/>
      <c r="N206" s="328"/>
      <c r="O206" s="324">
        <f>H206+H207-L206</f>
        <v>10200</v>
      </c>
      <c r="P206" s="325">
        <v>396.28</v>
      </c>
      <c r="Q206" s="327">
        <f>O206/P206</f>
        <v>25.739376198647424</v>
      </c>
      <c r="R206" s="88"/>
      <c r="S206" s="97"/>
      <c r="T206" s="88"/>
      <c r="U206" s="88"/>
      <c r="V206" s="88"/>
      <c r="W206" s="88"/>
      <c r="X206" s="88"/>
      <c r="Y206" s="88"/>
      <c r="Z206" s="88"/>
    </row>
    <row r="207" spans="1:26" ht="17.25">
      <c r="A207" s="329">
        <v>46125</v>
      </c>
      <c r="B207" s="108" t="s">
        <v>25</v>
      </c>
      <c r="C207" s="109">
        <f>'Nira-Bhima '!I531</f>
        <v>333.9</v>
      </c>
      <c r="D207" s="109">
        <f>'Bhodani Jalgaon ALephata'!I543</f>
        <v>100.7</v>
      </c>
      <c r="E207" s="109">
        <f>'Gagargaon '!J533</f>
        <v>556.4</v>
      </c>
      <c r="F207" s="109">
        <f>'Indapur-Madha-Kandhar-Baramati'!X533</f>
        <v>1945.3</v>
      </c>
      <c r="G207" s="109"/>
      <c r="H207" s="110">
        <f t="shared" si="0"/>
        <v>2936.3</v>
      </c>
      <c r="I207" s="88"/>
      <c r="J207" s="88"/>
      <c r="K207" s="88"/>
      <c r="L207" s="430"/>
      <c r="M207" s="107"/>
      <c r="N207" s="430"/>
      <c r="O207" s="439"/>
      <c r="P207" s="430"/>
      <c r="Q207" s="430"/>
      <c r="R207" s="88"/>
      <c r="S207" s="97"/>
      <c r="T207" s="88"/>
      <c r="U207" s="88"/>
      <c r="V207" s="88"/>
      <c r="W207" s="88"/>
      <c r="X207" s="88"/>
      <c r="Y207" s="88"/>
      <c r="Z207" s="88"/>
    </row>
    <row r="208" spans="1:26" ht="17.25">
      <c r="A208" s="357"/>
      <c r="B208" s="108" t="s">
        <v>32</v>
      </c>
      <c r="C208" s="109">
        <f>'Nira-Bhima '!I532</f>
        <v>299.40000000000003</v>
      </c>
      <c r="D208" s="109">
        <f>'Bhodani Jalgaon ALephata'!I544</f>
        <v>4165.1000000000004</v>
      </c>
      <c r="E208" s="109">
        <f>'Gagargaon '!J534</f>
        <v>517.1</v>
      </c>
      <c r="F208" s="109">
        <f>'Indapur-Madha-Kandhar-Baramati'!X534</f>
        <v>2394.1000000000004</v>
      </c>
      <c r="G208" s="109"/>
      <c r="H208" s="110">
        <f t="shared" si="0"/>
        <v>7375.7000000000007</v>
      </c>
      <c r="I208" s="88"/>
      <c r="J208" s="88"/>
      <c r="K208" s="88"/>
      <c r="L208" s="326">
        <f>15+81</f>
        <v>96</v>
      </c>
      <c r="M208" s="107"/>
      <c r="N208" s="328"/>
      <c r="O208" s="324">
        <f>H208+H209-L208</f>
        <v>10347</v>
      </c>
      <c r="P208" s="325">
        <v>404.2</v>
      </c>
      <c r="Q208" s="327">
        <f>O208/P208</f>
        <v>25.598713508164277</v>
      </c>
      <c r="R208" s="88"/>
      <c r="S208" s="97"/>
      <c r="T208" s="88"/>
      <c r="U208" s="88"/>
      <c r="V208" s="88"/>
      <c r="W208" s="88"/>
      <c r="X208" s="88"/>
      <c r="Y208" s="88"/>
      <c r="Z208" s="88"/>
    </row>
    <row r="209" spans="1:26" ht="17.25">
      <c r="A209" s="329">
        <v>46126</v>
      </c>
      <c r="B209" s="108" t="s">
        <v>25</v>
      </c>
      <c r="C209" s="109">
        <f>'Nira-Bhima '!I533</f>
        <v>334.5</v>
      </c>
      <c r="D209" s="109">
        <f>'Bhodani Jalgaon ALephata'!I545</f>
        <v>100.5</v>
      </c>
      <c r="E209" s="109">
        <f>'Gagargaon '!J535</f>
        <v>528.5</v>
      </c>
      <c r="F209" s="109">
        <f>'Indapur-Madha-Kandhar-Baramati'!X535</f>
        <v>2103.8000000000002</v>
      </c>
      <c r="G209" s="109"/>
      <c r="H209" s="110">
        <f t="shared" si="0"/>
        <v>3067.3</v>
      </c>
      <c r="I209" s="88"/>
      <c r="J209" s="88"/>
      <c r="K209" s="88"/>
      <c r="L209" s="430"/>
      <c r="M209" s="107"/>
      <c r="N209" s="430"/>
      <c r="O209" s="439"/>
      <c r="P209" s="430"/>
      <c r="Q209" s="430"/>
      <c r="R209" s="88"/>
      <c r="S209" s="97"/>
      <c r="T209" s="88"/>
      <c r="U209" s="88"/>
      <c r="V209" s="88"/>
      <c r="W209" s="88"/>
      <c r="X209" s="88"/>
      <c r="Y209" s="88"/>
      <c r="Z209" s="88"/>
    </row>
    <row r="210" spans="1:26" ht="17.25">
      <c r="A210" s="357"/>
      <c r="B210" s="108" t="s">
        <v>32</v>
      </c>
      <c r="C210" s="109">
        <f>'Nira-Bhima '!I534</f>
        <v>327.39999999999998</v>
      </c>
      <c r="D210" s="109">
        <f>'Bhodani Jalgaon ALephata'!I546</f>
        <v>4078.5</v>
      </c>
      <c r="E210" s="109">
        <f>'Gagargaon '!J536</f>
        <v>542.9</v>
      </c>
      <c r="F210" s="109">
        <f>'Indapur-Madha-Kandhar-Baramati'!X536</f>
        <v>2430.8000000000002</v>
      </c>
      <c r="G210" s="109"/>
      <c r="H210" s="110">
        <f t="shared" si="0"/>
        <v>7379.5999999999995</v>
      </c>
      <c r="I210" s="88"/>
      <c r="J210" s="88"/>
      <c r="K210" s="88"/>
      <c r="L210" s="326">
        <v>15</v>
      </c>
      <c r="M210" s="107"/>
      <c r="N210" s="328"/>
      <c r="O210" s="324">
        <f>H210+H211-L210</f>
        <v>10412.099999999999</v>
      </c>
      <c r="P210" s="325">
        <v>403.73</v>
      </c>
      <c r="Q210" s="327">
        <f>O210/P210</f>
        <v>25.789760483491438</v>
      </c>
      <c r="R210" s="88"/>
      <c r="S210" s="97"/>
      <c r="T210" s="88"/>
      <c r="U210" s="88"/>
      <c r="V210" s="88"/>
      <c r="W210" s="88"/>
      <c r="X210" s="88"/>
      <c r="Y210" s="88"/>
      <c r="Z210" s="88"/>
    </row>
    <row r="211" spans="1:26" ht="17.25">
      <c r="A211" s="329">
        <v>46127</v>
      </c>
      <c r="B211" s="108" t="s">
        <v>25</v>
      </c>
      <c r="C211" s="109">
        <f>'Nira-Bhima '!I535</f>
        <v>351.50000000000006</v>
      </c>
      <c r="D211" s="109">
        <f>'Bhodani Jalgaon ALephata'!I547</f>
        <v>94.9</v>
      </c>
      <c r="E211" s="109">
        <f>'Gagargaon '!J537</f>
        <v>543.20000000000005</v>
      </c>
      <c r="F211" s="109">
        <f>'Indapur-Madha-Kandhar-Baramati'!X537</f>
        <v>2057.9</v>
      </c>
      <c r="G211" s="109"/>
      <c r="H211" s="110">
        <f t="shared" si="0"/>
        <v>3047.5</v>
      </c>
      <c r="I211" s="88"/>
      <c r="J211" s="88"/>
      <c r="K211" s="88"/>
      <c r="L211" s="430"/>
      <c r="M211" s="107"/>
      <c r="N211" s="430"/>
      <c r="O211" s="439"/>
      <c r="P211" s="430"/>
      <c r="Q211" s="430"/>
      <c r="R211" s="88"/>
      <c r="S211" s="97"/>
      <c r="T211" s="88"/>
      <c r="U211" s="88"/>
      <c r="V211" s="88"/>
      <c r="W211" s="88"/>
      <c r="X211" s="88"/>
      <c r="Y211" s="88"/>
      <c r="Z211" s="88"/>
    </row>
    <row r="212" spans="1:26" ht="17.25">
      <c r="A212" s="357"/>
      <c r="B212" s="108" t="s">
        <v>32</v>
      </c>
      <c r="C212" s="109">
        <f>'Nira-Bhima '!I536</f>
        <v>336.5</v>
      </c>
      <c r="D212" s="109">
        <f>'Bhodani Jalgaon ALephata'!I548</f>
        <v>4209.3</v>
      </c>
      <c r="E212" s="109">
        <f>'Gagargaon '!J538</f>
        <v>509.30000000000007</v>
      </c>
      <c r="F212" s="109">
        <f>'Indapur-Madha-Kandhar-Baramati'!X538</f>
        <v>2449.3999999999996</v>
      </c>
      <c r="G212" s="109"/>
      <c r="H212" s="110">
        <f t="shared" si="0"/>
        <v>7504.5</v>
      </c>
      <c r="I212" s="88"/>
      <c r="J212" s="88"/>
      <c r="K212" s="88"/>
      <c r="L212" s="326">
        <v>15</v>
      </c>
      <c r="M212" s="107"/>
      <c r="N212" s="328"/>
      <c r="O212" s="324">
        <f>H212+H213-L212</f>
        <v>10485</v>
      </c>
      <c r="P212" s="325">
        <v>405.81</v>
      </c>
      <c r="Q212" s="327">
        <f>O212/P212</f>
        <v>25.837214459968951</v>
      </c>
      <c r="R212" s="88"/>
      <c r="S212" s="97"/>
      <c r="T212" s="88"/>
      <c r="U212" s="88"/>
      <c r="V212" s="88"/>
      <c r="W212" s="88"/>
      <c r="X212" s="88"/>
      <c r="Y212" s="88"/>
      <c r="Z212" s="88"/>
    </row>
    <row r="213" spans="1:26" ht="17.25">
      <c r="A213" s="329">
        <v>46128</v>
      </c>
      <c r="B213" s="108" t="s">
        <v>25</v>
      </c>
      <c r="C213" s="109">
        <f>'Nira-Bhima '!I537</f>
        <v>366.5</v>
      </c>
      <c r="D213" s="109">
        <f>'Bhodani Jalgaon ALephata'!I549</f>
        <v>89.3</v>
      </c>
      <c r="E213" s="109">
        <f>'Gagargaon '!J539</f>
        <v>543.79999999999995</v>
      </c>
      <c r="F213" s="109">
        <f>'Indapur-Madha-Kandhar-Baramati'!X539</f>
        <v>1995.8999999999999</v>
      </c>
      <c r="G213" s="109"/>
      <c r="H213" s="110">
        <f t="shared" si="0"/>
        <v>2995.5</v>
      </c>
      <c r="I213" s="88"/>
      <c r="J213" s="88"/>
      <c r="K213" s="88"/>
      <c r="L213" s="430"/>
      <c r="M213" s="107"/>
      <c r="N213" s="430"/>
      <c r="O213" s="439"/>
      <c r="P213" s="430"/>
      <c r="Q213" s="430"/>
      <c r="R213" s="88"/>
      <c r="S213" s="97"/>
      <c r="T213" s="88"/>
      <c r="U213" s="88"/>
      <c r="V213" s="88"/>
      <c r="W213" s="88"/>
      <c r="X213" s="88"/>
      <c r="Y213" s="88"/>
      <c r="Z213" s="88"/>
    </row>
    <row r="214" spans="1:26" ht="17.25">
      <c r="A214" s="357"/>
      <c r="B214" s="108" t="s">
        <v>32</v>
      </c>
      <c r="C214" s="109">
        <f>'Nira-Bhima '!I538</f>
        <v>355.90000000000003</v>
      </c>
      <c r="D214" s="109">
        <f>'Bhodani Jalgaon ALephata'!I550</f>
        <v>4188.1000000000004</v>
      </c>
      <c r="E214" s="109">
        <f>'Gagargaon '!J540</f>
        <v>505.80000000000007</v>
      </c>
      <c r="F214" s="109">
        <f>'Indapur-Madha-Kandhar-Baramati'!X540</f>
        <v>2440.6</v>
      </c>
      <c r="G214" s="109"/>
      <c r="H214" s="110">
        <f t="shared" si="0"/>
        <v>7490.4</v>
      </c>
      <c r="I214" s="88"/>
      <c r="J214" s="88"/>
      <c r="K214" s="88"/>
      <c r="L214" s="326">
        <v>15</v>
      </c>
      <c r="M214" s="107"/>
      <c r="N214" s="328"/>
      <c r="O214" s="324">
        <f>H214+H215-L214</f>
        <v>10439.299999999999</v>
      </c>
      <c r="P214" s="325">
        <v>405.95</v>
      </c>
      <c r="Q214" s="327">
        <f>O214/P214</f>
        <v>25.71572853799729</v>
      </c>
      <c r="R214" s="88"/>
      <c r="S214" s="97"/>
      <c r="T214" s="88"/>
      <c r="U214" s="88"/>
      <c r="V214" s="88"/>
      <c r="W214" s="88"/>
      <c r="X214" s="88"/>
      <c r="Y214" s="88"/>
      <c r="Z214" s="88"/>
    </row>
    <row r="215" spans="1:26" ht="17.25">
      <c r="A215" s="329">
        <v>46129</v>
      </c>
      <c r="B215" s="108" t="s">
        <v>25</v>
      </c>
      <c r="C215" s="109">
        <f>'Nira-Bhima '!I539</f>
        <v>358.29999999999995</v>
      </c>
      <c r="D215" s="109">
        <f>'Bhodani Jalgaon ALephata'!I551</f>
        <v>92.199999999999989</v>
      </c>
      <c r="E215" s="109">
        <f>'Gagargaon '!J541</f>
        <v>509.8</v>
      </c>
      <c r="F215" s="109">
        <f>'Indapur-Madha-Kandhar-Baramati'!X541</f>
        <v>2003.6</v>
      </c>
      <c r="G215" s="109"/>
      <c r="H215" s="110">
        <f t="shared" si="0"/>
        <v>2963.8999999999996</v>
      </c>
      <c r="I215" s="88"/>
      <c r="J215" s="88"/>
      <c r="K215" s="88"/>
      <c r="L215" s="430"/>
      <c r="M215" s="107"/>
      <c r="N215" s="430"/>
      <c r="O215" s="439"/>
      <c r="P215" s="430"/>
      <c r="Q215" s="430"/>
      <c r="R215" s="88"/>
      <c r="S215" s="97"/>
      <c r="T215" s="88"/>
      <c r="U215" s="88"/>
      <c r="V215" s="88"/>
      <c r="W215" s="88"/>
      <c r="X215" s="88"/>
      <c r="Y215" s="88"/>
      <c r="Z215" s="88"/>
    </row>
    <row r="216" spans="1:26" ht="17.25">
      <c r="A216" s="357"/>
      <c r="B216" s="108" t="s">
        <v>32</v>
      </c>
      <c r="C216" s="109">
        <f>'Nira-Bhima '!I540</f>
        <v>335.29999999999995</v>
      </c>
      <c r="D216" s="109">
        <f>'Bhodani Jalgaon ALephata'!I552</f>
        <v>4350.1000000000004</v>
      </c>
      <c r="E216" s="109">
        <f>'Gagargaon '!J542</f>
        <v>512.80000000000007</v>
      </c>
      <c r="F216" s="109">
        <f>'Indapur-Madha-Kandhar-Baramati'!X542</f>
        <v>2390.8000000000002</v>
      </c>
      <c r="G216" s="109"/>
      <c r="H216" s="110">
        <f t="shared" si="0"/>
        <v>7589.0000000000009</v>
      </c>
      <c r="I216" s="88"/>
      <c r="J216" s="88"/>
      <c r="K216" s="88"/>
      <c r="L216" s="326">
        <v>15</v>
      </c>
      <c r="M216" s="107"/>
      <c r="N216" s="328"/>
      <c r="O216" s="324">
        <f>H216+H217-L216</f>
        <v>10573.900000000001</v>
      </c>
      <c r="P216" s="325">
        <v>410.15</v>
      </c>
      <c r="Q216" s="327">
        <f>O216/P216</f>
        <v>25.780568084847012</v>
      </c>
      <c r="R216" s="88"/>
      <c r="S216" s="97"/>
      <c r="T216" s="88"/>
      <c r="U216" s="88"/>
      <c r="V216" s="88"/>
      <c r="W216" s="88"/>
      <c r="X216" s="88"/>
      <c r="Y216" s="88"/>
      <c r="Z216" s="88"/>
    </row>
    <row r="217" spans="1:26" ht="17.25">
      <c r="A217" s="329">
        <v>46130</v>
      </c>
      <c r="B217" s="108" t="s">
        <v>25</v>
      </c>
      <c r="C217" s="109">
        <f>'Nira-Bhima '!I541</f>
        <v>376.50000000000006</v>
      </c>
      <c r="D217" s="109">
        <f>'Bhodani Jalgaon ALephata'!I553</f>
        <v>96.800000000000011</v>
      </c>
      <c r="E217" s="109">
        <f>'Gagargaon '!J543</f>
        <v>536.70000000000005</v>
      </c>
      <c r="F217" s="109">
        <f>'Indapur-Madha-Kandhar-Baramati'!X543</f>
        <v>1989.9</v>
      </c>
      <c r="G217" s="109"/>
      <c r="H217" s="110">
        <f t="shared" si="0"/>
        <v>2999.9</v>
      </c>
      <c r="I217" s="88"/>
      <c r="J217" s="88"/>
      <c r="K217" s="88"/>
      <c r="L217" s="430"/>
      <c r="M217" s="107"/>
      <c r="N217" s="430"/>
      <c r="O217" s="439"/>
      <c r="P217" s="430"/>
      <c r="Q217" s="430"/>
      <c r="R217" s="88"/>
      <c r="S217" s="97"/>
      <c r="T217" s="88"/>
      <c r="U217" s="88"/>
      <c r="V217" s="88"/>
      <c r="W217" s="88"/>
      <c r="X217" s="88"/>
      <c r="Y217" s="88"/>
      <c r="Z217" s="88"/>
    </row>
    <row r="218" spans="1:26" ht="17.25">
      <c r="A218" s="357"/>
      <c r="B218" s="108" t="s">
        <v>32</v>
      </c>
      <c r="C218" s="109">
        <f>'Nira-Bhima '!I542</f>
        <v>340.5</v>
      </c>
      <c r="D218" s="109">
        <f>'Bhodani Jalgaon ALephata'!I554</f>
        <v>3875.6</v>
      </c>
      <c r="E218" s="109">
        <f>'Gagargaon '!J544</f>
        <v>519.5</v>
      </c>
      <c r="F218" s="109">
        <f>'Indapur-Madha-Kandhar-Baramati'!X544</f>
        <v>2397.2999999999997</v>
      </c>
      <c r="G218" s="109"/>
      <c r="H218" s="110">
        <f t="shared" si="0"/>
        <v>7132.9</v>
      </c>
      <c r="I218" s="88"/>
      <c r="J218" s="88"/>
      <c r="K218" s="88"/>
      <c r="L218" s="326">
        <v>15</v>
      </c>
      <c r="M218" s="107"/>
      <c r="N218" s="328"/>
      <c r="O218" s="324">
        <f>H218+H219-L218</f>
        <v>10095.099999999999</v>
      </c>
      <c r="P218" s="325">
        <v>392.2</v>
      </c>
      <c r="Q218" s="327">
        <f>O218/P218</f>
        <v>25.739673635900047</v>
      </c>
      <c r="R218" s="88"/>
      <c r="S218" s="97"/>
      <c r="T218" s="88"/>
      <c r="U218" s="88"/>
      <c r="V218" s="88"/>
      <c r="W218" s="88"/>
      <c r="X218" s="88"/>
      <c r="Y218" s="88"/>
      <c r="Z218" s="88"/>
    </row>
    <row r="219" spans="1:26" ht="17.25">
      <c r="A219" s="329">
        <v>46131</v>
      </c>
      <c r="B219" s="108" t="s">
        <v>25</v>
      </c>
      <c r="C219" s="109">
        <f>'Nira-Bhima '!I543</f>
        <v>379.7</v>
      </c>
      <c r="D219" s="109">
        <f>'Bhodani Jalgaon ALephata'!I555</f>
        <v>95.4</v>
      </c>
      <c r="E219" s="109">
        <f>'Gagargaon '!J545</f>
        <v>543.79999999999995</v>
      </c>
      <c r="F219" s="109">
        <f>'Indapur-Madha-Kandhar-Baramati'!X545</f>
        <v>1958.3</v>
      </c>
      <c r="G219" s="109"/>
      <c r="H219" s="110">
        <f t="shared" si="0"/>
        <v>2977.2</v>
      </c>
      <c r="I219" s="88"/>
      <c r="J219" s="88"/>
      <c r="K219" s="88"/>
      <c r="L219" s="430"/>
      <c r="M219" s="107"/>
      <c r="N219" s="430"/>
      <c r="O219" s="439"/>
      <c r="P219" s="430"/>
      <c r="Q219" s="430"/>
      <c r="R219" s="88"/>
      <c r="S219" s="97"/>
      <c r="T219" s="88"/>
      <c r="U219" s="88"/>
      <c r="V219" s="88"/>
      <c r="W219" s="88"/>
      <c r="X219" s="88"/>
      <c r="Y219" s="88"/>
      <c r="Z219" s="88"/>
    </row>
    <row r="220" spans="1:26" ht="17.25">
      <c r="A220" s="357"/>
      <c r="B220" s="108" t="s">
        <v>32</v>
      </c>
      <c r="C220" s="109">
        <f>'Nira-Bhima '!I544</f>
        <v>339.7</v>
      </c>
      <c r="D220" s="109">
        <f>'Bhodani Jalgaon ALephata'!I556</f>
        <v>3992.2</v>
      </c>
      <c r="E220" s="109">
        <f>'Gagargaon '!J546</f>
        <v>283.5</v>
      </c>
      <c r="F220" s="109">
        <f>'Indapur-Madha-Kandhar-Baramati'!X546</f>
        <v>2057.5</v>
      </c>
      <c r="G220" s="109"/>
      <c r="H220" s="110">
        <f t="shared" si="0"/>
        <v>6672.9</v>
      </c>
      <c r="I220" s="88"/>
      <c r="J220" s="88"/>
      <c r="K220" s="88"/>
      <c r="L220" s="326">
        <v>15</v>
      </c>
      <c r="M220" s="107"/>
      <c r="N220" s="328"/>
      <c r="O220" s="324">
        <f>H220+H221-L220</f>
        <v>9506.4</v>
      </c>
      <c r="P220" s="325">
        <v>368.76</v>
      </c>
      <c r="Q220" s="327">
        <f>O220/P220</f>
        <v>25.779368695086234</v>
      </c>
      <c r="R220" s="88"/>
      <c r="S220" s="97"/>
      <c r="T220" s="88"/>
      <c r="U220" s="88"/>
      <c r="V220" s="88"/>
      <c r="W220" s="88"/>
      <c r="X220" s="88"/>
      <c r="Y220" s="88"/>
      <c r="Z220" s="88"/>
    </row>
    <row r="221" spans="1:26" ht="17.25">
      <c r="A221" s="329">
        <v>46132</v>
      </c>
      <c r="B221" s="108" t="s">
        <v>25</v>
      </c>
      <c r="C221" s="109">
        <f>'Nira-Bhima '!I545</f>
        <v>365.40000000000003</v>
      </c>
      <c r="D221" s="109">
        <f>'Bhodani Jalgaon ALephata'!I557</f>
        <v>101.6</v>
      </c>
      <c r="E221" s="109">
        <f>'Gagargaon '!J547</f>
        <v>536.90000000000009</v>
      </c>
      <c r="F221" s="109">
        <f>'Indapur-Madha-Kandhar-Baramati'!X547</f>
        <v>1844.6</v>
      </c>
      <c r="G221" s="109"/>
      <c r="H221" s="110">
        <f t="shared" si="0"/>
        <v>2848.5</v>
      </c>
      <c r="I221" s="88"/>
      <c r="J221" s="88"/>
      <c r="K221" s="88"/>
      <c r="L221" s="430"/>
      <c r="M221" s="107"/>
      <c r="N221" s="430"/>
      <c r="O221" s="439"/>
      <c r="P221" s="430"/>
      <c r="Q221" s="430"/>
      <c r="R221" s="88"/>
      <c r="S221" s="97"/>
      <c r="T221" s="88"/>
      <c r="U221" s="88"/>
      <c r="V221" s="88"/>
      <c r="W221" s="88"/>
      <c r="X221" s="88"/>
      <c r="Y221" s="88"/>
      <c r="Z221" s="88"/>
    </row>
    <row r="222" spans="1:26" ht="17.25">
      <c r="A222" s="357"/>
      <c r="B222" s="108" t="s">
        <v>32</v>
      </c>
      <c r="C222" s="109">
        <f>'Nira-Bhima '!I546</f>
        <v>338.6</v>
      </c>
      <c r="D222" s="109">
        <f>'Bhodani Jalgaon ALephata'!I558</f>
        <v>4148.6000000000004</v>
      </c>
      <c r="E222" s="109">
        <f>'Gagargaon '!J548</f>
        <v>517.9</v>
      </c>
      <c r="F222" s="109">
        <f>'Indapur-Madha-Kandhar-Baramati'!X548</f>
        <v>2337.7999999999997</v>
      </c>
      <c r="G222" s="109"/>
      <c r="H222" s="110">
        <f t="shared" si="0"/>
        <v>7342.9</v>
      </c>
      <c r="I222" s="88"/>
      <c r="J222" s="88"/>
      <c r="K222" s="88"/>
      <c r="L222" s="310">
        <v>15</v>
      </c>
      <c r="M222" s="102"/>
      <c r="N222" s="311"/>
      <c r="O222" s="306">
        <f>H222+H223-L222</f>
        <v>10260</v>
      </c>
      <c r="P222" s="307">
        <v>397.52</v>
      </c>
      <c r="Q222" s="309">
        <f>O222/P222</f>
        <v>25.810022137250957</v>
      </c>
      <c r="R222" s="88"/>
      <c r="S222" s="97"/>
      <c r="T222" s="88"/>
      <c r="U222" s="88"/>
      <c r="V222" s="88"/>
      <c r="W222" s="88"/>
      <c r="X222" s="88"/>
      <c r="Y222" s="88"/>
      <c r="Z222" s="88"/>
    </row>
    <row r="223" spans="1:26" ht="17.25">
      <c r="A223" s="317">
        <v>46133</v>
      </c>
      <c r="B223" s="94" t="s">
        <v>25</v>
      </c>
      <c r="C223" s="95">
        <f>'Nira-Bhima '!I554</f>
        <v>382.3</v>
      </c>
      <c r="D223" s="95">
        <f>'Bhodani Jalgaon ALephata'!I566</f>
        <v>105.1</v>
      </c>
      <c r="E223" s="95">
        <f>'Gagargaon '!J556</f>
        <v>508.40000000000003</v>
      </c>
      <c r="F223" s="95">
        <f>'Indapur-Madha-Kandhar-Baramati'!X556</f>
        <v>1936.3000000000002</v>
      </c>
      <c r="G223" s="95"/>
      <c r="H223" s="96">
        <f t="shared" si="0"/>
        <v>2932.1000000000004</v>
      </c>
      <c r="I223" s="88"/>
      <c r="J223" s="88"/>
      <c r="K223" s="88"/>
      <c r="L223" s="430"/>
      <c r="M223" s="102"/>
      <c r="N223" s="430"/>
      <c r="O223" s="439"/>
      <c r="P223" s="430"/>
      <c r="Q223" s="430"/>
      <c r="R223" s="88"/>
      <c r="S223" s="97"/>
      <c r="T223" s="88"/>
      <c r="U223" s="88"/>
      <c r="V223" s="88"/>
      <c r="W223" s="88"/>
      <c r="X223" s="88"/>
      <c r="Y223" s="88"/>
      <c r="Z223" s="88"/>
    </row>
    <row r="224" spans="1:26" ht="17.25">
      <c r="A224" s="357"/>
      <c r="B224" s="94" t="s">
        <v>32</v>
      </c>
      <c r="C224" s="95">
        <f>'Nira-Bhima '!I555</f>
        <v>350.20000000000005</v>
      </c>
      <c r="D224" s="95">
        <f>'Bhodani Jalgaon ALephata'!I567</f>
        <v>4238.5</v>
      </c>
      <c r="E224" s="95">
        <f>'Gagargaon '!J557</f>
        <v>500.1</v>
      </c>
      <c r="F224" s="95">
        <f>'Indapur-Madha-Kandhar-Baramati'!X557</f>
        <v>2494.6000000000004</v>
      </c>
      <c r="G224" s="95"/>
      <c r="H224" s="96">
        <f t="shared" si="0"/>
        <v>7583.4000000000005</v>
      </c>
      <c r="I224" s="88"/>
      <c r="J224" s="88"/>
      <c r="K224" s="88"/>
      <c r="L224" s="310">
        <f>15+168</f>
        <v>183</v>
      </c>
      <c r="M224" s="102"/>
      <c r="N224" s="311"/>
      <c r="O224" s="306">
        <f>H224+H225-L224</f>
        <v>10289</v>
      </c>
      <c r="P224" s="307">
        <v>400.81</v>
      </c>
      <c r="Q224" s="309">
        <f>O224/P224</f>
        <v>25.670517202664605</v>
      </c>
      <c r="R224" s="88"/>
      <c r="S224" s="97"/>
      <c r="T224" s="88"/>
      <c r="U224" s="88"/>
      <c r="V224" s="88"/>
      <c r="W224" s="88"/>
      <c r="X224" s="88"/>
      <c r="Y224" s="88"/>
      <c r="Z224" s="88"/>
    </row>
    <row r="225" spans="1:26" ht="17.25">
      <c r="A225" s="317">
        <v>46134</v>
      </c>
      <c r="B225" s="94" t="s">
        <v>25</v>
      </c>
      <c r="C225" s="95">
        <f>'Nira-Bhima '!I556</f>
        <v>363.1</v>
      </c>
      <c r="D225" s="95">
        <f>'Bhodani Jalgaon ALephata'!I568</f>
        <v>105.3</v>
      </c>
      <c r="E225" s="95">
        <f>'Gagargaon '!J558</f>
        <v>515.70000000000005</v>
      </c>
      <c r="F225" s="95">
        <f>'Indapur-Madha-Kandhar-Baramati'!X558</f>
        <v>1904.5</v>
      </c>
      <c r="G225" s="95"/>
      <c r="H225" s="96">
        <f t="shared" si="0"/>
        <v>2888.6000000000004</v>
      </c>
      <c r="I225" s="88"/>
      <c r="J225" s="88"/>
      <c r="K225" s="88"/>
      <c r="L225" s="430"/>
      <c r="M225" s="102"/>
      <c r="N225" s="430"/>
      <c r="O225" s="439"/>
      <c r="P225" s="430"/>
      <c r="Q225" s="430"/>
      <c r="R225" s="88"/>
      <c r="S225" s="97"/>
      <c r="T225" s="88"/>
      <c r="U225" s="88"/>
      <c r="V225" s="88"/>
      <c r="W225" s="88"/>
      <c r="X225" s="88"/>
      <c r="Y225" s="88"/>
      <c r="Z225" s="88"/>
    </row>
    <row r="226" spans="1:26" ht="17.25">
      <c r="A226" s="357"/>
      <c r="B226" s="94" t="s">
        <v>32</v>
      </c>
      <c r="C226" s="95">
        <f>'Nira-Bhima '!I557</f>
        <v>339.3</v>
      </c>
      <c r="D226" s="95">
        <f>'Bhodani Jalgaon ALephata'!I569</f>
        <v>4212.8999999999996</v>
      </c>
      <c r="E226" s="95">
        <f>'Gagargaon '!J559</f>
        <v>511.8</v>
      </c>
      <c r="F226" s="95">
        <f>'Indapur-Madha-Kandhar-Baramati'!X559</f>
        <v>2403.3000000000002</v>
      </c>
      <c r="G226" s="95"/>
      <c r="H226" s="96">
        <f t="shared" si="0"/>
        <v>7467.3</v>
      </c>
      <c r="I226" s="88"/>
      <c r="J226" s="88"/>
      <c r="K226" s="88"/>
      <c r="L226" s="310">
        <v>15</v>
      </c>
      <c r="M226" s="102"/>
      <c r="N226" s="311"/>
      <c r="O226" s="306">
        <f>H226+H227-L226</f>
        <v>10411.1</v>
      </c>
      <c r="P226" s="307">
        <v>403.53</v>
      </c>
      <c r="Q226" s="309">
        <f>O226/P226</f>
        <v>25.800064431392961</v>
      </c>
      <c r="R226" s="88"/>
      <c r="S226" s="97"/>
      <c r="T226" s="88"/>
      <c r="U226" s="88"/>
      <c r="V226" s="88"/>
      <c r="W226" s="88"/>
      <c r="X226" s="88"/>
      <c r="Y226" s="88"/>
      <c r="Z226" s="88"/>
    </row>
    <row r="227" spans="1:26" ht="17.25">
      <c r="A227" s="317">
        <v>46135</v>
      </c>
      <c r="B227" s="94" t="s">
        <v>25</v>
      </c>
      <c r="C227" s="95">
        <f>'Nira-Bhima '!I558</f>
        <v>356.09999999999997</v>
      </c>
      <c r="D227" s="95">
        <f>'Bhodani Jalgaon ALephata'!I570</f>
        <v>104.9</v>
      </c>
      <c r="E227" s="95">
        <f>'Gagargaon '!J560</f>
        <v>522.5</v>
      </c>
      <c r="F227" s="95">
        <f>'Indapur-Madha-Kandhar-Baramati'!X560</f>
        <v>1975.3</v>
      </c>
      <c r="G227" s="95"/>
      <c r="H227" s="96">
        <f t="shared" si="0"/>
        <v>2958.8</v>
      </c>
      <c r="I227" s="88"/>
      <c r="J227" s="88"/>
      <c r="K227" s="88"/>
      <c r="L227" s="430"/>
      <c r="M227" s="102"/>
      <c r="N227" s="430"/>
      <c r="O227" s="439"/>
      <c r="P227" s="430"/>
      <c r="Q227" s="430"/>
      <c r="R227" s="88"/>
      <c r="S227" s="97"/>
      <c r="T227" s="88"/>
      <c r="U227" s="88"/>
      <c r="V227" s="88"/>
      <c r="W227" s="88"/>
      <c r="X227" s="88"/>
      <c r="Y227" s="88"/>
      <c r="Z227" s="88"/>
    </row>
    <row r="228" spans="1:26" ht="17.25">
      <c r="A228" s="357"/>
      <c r="B228" s="94" t="s">
        <v>32</v>
      </c>
      <c r="C228" s="95">
        <f>'Nira-Bhima '!I559</f>
        <v>340.7</v>
      </c>
      <c r="D228" s="95">
        <f>'Bhodani Jalgaon ALephata'!I571</f>
        <v>4325.1000000000004</v>
      </c>
      <c r="E228" s="95">
        <f>'Gagargaon '!J561</f>
        <v>510.9</v>
      </c>
      <c r="F228" s="95">
        <f>'Indapur-Madha-Kandhar-Baramati'!X561</f>
        <v>2440.8000000000002</v>
      </c>
      <c r="G228" s="95"/>
      <c r="H228" s="96">
        <f t="shared" si="0"/>
        <v>7617.5</v>
      </c>
      <c r="I228" s="88"/>
      <c r="J228" s="88"/>
      <c r="K228" s="88"/>
      <c r="L228" s="310">
        <v>15</v>
      </c>
      <c r="M228" s="102"/>
      <c r="N228" s="311"/>
      <c r="O228" s="306">
        <f>H228+H229-L228</f>
        <v>10626.7</v>
      </c>
      <c r="P228" s="307">
        <v>412.84</v>
      </c>
      <c r="Q228" s="309">
        <f>O228/P228</f>
        <v>25.740480573587835</v>
      </c>
      <c r="R228" s="88"/>
      <c r="S228" s="97"/>
      <c r="T228" s="88"/>
      <c r="U228" s="88"/>
      <c r="V228" s="88"/>
      <c r="W228" s="88"/>
      <c r="X228" s="88"/>
      <c r="Y228" s="88"/>
      <c r="Z228" s="88"/>
    </row>
    <row r="229" spans="1:26" ht="17.25">
      <c r="A229" s="317">
        <v>46136</v>
      </c>
      <c r="B229" s="94" t="s">
        <v>25</v>
      </c>
      <c r="C229" s="95">
        <f>'Nira-Bhima '!I560</f>
        <v>382.5</v>
      </c>
      <c r="D229" s="95">
        <f>'Bhodani Jalgaon ALephata'!I572</f>
        <v>109.5</v>
      </c>
      <c r="E229" s="95">
        <f>'Gagargaon '!J562</f>
        <v>531</v>
      </c>
      <c r="F229" s="95">
        <f>'Indapur-Madha-Kandhar-Baramati'!X562</f>
        <v>2001.1999999999998</v>
      </c>
      <c r="G229" s="95"/>
      <c r="H229" s="96">
        <f t="shared" si="0"/>
        <v>3024.2</v>
      </c>
      <c r="I229" s="88"/>
      <c r="J229" s="88"/>
      <c r="K229" s="88"/>
      <c r="L229" s="430"/>
      <c r="M229" s="102"/>
      <c r="N229" s="430"/>
      <c r="O229" s="439"/>
      <c r="P229" s="430"/>
      <c r="Q229" s="430"/>
      <c r="R229" s="88"/>
      <c r="S229" s="97"/>
      <c r="T229" s="88"/>
      <c r="U229" s="88"/>
      <c r="V229" s="88"/>
      <c r="W229" s="88"/>
      <c r="X229" s="88"/>
      <c r="Y229" s="88"/>
      <c r="Z229" s="88"/>
    </row>
    <row r="230" spans="1:26" ht="17.25">
      <c r="A230" s="357"/>
      <c r="B230" s="94" t="s">
        <v>32</v>
      </c>
      <c r="C230" s="95">
        <f>'Nira-Bhima '!I561</f>
        <v>351.8</v>
      </c>
      <c r="D230" s="95">
        <f>'Bhodani Jalgaon ALephata'!I573</f>
        <v>4422.7</v>
      </c>
      <c r="E230" s="95">
        <f>'Gagargaon '!J563</f>
        <v>491.8</v>
      </c>
      <c r="F230" s="95">
        <f>'Indapur-Madha-Kandhar-Baramati'!X563</f>
        <v>2364.4000000000005</v>
      </c>
      <c r="G230" s="95"/>
      <c r="H230" s="96">
        <f t="shared" si="0"/>
        <v>7630.7000000000007</v>
      </c>
      <c r="I230" s="88"/>
      <c r="J230" s="88"/>
      <c r="K230" s="88"/>
      <c r="L230" s="310">
        <v>15</v>
      </c>
      <c r="M230" s="102"/>
      <c r="N230" s="311"/>
      <c r="O230" s="306">
        <f>H230+H231-L230</f>
        <v>10643.900000000001</v>
      </c>
      <c r="P230" s="307">
        <v>412.55</v>
      </c>
      <c r="Q230" s="309">
        <f>O230/P230</f>
        <v>25.800266634347356</v>
      </c>
      <c r="R230" s="88"/>
      <c r="S230" s="97"/>
      <c r="T230" s="88"/>
      <c r="U230" s="88"/>
      <c r="V230" s="88"/>
      <c r="W230" s="88"/>
      <c r="X230" s="88"/>
      <c r="Y230" s="88"/>
      <c r="Z230" s="88"/>
    </row>
    <row r="231" spans="1:26" ht="17.25">
      <c r="A231" s="317">
        <v>46137</v>
      </c>
      <c r="B231" s="94" t="s">
        <v>25</v>
      </c>
      <c r="C231" s="95">
        <f>'Nira-Bhima '!I562</f>
        <v>375.2</v>
      </c>
      <c r="D231" s="95">
        <f>'Bhodani Jalgaon ALephata'!I574</f>
        <v>104.1</v>
      </c>
      <c r="E231" s="95">
        <f>'Gagargaon '!J564</f>
        <v>516.79999999999995</v>
      </c>
      <c r="F231" s="95">
        <f>'Indapur-Madha-Kandhar-Baramati'!X564</f>
        <v>2032.1</v>
      </c>
      <c r="G231" s="95"/>
      <c r="H231" s="96">
        <f t="shared" si="0"/>
        <v>3028.2</v>
      </c>
      <c r="I231" s="88"/>
      <c r="J231" s="88"/>
      <c r="K231" s="88"/>
      <c r="L231" s="430"/>
      <c r="M231" s="102"/>
      <c r="N231" s="430"/>
      <c r="O231" s="439"/>
      <c r="P231" s="430"/>
      <c r="Q231" s="430"/>
      <c r="R231" s="88"/>
      <c r="S231" s="97"/>
      <c r="T231" s="88"/>
      <c r="U231" s="88"/>
      <c r="V231" s="88"/>
      <c r="W231" s="88"/>
      <c r="X231" s="88"/>
      <c r="Y231" s="88"/>
      <c r="Z231" s="88"/>
    </row>
    <row r="232" spans="1:26" ht="17.25">
      <c r="A232" s="357"/>
      <c r="B232" s="94" t="s">
        <v>32</v>
      </c>
      <c r="C232" s="95">
        <f>'Nira-Bhima '!I563</f>
        <v>355.79999999999995</v>
      </c>
      <c r="D232" s="95">
        <f>'Bhodani Jalgaon ALephata'!I575</f>
        <v>4207.2</v>
      </c>
      <c r="E232" s="95">
        <f>'Gagargaon '!J565</f>
        <v>492.20000000000005</v>
      </c>
      <c r="F232" s="95">
        <f>'Indapur-Madha-Kandhar-Baramati'!X565</f>
        <v>2420.8999999999996</v>
      </c>
      <c r="G232" s="95"/>
      <c r="H232" s="96">
        <f t="shared" si="0"/>
        <v>7476.0999999999995</v>
      </c>
      <c r="I232" s="88"/>
      <c r="J232" s="88"/>
      <c r="K232" s="88"/>
      <c r="L232" s="310">
        <v>15</v>
      </c>
      <c r="M232" s="102"/>
      <c r="N232" s="311"/>
      <c r="O232" s="306">
        <f>H232+H233-L232</f>
        <v>10267</v>
      </c>
      <c r="P232" s="307">
        <v>398.87</v>
      </c>
      <c r="Q232" s="309">
        <f>O232/P232</f>
        <v>25.740216110512197</v>
      </c>
      <c r="R232" s="88"/>
      <c r="S232" s="97"/>
      <c r="T232" s="88"/>
      <c r="U232" s="88"/>
      <c r="V232" s="88"/>
      <c r="W232" s="88"/>
      <c r="X232" s="88"/>
      <c r="Y232" s="88"/>
      <c r="Z232" s="88"/>
    </row>
    <row r="233" spans="1:26" ht="17.25">
      <c r="A233" s="317">
        <v>46138</v>
      </c>
      <c r="B233" s="94" t="s">
        <v>25</v>
      </c>
      <c r="C233" s="95">
        <f>'Nira-Bhima '!I564</f>
        <v>396.39999999999992</v>
      </c>
      <c r="D233" s="95">
        <f>'Bhodani Jalgaon ALephata'!I576</f>
        <v>109.30000000000001</v>
      </c>
      <c r="E233" s="95">
        <f>'Gagargaon '!J566</f>
        <v>509.5</v>
      </c>
      <c r="F233" s="95">
        <f>'Indapur-Madha-Kandhar-Baramati'!X566</f>
        <v>1790.6999999999998</v>
      </c>
      <c r="G233" s="95"/>
      <c r="H233" s="96">
        <f t="shared" si="0"/>
        <v>2805.8999999999996</v>
      </c>
      <c r="I233" s="88"/>
      <c r="J233" s="88"/>
      <c r="K233" s="88"/>
      <c r="L233" s="430"/>
      <c r="M233" s="102"/>
      <c r="N233" s="430"/>
      <c r="O233" s="439"/>
      <c r="P233" s="430"/>
      <c r="Q233" s="430"/>
      <c r="R233" s="88"/>
      <c r="S233" s="97"/>
      <c r="T233" s="88"/>
      <c r="U233" s="88"/>
      <c r="V233" s="88"/>
      <c r="W233" s="88"/>
      <c r="X233" s="88"/>
      <c r="Y233" s="88"/>
      <c r="Z233" s="88"/>
    </row>
    <row r="234" spans="1:26" ht="17.25">
      <c r="A234" s="357"/>
      <c r="B234" s="94" t="s">
        <v>32</v>
      </c>
      <c r="C234" s="95">
        <f>'Nira-Bhima '!I565</f>
        <v>350.4</v>
      </c>
      <c r="D234" s="95">
        <f>'Bhodani Jalgaon ALephata'!I577</f>
        <v>4093.7</v>
      </c>
      <c r="E234" s="95">
        <f>'Gagargaon '!J567</f>
        <v>514</v>
      </c>
      <c r="F234" s="95">
        <f>'Indapur-Madha-Kandhar-Baramati'!X567</f>
        <v>2514.1000000000004</v>
      </c>
      <c r="G234" s="95"/>
      <c r="H234" s="96">
        <f t="shared" si="0"/>
        <v>7472.2</v>
      </c>
      <c r="I234" s="88"/>
      <c r="J234" s="88"/>
      <c r="K234" s="88"/>
      <c r="L234" s="310">
        <v>15</v>
      </c>
      <c r="M234" s="102"/>
      <c r="N234" s="311"/>
      <c r="O234" s="306">
        <f>H234+H235-L234</f>
        <v>10283.5</v>
      </c>
      <c r="P234" s="307">
        <v>398.58</v>
      </c>
      <c r="Q234" s="309">
        <f>O234/P234</f>
        <v>25.800341211300115</v>
      </c>
      <c r="R234" s="88"/>
      <c r="S234" s="97"/>
      <c r="T234" s="88"/>
      <c r="U234" s="88"/>
      <c r="V234" s="88"/>
      <c r="W234" s="88"/>
      <c r="X234" s="88"/>
      <c r="Y234" s="88"/>
      <c r="Z234" s="88"/>
    </row>
    <row r="235" spans="1:26" ht="17.25">
      <c r="A235" s="317">
        <v>46139</v>
      </c>
      <c r="B235" s="94" t="s">
        <v>25</v>
      </c>
      <c r="C235" s="95">
        <f>'Nira-Bhima '!I566</f>
        <v>391.1</v>
      </c>
      <c r="D235" s="95">
        <f>'Bhodani Jalgaon ALephata'!I578</f>
        <v>109.69999999999999</v>
      </c>
      <c r="E235" s="95">
        <f>'Gagargaon '!J568</f>
        <v>512.29999999999995</v>
      </c>
      <c r="F235" s="95">
        <f>'Indapur-Madha-Kandhar-Baramati'!X568</f>
        <v>1813.2</v>
      </c>
      <c r="G235" s="95"/>
      <c r="H235" s="96">
        <f t="shared" si="0"/>
        <v>2826.3</v>
      </c>
      <c r="I235" s="88"/>
      <c r="J235" s="88"/>
      <c r="K235" s="88"/>
      <c r="L235" s="430"/>
      <c r="M235" s="102"/>
      <c r="N235" s="430"/>
      <c r="O235" s="439"/>
      <c r="P235" s="430"/>
      <c r="Q235" s="430"/>
      <c r="R235" s="88"/>
      <c r="S235" s="97"/>
      <c r="T235" s="88"/>
      <c r="U235" s="88"/>
      <c r="V235" s="88"/>
      <c r="W235" s="88"/>
      <c r="X235" s="88"/>
      <c r="Y235" s="88"/>
      <c r="Z235" s="88"/>
    </row>
    <row r="236" spans="1:26" ht="17.25">
      <c r="A236" s="357"/>
      <c r="B236" s="94" t="s">
        <v>32</v>
      </c>
      <c r="C236" s="95">
        <f>'Nira-Bhima '!I567</f>
        <v>344.6</v>
      </c>
      <c r="D236" s="95">
        <f>'Bhodani Jalgaon ALephata'!I579</f>
        <v>4355.5</v>
      </c>
      <c r="E236" s="95">
        <f>'Gagargaon '!J569</f>
        <v>503.6</v>
      </c>
      <c r="F236" s="95">
        <f>'Indapur-Madha-Kandhar-Baramati'!X569</f>
        <v>2541.2000000000003</v>
      </c>
      <c r="G236" s="95"/>
      <c r="H236" s="96">
        <f t="shared" si="0"/>
        <v>7744.9000000000015</v>
      </c>
      <c r="I236" s="88"/>
      <c r="J236" s="88"/>
      <c r="K236" s="88"/>
      <c r="L236" s="310">
        <f>15+168</f>
        <v>183</v>
      </c>
      <c r="M236" s="102"/>
      <c r="N236" s="311"/>
      <c r="O236" s="306">
        <f>H236+H237-L236</f>
        <v>10628.7</v>
      </c>
      <c r="P236" s="307">
        <v>410.69</v>
      </c>
      <c r="Q236" s="309">
        <f>O236/P236</f>
        <v>25.880104214857923</v>
      </c>
      <c r="R236" s="88"/>
      <c r="S236" s="97"/>
      <c r="T236" s="88"/>
      <c r="U236" s="88"/>
      <c r="V236" s="88"/>
      <c r="W236" s="88"/>
      <c r="X236" s="88"/>
      <c r="Y236" s="88"/>
      <c r="Z236" s="88"/>
    </row>
    <row r="237" spans="1:26" ht="17.25">
      <c r="A237" s="317">
        <v>46140</v>
      </c>
      <c r="B237" s="94" t="s">
        <v>25</v>
      </c>
      <c r="C237" s="95">
        <f>'Nira-Bhima '!I568</f>
        <v>385.99999999999994</v>
      </c>
      <c r="D237" s="95">
        <f>'Bhodani Jalgaon ALephata'!I580</f>
        <v>107.4</v>
      </c>
      <c r="E237" s="95">
        <f>'Gagargaon '!J570</f>
        <v>491.1</v>
      </c>
      <c r="F237" s="95">
        <f>'Indapur-Madha-Kandhar-Baramati'!X570</f>
        <v>2082.3000000000002</v>
      </c>
      <c r="G237" s="95"/>
      <c r="H237" s="96">
        <f t="shared" si="0"/>
        <v>3066.8</v>
      </c>
      <c r="I237" s="88"/>
      <c r="J237" s="88"/>
      <c r="K237" s="88"/>
      <c r="L237" s="430"/>
      <c r="M237" s="102"/>
      <c r="N237" s="430"/>
      <c r="O237" s="439"/>
      <c r="P237" s="430"/>
      <c r="Q237" s="430"/>
      <c r="R237" s="88"/>
      <c r="S237" s="97"/>
      <c r="T237" s="88"/>
      <c r="U237" s="88"/>
      <c r="V237" s="88"/>
      <c r="W237" s="88"/>
      <c r="X237" s="88"/>
      <c r="Y237" s="88"/>
      <c r="Z237" s="88"/>
    </row>
    <row r="238" spans="1:26" ht="17.25">
      <c r="A238" s="357"/>
      <c r="B238" s="94" t="s">
        <v>32</v>
      </c>
      <c r="C238" s="95">
        <f>'Nira-Bhima '!I569</f>
        <v>371.09999999999997</v>
      </c>
      <c r="D238" s="95">
        <f>'Bhodani Jalgaon ALephata'!I581</f>
        <v>4095.2</v>
      </c>
      <c r="E238" s="95">
        <f>'Gagargaon '!J571</f>
        <v>489.6</v>
      </c>
      <c r="F238" s="95">
        <f>'Indapur-Madha-Kandhar-Baramati'!X571</f>
        <v>2515</v>
      </c>
      <c r="G238" s="95"/>
      <c r="H238" s="96">
        <f t="shared" si="0"/>
        <v>7470.9000000000005</v>
      </c>
      <c r="I238" s="88"/>
      <c r="J238" s="88"/>
      <c r="K238" s="88"/>
      <c r="L238" s="310">
        <v>15</v>
      </c>
      <c r="M238" s="102"/>
      <c r="N238" s="311"/>
      <c r="O238" s="306">
        <f>H238+H239-L238</f>
        <v>10480.800000000001</v>
      </c>
      <c r="P238" s="307">
        <v>404.97</v>
      </c>
      <c r="Q238" s="309">
        <f>O238/P238</f>
        <v>25.880435587821321</v>
      </c>
      <c r="R238" s="88"/>
      <c r="S238" s="97"/>
      <c r="T238" s="88"/>
      <c r="U238" s="88"/>
      <c r="V238" s="88"/>
      <c r="W238" s="88"/>
      <c r="X238" s="88"/>
      <c r="Y238" s="88"/>
      <c r="Z238" s="88"/>
    </row>
    <row r="239" spans="1:26" ht="17.25">
      <c r="A239" s="317">
        <v>46141</v>
      </c>
      <c r="B239" s="94" t="s">
        <v>25</v>
      </c>
      <c r="C239" s="95">
        <f>'Nira-Bhima '!I570</f>
        <v>397.1</v>
      </c>
      <c r="D239" s="95">
        <f>'Bhodani Jalgaon ALephata'!I582</f>
        <v>113</v>
      </c>
      <c r="E239" s="95">
        <f>'Gagargaon '!J572</f>
        <v>534.20000000000005</v>
      </c>
      <c r="F239" s="95">
        <f>'Indapur-Madha-Kandhar-Baramati'!X572</f>
        <v>1980.6000000000004</v>
      </c>
      <c r="G239" s="95"/>
      <c r="H239" s="96">
        <f t="shared" si="0"/>
        <v>3024.9000000000005</v>
      </c>
      <c r="I239" s="88"/>
      <c r="J239" s="88"/>
      <c r="K239" s="88"/>
      <c r="L239" s="430"/>
      <c r="M239" s="102"/>
      <c r="N239" s="430"/>
      <c r="O239" s="439"/>
      <c r="P239" s="430"/>
      <c r="Q239" s="430"/>
      <c r="R239" s="88"/>
      <c r="S239" s="97"/>
      <c r="T239" s="88"/>
      <c r="U239" s="88"/>
      <c r="V239" s="88"/>
      <c r="W239" s="88"/>
      <c r="X239" s="88"/>
      <c r="Y239" s="88"/>
      <c r="Z239" s="88"/>
    </row>
    <row r="240" spans="1:26" ht="17.25">
      <c r="A240" s="357"/>
      <c r="B240" s="94" t="s">
        <v>32</v>
      </c>
      <c r="C240" s="95">
        <f>'Nira-Bhima '!I571</f>
        <v>385.1</v>
      </c>
      <c r="D240" s="95">
        <f>'Bhodani Jalgaon ALephata'!I583</f>
        <v>4087.2</v>
      </c>
      <c r="E240" s="95">
        <f>'Gagargaon '!J573</f>
        <v>481.50000000000006</v>
      </c>
      <c r="F240" s="95">
        <f>'Indapur-Madha-Kandhar-Baramati'!X573</f>
        <v>2560.1999999999998</v>
      </c>
      <c r="G240" s="95"/>
      <c r="H240" s="96">
        <f t="shared" si="0"/>
        <v>7514</v>
      </c>
      <c r="I240" s="88"/>
      <c r="J240" s="88"/>
      <c r="K240" s="88"/>
      <c r="L240" s="310">
        <v>15</v>
      </c>
      <c r="M240" s="102"/>
      <c r="N240" s="311"/>
      <c r="O240" s="306">
        <f>H240+H241-L240</f>
        <v>10403.5</v>
      </c>
      <c r="P240" s="307">
        <v>401.83</v>
      </c>
      <c r="Q240" s="309">
        <f>O240/P240</f>
        <v>25.890301868949557</v>
      </c>
      <c r="R240" s="88"/>
      <c r="S240" s="97"/>
      <c r="T240" s="88"/>
      <c r="U240" s="88"/>
      <c r="V240" s="88"/>
      <c r="W240" s="88"/>
      <c r="X240" s="88"/>
      <c r="Y240" s="88"/>
      <c r="Z240" s="88"/>
    </row>
    <row r="241" spans="1:26" ht="17.25">
      <c r="A241" s="317">
        <v>46142</v>
      </c>
      <c r="B241" s="94" t="s">
        <v>25</v>
      </c>
      <c r="C241" s="95">
        <f>'Nira-Bhima '!I572</f>
        <v>418.1</v>
      </c>
      <c r="D241" s="95">
        <f>'Bhodani Jalgaon ALephata'!I584</f>
        <v>112.1</v>
      </c>
      <c r="E241" s="95">
        <f>'Gagargaon '!J574</f>
        <v>515.9</v>
      </c>
      <c r="F241" s="95">
        <f>'Indapur-Madha-Kandhar-Baramati'!X574</f>
        <v>1858.3999999999999</v>
      </c>
      <c r="G241" s="95"/>
      <c r="H241" s="96">
        <f t="shared" si="0"/>
        <v>2904.5</v>
      </c>
      <c r="I241" s="88"/>
      <c r="J241" s="88"/>
      <c r="K241" s="88"/>
      <c r="L241" s="430"/>
      <c r="M241" s="102"/>
      <c r="N241" s="430"/>
      <c r="O241" s="439"/>
      <c r="P241" s="430"/>
      <c r="Q241" s="430"/>
      <c r="R241" s="88"/>
      <c r="S241" s="97"/>
      <c r="T241" s="88"/>
      <c r="U241" s="88"/>
      <c r="V241" s="88"/>
      <c r="W241" s="88"/>
      <c r="X241" s="88"/>
      <c r="Y241" s="88"/>
      <c r="Z241" s="88"/>
    </row>
    <row r="242" spans="1:26" ht="17.25">
      <c r="A242" s="357"/>
      <c r="B242" s="94" t="s">
        <v>32</v>
      </c>
      <c r="C242" s="95">
        <f>'Nira-Bhima '!I573</f>
        <v>375.8</v>
      </c>
      <c r="D242" s="95">
        <f>'Bhodani Jalgaon ALephata'!I585</f>
        <v>3871.5</v>
      </c>
      <c r="E242" s="95">
        <f>'Gagargaon '!J575</f>
        <v>467.2</v>
      </c>
      <c r="F242" s="95">
        <f>'Indapur-Madha-Kandhar-Baramati'!X575</f>
        <v>2547.1999999999998</v>
      </c>
      <c r="G242" s="95"/>
      <c r="H242" s="96">
        <f t="shared" si="0"/>
        <v>7261.7</v>
      </c>
      <c r="I242" s="88"/>
      <c r="J242" s="88"/>
      <c r="K242" s="88"/>
      <c r="L242" s="310">
        <v>15</v>
      </c>
      <c r="M242" s="102"/>
      <c r="N242" s="311"/>
      <c r="O242" s="306">
        <f>H242+H243-L242</f>
        <v>9615.5</v>
      </c>
      <c r="P242" s="307">
        <v>372.98</v>
      </c>
      <c r="Q242" s="309">
        <f>O242/P242</f>
        <v>25.780202691833342</v>
      </c>
      <c r="R242" s="88"/>
      <c r="S242" s="97"/>
      <c r="T242" s="88"/>
      <c r="U242" s="88"/>
      <c r="V242" s="88"/>
      <c r="W242" s="88"/>
      <c r="X242" s="88"/>
      <c r="Y242" s="88"/>
      <c r="Z242" s="88"/>
    </row>
    <row r="243" spans="1:26" ht="17.25">
      <c r="A243" s="322">
        <v>46143</v>
      </c>
      <c r="B243" s="99" t="s">
        <v>25</v>
      </c>
      <c r="C243" s="100">
        <f>'Nira-Bhima '!I416</f>
        <v>423.5</v>
      </c>
      <c r="D243" s="100">
        <f>'Bhodani Jalgaon ALephata'!I429</f>
        <v>109.1</v>
      </c>
      <c r="E243" s="100">
        <f>'Gagargaon '!J420</f>
        <v>498.5</v>
      </c>
      <c r="F243" s="100">
        <f>'Indapur-Madha-Kandhar-Baramati'!X419</f>
        <v>1337.6999999999998</v>
      </c>
      <c r="G243" s="100"/>
      <c r="H243" s="101">
        <f t="shared" si="0"/>
        <v>2368.7999999999997</v>
      </c>
      <c r="I243" s="88"/>
      <c r="J243" s="88"/>
      <c r="K243" s="88"/>
      <c r="L243" s="430"/>
      <c r="M243" s="102"/>
      <c r="N243" s="430"/>
      <c r="O243" s="439"/>
      <c r="P243" s="430"/>
      <c r="Q243" s="430"/>
      <c r="R243" s="88"/>
      <c r="S243" s="97"/>
      <c r="T243" s="88"/>
      <c r="U243" s="88"/>
      <c r="V243" s="88"/>
      <c r="W243" s="88"/>
      <c r="X243" s="88"/>
      <c r="Y243" s="88"/>
      <c r="Z243" s="88"/>
    </row>
    <row r="244" spans="1:26" ht="17.25">
      <c r="A244" s="357"/>
      <c r="B244" s="99" t="s">
        <v>32</v>
      </c>
      <c r="C244" s="100">
        <f>'Nira-Bhima '!I417</f>
        <v>387.29999999999995</v>
      </c>
      <c r="D244" s="100">
        <f>'Bhodani Jalgaon ALephata'!I430</f>
        <v>3825.1</v>
      </c>
      <c r="E244" s="100" t="e">
        <f>#REF!</f>
        <v>#REF!</v>
      </c>
      <c r="F244" s="100">
        <f>'Indapur-Madha-Kandhar-Baramati'!X420</f>
        <v>2506.3000000000002</v>
      </c>
      <c r="G244" s="100"/>
      <c r="H244" s="101" t="e">
        <f t="shared" si="0"/>
        <v>#REF!</v>
      </c>
      <c r="I244" s="88"/>
      <c r="J244" s="88"/>
      <c r="K244" s="88"/>
      <c r="L244" s="297">
        <v>15</v>
      </c>
      <c r="M244" s="98"/>
      <c r="N244" s="298"/>
      <c r="O244" s="299" t="e">
        <f>H244+H245-L244</f>
        <v>#REF!</v>
      </c>
      <c r="P244" s="300">
        <v>405.83</v>
      </c>
      <c r="Q244" s="301" t="e">
        <f>O244/P244</f>
        <v>#REF!</v>
      </c>
      <c r="R244" s="88"/>
      <c r="S244" s="97"/>
      <c r="T244" s="88"/>
      <c r="U244" s="88"/>
      <c r="V244" s="88"/>
      <c r="W244" s="88"/>
      <c r="X244" s="88"/>
      <c r="Y244" s="88"/>
      <c r="Z244" s="88"/>
    </row>
    <row r="245" spans="1:26" ht="17.25">
      <c r="A245" s="322">
        <v>46144</v>
      </c>
      <c r="B245" s="99" t="s">
        <v>25</v>
      </c>
      <c r="C245" s="100">
        <f>'Nira-Bhima '!I418</f>
        <v>409.3</v>
      </c>
      <c r="D245" s="100">
        <f>'Bhodani Jalgaon ALephata'!I431</f>
        <v>70.099999999999994</v>
      </c>
      <c r="E245" s="100">
        <f>'Gagargaon '!J421</f>
        <v>514.20000000000005</v>
      </c>
      <c r="F245" s="100">
        <f>'Indapur-Madha-Kandhar-Baramati'!X421</f>
        <v>2240.9</v>
      </c>
      <c r="G245" s="100"/>
      <c r="H245" s="101">
        <f t="shared" si="0"/>
        <v>3234.5</v>
      </c>
      <c r="I245" s="88"/>
      <c r="J245" s="88"/>
      <c r="K245" s="88"/>
      <c r="L245" s="430"/>
      <c r="M245" s="98"/>
      <c r="N245" s="430"/>
      <c r="O245" s="439"/>
      <c r="P245" s="430"/>
      <c r="Q245" s="430"/>
      <c r="R245" s="88"/>
      <c r="S245" s="97"/>
      <c r="T245" s="88"/>
      <c r="U245" s="88"/>
      <c r="V245" s="88"/>
      <c r="W245" s="88"/>
      <c r="X245" s="88"/>
      <c r="Y245" s="88"/>
      <c r="Z245" s="88"/>
    </row>
    <row r="246" spans="1:26" ht="17.25">
      <c r="A246" s="357"/>
      <c r="B246" s="99" t="s">
        <v>32</v>
      </c>
      <c r="C246" s="100">
        <f>'Nira-Bhima '!I419</f>
        <v>376.29999999999995</v>
      </c>
      <c r="D246" s="100">
        <f>'Bhodani Jalgaon ALephata'!I432</f>
        <v>3760.5</v>
      </c>
      <c r="E246" s="100">
        <f>'Gagargaon '!J422</f>
        <v>411.40000000000003</v>
      </c>
      <c r="F246" s="100">
        <f>'Indapur-Madha-Kandhar-Baramati'!X422</f>
        <v>2536.7999999999997</v>
      </c>
      <c r="G246" s="100"/>
      <c r="H246" s="101">
        <f t="shared" si="0"/>
        <v>7085</v>
      </c>
      <c r="I246" s="88"/>
      <c r="J246" s="88"/>
      <c r="K246" s="88"/>
      <c r="L246" s="297">
        <v>15</v>
      </c>
      <c r="M246" s="98"/>
      <c r="N246" s="298"/>
      <c r="O246" s="299">
        <f>H246+H247-L246</f>
        <v>10350.5</v>
      </c>
      <c r="P246" s="300">
        <v>402.27</v>
      </c>
      <c r="Q246" s="301">
        <f>O246/P246</f>
        <v>25.730230939418799</v>
      </c>
      <c r="R246" s="88"/>
      <c r="S246" s="97"/>
      <c r="T246" s="88"/>
      <c r="U246" s="88"/>
      <c r="V246" s="88"/>
      <c r="W246" s="88"/>
      <c r="X246" s="88"/>
      <c r="Y246" s="88"/>
      <c r="Z246" s="88"/>
    </row>
    <row r="247" spans="1:26" ht="17.25">
      <c r="A247" s="322">
        <v>46145</v>
      </c>
      <c r="B247" s="99" t="s">
        <v>25</v>
      </c>
      <c r="C247" s="100">
        <f>'Nira-Bhima '!I420</f>
        <v>406.4</v>
      </c>
      <c r="D247" s="100">
        <f>'Bhodani Jalgaon ALephata'!I433</f>
        <v>103.3</v>
      </c>
      <c r="E247" s="100">
        <f>'Gagargaon '!J423</f>
        <v>489.40000000000003</v>
      </c>
      <c r="F247" s="100">
        <f>'Indapur-Madha-Kandhar-Baramati'!X423</f>
        <v>2281.3999999999996</v>
      </c>
      <c r="G247" s="100"/>
      <c r="H247" s="101">
        <f t="shared" si="0"/>
        <v>3280.4999999999995</v>
      </c>
      <c r="I247" s="88"/>
      <c r="J247" s="88"/>
      <c r="K247" s="88"/>
      <c r="L247" s="430"/>
      <c r="M247" s="98"/>
      <c r="N247" s="430"/>
      <c r="O247" s="439"/>
      <c r="P247" s="430"/>
      <c r="Q247" s="430"/>
      <c r="R247" s="88"/>
      <c r="S247" s="97"/>
      <c r="T247" s="88"/>
      <c r="U247" s="88"/>
      <c r="V247" s="88"/>
      <c r="W247" s="88"/>
      <c r="X247" s="88"/>
      <c r="Y247" s="88"/>
      <c r="Z247" s="88"/>
    </row>
    <row r="248" spans="1:26" ht="17.25">
      <c r="A248" s="357"/>
      <c r="B248" s="99" t="s">
        <v>32</v>
      </c>
      <c r="C248" s="100">
        <f>'Nira-Bhima '!I421</f>
        <v>384.69999999999993</v>
      </c>
      <c r="D248" s="100">
        <f>'Bhodani Jalgaon ALephata'!I434</f>
        <v>3799.1</v>
      </c>
      <c r="E248" s="100">
        <f>'Gagargaon '!J424</f>
        <v>464.40000000000003</v>
      </c>
      <c r="F248" s="100">
        <f>'Indapur-Madha-Kandhar-Baramati'!X424</f>
        <v>2441.3999999999996</v>
      </c>
      <c r="G248" s="100"/>
      <c r="H248" s="101">
        <f t="shared" si="0"/>
        <v>7089.5999999999995</v>
      </c>
      <c r="I248" s="88"/>
      <c r="J248" s="88"/>
      <c r="K248" s="88"/>
      <c r="L248" s="297">
        <v>15</v>
      </c>
      <c r="M248" s="98"/>
      <c r="N248" s="298"/>
      <c r="O248" s="299">
        <f>H248+H249-L248</f>
        <v>10352.9</v>
      </c>
      <c r="P248" s="300">
        <v>402</v>
      </c>
      <c r="Q248" s="301">
        <f>O248/P248</f>
        <v>25.753482587064674</v>
      </c>
      <c r="R248" s="88"/>
      <c r="S248" s="97"/>
      <c r="T248" s="88"/>
      <c r="U248" s="88"/>
      <c r="V248" s="88"/>
      <c r="W248" s="88"/>
      <c r="X248" s="88"/>
      <c r="Y248" s="88"/>
      <c r="Z248" s="88"/>
    </row>
    <row r="249" spans="1:26" ht="17.25">
      <c r="A249" s="322">
        <v>46146</v>
      </c>
      <c r="B249" s="99" t="s">
        <v>25</v>
      </c>
      <c r="C249" s="100">
        <f>'Nira-Bhima '!I422</f>
        <v>416</v>
      </c>
      <c r="D249" s="100">
        <f>'Bhodani Jalgaon ALephata'!I435</f>
        <v>108.8</v>
      </c>
      <c r="E249" s="100">
        <f>'Gagargaon '!J425</f>
        <v>503</v>
      </c>
      <c r="F249" s="100">
        <f>'Indapur-Madha-Kandhar-Baramati'!X425</f>
        <v>2250.5</v>
      </c>
      <c r="G249" s="100"/>
      <c r="H249" s="101">
        <f t="shared" si="0"/>
        <v>3278.3</v>
      </c>
      <c r="I249" s="88"/>
      <c r="J249" s="88"/>
      <c r="K249" s="88"/>
      <c r="L249" s="430"/>
      <c r="M249" s="98"/>
      <c r="N249" s="430"/>
      <c r="O249" s="439"/>
      <c r="P249" s="430"/>
      <c r="Q249" s="430"/>
      <c r="R249" s="88"/>
      <c r="S249" s="97"/>
      <c r="T249" s="88"/>
      <c r="U249" s="88"/>
      <c r="V249" s="88"/>
      <c r="W249" s="88"/>
      <c r="X249" s="88"/>
      <c r="Y249" s="88"/>
      <c r="Z249" s="88"/>
    </row>
    <row r="250" spans="1:26" ht="17.25">
      <c r="A250" s="357"/>
      <c r="B250" s="99" t="s">
        <v>32</v>
      </c>
      <c r="C250" s="100">
        <f>'Nira-Bhima '!I423</f>
        <v>369.6</v>
      </c>
      <c r="D250" s="100">
        <f>'Bhodani Jalgaon ALephata'!I436</f>
        <v>3929</v>
      </c>
      <c r="E250" s="100">
        <f>'Gagargaon '!J426</f>
        <v>494.6</v>
      </c>
      <c r="F250" s="100">
        <f>'Indapur-Madha-Kandhar-Baramati'!X426</f>
        <v>2570.3000000000002</v>
      </c>
      <c r="G250" s="100"/>
      <c r="H250" s="101">
        <f t="shared" si="0"/>
        <v>7363.5000000000009</v>
      </c>
      <c r="I250" s="88"/>
      <c r="J250" s="88"/>
      <c r="K250" s="88"/>
      <c r="L250" s="297">
        <v>15</v>
      </c>
      <c r="M250" s="98"/>
      <c r="N250" s="298"/>
      <c r="O250" s="299">
        <f>H250+H251-L250</f>
        <v>10526</v>
      </c>
      <c r="P250" s="300">
        <v>406.56</v>
      </c>
      <c r="Q250" s="301">
        <f>O250/P250</f>
        <v>25.890397481306572</v>
      </c>
      <c r="R250" s="88"/>
      <c r="S250" s="97"/>
      <c r="T250" s="88"/>
      <c r="U250" s="88"/>
      <c r="V250" s="88"/>
      <c r="W250" s="88"/>
      <c r="X250" s="88"/>
      <c r="Y250" s="88"/>
      <c r="Z250" s="88"/>
    </row>
    <row r="251" spans="1:26" ht="17.25">
      <c r="A251" s="322">
        <v>46147</v>
      </c>
      <c r="B251" s="99" t="s">
        <v>25</v>
      </c>
      <c r="C251" s="100">
        <f>'Nira-Bhima '!I424</f>
        <v>405.90000000000003</v>
      </c>
      <c r="D251" s="100">
        <f>'Bhodani Jalgaon ALephata'!I437</f>
        <v>107.6</v>
      </c>
      <c r="E251" s="100">
        <f>'Gagargaon '!J427</f>
        <v>536.20000000000005</v>
      </c>
      <c r="F251" s="100">
        <f>'Indapur-Madha-Kandhar-Baramati'!X427</f>
        <v>2127.8000000000002</v>
      </c>
      <c r="G251" s="100"/>
      <c r="H251" s="101">
        <f t="shared" si="0"/>
        <v>3177.5</v>
      </c>
      <c r="I251" s="88"/>
      <c r="J251" s="88"/>
      <c r="K251" s="88"/>
      <c r="L251" s="430"/>
      <c r="M251" s="98"/>
      <c r="N251" s="430"/>
      <c r="O251" s="439"/>
      <c r="P251" s="430"/>
      <c r="Q251" s="430"/>
      <c r="R251" s="88"/>
      <c r="S251" s="97"/>
      <c r="T251" s="88"/>
      <c r="U251" s="88"/>
      <c r="V251" s="88"/>
      <c r="W251" s="88"/>
      <c r="X251" s="88"/>
      <c r="Y251" s="88"/>
      <c r="Z251" s="88"/>
    </row>
    <row r="252" spans="1:26" ht="17.25">
      <c r="A252" s="357"/>
      <c r="B252" s="99" t="s">
        <v>32</v>
      </c>
      <c r="C252" s="100">
        <f>'Nira-Bhima '!I425</f>
        <v>391.4</v>
      </c>
      <c r="D252" s="100">
        <f>'Bhodani Jalgaon ALephata'!I438</f>
        <v>3956.5</v>
      </c>
      <c r="E252" s="100">
        <f>'Gagargaon '!J428</f>
        <v>520</v>
      </c>
      <c r="F252" s="100">
        <f>'Indapur-Madha-Kandhar-Baramati'!X428</f>
        <v>2549.2999999999997</v>
      </c>
      <c r="G252" s="100"/>
      <c r="H252" s="101">
        <f t="shared" si="0"/>
        <v>7417.1999999999989</v>
      </c>
      <c r="I252" s="88"/>
      <c r="J252" s="88"/>
      <c r="K252" s="88"/>
      <c r="L252" s="297">
        <f>15+140</f>
        <v>155</v>
      </c>
      <c r="M252" s="98"/>
      <c r="N252" s="298"/>
      <c r="O252" s="299">
        <f>H252+H253-L252</f>
        <v>10719</v>
      </c>
      <c r="P252" s="300">
        <v>414.34</v>
      </c>
      <c r="Q252" s="301">
        <f>O252/P252</f>
        <v>25.870058406139886</v>
      </c>
      <c r="R252" s="88"/>
      <c r="S252" s="97"/>
      <c r="T252" s="88"/>
      <c r="U252" s="88"/>
      <c r="V252" s="88"/>
      <c r="W252" s="88"/>
      <c r="X252" s="88"/>
      <c r="Y252" s="88"/>
      <c r="Z252" s="88"/>
    </row>
    <row r="253" spans="1:26" ht="17.25">
      <c r="A253" s="322">
        <v>46148</v>
      </c>
      <c r="B253" s="99" t="s">
        <v>25</v>
      </c>
      <c r="C253" s="100">
        <f>'Nira-Bhima '!I426</f>
        <v>413.5</v>
      </c>
      <c r="D253" s="100">
        <f>'Bhodani Jalgaon ALephata'!I439</f>
        <v>110.7</v>
      </c>
      <c r="E253" s="100">
        <f>'Gagargaon '!J429</f>
        <v>535.1</v>
      </c>
      <c r="F253" s="100">
        <f>'Indapur-Madha-Kandhar-Baramati'!X429</f>
        <v>2397.5</v>
      </c>
      <c r="G253" s="100"/>
      <c r="H253" s="101">
        <f t="shared" si="0"/>
        <v>3456.8</v>
      </c>
      <c r="I253" s="88"/>
      <c r="J253" s="88"/>
      <c r="K253" s="88"/>
      <c r="L253" s="430"/>
      <c r="M253" s="98"/>
      <c r="N253" s="430"/>
      <c r="O253" s="439"/>
      <c r="P253" s="430"/>
      <c r="Q253" s="430"/>
      <c r="R253" s="88"/>
      <c r="S253" s="97"/>
      <c r="T253" s="88"/>
      <c r="U253" s="88"/>
      <c r="V253" s="88"/>
      <c r="W253" s="88"/>
      <c r="X253" s="88"/>
      <c r="Y253" s="88"/>
      <c r="Z253" s="88"/>
    </row>
    <row r="254" spans="1:26" ht="17.25">
      <c r="A254" s="357"/>
      <c r="B254" s="99" t="s">
        <v>32</v>
      </c>
      <c r="C254" s="100">
        <f>'Nira-Bhima '!I427</f>
        <v>383.29999999999995</v>
      </c>
      <c r="D254" s="100">
        <f>'Bhodani Jalgaon ALephata'!I440</f>
        <v>4051.8</v>
      </c>
      <c r="E254" s="100">
        <f>'Gagargaon '!J430</f>
        <v>502.00000000000006</v>
      </c>
      <c r="F254" s="100">
        <f>'Indapur-Madha-Kandhar-Baramati'!X430</f>
        <v>2588.5</v>
      </c>
      <c r="G254" s="100"/>
      <c r="H254" s="101">
        <f t="shared" si="0"/>
        <v>7525.6</v>
      </c>
      <c r="I254" s="88"/>
      <c r="J254" s="88"/>
      <c r="K254" s="88"/>
      <c r="L254" s="297">
        <v>15</v>
      </c>
      <c r="M254" s="98"/>
      <c r="N254" s="298"/>
      <c r="O254" s="299">
        <f>H254+H255-L254</f>
        <v>10777.7</v>
      </c>
      <c r="P254" s="300">
        <v>418.36</v>
      </c>
      <c r="Q254" s="301">
        <f>O254/P254</f>
        <v>25.761784109379484</v>
      </c>
      <c r="R254" s="88"/>
      <c r="S254" s="97"/>
      <c r="T254" s="88"/>
      <c r="U254" s="88"/>
      <c r="V254" s="88"/>
      <c r="W254" s="88"/>
      <c r="X254" s="88"/>
      <c r="Y254" s="88"/>
      <c r="Z254" s="88"/>
    </row>
    <row r="255" spans="1:26" ht="17.25">
      <c r="A255" s="322">
        <v>46149</v>
      </c>
      <c r="B255" s="99" t="s">
        <v>25</v>
      </c>
      <c r="C255" s="100">
        <f>'Nira-Bhima '!I428</f>
        <v>409.6</v>
      </c>
      <c r="D255" s="100">
        <f>'Bhodani Jalgaon ALephata'!I441</f>
        <v>102.3</v>
      </c>
      <c r="E255" s="100">
        <f>'Gagargaon '!J431</f>
        <v>530.30000000000007</v>
      </c>
      <c r="F255" s="100">
        <f>'Indapur-Madha-Kandhar-Baramati'!X431</f>
        <v>2224.9</v>
      </c>
      <c r="G255" s="100"/>
      <c r="H255" s="101">
        <f t="shared" si="0"/>
        <v>3267.1000000000004</v>
      </c>
      <c r="I255" s="88"/>
      <c r="J255" s="88"/>
      <c r="K255" s="88"/>
      <c r="L255" s="430"/>
      <c r="M255" s="98"/>
      <c r="N255" s="430"/>
      <c r="O255" s="439"/>
      <c r="P255" s="430"/>
      <c r="Q255" s="430"/>
      <c r="R255" s="88"/>
      <c r="S255" s="97"/>
      <c r="T255" s="88"/>
      <c r="U255" s="88"/>
      <c r="V255" s="88"/>
      <c r="W255" s="88"/>
      <c r="X255" s="88"/>
      <c r="Y255" s="88"/>
      <c r="Z255" s="88"/>
    </row>
    <row r="256" spans="1:26" ht="17.25">
      <c r="A256" s="357"/>
      <c r="B256" s="99" t="s">
        <v>32</v>
      </c>
      <c r="C256" s="100">
        <f>'Nira-Bhima '!I429</f>
        <v>378</v>
      </c>
      <c r="D256" s="100">
        <f>'Bhodani Jalgaon ALephata'!I442</f>
        <v>3812</v>
      </c>
      <c r="E256" s="100">
        <f>'Gagargaon '!J432</f>
        <v>518</v>
      </c>
      <c r="F256" s="100">
        <f>'Indapur-Madha-Kandhar-Baramati'!X432</f>
        <v>2564.2999999999997</v>
      </c>
      <c r="G256" s="100"/>
      <c r="H256" s="101">
        <f t="shared" si="0"/>
        <v>7272.2999999999993</v>
      </c>
      <c r="I256" s="88"/>
      <c r="J256" s="88"/>
      <c r="K256" s="88"/>
      <c r="L256" s="297">
        <v>15</v>
      </c>
      <c r="M256" s="98"/>
      <c r="N256" s="298"/>
      <c r="O256" s="299">
        <f>H256+H257-L256</f>
        <v>10515.9</v>
      </c>
      <c r="P256" s="300">
        <v>407.87</v>
      </c>
      <c r="Q256" s="301">
        <f>O256/P256</f>
        <v>25.782479711672835</v>
      </c>
      <c r="R256" s="88"/>
      <c r="S256" s="97"/>
      <c r="T256" s="88"/>
      <c r="U256" s="88"/>
      <c r="V256" s="88"/>
      <c r="W256" s="88"/>
      <c r="X256" s="88"/>
      <c r="Y256" s="88"/>
      <c r="Z256" s="88"/>
    </row>
    <row r="257" spans="1:26" ht="17.25">
      <c r="A257" s="322">
        <v>46150</v>
      </c>
      <c r="B257" s="99" t="s">
        <v>25</v>
      </c>
      <c r="C257" s="100">
        <f>'Nira-Bhima '!I430</f>
        <v>414.59999999999997</v>
      </c>
      <c r="D257" s="100">
        <f>'Bhodani Jalgaon ALephata'!I443</f>
        <v>106.60000000000001</v>
      </c>
      <c r="E257" s="100">
        <f>'Gagargaon '!J433</f>
        <v>531.1</v>
      </c>
      <c r="F257" s="100">
        <f>'Indapur-Madha-Kandhar-Baramati'!X433</f>
        <v>2206.3000000000002</v>
      </c>
      <c r="G257" s="100"/>
      <c r="H257" s="101">
        <f t="shared" si="0"/>
        <v>3258.6000000000004</v>
      </c>
      <c r="I257" s="88"/>
      <c r="J257" s="88"/>
      <c r="K257" s="88"/>
      <c r="L257" s="430"/>
      <c r="M257" s="98"/>
      <c r="N257" s="430"/>
      <c r="O257" s="439"/>
      <c r="P257" s="430"/>
      <c r="Q257" s="430"/>
      <c r="R257" s="88"/>
      <c r="S257" s="97"/>
      <c r="T257" s="88"/>
      <c r="U257" s="88"/>
      <c r="V257" s="88"/>
      <c r="W257" s="88"/>
      <c r="X257" s="88"/>
      <c r="Y257" s="88"/>
      <c r="Z257" s="88"/>
    </row>
    <row r="258" spans="1:26" ht="17.25">
      <c r="A258" s="357"/>
      <c r="B258" s="99" t="s">
        <v>32</v>
      </c>
      <c r="C258" s="100">
        <f>'Nira-Bhima '!I431</f>
        <v>327.70000000000005</v>
      </c>
      <c r="D258" s="100">
        <f>'Bhodani Jalgaon ALephata'!I444</f>
        <v>3845.9</v>
      </c>
      <c r="E258" s="100">
        <f>'Gagargaon '!J434</f>
        <v>522.19999999999993</v>
      </c>
      <c r="F258" s="100">
        <f>'Indapur-Madha-Kandhar-Baramati'!X434</f>
        <v>2573.1000000000004</v>
      </c>
      <c r="G258" s="100"/>
      <c r="H258" s="101">
        <f t="shared" ref="H258:H398" si="1">SUM(C258:F258)</f>
        <v>7268.9000000000005</v>
      </c>
      <c r="I258" s="88"/>
      <c r="J258" s="88"/>
      <c r="K258" s="88"/>
      <c r="L258" s="297">
        <v>15</v>
      </c>
      <c r="M258" s="98"/>
      <c r="N258" s="298"/>
      <c r="O258" s="299">
        <f>H258+H259-L258</f>
        <v>10482.299999999999</v>
      </c>
      <c r="P258" s="300">
        <v>408.79</v>
      </c>
      <c r="Q258" s="301">
        <f>O258/P258</f>
        <v>25.642261307761927</v>
      </c>
      <c r="R258" s="88"/>
      <c r="S258" s="97"/>
      <c r="T258" s="88"/>
      <c r="U258" s="88"/>
      <c r="V258" s="88"/>
      <c r="W258" s="88"/>
      <c r="X258" s="88"/>
      <c r="Y258" s="88"/>
      <c r="Z258" s="88"/>
    </row>
    <row r="259" spans="1:26" ht="17.25">
      <c r="A259" s="322">
        <v>46151</v>
      </c>
      <c r="B259" s="99" t="s">
        <v>25</v>
      </c>
      <c r="C259" s="100">
        <f>'Nira-Bhima '!I432</f>
        <v>400.20000000000005</v>
      </c>
      <c r="D259" s="100">
        <f>'Bhodani Jalgaon ALephata'!I445</f>
        <v>106.1</v>
      </c>
      <c r="E259" s="100">
        <f>'Gagargaon '!J435</f>
        <v>516.79999999999995</v>
      </c>
      <c r="F259" s="100">
        <f>'Indapur-Madha-Kandhar-Baramati'!X435</f>
        <v>2205.2999999999997</v>
      </c>
      <c r="G259" s="100"/>
      <c r="H259" s="101">
        <f t="shared" si="1"/>
        <v>3228.3999999999996</v>
      </c>
      <c r="I259" s="88"/>
      <c r="J259" s="88"/>
      <c r="K259" s="88"/>
      <c r="L259" s="430"/>
      <c r="M259" s="98"/>
      <c r="N259" s="430"/>
      <c r="O259" s="439"/>
      <c r="P259" s="430"/>
      <c r="Q259" s="430"/>
      <c r="R259" s="88"/>
      <c r="S259" s="97"/>
      <c r="T259" s="88"/>
      <c r="U259" s="88"/>
      <c r="V259" s="88"/>
      <c r="W259" s="88"/>
      <c r="X259" s="88"/>
      <c r="Y259" s="88"/>
      <c r="Z259" s="88"/>
    </row>
    <row r="260" spans="1:26" ht="17.25">
      <c r="A260" s="357"/>
      <c r="B260" s="99" t="s">
        <v>32</v>
      </c>
      <c r="C260" s="100">
        <f>'Nira-Bhima '!I433</f>
        <v>359.6</v>
      </c>
      <c r="D260" s="100">
        <f>'Bhodani Jalgaon ALephata'!I446</f>
        <v>3703.9</v>
      </c>
      <c r="E260" s="100">
        <f>'Gagargaon '!J436</f>
        <v>494.8</v>
      </c>
      <c r="F260" s="100">
        <f>'Indapur-Madha-Kandhar-Baramati'!X436</f>
        <v>2601.8999999999996</v>
      </c>
      <c r="G260" s="100"/>
      <c r="H260" s="101">
        <f t="shared" si="1"/>
        <v>7160.2</v>
      </c>
      <c r="I260" s="88"/>
      <c r="J260" s="88"/>
      <c r="K260" s="88"/>
      <c r="L260" s="297">
        <v>15</v>
      </c>
      <c r="M260" s="98"/>
      <c r="N260" s="298"/>
      <c r="O260" s="299">
        <f>H260+H261-L260</f>
        <v>10442.5</v>
      </c>
      <c r="P260" s="300">
        <v>404.1</v>
      </c>
      <c r="Q260" s="301">
        <f>O260/P260</f>
        <v>25.841375897055183</v>
      </c>
      <c r="R260" s="88"/>
      <c r="S260" s="97"/>
      <c r="T260" s="88"/>
      <c r="U260" s="88"/>
      <c r="V260" s="88"/>
      <c r="W260" s="88"/>
      <c r="X260" s="88"/>
      <c r="Y260" s="88"/>
      <c r="Z260" s="88"/>
    </row>
    <row r="261" spans="1:26" ht="17.25">
      <c r="A261" s="322">
        <v>46152</v>
      </c>
      <c r="B261" s="99" t="s">
        <v>25</v>
      </c>
      <c r="C261" s="100">
        <f>'Nira-Bhima '!I434</f>
        <v>392.5</v>
      </c>
      <c r="D261" s="100">
        <f>'Bhodani Jalgaon ALephata'!I447</f>
        <v>107.30000000000001</v>
      </c>
      <c r="E261" s="100">
        <f>'Gagargaon '!J437</f>
        <v>514.9</v>
      </c>
      <c r="F261" s="100">
        <f>'Indapur-Madha-Kandhar-Baramati'!X437</f>
        <v>2282.6</v>
      </c>
      <c r="G261" s="100"/>
      <c r="H261" s="101">
        <f t="shared" si="1"/>
        <v>3297.3</v>
      </c>
      <c r="I261" s="88"/>
      <c r="J261" s="88"/>
      <c r="K261" s="88"/>
      <c r="L261" s="430"/>
      <c r="M261" s="98"/>
      <c r="N261" s="430"/>
      <c r="O261" s="439"/>
      <c r="P261" s="430"/>
      <c r="Q261" s="430"/>
      <c r="R261" s="88"/>
      <c r="S261" s="97"/>
      <c r="T261" s="88"/>
      <c r="U261" s="88"/>
      <c r="V261" s="88"/>
      <c r="W261" s="88"/>
      <c r="X261" s="88"/>
      <c r="Y261" s="88"/>
      <c r="Z261" s="88"/>
    </row>
    <row r="262" spans="1:26" ht="17.25">
      <c r="A262" s="357"/>
      <c r="B262" s="99" t="s">
        <v>32</v>
      </c>
      <c r="C262" s="100">
        <f>'Nira-Bhima '!I435</f>
        <v>374.3</v>
      </c>
      <c r="D262" s="100">
        <f>'Bhodani Jalgaon ALephata'!I448</f>
        <v>3745</v>
      </c>
      <c r="E262" s="100">
        <f>'Gagargaon '!J438</f>
        <v>530.4</v>
      </c>
      <c r="F262" s="100">
        <f>'Indapur-Madha-Kandhar-Baramati'!X438</f>
        <v>2447.1000000000004</v>
      </c>
      <c r="G262" s="100"/>
      <c r="H262" s="101">
        <f t="shared" si="1"/>
        <v>7096.8</v>
      </c>
      <c r="I262" s="88"/>
      <c r="J262" s="88"/>
      <c r="K262" s="88"/>
      <c r="L262" s="297">
        <v>15</v>
      </c>
      <c r="M262" s="98"/>
      <c r="N262" s="298"/>
      <c r="O262" s="299">
        <f>H262+H263-L262</f>
        <v>10560.900000000001</v>
      </c>
      <c r="P262" s="300">
        <v>408.66</v>
      </c>
      <c r="Q262" s="301">
        <f>O262/P262</f>
        <v>25.842754367934226</v>
      </c>
      <c r="R262" s="88"/>
      <c r="S262" s="97"/>
      <c r="T262" s="88"/>
      <c r="U262" s="88"/>
      <c r="V262" s="88"/>
      <c r="W262" s="88"/>
      <c r="X262" s="88"/>
      <c r="Y262" s="88"/>
      <c r="Z262" s="88"/>
    </row>
    <row r="263" spans="1:26" ht="17.25">
      <c r="A263" s="317">
        <v>46153</v>
      </c>
      <c r="B263" s="94" t="s">
        <v>25</v>
      </c>
      <c r="C263" s="95">
        <f>'Nira-Bhima '!I443</f>
        <v>409.3</v>
      </c>
      <c r="D263" s="95">
        <f>'Bhodani Jalgaon ALephata'!I456</f>
        <v>103.1</v>
      </c>
      <c r="E263" s="95">
        <f>'Gagargaon '!J446</f>
        <v>505.40000000000003</v>
      </c>
      <c r="F263" s="95">
        <f>'Indapur-Madha-Kandhar-Baramati'!X446</f>
        <v>2461.3000000000002</v>
      </c>
      <c r="G263" s="95"/>
      <c r="H263" s="96">
        <f t="shared" si="1"/>
        <v>3479.1000000000004</v>
      </c>
      <c r="I263" s="88"/>
      <c r="J263" s="88"/>
      <c r="K263" s="88"/>
      <c r="L263" s="430"/>
      <c r="M263" s="98"/>
      <c r="N263" s="430"/>
      <c r="O263" s="439"/>
      <c r="P263" s="430"/>
      <c r="Q263" s="430"/>
      <c r="R263" s="88"/>
      <c r="S263" s="97"/>
      <c r="T263" s="88"/>
      <c r="U263" s="88"/>
      <c r="V263" s="88"/>
      <c r="W263" s="88"/>
      <c r="X263" s="88"/>
      <c r="Y263" s="88"/>
      <c r="Z263" s="88"/>
    </row>
    <row r="264" spans="1:26" ht="17.25">
      <c r="A264" s="357"/>
      <c r="B264" s="94" t="s">
        <v>32</v>
      </c>
      <c r="C264" s="95">
        <f>'Nira-Bhima '!I444</f>
        <v>381.7</v>
      </c>
      <c r="D264" s="95">
        <f>'Bhodani Jalgaon ALephata'!I457</f>
        <v>4106.3</v>
      </c>
      <c r="E264" s="95">
        <f>'Gagargaon '!J447</f>
        <v>513.09999999999991</v>
      </c>
      <c r="F264" s="95">
        <f>'Indapur-Madha-Kandhar-Baramati'!X447</f>
        <v>2543.9000000000005</v>
      </c>
      <c r="G264" s="95"/>
      <c r="H264" s="96">
        <f t="shared" si="1"/>
        <v>7545.0000000000009</v>
      </c>
      <c r="I264" s="88"/>
      <c r="J264" s="88"/>
      <c r="K264" s="88"/>
      <c r="L264" s="310">
        <f>15+140</f>
        <v>155</v>
      </c>
      <c r="M264" s="102"/>
      <c r="N264" s="311"/>
      <c r="O264" s="306">
        <f>H264+H265-L264</f>
        <v>10766.900000000001</v>
      </c>
      <c r="P264" s="307">
        <v>415.95</v>
      </c>
      <c r="Q264" s="309">
        <f>O264/P264</f>
        <v>25.885082341627605</v>
      </c>
      <c r="R264" s="88"/>
      <c r="S264" s="97"/>
      <c r="T264" s="88"/>
      <c r="U264" s="88"/>
      <c r="V264" s="88"/>
      <c r="W264" s="88"/>
      <c r="X264" s="88"/>
      <c r="Y264" s="88"/>
      <c r="Z264" s="88"/>
    </row>
    <row r="265" spans="1:26" ht="17.25">
      <c r="A265" s="317">
        <v>46154</v>
      </c>
      <c r="B265" s="94" t="s">
        <v>25</v>
      </c>
      <c r="C265" s="95">
        <f>'Nira-Bhima '!I445</f>
        <v>392.4</v>
      </c>
      <c r="D265" s="95">
        <f>'Bhodani Jalgaon ALephata'!I458</f>
        <v>107.30000000000001</v>
      </c>
      <c r="E265" s="95">
        <f>'Gagargaon '!J448</f>
        <v>504.19999999999993</v>
      </c>
      <c r="F265" s="95">
        <f>'Indapur-Madha-Kandhar-Baramati'!X448</f>
        <v>2372.9999999999995</v>
      </c>
      <c r="G265" s="95"/>
      <c r="H265" s="96">
        <f t="shared" si="1"/>
        <v>3376.8999999999996</v>
      </c>
      <c r="I265" s="88"/>
      <c r="J265" s="88"/>
      <c r="K265" s="88"/>
      <c r="L265" s="430"/>
      <c r="M265" s="102"/>
      <c r="N265" s="430"/>
      <c r="O265" s="439"/>
      <c r="P265" s="430"/>
      <c r="Q265" s="430"/>
      <c r="R265" s="88"/>
      <c r="S265" s="97"/>
      <c r="T265" s="88"/>
      <c r="U265" s="88"/>
      <c r="V265" s="88"/>
      <c r="W265" s="88"/>
      <c r="X265" s="88"/>
      <c r="Y265" s="88"/>
      <c r="Z265" s="88"/>
    </row>
    <row r="266" spans="1:26" ht="17.25">
      <c r="A266" s="357"/>
      <c r="B266" s="94" t="s">
        <v>32</v>
      </c>
      <c r="C266" s="95">
        <f>'Nira-Bhima '!I446</f>
        <v>380.09999999999997</v>
      </c>
      <c r="D266" s="95">
        <f>'Bhodani Jalgaon ALephata'!I459</f>
        <v>3974.7</v>
      </c>
      <c r="E266" s="95">
        <f>'Gagargaon '!J449</f>
        <v>498.90000000000003</v>
      </c>
      <c r="F266" s="95">
        <f>'Indapur-Madha-Kandhar-Baramati'!X449</f>
        <v>2596</v>
      </c>
      <c r="G266" s="95"/>
      <c r="H266" s="96">
        <f t="shared" si="1"/>
        <v>7449.7</v>
      </c>
      <c r="I266" s="88"/>
      <c r="J266" s="88"/>
      <c r="K266" s="88"/>
      <c r="L266" s="310">
        <v>15</v>
      </c>
      <c r="M266" s="102"/>
      <c r="N266" s="311"/>
      <c r="O266" s="306">
        <f>H266+H267-L266</f>
        <v>10582.51</v>
      </c>
      <c r="P266" s="307">
        <v>409.69</v>
      </c>
      <c r="Q266" s="309">
        <f>O266/P266</f>
        <v>25.830530401034931</v>
      </c>
      <c r="R266" s="88"/>
      <c r="S266" s="97"/>
      <c r="T266" s="88"/>
      <c r="U266" s="88"/>
      <c r="V266" s="88"/>
      <c r="W266" s="88"/>
      <c r="X266" s="88"/>
      <c r="Y266" s="88"/>
      <c r="Z266" s="88"/>
    </row>
    <row r="267" spans="1:26" ht="17.25">
      <c r="A267" s="317">
        <v>46155</v>
      </c>
      <c r="B267" s="94" t="s">
        <v>25</v>
      </c>
      <c r="C267" s="95">
        <f>'Nira-Bhima '!I447</f>
        <v>398.40000000000003</v>
      </c>
      <c r="D267" s="95">
        <f>'Bhodani Jalgaon ALephata'!I460</f>
        <v>106.6</v>
      </c>
      <c r="E267" s="95">
        <f>'Gagargaon '!J450</f>
        <v>513</v>
      </c>
      <c r="F267" s="95">
        <f>'Indapur-Madha-Kandhar-Baramati'!X450</f>
        <v>2129.81</v>
      </c>
      <c r="G267" s="95"/>
      <c r="H267" s="96">
        <f t="shared" si="1"/>
        <v>3147.81</v>
      </c>
      <c r="I267" s="88"/>
      <c r="J267" s="88"/>
      <c r="K267" s="88"/>
      <c r="L267" s="430"/>
      <c r="M267" s="102"/>
      <c r="N267" s="430"/>
      <c r="O267" s="439"/>
      <c r="P267" s="430"/>
      <c r="Q267" s="430"/>
      <c r="R267" s="88"/>
      <c r="S267" s="97"/>
      <c r="T267" s="88"/>
      <c r="U267" s="88"/>
      <c r="V267" s="88"/>
      <c r="W267" s="88"/>
      <c r="X267" s="88"/>
      <c r="Y267" s="88"/>
      <c r="Z267" s="88"/>
    </row>
    <row r="268" spans="1:26" ht="17.25">
      <c r="A268" s="357"/>
      <c r="B268" s="94" t="s">
        <v>32</v>
      </c>
      <c r="C268" s="95">
        <f>'Nira-Bhima '!I448</f>
        <v>357.7</v>
      </c>
      <c r="D268" s="95">
        <f>'Bhodani Jalgaon ALephata'!I461</f>
        <v>3875.2</v>
      </c>
      <c r="E268" s="95">
        <f>'Gagargaon '!J451</f>
        <v>484.2</v>
      </c>
      <c r="F268" s="95">
        <f>'Indapur-Madha-Kandhar-Baramati'!X451</f>
        <v>2460.6999999999998</v>
      </c>
      <c r="G268" s="95"/>
      <c r="H268" s="96">
        <f t="shared" si="1"/>
        <v>7177.7999999999993</v>
      </c>
      <c r="I268" s="88"/>
      <c r="J268" s="88"/>
      <c r="K268" s="88"/>
      <c r="L268" s="310">
        <v>15</v>
      </c>
      <c r="M268" s="102"/>
      <c r="N268" s="311"/>
      <c r="O268" s="306">
        <f>H268+H269-L268</f>
        <v>10557.2</v>
      </c>
      <c r="P268" s="307">
        <v>408.23</v>
      </c>
      <c r="Q268" s="309">
        <f>O268/P268</f>
        <v>25.860911740930359</v>
      </c>
      <c r="R268" s="88"/>
      <c r="S268" s="97"/>
      <c r="T268" s="88"/>
      <c r="U268" s="88"/>
      <c r="V268" s="88"/>
      <c r="W268" s="88"/>
      <c r="X268" s="88"/>
      <c r="Y268" s="88"/>
      <c r="Z268" s="88"/>
    </row>
    <row r="269" spans="1:26" ht="17.25">
      <c r="A269" s="317">
        <v>46156</v>
      </c>
      <c r="B269" s="94" t="s">
        <v>25</v>
      </c>
      <c r="C269" s="95">
        <f>'Nira-Bhima '!I449</f>
        <v>384</v>
      </c>
      <c r="D269" s="95">
        <f>'Bhodani Jalgaon ALephata'!I462</f>
        <v>104</v>
      </c>
      <c r="E269" s="95">
        <f>'Gagargaon '!J452</f>
        <v>512.20000000000005</v>
      </c>
      <c r="F269" s="95">
        <f>'Indapur-Madha-Kandhar-Baramati'!X452</f>
        <v>2394.2000000000003</v>
      </c>
      <c r="G269" s="95"/>
      <c r="H269" s="96">
        <f t="shared" si="1"/>
        <v>3394.4000000000005</v>
      </c>
      <c r="I269" s="88"/>
      <c r="J269" s="88"/>
      <c r="K269" s="88"/>
      <c r="L269" s="430"/>
      <c r="M269" s="102"/>
      <c r="N269" s="430"/>
      <c r="O269" s="439"/>
      <c r="P269" s="430"/>
      <c r="Q269" s="430"/>
      <c r="R269" s="88"/>
      <c r="S269" s="97"/>
      <c r="T269" s="88"/>
      <c r="U269" s="88"/>
      <c r="V269" s="88"/>
      <c r="W269" s="88"/>
      <c r="X269" s="88"/>
      <c r="Y269" s="88"/>
      <c r="Z269" s="88"/>
    </row>
    <row r="270" spans="1:26" ht="17.25">
      <c r="A270" s="357"/>
      <c r="B270" s="94" t="s">
        <v>32</v>
      </c>
      <c r="C270" s="95">
        <f>'Nira-Bhima '!I450</f>
        <v>335.7</v>
      </c>
      <c r="D270" s="95">
        <f>'Bhodani Jalgaon ALephata'!I463</f>
        <v>3959.4</v>
      </c>
      <c r="E270" s="95">
        <f>'Gagargaon '!J453</f>
        <v>504.6</v>
      </c>
      <c r="F270" s="95">
        <f>'Indapur-Madha-Kandhar-Baramati'!X453</f>
        <v>2361.9999999999995</v>
      </c>
      <c r="G270" s="95"/>
      <c r="H270" s="96">
        <f t="shared" si="1"/>
        <v>7161.7000000000007</v>
      </c>
      <c r="I270" s="88"/>
      <c r="J270" s="88"/>
      <c r="K270" s="88"/>
      <c r="L270" s="310">
        <v>15</v>
      </c>
      <c r="M270" s="102"/>
      <c r="N270" s="311"/>
      <c r="O270" s="306">
        <f>H270+H271-L270</f>
        <v>10583</v>
      </c>
      <c r="P270" s="307">
        <v>409.55</v>
      </c>
      <c r="Q270" s="309">
        <f>O270/P270</f>
        <v>25.840556708582589</v>
      </c>
      <c r="R270" s="88"/>
      <c r="S270" s="97"/>
      <c r="T270" s="88"/>
      <c r="U270" s="88"/>
      <c r="V270" s="88"/>
      <c r="W270" s="88"/>
      <c r="X270" s="88"/>
      <c r="Y270" s="88"/>
      <c r="Z270" s="88"/>
    </row>
    <row r="271" spans="1:26" ht="17.25">
      <c r="A271" s="317">
        <v>46157</v>
      </c>
      <c r="B271" s="94" t="s">
        <v>25</v>
      </c>
      <c r="C271" s="95">
        <f>'Nira-Bhima '!I451</f>
        <v>397.09999999999997</v>
      </c>
      <c r="D271" s="95">
        <f>'Bhodani Jalgaon ALephata'!I464</f>
        <v>105.2</v>
      </c>
      <c r="E271" s="95">
        <f>'Gagargaon '!J454</f>
        <v>528.90000000000009</v>
      </c>
      <c r="F271" s="95">
        <f>'Indapur-Madha-Kandhar-Baramati'!X454</f>
        <v>2405.1</v>
      </c>
      <c r="G271" s="95"/>
      <c r="H271" s="96">
        <f t="shared" si="1"/>
        <v>3436.3</v>
      </c>
      <c r="I271" s="88"/>
      <c r="J271" s="88"/>
      <c r="K271" s="88"/>
      <c r="L271" s="430"/>
      <c r="M271" s="102"/>
      <c r="N271" s="430"/>
      <c r="O271" s="439"/>
      <c r="P271" s="430"/>
      <c r="Q271" s="430"/>
      <c r="R271" s="88"/>
      <c r="S271" s="97"/>
      <c r="T271" s="88"/>
      <c r="U271" s="88"/>
      <c r="V271" s="88"/>
      <c r="W271" s="88"/>
      <c r="X271" s="88"/>
      <c r="Y271" s="88"/>
      <c r="Z271" s="88"/>
    </row>
    <row r="272" spans="1:26" ht="17.25">
      <c r="A272" s="357"/>
      <c r="B272" s="94" t="s">
        <v>32</v>
      </c>
      <c r="C272" s="95">
        <f>'Nira-Bhima '!I452</f>
        <v>362.1</v>
      </c>
      <c r="D272" s="95">
        <f>'Bhodani Jalgaon ALephata'!I465</f>
        <v>4189.1000000000004</v>
      </c>
      <c r="E272" s="95">
        <f>'Gagargaon '!J455</f>
        <v>504.8</v>
      </c>
      <c r="F272" s="95">
        <f>'Indapur-Madha-Kandhar-Baramati'!X455</f>
        <v>2468.7999999999997</v>
      </c>
      <c r="G272" s="95"/>
      <c r="H272" s="96">
        <f t="shared" si="1"/>
        <v>7524.8000000000011</v>
      </c>
      <c r="I272" s="88"/>
      <c r="J272" s="88"/>
      <c r="K272" s="88"/>
      <c r="L272" s="310">
        <v>15</v>
      </c>
      <c r="M272" s="102"/>
      <c r="N272" s="311"/>
      <c r="O272" s="306">
        <f>H272+H273-L272</f>
        <v>10905.800000000001</v>
      </c>
      <c r="P272" s="307">
        <v>423.69</v>
      </c>
      <c r="Q272" s="309">
        <f>O272/P272</f>
        <v>25.740045788194202</v>
      </c>
      <c r="R272" s="88"/>
      <c r="S272" s="97"/>
      <c r="T272" s="88"/>
      <c r="U272" s="88"/>
      <c r="V272" s="88"/>
      <c r="W272" s="88"/>
      <c r="X272" s="88"/>
      <c r="Y272" s="88"/>
      <c r="Z272" s="88"/>
    </row>
    <row r="273" spans="1:26" ht="17.25">
      <c r="A273" s="317">
        <v>46158</v>
      </c>
      <c r="B273" s="94" t="s">
        <v>25</v>
      </c>
      <c r="C273" s="95">
        <f>'Nira-Bhima '!I453</f>
        <v>382.5</v>
      </c>
      <c r="D273" s="95">
        <f>'Bhodani Jalgaon ALephata'!I466</f>
        <v>99.1</v>
      </c>
      <c r="E273" s="95">
        <f>'Gagargaon '!J456</f>
        <v>506.09999999999997</v>
      </c>
      <c r="F273" s="95">
        <f>'Indapur-Madha-Kandhar-Baramati'!X456</f>
        <v>2408.3000000000002</v>
      </c>
      <c r="G273" s="95"/>
      <c r="H273" s="96">
        <f t="shared" si="1"/>
        <v>3396</v>
      </c>
      <c r="I273" s="88"/>
      <c r="J273" s="88"/>
      <c r="K273" s="88"/>
      <c r="L273" s="430"/>
      <c r="M273" s="102"/>
      <c r="N273" s="430"/>
      <c r="O273" s="439"/>
      <c r="P273" s="430"/>
      <c r="Q273" s="430"/>
      <c r="R273" s="88"/>
      <c r="S273" s="97"/>
      <c r="T273" s="88"/>
      <c r="U273" s="88"/>
      <c r="V273" s="88"/>
      <c r="W273" s="88"/>
      <c r="X273" s="88"/>
      <c r="Y273" s="88"/>
      <c r="Z273" s="88"/>
    </row>
    <row r="274" spans="1:26" ht="17.25">
      <c r="A274" s="357"/>
      <c r="B274" s="94" t="s">
        <v>32</v>
      </c>
      <c r="C274" s="95">
        <f>'Nira-Bhima '!I454</f>
        <v>376.1</v>
      </c>
      <c r="D274" s="95">
        <f>'Bhodani Jalgaon ALephata'!I467</f>
        <v>4129</v>
      </c>
      <c r="E274" s="95">
        <f>'Gagargaon '!J457</f>
        <v>487.7</v>
      </c>
      <c r="F274" s="95">
        <f>'Indapur-Madha-Kandhar-Baramati'!X457</f>
        <v>2380.6</v>
      </c>
      <c r="G274" s="95"/>
      <c r="H274" s="96">
        <f t="shared" si="1"/>
        <v>7373.4</v>
      </c>
      <c r="I274" s="88"/>
      <c r="J274" s="88"/>
      <c r="K274" s="88"/>
      <c r="L274" s="310">
        <v>15</v>
      </c>
      <c r="M274" s="102"/>
      <c r="N274" s="311"/>
      <c r="O274" s="306">
        <f>H274+H275-L274</f>
        <v>10704.5</v>
      </c>
      <c r="P274" s="307">
        <v>412.8</v>
      </c>
      <c r="Q274" s="309">
        <f>O274/P274</f>
        <v>25.93144379844961</v>
      </c>
      <c r="R274" s="88"/>
      <c r="S274" s="97"/>
      <c r="T274" s="88"/>
      <c r="U274" s="88"/>
      <c r="V274" s="88"/>
      <c r="W274" s="88"/>
      <c r="X274" s="88"/>
      <c r="Y274" s="88"/>
      <c r="Z274" s="88"/>
    </row>
    <row r="275" spans="1:26" ht="17.25">
      <c r="A275" s="317">
        <v>46159</v>
      </c>
      <c r="B275" s="94" t="s">
        <v>25</v>
      </c>
      <c r="C275" s="95">
        <f>'Nira-Bhima '!I455</f>
        <v>374.2</v>
      </c>
      <c r="D275" s="95">
        <f>'Bhodani Jalgaon ALephata'!I468</f>
        <v>99</v>
      </c>
      <c r="E275" s="95">
        <f>'Gagargaon '!J458</f>
        <v>491.8</v>
      </c>
      <c r="F275" s="95">
        <f>'Indapur-Madha-Kandhar-Baramati'!X458</f>
        <v>2381.1</v>
      </c>
      <c r="G275" s="95"/>
      <c r="H275" s="96">
        <f t="shared" si="1"/>
        <v>3346.1</v>
      </c>
      <c r="I275" s="88"/>
      <c r="J275" s="88"/>
      <c r="K275" s="88"/>
      <c r="L275" s="430"/>
      <c r="M275" s="102"/>
      <c r="N275" s="430"/>
      <c r="O275" s="439"/>
      <c r="P275" s="430"/>
      <c r="Q275" s="430"/>
      <c r="R275" s="88"/>
      <c r="S275" s="97"/>
      <c r="T275" s="88"/>
      <c r="U275" s="88"/>
      <c r="V275" s="88"/>
      <c r="W275" s="88"/>
      <c r="X275" s="88"/>
      <c r="Y275" s="88"/>
      <c r="Z275" s="88"/>
    </row>
    <row r="276" spans="1:26" ht="17.25">
      <c r="A276" s="357"/>
      <c r="B276" s="94" t="s">
        <v>32</v>
      </c>
      <c r="C276" s="95">
        <f>'Nira-Bhima '!I456</f>
        <v>361.1</v>
      </c>
      <c r="D276" s="95">
        <f>'Bhodani Jalgaon ALephata'!I469</f>
        <v>3931.9</v>
      </c>
      <c r="E276" s="95">
        <f>'Gagargaon '!J459</f>
        <v>489.2</v>
      </c>
      <c r="F276" s="95">
        <f>'Indapur-Madha-Kandhar-Baramati'!X459</f>
        <v>2318.5</v>
      </c>
      <c r="G276" s="95"/>
      <c r="H276" s="96">
        <f t="shared" si="1"/>
        <v>7100.7</v>
      </c>
      <c r="I276" s="88"/>
      <c r="J276" s="88"/>
      <c r="K276" s="88"/>
      <c r="L276" s="310">
        <v>15</v>
      </c>
      <c r="M276" s="102"/>
      <c r="N276" s="311"/>
      <c r="O276" s="306">
        <f>H276+H277-L276</f>
        <v>9336.1</v>
      </c>
      <c r="P276" s="307">
        <v>362.28</v>
      </c>
      <c r="Q276" s="309">
        <f>O276/P276</f>
        <v>25.770398586728501</v>
      </c>
      <c r="R276" s="88"/>
      <c r="S276" s="97"/>
      <c r="T276" s="88"/>
      <c r="U276" s="88"/>
      <c r="V276" s="88"/>
      <c r="W276" s="88"/>
      <c r="X276" s="88"/>
      <c r="Y276" s="88"/>
      <c r="Z276" s="88"/>
    </row>
    <row r="277" spans="1:26" ht="17.25">
      <c r="A277" s="317">
        <v>46160</v>
      </c>
      <c r="B277" s="94" t="s">
        <v>25</v>
      </c>
      <c r="C277" s="95">
        <f>'Nira-Bhima '!I457</f>
        <v>372.9</v>
      </c>
      <c r="D277" s="95">
        <f>'Bhodani Jalgaon ALephata'!I470</f>
        <v>100.9</v>
      </c>
      <c r="E277" s="95">
        <f>'Gagargaon '!J460</f>
        <v>499</v>
      </c>
      <c r="F277" s="95">
        <f>'Indapur-Madha-Kandhar-Baramati'!X460</f>
        <v>1277.6000000000001</v>
      </c>
      <c r="G277" s="95"/>
      <c r="H277" s="96">
        <f t="shared" si="1"/>
        <v>2250.4</v>
      </c>
      <c r="I277" s="88"/>
      <c r="J277" s="88"/>
      <c r="K277" s="88"/>
      <c r="L277" s="430"/>
      <c r="M277" s="102"/>
      <c r="N277" s="430"/>
      <c r="O277" s="439"/>
      <c r="P277" s="430"/>
      <c r="Q277" s="430"/>
      <c r="R277" s="88"/>
      <c r="S277" s="97"/>
      <c r="T277" s="88"/>
      <c r="U277" s="88"/>
      <c r="V277" s="88"/>
      <c r="W277" s="88"/>
      <c r="X277" s="88"/>
      <c r="Y277" s="88"/>
      <c r="Z277" s="88"/>
    </row>
    <row r="278" spans="1:26" ht="17.25">
      <c r="A278" s="357"/>
      <c r="B278" s="94" t="s">
        <v>32</v>
      </c>
      <c r="C278" s="95">
        <f>'Nira-Bhima '!I458</f>
        <v>60</v>
      </c>
      <c r="D278" s="95">
        <f>'Bhodani Jalgaon ALephata'!I471</f>
        <v>3777</v>
      </c>
      <c r="E278" s="95">
        <f>'Gagargaon '!J461</f>
        <v>299.10000000000002</v>
      </c>
      <c r="F278" s="95">
        <f>'Indapur-Madha-Kandhar-Baramati'!X461</f>
        <v>106.29999999999998</v>
      </c>
      <c r="G278" s="95"/>
      <c r="H278" s="96">
        <f t="shared" si="1"/>
        <v>4242.4000000000005</v>
      </c>
      <c r="I278" s="88"/>
      <c r="J278" s="88"/>
      <c r="K278" s="88"/>
      <c r="L278" s="310">
        <v>15</v>
      </c>
      <c r="M278" s="102"/>
      <c r="N278" s="311"/>
      <c r="O278" s="306">
        <f>H278+H279-L278</f>
        <v>7295.8000000000011</v>
      </c>
      <c r="P278" s="307">
        <v>282.12</v>
      </c>
      <c r="Q278" s="309">
        <f>O278/P278</f>
        <v>25.860626683680707</v>
      </c>
      <c r="R278" s="88"/>
      <c r="S278" s="97"/>
      <c r="T278" s="88"/>
      <c r="U278" s="88"/>
      <c r="V278" s="88"/>
      <c r="W278" s="88"/>
      <c r="X278" s="88"/>
      <c r="Y278" s="88"/>
      <c r="Z278" s="88"/>
    </row>
    <row r="279" spans="1:26" ht="17.25">
      <c r="A279" s="317">
        <v>46161</v>
      </c>
      <c r="B279" s="94" t="s">
        <v>25</v>
      </c>
      <c r="C279" s="95">
        <f>'Nira-Bhima '!I459</f>
        <v>384.40000000000003</v>
      </c>
      <c r="D279" s="95">
        <f>'Bhodani Jalgaon ALephata'!I472</f>
        <v>97.4</v>
      </c>
      <c r="E279" s="95">
        <f>'Gagargaon '!J462</f>
        <v>435.9</v>
      </c>
      <c r="F279" s="95">
        <f>'Indapur-Madha-Kandhar-Baramati'!X462</f>
        <v>2150.7000000000003</v>
      </c>
      <c r="G279" s="95"/>
      <c r="H279" s="96">
        <f t="shared" si="1"/>
        <v>3068.4000000000005</v>
      </c>
      <c r="I279" s="88"/>
      <c r="J279" s="88"/>
      <c r="K279" s="88"/>
      <c r="L279" s="430"/>
      <c r="M279" s="102"/>
      <c r="N279" s="430"/>
      <c r="O279" s="439"/>
      <c r="P279" s="430"/>
      <c r="Q279" s="430"/>
      <c r="R279" s="88"/>
      <c r="S279" s="97"/>
      <c r="T279" s="88"/>
      <c r="U279" s="88"/>
      <c r="V279" s="88"/>
      <c r="W279" s="88"/>
      <c r="X279" s="88"/>
      <c r="Y279" s="88"/>
      <c r="Z279" s="88"/>
    </row>
    <row r="280" spans="1:26" ht="17.25">
      <c r="A280" s="357"/>
      <c r="B280" s="94" t="s">
        <v>32</v>
      </c>
      <c r="C280" s="95">
        <f>'Nira-Bhima '!I460</f>
        <v>347.90000000000003</v>
      </c>
      <c r="D280" s="95">
        <f>'Bhodani Jalgaon ALephata'!I473</f>
        <v>3896.7</v>
      </c>
      <c r="E280" s="95">
        <f>'Gagargaon '!J463</f>
        <v>505</v>
      </c>
      <c r="F280" s="95">
        <f>'Indapur-Madha-Kandhar-Baramati'!X463</f>
        <v>2182.9</v>
      </c>
      <c r="G280" s="95"/>
      <c r="H280" s="96">
        <f t="shared" si="1"/>
        <v>6932.5</v>
      </c>
      <c r="I280" s="88"/>
      <c r="J280" s="88"/>
      <c r="K280" s="88"/>
      <c r="L280" s="310">
        <f>15+135</f>
        <v>150</v>
      </c>
      <c r="M280" s="102"/>
      <c r="N280" s="311"/>
      <c r="O280" s="306">
        <f>H280+H281-L280</f>
        <v>10035.9</v>
      </c>
      <c r="P280" s="307">
        <v>387.2</v>
      </c>
      <c r="Q280" s="309">
        <f>O280/P280</f>
        <v>25.919163223140497</v>
      </c>
      <c r="R280" s="88"/>
      <c r="S280" s="97"/>
      <c r="T280" s="88"/>
      <c r="U280" s="88"/>
      <c r="V280" s="88"/>
      <c r="W280" s="88"/>
      <c r="X280" s="88"/>
      <c r="Y280" s="88"/>
      <c r="Z280" s="88"/>
    </row>
    <row r="281" spans="1:26" ht="17.25">
      <c r="A281" s="317">
        <v>46162</v>
      </c>
      <c r="B281" s="94" t="s">
        <v>25</v>
      </c>
      <c r="C281" s="95">
        <f>'Nira-Bhima '!I461</f>
        <v>364.7</v>
      </c>
      <c r="D281" s="95">
        <f>'Bhodani Jalgaon ALephata'!I474</f>
        <v>92.300000000000011</v>
      </c>
      <c r="E281" s="95">
        <f>'Gagargaon '!J464</f>
        <v>494</v>
      </c>
      <c r="F281" s="95">
        <f>'Indapur-Madha-Kandhar-Baramati'!X464</f>
        <v>2302.3999999999996</v>
      </c>
      <c r="G281" s="95"/>
      <c r="H281" s="96">
        <f t="shared" si="1"/>
        <v>3253.3999999999996</v>
      </c>
      <c r="I281" s="88"/>
      <c r="J281" s="88"/>
      <c r="K281" s="88"/>
      <c r="L281" s="430"/>
      <c r="M281" s="102"/>
      <c r="N281" s="430"/>
      <c r="O281" s="439"/>
      <c r="P281" s="430"/>
      <c r="Q281" s="430"/>
      <c r="R281" s="88"/>
      <c r="S281" s="97"/>
      <c r="T281" s="88"/>
      <c r="U281" s="88"/>
      <c r="V281" s="88"/>
      <c r="W281" s="88"/>
      <c r="X281" s="88"/>
      <c r="Y281" s="88"/>
      <c r="Z281" s="88"/>
    </row>
    <row r="282" spans="1:26" ht="17.25">
      <c r="A282" s="357"/>
      <c r="B282" s="94" t="s">
        <v>32</v>
      </c>
      <c r="C282" s="95">
        <f>'Nira-Bhima '!I462</f>
        <v>359.5</v>
      </c>
      <c r="D282" s="95">
        <f>'Bhodani Jalgaon ALephata'!I475</f>
        <v>3932.9</v>
      </c>
      <c r="E282" s="95">
        <f>'Gagargaon '!J465</f>
        <v>496.1</v>
      </c>
      <c r="F282" s="95">
        <f>'Indapur-Madha-Kandhar-Baramati'!X465</f>
        <v>2412.6</v>
      </c>
      <c r="G282" s="95"/>
      <c r="H282" s="96">
        <f t="shared" si="1"/>
        <v>7201.1</v>
      </c>
      <c r="I282" s="88"/>
      <c r="J282" s="88"/>
      <c r="K282" s="88"/>
      <c r="L282" s="310">
        <v>15</v>
      </c>
      <c r="M282" s="102"/>
      <c r="N282" s="311"/>
      <c r="O282" s="306">
        <f>H282+H283-L282</f>
        <v>9561.4000000000015</v>
      </c>
      <c r="P282" s="307">
        <v>370.12</v>
      </c>
      <c r="Q282" s="309">
        <f>O282/P282</f>
        <v>25.833243272452183</v>
      </c>
      <c r="R282" s="88"/>
      <c r="S282" s="97"/>
      <c r="T282" s="88"/>
      <c r="U282" s="88"/>
      <c r="V282" s="88"/>
      <c r="W282" s="88"/>
      <c r="X282" s="88"/>
      <c r="Y282" s="88"/>
      <c r="Z282" s="88"/>
    </row>
    <row r="283" spans="1:26" ht="17.25">
      <c r="A283" s="322">
        <v>46163</v>
      </c>
      <c r="B283" s="99" t="s">
        <v>25</v>
      </c>
      <c r="C283" s="100">
        <f>'Nira-Bhima '!I470</f>
        <v>386.2</v>
      </c>
      <c r="D283" s="100">
        <f>'Bhodani Jalgaon ALephata'!I483</f>
        <v>89.6</v>
      </c>
      <c r="E283" s="100">
        <f>'Gagargaon '!J473</f>
        <v>492.59999999999997</v>
      </c>
      <c r="F283" s="100">
        <f>'Indapur-Madha-Kandhar-Baramati'!X473</f>
        <v>1406.9</v>
      </c>
      <c r="G283" s="100"/>
      <c r="H283" s="101">
        <f t="shared" si="1"/>
        <v>2375.3000000000002</v>
      </c>
      <c r="I283" s="88"/>
      <c r="J283" s="88"/>
      <c r="K283" s="88"/>
      <c r="L283" s="430"/>
      <c r="M283" s="102"/>
      <c r="N283" s="430"/>
      <c r="O283" s="439"/>
      <c r="P283" s="430"/>
      <c r="Q283" s="430"/>
      <c r="R283" s="88"/>
      <c r="S283" s="97"/>
      <c r="T283" s="88"/>
      <c r="U283" s="88"/>
      <c r="V283" s="88"/>
      <c r="W283" s="88"/>
      <c r="X283" s="88"/>
      <c r="Y283" s="88"/>
      <c r="Z283" s="88"/>
    </row>
    <row r="284" spans="1:26" ht="17.25">
      <c r="A284" s="357"/>
      <c r="B284" s="99" t="s">
        <v>32</v>
      </c>
      <c r="C284" s="100">
        <f>'Nira-Bhima '!I471</f>
        <v>357</v>
      </c>
      <c r="D284" s="100">
        <f>'Bhodani Jalgaon ALephata'!I484</f>
        <v>3925.2</v>
      </c>
      <c r="E284" s="100">
        <f>'Gagargaon '!J474</f>
        <v>482.59999999999997</v>
      </c>
      <c r="F284" s="100">
        <f>'Indapur-Madha-Kandhar-Baramati'!X474</f>
        <v>451.5</v>
      </c>
      <c r="G284" s="100"/>
      <c r="H284" s="101">
        <f t="shared" si="1"/>
        <v>5216.3</v>
      </c>
      <c r="I284" s="88"/>
      <c r="J284" s="88"/>
      <c r="K284" s="88"/>
      <c r="L284" s="297">
        <v>15</v>
      </c>
      <c r="M284" s="98"/>
      <c r="N284" s="298"/>
      <c r="O284" s="299">
        <f>H284+H285-L284</f>
        <v>7563.5</v>
      </c>
      <c r="P284" s="300">
        <v>292.79000000000002</v>
      </c>
      <c r="Q284" s="301">
        <f>O284/P284</f>
        <v>25.832507940844973</v>
      </c>
      <c r="R284" s="88"/>
      <c r="S284" s="97"/>
      <c r="T284" s="88"/>
      <c r="U284" s="88"/>
      <c r="V284" s="88"/>
      <c r="W284" s="88"/>
      <c r="X284" s="88"/>
      <c r="Y284" s="88"/>
      <c r="Z284" s="88"/>
    </row>
    <row r="285" spans="1:26" ht="17.25">
      <c r="A285" s="322">
        <v>46164</v>
      </c>
      <c r="B285" s="99" t="s">
        <v>25</v>
      </c>
      <c r="C285" s="100">
        <f>'Nira-Bhima '!I472</f>
        <v>365.3</v>
      </c>
      <c r="D285" s="100">
        <f>'Bhodani Jalgaon ALephata'!I485</f>
        <v>89.8</v>
      </c>
      <c r="E285" s="100">
        <f>'Gagargaon '!J475</f>
        <v>499.9</v>
      </c>
      <c r="F285" s="100">
        <f>'Indapur-Madha-Kandhar-Baramati'!X475</f>
        <v>1407.2</v>
      </c>
      <c r="G285" s="100"/>
      <c r="H285" s="101">
        <f t="shared" si="1"/>
        <v>2362.1999999999998</v>
      </c>
      <c r="I285" s="88"/>
      <c r="J285" s="88"/>
      <c r="K285" s="88"/>
      <c r="L285" s="430"/>
      <c r="M285" s="98"/>
      <c r="N285" s="430"/>
      <c r="O285" s="439"/>
      <c r="P285" s="430"/>
      <c r="Q285" s="430"/>
      <c r="R285" s="88"/>
      <c r="S285" s="97"/>
      <c r="T285" s="88"/>
      <c r="U285" s="88"/>
      <c r="V285" s="88"/>
      <c r="W285" s="88"/>
      <c r="X285" s="88"/>
      <c r="Y285" s="88"/>
      <c r="Z285" s="88"/>
    </row>
    <row r="286" spans="1:26" ht="17.25">
      <c r="A286" s="357"/>
      <c r="B286" s="99" t="s">
        <v>32</v>
      </c>
      <c r="C286" s="100">
        <f>'Nira-Bhima '!I473</f>
        <v>356.5</v>
      </c>
      <c r="D286" s="100">
        <f>'Bhodani Jalgaon ALephata'!I486</f>
        <v>3998.6</v>
      </c>
      <c r="E286" s="100">
        <f>'Gagargaon '!J476</f>
        <v>491.49999999999994</v>
      </c>
      <c r="F286" s="100">
        <f>'Indapur-Madha-Kandhar-Baramati'!X476</f>
        <v>449.6</v>
      </c>
      <c r="G286" s="100"/>
      <c r="H286" s="101">
        <f t="shared" si="1"/>
        <v>5296.2000000000007</v>
      </c>
      <c r="I286" s="88"/>
      <c r="J286" s="88"/>
      <c r="K286" s="88"/>
      <c r="L286" s="297">
        <v>15</v>
      </c>
      <c r="M286" s="98"/>
      <c r="N286" s="298"/>
      <c r="O286" s="299">
        <f>H286+H287-L286</f>
        <v>7666.5000000000009</v>
      </c>
      <c r="P286" s="300">
        <v>296.20999999999998</v>
      </c>
      <c r="Q286" s="301">
        <f>O286/P286</f>
        <v>25.881975625400901</v>
      </c>
      <c r="R286" s="88"/>
      <c r="S286" s="97"/>
      <c r="T286" s="88"/>
      <c r="U286" s="88"/>
      <c r="V286" s="88"/>
      <c r="W286" s="88"/>
      <c r="X286" s="88"/>
      <c r="Y286" s="88"/>
      <c r="Z286" s="88"/>
    </row>
    <row r="287" spans="1:26" ht="17.25">
      <c r="A287" s="322">
        <v>46165</v>
      </c>
      <c r="B287" s="99" t="s">
        <v>25</v>
      </c>
      <c r="C287" s="100">
        <f>'Nira-Bhima '!I474</f>
        <v>401.09999999999997</v>
      </c>
      <c r="D287" s="100">
        <f>'Bhodani Jalgaon ALephata'!I487</f>
        <v>107</v>
      </c>
      <c r="E287" s="100">
        <f>'Gagargaon '!J477</f>
        <v>494.00000000000006</v>
      </c>
      <c r="F287" s="100">
        <f>'Indapur-Madha-Kandhar-Baramati'!X477</f>
        <v>1383.2</v>
      </c>
      <c r="G287" s="100"/>
      <c r="H287" s="101">
        <f t="shared" si="1"/>
        <v>2385.3000000000002</v>
      </c>
      <c r="I287" s="88"/>
      <c r="J287" s="88"/>
      <c r="K287" s="88"/>
      <c r="L287" s="430"/>
      <c r="M287" s="98"/>
      <c r="N287" s="430"/>
      <c r="O287" s="439"/>
      <c r="P287" s="430"/>
      <c r="Q287" s="430"/>
      <c r="R287" s="88"/>
      <c r="S287" s="97"/>
      <c r="T287" s="88"/>
      <c r="U287" s="88"/>
      <c r="V287" s="88"/>
      <c r="W287" s="88"/>
      <c r="X287" s="88"/>
      <c r="Y287" s="88"/>
      <c r="Z287" s="88"/>
    </row>
    <row r="288" spans="1:26" ht="17.25">
      <c r="A288" s="357"/>
      <c r="B288" s="99" t="s">
        <v>32</v>
      </c>
      <c r="C288" s="100">
        <f>'Nira-Bhima '!I475</f>
        <v>348.6</v>
      </c>
      <c r="D288" s="100">
        <f>'Bhodani Jalgaon ALephata'!I488</f>
        <v>4132.6000000000004</v>
      </c>
      <c r="E288" s="100">
        <f>'Gagargaon '!J478</f>
        <v>482.59999999999997</v>
      </c>
      <c r="F288" s="100">
        <f>'Indapur-Madha-Kandhar-Baramati'!X478</f>
        <v>448.59999999999997</v>
      </c>
      <c r="G288" s="100"/>
      <c r="H288" s="101">
        <f t="shared" si="1"/>
        <v>5412.4000000000015</v>
      </c>
      <c r="I288" s="88"/>
      <c r="J288" s="88"/>
      <c r="K288" s="88"/>
      <c r="L288" s="297">
        <v>15</v>
      </c>
      <c r="M288" s="98"/>
      <c r="N288" s="298"/>
      <c r="O288" s="299">
        <f>H288+H289-L288</f>
        <v>7769.7000000000007</v>
      </c>
      <c r="P288" s="300">
        <v>301.22000000000003</v>
      </c>
      <c r="Q288" s="301">
        <f>O288/P288</f>
        <v>25.794103977159551</v>
      </c>
      <c r="R288" s="88"/>
      <c r="S288" s="97"/>
      <c r="T288" s="88"/>
      <c r="U288" s="88"/>
      <c r="V288" s="88"/>
      <c r="W288" s="88"/>
      <c r="X288" s="88"/>
      <c r="Y288" s="88"/>
      <c r="Z288" s="88"/>
    </row>
    <row r="289" spans="1:26" ht="17.25">
      <c r="A289" s="322">
        <v>46166</v>
      </c>
      <c r="B289" s="99" t="s">
        <v>25</v>
      </c>
      <c r="C289" s="100">
        <f>'Nira-Bhima '!I476</f>
        <v>388</v>
      </c>
      <c r="D289" s="100">
        <f>'Bhodani Jalgaon ALephata'!I489</f>
        <v>98.6</v>
      </c>
      <c r="E289" s="100">
        <f>'Gagargaon '!J479</f>
        <v>484.79999999999995</v>
      </c>
      <c r="F289" s="100">
        <f>'Indapur-Madha-Kandhar-Baramati'!X479</f>
        <v>1400.8999999999999</v>
      </c>
      <c r="G289" s="100"/>
      <c r="H289" s="101">
        <f t="shared" si="1"/>
        <v>2372.2999999999997</v>
      </c>
      <c r="I289" s="88"/>
      <c r="J289" s="88"/>
      <c r="K289" s="88"/>
      <c r="L289" s="430"/>
      <c r="M289" s="98"/>
      <c r="N289" s="430"/>
      <c r="O289" s="439"/>
      <c r="P289" s="430"/>
      <c r="Q289" s="430"/>
      <c r="R289" s="88"/>
      <c r="S289" s="97"/>
      <c r="T289" s="88"/>
      <c r="U289" s="88"/>
      <c r="V289" s="88"/>
      <c r="W289" s="88"/>
      <c r="X289" s="88"/>
      <c r="Y289" s="88"/>
      <c r="Z289" s="88"/>
    </row>
    <row r="290" spans="1:26" ht="17.25">
      <c r="A290" s="357"/>
      <c r="B290" s="99" t="s">
        <v>32</v>
      </c>
      <c r="C290" s="100">
        <f>'Nira-Bhima '!I477</f>
        <v>363.09999999999997</v>
      </c>
      <c r="D290" s="100">
        <f>'Bhodani Jalgaon ALephata'!I490</f>
        <v>3957.6</v>
      </c>
      <c r="E290" s="100">
        <f>'Gagargaon '!J480</f>
        <v>469.09999999999997</v>
      </c>
      <c r="F290" s="100">
        <f>'Indapur-Madha-Kandhar-Baramati'!X480</f>
        <v>456.2</v>
      </c>
      <c r="G290" s="100"/>
      <c r="H290" s="101">
        <f t="shared" si="1"/>
        <v>5246</v>
      </c>
      <c r="I290" s="88"/>
      <c r="J290" s="88"/>
      <c r="K290" s="88"/>
      <c r="L290" s="297">
        <v>15</v>
      </c>
      <c r="M290" s="98"/>
      <c r="N290" s="298"/>
      <c r="O290" s="299">
        <f>H290+H291-L290</f>
        <v>7525.2</v>
      </c>
      <c r="P290" s="300">
        <v>291.45999999999998</v>
      </c>
      <c r="Q290" s="301">
        <f>O290/P290</f>
        <v>25.818980306045429</v>
      </c>
      <c r="R290" s="88"/>
      <c r="S290" s="97"/>
      <c r="T290" s="88"/>
      <c r="U290" s="88"/>
      <c r="V290" s="88"/>
      <c r="W290" s="88"/>
      <c r="X290" s="88"/>
      <c r="Y290" s="88"/>
      <c r="Z290" s="88"/>
    </row>
    <row r="291" spans="1:26" ht="17.25">
      <c r="A291" s="322">
        <v>46167</v>
      </c>
      <c r="B291" s="99" t="s">
        <v>25</v>
      </c>
      <c r="C291" s="100">
        <f>'Nira-Bhima '!I478</f>
        <v>368</v>
      </c>
      <c r="D291" s="100">
        <f>'Bhodani Jalgaon ALephata'!I491</f>
        <v>102.5</v>
      </c>
      <c r="E291" s="100">
        <f>'Gagargaon '!J481</f>
        <v>450.9</v>
      </c>
      <c r="F291" s="100">
        <f>'Indapur-Madha-Kandhar-Baramati'!X481</f>
        <v>1372.8</v>
      </c>
      <c r="G291" s="100"/>
      <c r="H291" s="101">
        <f t="shared" si="1"/>
        <v>2294.1999999999998</v>
      </c>
      <c r="I291" s="88"/>
      <c r="J291" s="88"/>
      <c r="K291" s="88"/>
      <c r="L291" s="430"/>
      <c r="M291" s="98"/>
      <c r="N291" s="430"/>
      <c r="O291" s="439"/>
      <c r="P291" s="430"/>
      <c r="Q291" s="430"/>
      <c r="R291" s="88"/>
      <c r="S291" s="97"/>
      <c r="T291" s="88"/>
      <c r="U291" s="88"/>
      <c r="V291" s="88"/>
      <c r="W291" s="88"/>
      <c r="X291" s="88"/>
      <c r="Y291" s="88"/>
      <c r="Z291" s="88"/>
    </row>
    <row r="292" spans="1:26" ht="17.25">
      <c r="A292" s="357"/>
      <c r="B292" s="99" t="s">
        <v>32</v>
      </c>
      <c r="C292" s="100">
        <f>'Nira-Bhima '!I479</f>
        <v>349.80000000000007</v>
      </c>
      <c r="D292" s="100">
        <f>'Bhodani Jalgaon ALephata'!I492</f>
        <v>4154.3999999999996</v>
      </c>
      <c r="E292" s="100">
        <f>'Gagargaon '!J482</f>
        <v>497.40000000000003</v>
      </c>
      <c r="F292" s="100">
        <f>'Indapur-Madha-Kandhar-Baramati'!X482</f>
        <v>427.80000000000007</v>
      </c>
      <c r="G292" s="100"/>
      <c r="H292" s="101">
        <f t="shared" si="1"/>
        <v>5429.4</v>
      </c>
      <c r="I292" s="88"/>
      <c r="J292" s="88"/>
      <c r="K292" s="88"/>
      <c r="L292" s="297">
        <v>155</v>
      </c>
      <c r="M292" s="98"/>
      <c r="N292" s="298"/>
      <c r="O292" s="299">
        <f>H292+H293-L292</f>
        <v>7527.91</v>
      </c>
      <c r="P292" s="300">
        <v>290.5</v>
      </c>
      <c r="Q292" s="301">
        <f>O292/P292</f>
        <v>25.913631669535285</v>
      </c>
      <c r="R292" s="88"/>
      <c r="S292" s="97"/>
      <c r="T292" s="88"/>
      <c r="U292" s="88"/>
      <c r="V292" s="88"/>
      <c r="W292" s="88"/>
      <c r="X292" s="88"/>
      <c r="Y292" s="88"/>
      <c r="Z292" s="88"/>
    </row>
    <row r="293" spans="1:26" ht="17.25">
      <c r="A293" s="322">
        <v>46168</v>
      </c>
      <c r="B293" s="99" t="s">
        <v>25</v>
      </c>
      <c r="C293" s="100">
        <f>'Nira-Bhima '!I480</f>
        <v>373.5</v>
      </c>
      <c r="D293" s="100">
        <f>'Bhodani Jalgaon ALephata'!I493</f>
        <v>100</v>
      </c>
      <c r="E293" s="100">
        <f>'Gagargaon '!J483</f>
        <v>400.90999999999997</v>
      </c>
      <c r="F293" s="100">
        <f>'Indapur-Madha-Kandhar-Baramati'!X483</f>
        <v>1379.1000000000001</v>
      </c>
      <c r="G293" s="100"/>
      <c r="H293" s="101">
        <f t="shared" si="1"/>
        <v>2253.5100000000002</v>
      </c>
      <c r="I293" s="88"/>
      <c r="J293" s="88"/>
      <c r="K293" s="88"/>
      <c r="L293" s="430"/>
      <c r="M293" s="98"/>
      <c r="N293" s="430"/>
      <c r="O293" s="439"/>
      <c r="P293" s="430"/>
      <c r="Q293" s="430"/>
      <c r="R293" s="88"/>
      <c r="S293" s="97"/>
      <c r="T293" s="88"/>
      <c r="U293" s="88"/>
      <c r="V293" s="88"/>
      <c r="W293" s="88"/>
      <c r="X293" s="88"/>
      <c r="Y293" s="88"/>
      <c r="Z293" s="88"/>
    </row>
    <row r="294" spans="1:26" ht="17.25">
      <c r="A294" s="357"/>
      <c r="B294" s="99" t="s">
        <v>32</v>
      </c>
      <c r="C294" s="100">
        <f>'Nira-Bhima '!I481</f>
        <v>221.59999999999997</v>
      </c>
      <c r="D294" s="100">
        <f>'Bhodani Jalgaon ALephata'!I494</f>
        <v>4063.9</v>
      </c>
      <c r="E294" s="100">
        <f>'Gagargaon '!J484</f>
        <v>489.90000000000003</v>
      </c>
      <c r="F294" s="100">
        <f>'Indapur-Madha-Kandhar-Baramati'!X484</f>
        <v>449.7</v>
      </c>
      <c r="G294" s="100"/>
      <c r="H294" s="101">
        <f t="shared" si="1"/>
        <v>5225.0999999999995</v>
      </c>
      <c r="I294" s="88"/>
      <c r="J294" s="88"/>
      <c r="K294" s="88"/>
      <c r="L294" s="297">
        <v>15</v>
      </c>
      <c r="M294" s="98"/>
      <c r="N294" s="298"/>
      <c r="O294" s="299">
        <f>H294+H295-L294</f>
        <v>7532</v>
      </c>
      <c r="P294" s="300">
        <v>291.26</v>
      </c>
      <c r="Q294" s="301">
        <f>O294/P294</f>
        <v>25.860056307079585</v>
      </c>
      <c r="R294" s="88"/>
      <c r="S294" s="97"/>
      <c r="T294" s="88"/>
      <c r="U294" s="88"/>
      <c r="V294" s="88"/>
      <c r="W294" s="88"/>
      <c r="X294" s="88"/>
      <c r="Y294" s="88"/>
      <c r="Z294" s="88"/>
    </row>
    <row r="295" spans="1:26" ht="17.25">
      <c r="A295" s="322">
        <v>46169</v>
      </c>
      <c r="B295" s="99" t="s">
        <v>25</v>
      </c>
      <c r="C295" s="100">
        <f>'Nira-Bhima '!I482</f>
        <v>369.5</v>
      </c>
      <c r="D295" s="100">
        <f>'Bhodani Jalgaon ALephata'!I495</f>
        <v>98.300000000000011</v>
      </c>
      <c r="E295" s="100">
        <f>'Gagargaon '!J485</f>
        <v>468.40000000000003</v>
      </c>
      <c r="F295" s="100">
        <f>'Indapur-Madha-Kandhar-Baramati'!X485</f>
        <v>1385.7</v>
      </c>
      <c r="G295" s="100"/>
      <c r="H295" s="101">
        <f t="shared" si="1"/>
        <v>2321.9</v>
      </c>
      <c r="I295" s="88"/>
      <c r="J295" s="88"/>
      <c r="K295" s="88"/>
      <c r="L295" s="430"/>
      <c r="M295" s="98"/>
      <c r="N295" s="430"/>
      <c r="O295" s="439"/>
      <c r="P295" s="430"/>
      <c r="Q295" s="430"/>
      <c r="R295" s="88"/>
      <c r="S295" s="97"/>
      <c r="T295" s="88"/>
      <c r="U295" s="88"/>
      <c r="V295" s="88"/>
      <c r="W295" s="88"/>
      <c r="X295" s="88"/>
      <c r="Y295" s="88"/>
      <c r="Z295" s="88"/>
    </row>
    <row r="296" spans="1:26" ht="17.25">
      <c r="A296" s="357"/>
      <c r="B296" s="99" t="s">
        <v>32</v>
      </c>
      <c r="C296" s="100">
        <f>'Nira-Bhima '!I483</f>
        <v>329.8</v>
      </c>
      <c r="D296" s="100">
        <f>'Bhodani Jalgaon ALephata'!I496</f>
        <v>3980.4</v>
      </c>
      <c r="E296" s="100">
        <f>'Gagargaon '!J486</f>
        <v>457.09999999999997</v>
      </c>
      <c r="F296" s="100">
        <f>'Indapur-Madha-Kandhar-Baramati'!X486</f>
        <v>440.6</v>
      </c>
      <c r="G296" s="100"/>
      <c r="H296" s="101">
        <f t="shared" si="1"/>
        <v>5207.9000000000005</v>
      </c>
      <c r="I296" s="88"/>
      <c r="J296" s="88"/>
      <c r="K296" s="88"/>
      <c r="L296" s="297">
        <v>15</v>
      </c>
      <c r="M296" s="98"/>
      <c r="N296" s="298"/>
      <c r="O296" s="299">
        <f>H296+H297-L296</f>
        <v>7545.4000000000005</v>
      </c>
      <c r="P296" s="300">
        <v>292.11</v>
      </c>
      <c r="Q296" s="301">
        <f>O296/P296</f>
        <v>25.83068022320359</v>
      </c>
      <c r="R296" s="88"/>
      <c r="S296" s="97"/>
      <c r="T296" s="88"/>
      <c r="U296" s="88"/>
      <c r="V296" s="88"/>
      <c r="W296" s="88"/>
      <c r="X296" s="88"/>
      <c r="Y296" s="88"/>
      <c r="Z296" s="88"/>
    </row>
    <row r="297" spans="1:26" ht="17.25">
      <c r="A297" s="322">
        <v>46170</v>
      </c>
      <c r="B297" s="99" t="s">
        <v>25</v>
      </c>
      <c r="C297" s="100">
        <f>'Nira-Bhima '!I484</f>
        <v>365</v>
      </c>
      <c r="D297" s="100">
        <f>'Bhodani Jalgaon ALephata'!I497</f>
        <v>94.800000000000011</v>
      </c>
      <c r="E297" s="100">
        <f>'Gagargaon '!J487</f>
        <v>472.6</v>
      </c>
      <c r="F297" s="100">
        <f>'Indapur-Madha-Kandhar-Baramati'!X487</f>
        <v>1420.1</v>
      </c>
      <c r="G297" s="100"/>
      <c r="H297" s="101">
        <f t="shared" si="1"/>
        <v>2352.5</v>
      </c>
      <c r="I297" s="88"/>
      <c r="J297" s="88"/>
      <c r="K297" s="88"/>
      <c r="L297" s="430"/>
      <c r="M297" s="98"/>
      <c r="N297" s="430"/>
      <c r="O297" s="439"/>
      <c r="P297" s="430"/>
      <c r="Q297" s="430"/>
      <c r="R297" s="88"/>
      <c r="S297" s="97"/>
      <c r="T297" s="88"/>
      <c r="U297" s="88"/>
      <c r="V297" s="88"/>
      <c r="W297" s="88"/>
      <c r="X297" s="88"/>
      <c r="Y297" s="88"/>
      <c r="Z297" s="88"/>
    </row>
    <row r="298" spans="1:26" ht="17.25">
      <c r="A298" s="357"/>
      <c r="B298" s="99" t="s">
        <v>32</v>
      </c>
      <c r="C298" s="100">
        <f>'Nira-Bhima '!I485</f>
        <v>361</v>
      </c>
      <c r="D298" s="100">
        <f>'Bhodani Jalgaon ALephata'!I498</f>
        <v>3914.8</v>
      </c>
      <c r="E298" s="100">
        <f>'Gagargaon '!J488</f>
        <v>481.3</v>
      </c>
      <c r="F298" s="100">
        <f>'Indapur-Madha-Kandhar-Baramati'!X488</f>
        <v>451.99999999999994</v>
      </c>
      <c r="G298" s="100"/>
      <c r="H298" s="101">
        <f t="shared" si="1"/>
        <v>5209.1000000000004</v>
      </c>
      <c r="I298" s="88"/>
      <c r="J298" s="88"/>
      <c r="K298" s="88"/>
      <c r="L298" s="297">
        <f>15+40</f>
        <v>55</v>
      </c>
      <c r="M298" s="98"/>
      <c r="N298" s="298"/>
      <c r="O298" s="299">
        <f>H298+H299-L298</f>
        <v>7371</v>
      </c>
      <c r="P298" s="300">
        <v>286.13</v>
      </c>
      <c r="Q298" s="301">
        <f>O298/P298</f>
        <v>25.761017719218536</v>
      </c>
      <c r="R298" s="88"/>
      <c r="S298" s="97"/>
      <c r="T298" s="88"/>
      <c r="U298" s="88"/>
      <c r="V298" s="88"/>
      <c r="W298" s="88"/>
      <c r="X298" s="88"/>
      <c r="Y298" s="88"/>
      <c r="Z298" s="88"/>
    </row>
    <row r="299" spans="1:26" ht="17.25">
      <c r="A299" s="322">
        <v>46171</v>
      </c>
      <c r="B299" s="99" t="s">
        <v>25</v>
      </c>
      <c r="C299" s="100">
        <f>'Nira-Bhima '!I486</f>
        <v>349.4</v>
      </c>
      <c r="D299" s="100">
        <f>'Bhodani Jalgaon ALephata'!I499</f>
        <v>93.8</v>
      </c>
      <c r="E299" s="100">
        <f>'Gagargaon '!J489</f>
        <v>400.1</v>
      </c>
      <c r="F299" s="100">
        <f>'Indapur-Madha-Kandhar-Baramati'!X489</f>
        <v>1373.6</v>
      </c>
      <c r="G299" s="100"/>
      <c r="H299" s="101">
        <f t="shared" si="1"/>
        <v>2216.8999999999996</v>
      </c>
      <c r="I299" s="88"/>
      <c r="J299" s="88"/>
      <c r="K299" s="88"/>
      <c r="L299" s="430"/>
      <c r="M299" s="98"/>
      <c r="N299" s="430"/>
      <c r="O299" s="439"/>
      <c r="P299" s="430"/>
      <c r="Q299" s="430"/>
      <c r="R299" s="88"/>
      <c r="S299" s="97"/>
      <c r="T299" s="88"/>
      <c r="U299" s="88"/>
      <c r="V299" s="88"/>
      <c r="W299" s="88"/>
      <c r="X299" s="88"/>
      <c r="Y299" s="88"/>
      <c r="Z299" s="88"/>
    </row>
    <row r="300" spans="1:26" ht="17.25">
      <c r="A300" s="357"/>
      <c r="B300" s="99" t="s">
        <v>32</v>
      </c>
      <c r="C300" s="100">
        <f>'Nira-Bhima '!I487</f>
        <v>344.6</v>
      </c>
      <c r="D300" s="100">
        <f>'Bhodani Jalgaon ALephata'!I500</f>
        <v>4035.1</v>
      </c>
      <c r="E300" s="100">
        <f>'Gagargaon '!J490</f>
        <v>476.5</v>
      </c>
      <c r="F300" s="100">
        <f>'Indapur-Madha-Kandhar-Baramati'!X490</f>
        <v>422.7</v>
      </c>
      <c r="G300" s="100"/>
      <c r="H300" s="101">
        <f t="shared" si="1"/>
        <v>5278.9</v>
      </c>
      <c r="I300" s="88"/>
      <c r="J300" s="88"/>
      <c r="K300" s="88"/>
      <c r="L300" s="297">
        <v>15</v>
      </c>
      <c r="M300" s="98"/>
      <c r="N300" s="298"/>
      <c r="O300" s="299">
        <f>H300+H301-L300</f>
        <v>7544.5999999999995</v>
      </c>
      <c r="P300" s="300">
        <v>293.10000000000002</v>
      </c>
      <c r="Q300" s="301">
        <f>O300/P300</f>
        <v>25.740702831798018</v>
      </c>
      <c r="R300" s="88"/>
      <c r="S300" s="97"/>
      <c r="T300" s="88"/>
      <c r="U300" s="88"/>
      <c r="V300" s="88"/>
      <c r="W300" s="88"/>
      <c r="X300" s="88"/>
      <c r="Y300" s="88"/>
      <c r="Z300" s="88"/>
    </row>
    <row r="301" spans="1:26" ht="17.25">
      <c r="A301" s="322">
        <v>46172</v>
      </c>
      <c r="B301" s="99" t="s">
        <v>25</v>
      </c>
      <c r="C301" s="100">
        <f>'Nira-Bhima '!I488</f>
        <v>347.59999999999997</v>
      </c>
      <c r="D301" s="100">
        <f>'Bhodani Jalgaon ALephata'!I501</f>
        <v>91.800000000000011</v>
      </c>
      <c r="E301" s="100">
        <f>'Gagargaon '!J491</f>
        <v>458.5</v>
      </c>
      <c r="F301" s="100">
        <f>'Indapur-Madha-Kandhar-Baramati'!X491</f>
        <v>1382.8</v>
      </c>
      <c r="G301" s="100"/>
      <c r="H301" s="101">
        <f t="shared" si="1"/>
        <v>2280.6999999999998</v>
      </c>
      <c r="I301" s="88"/>
      <c r="J301" s="88"/>
      <c r="K301" s="88"/>
      <c r="L301" s="430"/>
      <c r="M301" s="98"/>
      <c r="N301" s="430"/>
      <c r="O301" s="439"/>
      <c r="P301" s="430"/>
      <c r="Q301" s="430"/>
      <c r="R301" s="88"/>
      <c r="S301" s="97"/>
      <c r="T301" s="88"/>
      <c r="U301" s="88"/>
      <c r="V301" s="88"/>
      <c r="W301" s="88"/>
      <c r="X301" s="88"/>
      <c r="Y301" s="88"/>
      <c r="Z301" s="88"/>
    </row>
    <row r="302" spans="1:26" ht="17.25">
      <c r="A302" s="357"/>
      <c r="B302" s="99" t="s">
        <v>32</v>
      </c>
      <c r="C302" s="100">
        <f>'Nira-Bhima '!I489</f>
        <v>351.80000000000007</v>
      </c>
      <c r="D302" s="100">
        <f>'Bhodani Jalgaon ALephata'!I502</f>
        <v>4033.7</v>
      </c>
      <c r="E302" s="100">
        <f>'Gagargaon '!J492</f>
        <v>451.4</v>
      </c>
      <c r="F302" s="100">
        <f>'Indapur-Madha-Kandhar-Baramati'!X492</f>
        <v>415.99999999999994</v>
      </c>
      <c r="G302" s="100"/>
      <c r="H302" s="101">
        <f t="shared" si="1"/>
        <v>5252.9</v>
      </c>
      <c r="I302" s="88"/>
      <c r="J302" s="88"/>
      <c r="K302" s="88"/>
      <c r="L302" s="297">
        <v>15</v>
      </c>
      <c r="M302" s="98"/>
      <c r="N302" s="298"/>
      <c r="O302" s="299">
        <f>H302+H303-L302</f>
        <v>7491.7999999999993</v>
      </c>
      <c r="P302" s="300">
        <v>290.41000000000003</v>
      </c>
      <c r="Q302" s="301">
        <f>O302/P302</f>
        <v>25.797321028890185</v>
      </c>
      <c r="R302" s="88"/>
      <c r="S302" s="97"/>
      <c r="T302" s="88"/>
      <c r="U302" s="88"/>
      <c r="V302" s="88"/>
      <c r="W302" s="88"/>
      <c r="X302" s="88"/>
      <c r="Y302" s="88"/>
      <c r="Z302" s="88"/>
    </row>
    <row r="303" spans="1:26" ht="17.25">
      <c r="A303" s="322">
        <v>46173</v>
      </c>
      <c r="B303" s="99" t="s">
        <v>25</v>
      </c>
      <c r="C303" s="100">
        <f>'Nira-Bhima '!I490</f>
        <v>353.1</v>
      </c>
      <c r="D303" s="100">
        <f>'Bhodani Jalgaon ALephata'!I503</f>
        <v>96</v>
      </c>
      <c r="E303" s="100">
        <f>'Gagargaon '!J493</f>
        <v>452.1</v>
      </c>
      <c r="F303" s="100">
        <f>'Indapur-Madha-Kandhar-Baramati'!X493</f>
        <v>1352.7</v>
      </c>
      <c r="G303" s="100"/>
      <c r="H303" s="101">
        <f t="shared" si="1"/>
        <v>2253.9</v>
      </c>
      <c r="I303" s="88"/>
      <c r="J303" s="88"/>
      <c r="K303" s="88"/>
      <c r="L303" s="430"/>
      <c r="M303" s="98"/>
      <c r="N303" s="430"/>
      <c r="O303" s="439"/>
      <c r="P303" s="430"/>
      <c r="Q303" s="430"/>
      <c r="R303" s="88"/>
      <c r="S303" s="97"/>
      <c r="T303" s="88"/>
      <c r="U303" s="88"/>
      <c r="V303" s="88"/>
      <c r="W303" s="88"/>
      <c r="X303" s="88"/>
      <c r="Y303" s="88"/>
      <c r="Z303" s="88"/>
    </row>
    <row r="304" spans="1:26" ht="17.25">
      <c r="A304" s="357"/>
      <c r="B304" s="99" t="s">
        <v>32</v>
      </c>
      <c r="C304" s="100">
        <f>'Nira-Bhima '!I491</f>
        <v>341</v>
      </c>
      <c r="D304" s="100">
        <f>'Bhodani Jalgaon ALephata'!I504</f>
        <v>3972.2</v>
      </c>
      <c r="E304" s="100">
        <f>'Gagargaon '!J494</f>
        <v>454.4</v>
      </c>
      <c r="F304" s="100">
        <f>'Indapur-Madha-Kandhar-Baramati'!X494</f>
        <v>433.90000000000003</v>
      </c>
      <c r="G304" s="100"/>
      <c r="H304" s="101">
        <f t="shared" si="1"/>
        <v>5201.4999999999991</v>
      </c>
      <c r="I304" s="88"/>
      <c r="J304" s="88"/>
      <c r="K304" s="88"/>
      <c r="L304" s="297">
        <v>15</v>
      </c>
      <c r="M304" s="98"/>
      <c r="N304" s="298"/>
      <c r="O304" s="299">
        <f>H304+H305-L304</f>
        <v>6428.1999999999989</v>
      </c>
      <c r="P304" s="300">
        <v>290.13</v>
      </c>
      <c r="Q304" s="301">
        <f>O304/P304</f>
        <v>22.156274773377447</v>
      </c>
      <c r="R304" s="88"/>
      <c r="S304" s="97"/>
      <c r="T304" s="88"/>
      <c r="U304" s="88"/>
      <c r="V304" s="88"/>
      <c r="W304" s="88"/>
      <c r="X304" s="88"/>
      <c r="Y304" s="88"/>
      <c r="Z304" s="88">
        <v>6428.2</v>
      </c>
    </row>
    <row r="305" spans="1:26" ht="17.25">
      <c r="A305" s="330">
        <v>46174</v>
      </c>
      <c r="B305" s="100" t="s">
        <v>25</v>
      </c>
      <c r="C305" s="100">
        <f>'Nira-Bhima '!I334</f>
        <v>365.2</v>
      </c>
      <c r="D305" s="100">
        <f>'Bhodani Jalgaon ALephata'!I345</f>
        <v>90.5</v>
      </c>
      <c r="E305" s="100">
        <f>'Gagargaon '!J336</f>
        <v>463.6</v>
      </c>
      <c r="F305" s="100">
        <f>'Indapur-Madha-Kandhar-Baramati'!X309</f>
        <v>322.40000000000003</v>
      </c>
      <c r="G305" s="100"/>
      <c r="H305" s="101">
        <f t="shared" si="1"/>
        <v>1241.7</v>
      </c>
      <c r="I305" s="88"/>
      <c r="J305" s="88"/>
      <c r="K305" s="88"/>
      <c r="L305" s="430"/>
      <c r="M305" s="98"/>
      <c r="N305" s="430"/>
      <c r="O305" s="439"/>
      <c r="P305" s="430"/>
      <c r="Q305" s="430"/>
      <c r="R305" s="88"/>
      <c r="S305" s="97"/>
      <c r="T305" s="88"/>
      <c r="U305" s="88"/>
      <c r="V305" s="88"/>
      <c r="W305" s="88"/>
      <c r="X305" s="88"/>
      <c r="Y305" s="88"/>
      <c r="Z305" s="88"/>
    </row>
    <row r="306" spans="1:26" ht="17.25">
      <c r="A306" s="430"/>
      <c r="B306" s="100" t="s">
        <v>32</v>
      </c>
      <c r="C306" s="100">
        <f>'Nira-Bhima '!I335</f>
        <v>355.2</v>
      </c>
      <c r="D306" s="100">
        <f>'Bhodani Jalgaon ALephata'!I346</f>
        <v>4024.7</v>
      </c>
      <c r="E306" s="100">
        <f>'Gagargaon '!J337</f>
        <v>431.4</v>
      </c>
      <c r="F306" s="100">
        <f>'Indapur-Madha-Kandhar-Baramati'!X337</f>
        <v>436.40000000000009</v>
      </c>
      <c r="G306" s="100"/>
      <c r="H306" s="101">
        <f t="shared" si="1"/>
        <v>5247.6999999999989</v>
      </c>
      <c r="I306" s="88"/>
      <c r="J306" s="88"/>
      <c r="K306" s="88"/>
      <c r="L306" s="297">
        <v>15</v>
      </c>
      <c r="M306" s="98"/>
      <c r="N306" s="298"/>
      <c r="O306" s="299">
        <f>H306+H307-L306</f>
        <v>7464.1999999999989</v>
      </c>
      <c r="P306" s="300">
        <v>289.75</v>
      </c>
      <c r="Q306" s="301">
        <f>O306/P306</f>
        <v>25.76082830025884</v>
      </c>
      <c r="R306" s="88"/>
      <c r="S306" s="97"/>
      <c r="T306" s="88"/>
      <c r="U306" s="88"/>
      <c r="V306" s="88"/>
      <c r="W306" s="88"/>
      <c r="X306" s="88"/>
      <c r="Y306" s="88"/>
      <c r="Z306" s="88">
        <v>7464.2</v>
      </c>
    </row>
    <row r="307" spans="1:26" ht="17.25">
      <c r="A307" s="330">
        <v>46175</v>
      </c>
      <c r="B307" s="100" t="s">
        <v>25</v>
      </c>
      <c r="C307" s="100">
        <f>'Nira-Bhima '!I336</f>
        <v>368.40000000000003</v>
      </c>
      <c r="D307" s="100">
        <f>'Bhodani Jalgaon ALephata'!I347</f>
        <v>74.8</v>
      </c>
      <c r="E307" s="100">
        <f>'Gagargaon '!J338</f>
        <v>457.70000000000005</v>
      </c>
      <c r="F307" s="100">
        <f>'Indapur-Madha-Kandhar-Baramati'!X338</f>
        <v>1330.6</v>
      </c>
      <c r="G307" s="100"/>
      <c r="H307" s="101">
        <f t="shared" si="1"/>
        <v>2231.5</v>
      </c>
      <c r="I307" s="88"/>
      <c r="J307" s="88"/>
      <c r="K307" s="88"/>
      <c r="L307" s="430"/>
      <c r="M307" s="98"/>
      <c r="N307" s="430"/>
      <c r="O307" s="439"/>
      <c r="P307" s="430"/>
      <c r="Q307" s="430"/>
      <c r="R307" s="88"/>
      <c r="S307" s="97"/>
      <c r="T307" s="88"/>
      <c r="U307" s="88"/>
      <c r="V307" s="88"/>
      <c r="W307" s="88"/>
      <c r="X307" s="88"/>
      <c r="Y307" s="88"/>
      <c r="Z307" s="88"/>
    </row>
    <row r="308" spans="1:26" ht="17.25">
      <c r="A308" s="430"/>
      <c r="B308" s="100" t="s">
        <v>32</v>
      </c>
      <c r="C308" s="100">
        <f>'Nira-Bhima '!I337</f>
        <v>347.7</v>
      </c>
      <c r="D308" s="100">
        <f>'Bhodani Jalgaon ALephata'!I348</f>
        <v>3865.2</v>
      </c>
      <c r="E308" s="100">
        <f>'Gagargaon '!J339</f>
        <v>455.4</v>
      </c>
      <c r="F308" s="100">
        <f>'Indapur-Madha-Kandhar-Baramati'!X339</f>
        <v>410.2</v>
      </c>
      <c r="G308" s="100"/>
      <c r="H308" s="101">
        <f t="shared" si="1"/>
        <v>5078.4999999999991</v>
      </c>
      <c r="I308" s="88"/>
      <c r="J308" s="88"/>
      <c r="K308" s="88"/>
      <c r="L308" s="297">
        <v>155</v>
      </c>
      <c r="M308" s="98"/>
      <c r="N308" s="298"/>
      <c r="O308" s="299">
        <f>H308+H309-L308</f>
        <v>6965.7999999999993</v>
      </c>
      <c r="P308" s="300">
        <v>269.36</v>
      </c>
      <c r="Q308" s="301">
        <f>O308/P308</f>
        <v>25.860558360558358</v>
      </c>
      <c r="R308" s="88"/>
      <c r="S308" s="97"/>
      <c r="T308" s="88"/>
      <c r="U308" s="88"/>
      <c r="V308" s="88"/>
      <c r="W308" s="88"/>
      <c r="X308" s="88"/>
      <c r="Y308" s="88"/>
      <c r="Z308" s="88">
        <v>6965.8</v>
      </c>
    </row>
    <row r="309" spans="1:26" ht="17.25">
      <c r="A309" s="330">
        <v>46176</v>
      </c>
      <c r="B309" s="100" t="s">
        <v>25</v>
      </c>
      <c r="C309" s="100">
        <f>'Nira-Bhima '!I338</f>
        <v>374.2</v>
      </c>
      <c r="D309" s="100">
        <f>'Bhodani Jalgaon ALephata'!I349</f>
        <v>73.3</v>
      </c>
      <c r="E309" s="100">
        <f>'Gagargaon '!J340</f>
        <v>464.5</v>
      </c>
      <c r="F309" s="100">
        <f>'Indapur-Madha-Kandhar-Baramati'!X340</f>
        <v>1130.3000000000002</v>
      </c>
      <c r="G309" s="100"/>
      <c r="H309" s="101">
        <f t="shared" si="1"/>
        <v>2042.3000000000002</v>
      </c>
      <c r="I309" s="88"/>
      <c r="J309" s="88"/>
      <c r="K309" s="88"/>
      <c r="L309" s="430"/>
      <c r="M309" s="98"/>
      <c r="N309" s="430"/>
      <c r="O309" s="439"/>
      <c r="P309" s="430"/>
      <c r="Q309" s="430"/>
      <c r="R309" s="88"/>
      <c r="S309" s="97"/>
      <c r="T309" s="88"/>
      <c r="U309" s="88"/>
      <c r="V309" s="88"/>
      <c r="W309" s="88"/>
      <c r="X309" s="88"/>
      <c r="Y309" s="88"/>
      <c r="Z309" s="88"/>
    </row>
    <row r="310" spans="1:26" ht="17.25">
      <c r="A310" s="430"/>
      <c r="B310" s="100" t="s">
        <v>32</v>
      </c>
      <c r="C310" s="100">
        <f>'Nira-Bhima '!I339</f>
        <v>344.5</v>
      </c>
      <c r="D310" s="100">
        <f>'Bhodani Jalgaon ALephata'!I350</f>
        <v>4134.6000000000004</v>
      </c>
      <c r="E310" s="100">
        <f>'Gagargaon '!J341</f>
        <v>436.5</v>
      </c>
      <c r="F310" s="100">
        <f>'Indapur-Madha-Kandhar-Baramati'!X341</f>
        <v>421.2</v>
      </c>
      <c r="G310" s="100"/>
      <c r="H310" s="101">
        <f t="shared" si="1"/>
        <v>5336.8</v>
      </c>
      <c r="I310" s="88"/>
      <c r="J310" s="88"/>
      <c r="K310" s="88"/>
      <c r="L310" s="297">
        <v>15</v>
      </c>
      <c r="M310" s="98"/>
      <c r="N310" s="298"/>
      <c r="O310" s="299">
        <f>H310+H311-L310</f>
        <v>7655.8</v>
      </c>
      <c r="P310" s="300">
        <v>297.08</v>
      </c>
      <c r="Q310" s="301">
        <f>O310/P310</f>
        <v>25.770162919079038</v>
      </c>
      <c r="R310" s="88"/>
      <c r="S310" s="97"/>
      <c r="T310" s="88"/>
      <c r="U310" s="88"/>
      <c r="V310" s="88"/>
      <c r="W310" s="88"/>
      <c r="X310" s="88"/>
      <c r="Y310" s="88"/>
      <c r="Z310" s="88">
        <v>7655.8</v>
      </c>
    </row>
    <row r="311" spans="1:26" ht="17.25">
      <c r="A311" s="330">
        <v>46177</v>
      </c>
      <c r="B311" s="100" t="s">
        <v>25</v>
      </c>
      <c r="C311" s="100">
        <f>'Nira-Bhima '!I340</f>
        <v>365.59999999999997</v>
      </c>
      <c r="D311" s="100">
        <f>'Bhodani Jalgaon ALephata'!I351</f>
        <v>81.900000000000006</v>
      </c>
      <c r="E311" s="100">
        <f>'Gagargaon '!J342</f>
        <v>476.9</v>
      </c>
      <c r="F311" s="100">
        <f>'Indapur-Madha-Kandhar-Baramati'!X342</f>
        <v>1409.6000000000001</v>
      </c>
      <c r="G311" s="100"/>
      <c r="H311" s="101">
        <f t="shared" si="1"/>
        <v>2334</v>
      </c>
      <c r="I311" s="88"/>
      <c r="J311" s="88"/>
      <c r="K311" s="88"/>
      <c r="L311" s="430"/>
      <c r="M311" s="98"/>
      <c r="N311" s="430"/>
      <c r="O311" s="439"/>
      <c r="P311" s="430"/>
      <c r="Q311" s="430"/>
      <c r="R311" s="88"/>
      <c r="S311" s="97"/>
      <c r="T311" s="88"/>
      <c r="U311" s="88"/>
      <c r="V311" s="88"/>
      <c r="W311" s="88"/>
      <c r="X311" s="88"/>
      <c r="Y311" s="88"/>
      <c r="Z311" s="88"/>
    </row>
    <row r="312" spans="1:26" ht="17.25">
      <c r="A312" s="430"/>
      <c r="B312" s="100" t="s">
        <v>32</v>
      </c>
      <c r="C312" s="100">
        <f>'Nira-Bhima '!I341</f>
        <v>363.19999999999993</v>
      </c>
      <c r="D312" s="100">
        <f>'Bhodani Jalgaon ALephata'!I352</f>
        <v>4089.6</v>
      </c>
      <c r="E312" s="100">
        <f>'Gagargaon '!J343</f>
        <v>469.99999999999994</v>
      </c>
      <c r="F312" s="100">
        <f>'Indapur-Madha-Kandhar-Baramati'!X343</f>
        <v>423.49999999999994</v>
      </c>
      <c r="G312" s="100"/>
      <c r="H312" s="101">
        <f t="shared" si="1"/>
        <v>5346.3</v>
      </c>
      <c r="I312" s="88"/>
      <c r="J312" s="88"/>
      <c r="K312" s="88"/>
      <c r="L312" s="297">
        <v>15</v>
      </c>
      <c r="M312" s="98"/>
      <c r="N312" s="298"/>
      <c r="O312" s="299">
        <f>H312+H313-L312</f>
        <v>7574.8</v>
      </c>
      <c r="P312" s="300">
        <v>292.2</v>
      </c>
      <c r="Q312" s="301">
        <f>O312/P312</f>
        <v>25.923340177960302</v>
      </c>
      <c r="R312" s="88"/>
      <c r="S312" s="97"/>
      <c r="T312" s="88"/>
      <c r="U312" s="88"/>
      <c r="V312" s="88"/>
      <c r="W312" s="88"/>
      <c r="X312" s="88"/>
      <c r="Y312" s="88"/>
      <c r="Z312" s="88">
        <v>7574.8</v>
      </c>
    </row>
    <row r="313" spans="1:26" ht="17.25">
      <c r="A313" s="330">
        <v>46178</v>
      </c>
      <c r="B313" s="100" t="s">
        <v>25</v>
      </c>
      <c r="C313" s="100">
        <f>'Nira-Bhima '!I342</f>
        <v>360.4</v>
      </c>
      <c r="D313" s="100">
        <f>'Bhodani Jalgaon ALephata'!I353</f>
        <v>82.5</v>
      </c>
      <c r="E313" s="100">
        <f>'Gagargaon '!J344</f>
        <v>466.3</v>
      </c>
      <c r="F313" s="100">
        <f>'Indapur-Madha-Kandhar-Baramati'!X344</f>
        <v>1334.3</v>
      </c>
      <c r="G313" s="100"/>
      <c r="H313" s="101">
        <f t="shared" si="1"/>
        <v>2243.5</v>
      </c>
      <c r="I313" s="88"/>
      <c r="J313" s="88"/>
      <c r="K313" s="88"/>
      <c r="L313" s="430"/>
      <c r="M313" s="98"/>
      <c r="N313" s="430"/>
      <c r="O313" s="439"/>
      <c r="P313" s="430"/>
      <c r="Q313" s="430"/>
      <c r="R313" s="88"/>
      <c r="S313" s="97"/>
      <c r="T313" s="88"/>
      <c r="U313" s="88"/>
      <c r="V313" s="88"/>
      <c r="W313" s="88"/>
      <c r="X313" s="88"/>
      <c r="Y313" s="88"/>
      <c r="Z313" s="88"/>
    </row>
    <row r="314" spans="1:26" ht="17.25">
      <c r="A314" s="430"/>
      <c r="B314" s="100" t="s">
        <v>32</v>
      </c>
      <c r="C314" s="100">
        <f>'Nira-Bhima '!I343</f>
        <v>358.4</v>
      </c>
      <c r="D314" s="100">
        <f>'Bhodani Jalgaon ALephata'!I354</f>
        <v>3958.2</v>
      </c>
      <c r="E314" s="100">
        <f>'Gagargaon '!J345</f>
        <v>447.19999999999993</v>
      </c>
      <c r="F314" s="100">
        <f>'Indapur-Madha-Kandhar-Baramati'!X345</f>
        <v>436.50000000000006</v>
      </c>
      <c r="G314" s="100"/>
      <c r="H314" s="101">
        <f t="shared" si="1"/>
        <v>5200.2999999999993</v>
      </c>
      <c r="I314" s="88"/>
      <c r="J314" s="88"/>
      <c r="K314" s="88"/>
      <c r="L314" s="297">
        <v>21</v>
      </c>
      <c r="M314" s="98"/>
      <c r="N314" s="298"/>
      <c r="O314" s="299">
        <f>H314+H315-L314</f>
        <v>7392.4999999999991</v>
      </c>
      <c r="P314" s="300">
        <v>287.31</v>
      </c>
      <c r="Q314" s="301">
        <f>O314/P314</f>
        <v>25.730047683686607</v>
      </c>
      <c r="R314" s="88"/>
      <c r="S314" s="97"/>
      <c r="T314" s="88"/>
      <c r="U314" s="88"/>
      <c r="V314" s="88"/>
      <c r="W314" s="88"/>
      <c r="X314" s="88"/>
      <c r="Y314" s="88"/>
      <c r="Z314" s="88">
        <v>7392.5</v>
      </c>
    </row>
    <row r="315" spans="1:26" ht="17.25">
      <c r="A315" s="330">
        <v>46179</v>
      </c>
      <c r="B315" s="100" t="s">
        <v>25</v>
      </c>
      <c r="C315" s="100">
        <f>'Nira-Bhima '!I344</f>
        <v>325.79999999999995</v>
      </c>
      <c r="D315" s="100">
        <f>'Bhodani Jalgaon ALephata'!I355</f>
        <v>81.900000000000006</v>
      </c>
      <c r="E315" s="100">
        <f>'Gagargaon '!J346</f>
        <v>440.9</v>
      </c>
      <c r="F315" s="100">
        <f>'Indapur-Madha-Kandhar-Baramati'!X346</f>
        <v>1364.6000000000001</v>
      </c>
      <c r="G315" s="100"/>
      <c r="H315" s="101">
        <f t="shared" si="1"/>
        <v>2213.1999999999998</v>
      </c>
      <c r="I315" s="88"/>
      <c r="J315" s="88"/>
      <c r="K315" s="88"/>
      <c r="L315" s="430"/>
      <c r="M315" s="98"/>
      <c r="N315" s="430"/>
      <c r="O315" s="439"/>
      <c r="P315" s="430"/>
      <c r="Q315" s="430"/>
      <c r="R315" s="88"/>
      <c r="S315" s="97"/>
      <c r="T315" s="88"/>
      <c r="U315" s="88"/>
      <c r="V315" s="88"/>
      <c r="W315" s="88"/>
      <c r="X315" s="88"/>
      <c r="Y315" s="88"/>
      <c r="Z315" s="88"/>
    </row>
    <row r="316" spans="1:26" ht="17.25">
      <c r="A316" s="430"/>
      <c r="B316" s="100" t="s">
        <v>32</v>
      </c>
      <c r="C316" s="100">
        <f>'Nira-Bhima '!I345</f>
        <v>316.2</v>
      </c>
      <c r="D316" s="100">
        <f>'Bhodani Jalgaon ALephata'!I356</f>
        <v>4006.2</v>
      </c>
      <c r="E316" s="100">
        <f>'Gagargaon '!J347</f>
        <v>415.7</v>
      </c>
      <c r="F316" s="100">
        <f>'Indapur-Madha-Kandhar-Baramati'!X347</f>
        <v>399.3</v>
      </c>
      <c r="G316" s="100"/>
      <c r="H316" s="101">
        <f t="shared" si="1"/>
        <v>5137.3999999999996</v>
      </c>
      <c r="I316" s="88"/>
      <c r="J316" s="88"/>
      <c r="K316" s="88"/>
      <c r="L316" s="297">
        <v>15</v>
      </c>
      <c r="M316" s="98"/>
      <c r="N316" s="298"/>
      <c r="O316" s="299">
        <f>H316+H317-L316</f>
        <v>7276.7999999999993</v>
      </c>
      <c r="P316" s="300">
        <v>283.44</v>
      </c>
      <c r="Q316" s="301">
        <f>O316/P316</f>
        <v>25.673158340389499</v>
      </c>
      <c r="R316" s="88"/>
      <c r="S316" s="97"/>
      <c r="T316" s="88"/>
      <c r="U316" s="88"/>
      <c r="V316" s="88"/>
      <c r="W316" s="88"/>
      <c r="X316" s="88"/>
      <c r="Y316" s="88"/>
      <c r="Z316" s="88">
        <v>7276.8</v>
      </c>
    </row>
    <row r="317" spans="1:26" ht="17.25">
      <c r="A317" s="330">
        <v>46180</v>
      </c>
      <c r="B317" s="100" t="s">
        <v>25</v>
      </c>
      <c r="C317" s="100">
        <f>'Nira-Bhima '!I346</f>
        <v>323.20000000000005</v>
      </c>
      <c r="D317" s="100">
        <f>'Bhodani Jalgaon ALephata'!I357</f>
        <v>80.2</v>
      </c>
      <c r="E317" s="100">
        <f>'Gagargaon '!J348</f>
        <v>461.3</v>
      </c>
      <c r="F317" s="100">
        <f>'Indapur-Madha-Kandhar-Baramati'!X348</f>
        <v>1289.7</v>
      </c>
      <c r="G317" s="100"/>
      <c r="H317" s="101">
        <f t="shared" si="1"/>
        <v>2154.4</v>
      </c>
      <c r="I317" s="88"/>
      <c r="J317" s="88"/>
      <c r="K317" s="88"/>
      <c r="L317" s="430"/>
      <c r="M317" s="98"/>
      <c r="N317" s="430"/>
      <c r="O317" s="439"/>
      <c r="P317" s="430"/>
      <c r="Q317" s="430"/>
      <c r="R317" s="88"/>
      <c r="S317" s="97"/>
      <c r="T317" s="88"/>
      <c r="U317" s="88"/>
      <c r="V317" s="88"/>
      <c r="W317" s="88"/>
      <c r="X317" s="88"/>
      <c r="Y317" s="88"/>
      <c r="Z317" s="88"/>
    </row>
    <row r="318" spans="1:26" ht="17.25">
      <c r="A318" s="430"/>
      <c r="B318" s="100" t="s">
        <v>32</v>
      </c>
      <c r="C318" s="100">
        <f>'Nira-Bhima '!I347</f>
        <v>329.4</v>
      </c>
      <c r="D318" s="100">
        <f>'Bhodani Jalgaon ALephata'!I358</f>
        <v>4000.4</v>
      </c>
      <c r="E318" s="100">
        <f>'Gagargaon '!J349</f>
        <v>447</v>
      </c>
      <c r="F318" s="100">
        <f>'Indapur-Madha-Kandhar-Baramati'!X349</f>
        <v>406.99999999999994</v>
      </c>
      <c r="G318" s="100"/>
      <c r="H318" s="101">
        <f t="shared" si="1"/>
        <v>5183.8</v>
      </c>
      <c r="I318" s="88"/>
      <c r="J318" s="88"/>
      <c r="K318" s="88"/>
      <c r="L318" s="297">
        <v>15</v>
      </c>
      <c r="M318" s="98"/>
      <c r="N318" s="298"/>
      <c r="O318" s="299">
        <f>H318+H319-L318</f>
        <v>7237.7000000000007</v>
      </c>
      <c r="P318" s="300">
        <v>280.83</v>
      </c>
      <c r="Q318" s="301">
        <f>O318/P318</f>
        <v>25.772531424705342</v>
      </c>
      <c r="R318" s="88"/>
      <c r="S318" s="97"/>
      <c r="T318" s="88"/>
      <c r="U318" s="88"/>
      <c r="V318" s="88"/>
      <c r="W318" s="88"/>
      <c r="X318" s="88"/>
      <c r="Y318" s="88"/>
      <c r="Z318" s="88">
        <v>7237.7</v>
      </c>
    </row>
    <row r="319" spans="1:26" ht="17.25">
      <c r="A319" s="330">
        <v>46181</v>
      </c>
      <c r="B319" s="100" t="s">
        <v>25</v>
      </c>
      <c r="C319" s="100">
        <f>'Nira-Bhima '!I348</f>
        <v>325.2</v>
      </c>
      <c r="D319" s="100">
        <f>'Bhodani Jalgaon ALephata'!I359</f>
        <v>76.900000000000006</v>
      </c>
      <c r="E319" s="100">
        <f>'Gagargaon '!J350</f>
        <v>452.5</v>
      </c>
      <c r="F319" s="100">
        <f>'Indapur-Madha-Kandhar-Baramati'!X350</f>
        <v>1214.3000000000002</v>
      </c>
      <c r="G319" s="100"/>
      <c r="H319" s="101">
        <f t="shared" si="1"/>
        <v>2068.9</v>
      </c>
      <c r="I319" s="88"/>
      <c r="J319" s="88"/>
      <c r="K319" s="88"/>
      <c r="L319" s="430"/>
      <c r="M319" s="98"/>
      <c r="N319" s="430"/>
      <c r="O319" s="439"/>
      <c r="P319" s="430"/>
      <c r="Q319" s="430"/>
      <c r="R319" s="88"/>
      <c r="S319" s="97"/>
      <c r="T319" s="88"/>
      <c r="U319" s="88"/>
      <c r="V319" s="88"/>
      <c r="W319" s="88"/>
      <c r="X319" s="88"/>
      <c r="Y319" s="88"/>
      <c r="Z319" s="88"/>
    </row>
    <row r="320" spans="1:26" ht="17.25">
      <c r="A320" s="430"/>
      <c r="B320" s="100" t="s">
        <v>32</v>
      </c>
      <c r="C320" s="100">
        <f>'Nira-Bhima '!I349</f>
        <v>262.2</v>
      </c>
      <c r="D320" s="100">
        <f>'Bhodani Jalgaon ALephata'!I360</f>
        <v>4046.3</v>
      </c>
      <c r="E320" s="100">
        <f>'Gagargaon '!J351</f>
        <v>430.29999999999995</v>
      </c>
      <c r="F320" s="100">
        <f>'Indapur-Madha-Kandhar-Baramati'!X351</f>
        <v>368.6</v>
      </c>
      <c r="G320" s="100"/>
      <c r="H320" s="101">
        <f t="shared" si="1"/>
        <v>5107.4000000000005</v>
      </c>
      <c r="I320" s="88"/>
      <c r="J320" s="88"/>
      <c r="K320" s="88"/>
      <c r="L320" s="297">
        <f>15+98</f>
        <v>113</v>
      </c>
      <c r="M320" s="98"/>
      <c r="N320" s="298"/>
      <c r="O320" s="299">
        <f>H320+H321-L320</f>
        <v>7092.9000000000005</v>
      </c>
      <c r="P320" s="300">
        <v>275.45</v>
      </c>
      <c r="Q320" s="301">
        <f>O320/P320</f>
        <v>25.750226901434019</v>
      </c>
      <c r="R320" s="88"/>
      <c r="S320" s="97"/>
      <c r="T320" s="88"/>
      <c r="U320" s="88"/>
      <c r="V320" s="88"/>
      <c r="W320" s="88"/>
      <c r="X320" s="88"/>
      <c r="Y320" s="88"/>
      <c r="Z320" s="88">
        <v>7092.9</v>
      </c>
    </row>
    <row r="321" spans="1:26" ht="17.25">
      <c r="A321" s="330">
        <v>46182</v>
      </c>
      <c r="B321" s="100" t="s">
        <v>25</v>
      </c>
      <c r="C321" s="100">
        <f>'Nira-Bhima '!I350</f>
        <v>300.8</v>
      </c>
      <c r="D321" s="100">
        <f>'Bhodani Jalgaon ALephata'!I361</f>
        <v>75.2</v>
      </c>
      <c r="E321" s="100">
        <f>'Gagargaon '!J352</f>
        <v>398.7</v>
      </c>
      <c r="F321" s="100">
        <f>'Indapur-Madha-Kandhar-Baramati'!X352</f>
        <v>1323.8</v>
      </c>
      <c r="G321" s="100"/>
      <c r="H321" s="101">
        <f t="shared" si="1"/>
        <v>2098.5</v>
      </c>
      <c r="I321" s="88"/>
      <c r="J321" s="88"/>
      <c r="K321" s="88"/>
      <c r="L321" s="430"/>
      <c r="M321" s="98"/>
      <c r="N321" s="430"/>
      <c r="O321" s="439"/>
      <c r="P321" s="430"/>
      <c r="Q321" s="430"/>
      <c r="R321" s="88"/>
      <c r="S321" s="97"/>
      <c r="T321" s="88"/>
      <c r="U321" s="88"/>
      <c r="V321" s="88"/>
      <c r="W321" s="88"/>
      <c r="X321" s="88"/>
      <c r="Y321" s="88"/>
      <c r="Z321" s="88"/>
    </row>
    <row r="322" spans="1:26" ht="17.25">
      <c r="A322" s="430"/>
      <c r="B322" s="100" t="s">
        <v>32</v>
      </c>
      <c r="C322" s="100">
        <f>'Nira-Bhima '!I351</f>
        <v>271.2</v>
      </c>
      <c r="D322" s="100">
        <f>'Bhodani Jalgaon ALephata'!I362</f>
        <v>3806.8</v>
      </c>
      <c r="E322" s="100">
        <f>'Gagargaon '!J353</f>
        <v>451.1</v>
      </c>
      <c r="F322" s="100">
        <f>'Indapur-Madha-Kandhar-Baramati'!X353</f>
        <v>418.9</v>
      </c>
      <c r="G322" s="100"/>
      <c r="H322" s="101">
        <f t="shared" si="1"/>
        <v>4948</v>
      </c>
      <c r="I322" s="88"/>
      <c r="J322" s="88"/>
      <c r="K322" s="88"/>
      <c r="L322" s="297">
        <v>15</v>
      </c>
      <c r="M322" s="98"/>
      <c r="N322" s="298"/>
      <c r="O322" s="299">
        <f>H322+H323-L322</f>
        <v>7073.8</v>
      </c>
      <c r="P322" s="300">
        <v>273.76</v>
      </c>
      <c r="Q322" s="301">
        <f>O322/P322</f>
        <v>25.839421390999416</v>
      </c>
      <c r="R322" s="88"/>
      <c r="S322" s="97"/>
      <c r="T322" s="88"/>
      <c r="U322" s="88"/>
      <c r="V322" s="88"/>
      <c r="W322" s="88"/>
      <c r="X322" s="88"/>
      <c r="Y322" s="88"/>
      <c r="Z322" s="88">
        <v>7073.8</v>
      </c>
    </row>
    <row r="323" spans="1:26" ht="17.25">
      <c r="A323" s="330">
        <v>46183</v>
      </c>
      <c r="B323" s="100" t="s">
        <v>25</v>
      </c>
      <c r="C323" s="100">
        <f>'Nira-Bhima '!I352</f>
        <v>287.89999999999998</v>
      </c>
      <c r="D323" s="100">
        <f>'Bhodani Jalgaon ALephata'!I363</f>
        <v>74</v>
      </c>
      <c r="E323" s="100">
        <f>'Gagargaon '!J354</f>
        <v>447.4</v>
      </c>
      <c r="F323" s="100">
        <f>'Indapur-Madha-Kandhar-Baramati'!X354</f>
        <v>1331.5</v>
      </c>
      <c r="G323" s="100"/>
      <c r="H323" s="101">
        <f t="shared" si="1"/>
        <v>2140.8000000000002</v>
      </c>
      <c r="I323" s="88"/>
      <c r="J323" s="88"/>
      <c r="K323" s="88"/>
      <c r="L323" s="430"/>
      <c r="M323" s="98"/>
      <c r="N323" s="430"/>
      <c r="O323" s="439"/>
      <c r="P323" s="430"/>
      <c r="Q323" s="430"/>
      <c r="R323" s="88"/>
      <c r="S323" s="97"/>
      <c r="T323" s="88"/>
      <c r="U323" s="88"/>
      <c r="V323" s="88"/>
      <c r="W323" s="88"/>
      <c r="X323" s="88"/>
      <c r="Y323" s="88"/>
      <c r="Z323" s="88"/>
    </row>
    <row r="324" spans="1:26" ht="17.25">
      <c r="A324" s="430"/>
      <c r="B324" s="100" t="s">
        <v>32</v>
      </c>
      <c r="C324" s="100">
        <f>'Nira-Bhima '!I353</f>
        <v>286.2</v>
      </c>
      <c r="D324" s="100">
        <f>'Bhodani Jalgaon ALephata'!I364</f>
        <v>4129.3</v>
      </c>
      <c r="E324" s="100">
        <f>'Gagargaon '!J355</f>
        <v>455</v>
      </c>
      <c r="F324" s="100">
        <f>'Indapur-Madha-Kandhar-Baramati'!X355</f>
        <v>411.5</v>
      </c>
      <c r="G324" s="100"/>
      <c r="H324" s="101">
        <f t="shared" si="1"/>
        <v>5282</v>
      </c>
      <c r="I324" s="88"/>
      <c r="J324" s="88"/>
      <c r="K324" s="88"/>
      <c r="L324" s="297">
        <v>15</v>
      </c>
      <c r="M324" s="98"/>
      <c r="N324" s="298"/>
      <c r="O324" s="299">
        <f>H324+H325-L324</f>
        <v>7465.4</v>
      </c>
      <c r="P324" s="300">
        <v>290.24</v>
      </c>
      <c r="Q324" s="301">
        <f>O324/P324</f>
        <v>25.721471885336271</v>
      </c>
      <c r="R324" s="88"/>
      <c r="S324" s="97"/>
      <c r="T324" s="88"/>
      <c r="U324" s="88"/>
      <c r="V324" s="88"/>
      <c r="W324" s="88"/>
      <c r="X324" s="88"/>
      <c r="Y324" s="88"/>
      <c r="Z324" s="88">
        <v>7465.4</v>
      </c>
    </row>
    <row r="325" spans="1:26" ht="17.25">
      <c r="A325" s="330">
        <v>46184</v>
      </c>
      <c r="B325" s="100" t="s">
        <v>25</v>
      </c>
      <c r="C325" s="100">
        <f>'Nira-Bhima '!I362</f>
        <v>306.90000000000003</v>
      </c>
      <c r="D325" s="100">
        <f>'Bhodani Jalgaon ALephata'!I373</f>
        <v>76.800000000000011</v>
      </c>
      <c r="E325" s="100">
        <f>'Gagargaon '!J363</f>
        <v>448.19999999999993</v>
      </c>
      <c r="F325" s="100">
        <f>'Indapur-Madha-Kandhar-Baramati'!X364</f>
        <v>1366.5</v>
      </c>
      <c r="G325" s="100"/>
      <c r="H325" s="101">
        <f t="shared" si="1"/>
        <v>2198.4</v>
      </c>
      <c r="I325" s="88"/>
      <c r="J325" s="88"/>
      <c r="K325" s="88"/>
      <c r="L325" s="430"/>
      <c r="M325" s="98"/>
      <c r="N325" s="430"/>
      <c r="O325" s="439"/>
      <c r="P325" s="430"/>
      <c r="Q325" s="430"/>
      <c r="R325" s="88"/>
      <c r="S325" s="97"/>
      <c r="T325" s="88"/>
      <c r="U325" s="88"/>
      <c r="V325" s="88"/>
      <c r="W325" s="88"/>
      <c r="X325" s="88"/>
      <c r="Y325" s="88"/>
      <c r="Z325" s="88"/>
    </row>
    <row r="326" spans="1:26" ht="17.25">
      <c r="A326" s="428"/>
      <c r="B326" s="100" t="s">
        <v>32</v>
      </c>
      <c r="C326" s="100">
        <f>'Nira-Bhima '!I363</f>
        <v>289.8</v>
      </c>
      <c r="D326" s="100">
        <f>'Bhodani Jalgaon ALephata'!I374</f>
        <v>4124.6000000000004</v>
      </c>
      <c r="E326" s="100">
        <f>'Gagargaon '!J364</f>
        <v>445.40000000000003</v>
      </c>
      <c r="F326" s="100">
        <f>'Indapur-Madha-Kandhar-Baramati'!X365</f>
        <v>1159</v>
      </c>
      <c r="G326" s="100"/>
      <c r="H326" s="101">
        <f t="shared" si="1"/>
        <v>6018.8</v>
      </c>
      <c r="I326" s="88"/>
      <c r="J326" s="88"/>
      <c r="K326" s="88"/>
      <c r="L326" s="297">
        <v>15</v>
      </c>
      <c r="M326" s="98"/>
      <c r="N326" s="298"/>
      <c r="O326" s="299">
        <f>H326+H327-L326</f>
        <v>8189.7000000000007</v>
      </c>
      <c r="P326" s="300">
        <v>319.24</v>
      </c>
      <c r="Q326" s="301">
        <f>O326/P326</f>
        <v>25.65374013281544</v>
      </c>
      <c r="R326" s="88"/>
      <c r="S326" s="97"/>
      <c r="T326" s="88"/>
      <c r="U326" s="88"/>
      <c r="V326" s="88"/>
      <c r="W326" s="88"/>
      <c r="X326" s="88"/>
      <c r="Y326" s="88"/>
      <c r="Z326" s="88">
        <v>8189.7</v>
      </c>
    </row>
    <row r="327" spans="1:26" ht="17.25">
      <c r="A327" s="330">
        <v>46185</v>
      </c>
      <c r="B327" s="100" t="s">
        <v>25</v>
      </c>
      <c r="C327" s="100">
        <f>'Nira-Bhima '!I364</f>
        <v>299.3</v>
      </c>
      <c r="D327" s="100">
        <f>'Bhodani Jalgaon ALephata'!I375</f>
        <v>72.400000000000006</v>
      </c>
      <c r="E327" s="100">
        <f>'Gagargaon '!J365</f>
        <v>447.09999999999997</v>
      </c>
      <c r="F327" s="100">
        <f>'Indapur-Madha-Kandhar-Baramati'!X366</f>
        <v>1367.1</v>
      </c>
      <c r="G327" s="100"/>
      <c r="H327" s="101">
        <f t="shared" si="1"/>
        <v>2185.8999999999996</v>
      </c>
      <c r="I327" s="88"/>
      <c r="J327" s="88"/>
      <c r="K327" s="88"/>
      <c r="L327" s="430"/>
      <c r="M327" s="98"/>
      <c r="N327" s="430"/>
      <c r="O327" s="439"/>
      <c r="P327" s="430"/>
      <c r="Q327" s="430"/>
      <c r="R327" s="88"/>
      <c r="S327" s="97"/>
      <c r="T327" s="88"/>
      <c r="U327" s="88"/>
      <c r="V327" s="88"/>
      <c r="W327" s="88"/>
      <c r="X327" s="88"/>
      <c r="Y327" s="88"/>
      <c r="Z327" s="88"/>
    </row>
    <row r="328" spans="1:26" ht="17.25">
      <c r="A328" s="428"/>
      <c r="B328" s="100" t="s">
        <v>32</v>
      </c>
      <c r="C328" s="100">
        <f>'Nira-Bhima '!I365</f>
        <v>279</v>
      </c>
      <c r="D328" s="100">
        <f>'Bhodani Jalgaon ALephata'!I376</f>
        <v>4284.3999999999996</v>
      </c>
      <c r="E328" s="100">
        <f>'Gagargaon '!J366</f>
        <v>451.6</v>
      </c>
      <c r="F328" s="100">
        <f>'Indapur-Madha-Kandhar-Baramati'!X367</f>
        <v>2102.9</v>
      </c>
      <c r="G328" s="100"/>
      <c r="H328" s="101">
        <f t="shared" si="1"/>
        <v>7117.9</v>
      </c>
      <c r="I328" s="88"/>
      <c r="J328" s="88"/>
      <c r="K328" s="88"/>
      <c r="L328" s="297">
        <v>15</v>
      </c>
      <c r="M328" s="98"/>
      <c r="N328" s="298"/>
      <c r="O328" s="299">
        <f>H328+H329-L328</f>
        <v>9222.0999999999985</v>
      </c>
      <c r="P328" s="300">
        <v>358.27</v>
      </c>
      <c r="Q328" s="301">
        <f>O328/P328</f>
        <v>25.740642532168472</v>
      </c>
      <c r="R328" s="88"/>
      <c r="S328" s="97"/>
      <c r="T328" s="88"/>
      <c r="U328" s="88"/>
      <c r="V328" s="88"/>
      <c r="W328" s="88"/>
      <c r="X328" s="88"/>
      <c r="Y328" s="88"/>
      <c r="Z328" s="88">
        <v>9222.1</v>
      </c>
    </row>
    <row r="329" spans="1:26" ht="17.25">
      <c r="A329" s="330">
        <v>46186</v>
      </c>
      <c r="B329" s="100" t="s">
        <v>25</v>
      </c>
      <c r="C329" s="100">
        <f>'Nira-Bhima '!I366</f>
        <v>290.8</v>
      </c>
      <c r="D329" s="100">
        <f>'Bhodani Jalgaon ALephata'!I377</f>
        <v>79.2</v>
      </c>
      <c r="E329" s="100">
        <f>'Gagargaon '!J367</f>
        <v>456.5</v>
      </c>
      <c r="F329" s="100">
        <f>'Indapur-Madha-Kandhar-Baramati'!X368</f>
        <v>1292.7</v>
      </c>
      <c r="G329" s="100"/>
      <c r="H329" s="101">
        <f t="shared" si="1"/>
        <v>2119.1999999999998</v>
      </c>
      <c r="I329" s="88"/>
      <c r="J329" s="88"/>
      <c r="K329" s="88"/>
      <c r="L329" s="430"/>
      <c r="M329" s="98"/>
      <c r="N329" s="430"/>
      <c r="O329" s="439"/>
      <c r="P329" s="430"/>
      <c r="Q329" s="430"/>
      <c r="R329" s="88"/>
      <c r="S329" s="97"/>
      <c r="T329" s="88"/>
      <c r="U329" s="88"/>
      <c r="V329" s="88"/>
      <c r="W329" s="88"/>
      <c r="X329" s="88"/>
      <c r="Y329" s="88"/>
      <c r="Z329" s="88"/>
    </row>
    <row r="330" spans="1:26" ht="17.25">
      <c r="A330" s="428"/>
      <c r="B330" s="100" t="s">
        <v>32</v>
      </c>
      <c r="C330" s="100">
        <f>'Nira-Bhima '!I367</f>
        <v>272.60000000000002</v>
      </c>
      <c r="D330" s="100">
        <f>'Bhodani Jalgaon ALephata'!I378</f>
        <v>4019.8</v>
      </c>
      <c r="E330" s="100">
        <f>'Gagargaon '!J368</f>
        <v>415.29999999999995</v>
      </c>
      <c r="F330" s="100">
        <f>'Indapur-Madha-Kandhar-Baramati'!X369</f>
        <v>2230.8000000000002</v>
      </c>
      <c r="G330" s="100"/>
      <c r="H330" s="101">
        <f t="shared" si="1"/>
        <v>6938.5000000000009</v>
      </c>
      <c r="I330" s="88"/>
      <c r="J330" s="88"/>
      <c r="K330" s="88"/>
      <c r="L330" s="297">
        <v>15</v>
      </c>
      <c r="M330" s="98"/>
      <c r="N330" s="298"/>
      <c r="O330" s="299">
        <f>H330+H331-L330</f>
        <v>8975.91</v>
      </c>
      <c r="P330" s="300">
        <v>349.93</v>
      </c>
      <c r="Q330" s="301">
        <f>O330/P330</f>
        <v>25.650587260309205</v>
      </c>
      <c r="R330" s="88"/>
      <c r="S330" s="97"/>
      <c r="T330" s="88"/>
      <c r="U330" s="88"/>
      <c r="V330" s="88"/>
      <c r="W330" s="88"/>
      <c r="X330" s="88"/>
      <c r="Y330" s="88"/>
      <c r="Z330" s="88">
        <v>8975.91</v>
      </c>
    </row>
    <row r="331" spans="1:26" ht="17.25">
      <c r="A331" s="330">
        <v>46187</v>
      </c>
      <c r="B331" s="100" t="s">
        <v>25</v>
      </c>
      <c r="C331" s="100">
        <f>'Nira-Bhima '!I368</f>
        <v>277</v>
      </c>
      <c r="D331" s="100">
        <f>'Bhodani Jalgaon ALephata'!I379</f>
        <v>79.599999999999994</v>
      </c>
      <c r="E331" s="100">
        <f>'Gagargaon '!J369</f>
        <v>431.1</v>
      </c>
      <c r="F331" s="100">
        <f>'Indapur-Madha-Kandhar-Baramati'!X370</f>
        <v>1264.7099999999998</v>
      </c>
      <c r="G331" s="100"/>
      <c r="H331" s="101">
        <f t="shared" si="1"/>
        <v>2052.41</v>
      </c>
      <c r="I331" s="88"/>
      <c r="J331" s="88"/>
      <c r="K331" s="88"/>
      <c r="L331" s="430"/>
      <c r="M331" s="98"/>
      <c r="N331" s="430"/>
      <c r="O331" s="439"/>
      <c r="P331" s="430"/>
      <c r="Q331" s="430"/>
      <c r="R331" s="88"/>
      <c r="S331" s="97"/>
      <c r="T331" s="88"/>
      <c r="U331" s="88"/>
      <c r="V331" s="88"/>
      <c r="W331" s="88"/>
      <c r="X331" s="88"/>
      <c r="Y331" s="88"/>
      <c r="Z331" s="88"/>
    </row>
    <row r="332" spans="1:26" ht="17.25">
      <c r="A332" s="428"/>
      <c r="B332" s="100" t="s">
        <v>32</v>
      </c>
      <c r="C332" s="100">
        <f>'Nira-Bhima '!I369</f>
        <v>257.7</v>
      </c>
      <c r="D332" s="100">
        <f>'Bhodani Jalgaon ALephata'!I380</f>
        <v>3855.8</v>
      </c>
      <c r="E332" s="100">
        <f>'Gagargaon '!J370</f>
        <v>422.6</v>
      </c>
      <c r="F332" s="100">
        <f>'Indapur-Madha-Kandhar-Baramati'!X371</f>
        <v>2259</v>
      </c>
      <c r="G332" s="100"/>
      <c r="H332" s="101">
        <f t="shared" si="1"/>
        <v>6795.1</v>
      </c>
      <c r="I332" s="88"/>
      <c r="J332" s="88"/>
      <c r="K332" s="88"/>
      <c r="L332" s="297">
        <v>15</v>
      </c>
      <c r="M332" s="98"/>
      <c r="N332" s="298"/>
      <c r="O332" s="299">
        <f>H332+H333-L332</f>
        <v>8846.9000000000015</v>
      </c>
      <c r="P332" s="300">
        <v>344.6</v>
      </c>
      <c r="Q332" s="301">
        <f>O332/P332</f>
        <v>25.672954149738832</v>
      </c>
      <c r="R332" s="88"/>
      <c r="S332" s="97"/>
      <c r="T332" s="88"/>
      <c r="U332" s="88"/>
      <c r="V332" s="88"/>
      <c r="W332" s="88"/>
      <c r="X332" s="88"/>
      <c r="Y332" s="88"/>
      <c r="Z332" s="88">
        <v>8846.9</v>
      </c>
    </row>
    <row r="333" spans="1:26" ht="17.25">
      <c r="A333" s="330">
        <v>46188</v>
      </c>
      <c r="B333" s="100" t="s">
        <v>25</v>
      </c>
      <c r="C333" s="100">
        <f>'Nira-Bhima '!I370</f>
        <v>266.59999999999997</v>
      </c>
      <c r="D333" s="100">
        <f>'Bhodani Jalgaon ALephata'!I381</f>
        <v>77.5</v>
      </c>
      <c r="E333" s="100">
        <f>'Gagargaon '!J371</f>
        <v>437.1</v>
      </c>
      <c r="F333" s="100">
        <f>'Indapur-Madha-Kandhar-Baramati'!X372</f>
        <v>1285.5999999999999</v>
      </c>
      <c r="G333" s="100"/>
      <c r="H333" s="101">
        <f t="shared" si="1"/>
        <v>2066.8000000000002</v>
      </c>
      <c r="I333" s="88"/>
      <c r="J333" s="88"/>
      <c r="K333" s="88"/>
      <c r="L333" s="430"/>
      <c r="M333" s="98"/>
      <c r="N333" s="430"/>
      <c r="O333" s="439"/>
      <c r="P333" s="430"/>
      <c r="Q333" s="430"/>
      <c r="R333" s="88"/>
      <c r="S333" s="97"/>
      <c r="T333" s="88"/>
      <c r="U333" s="88"/>
      <c r="V333" s="88"/>
      <c r="W333" s="88"/>
      <c r="X333" s="88"/>
      <c r="Y333" s="88"/>
      <c r="Z333" s="88"/>
    </row>
    <row r="334" spans="1:26" ht="17.25">
      <c r="A334" s="428"/>
      <c r="B334" s="100" t="s">
        <v>32</v>
      </c>
      <c r="C334" s="100">
        <f>'Nira-Bhima '!I371</f>
        <v>278.7</v>
      </c>
      <c r="D334" s="100">
        <f>'Bhodani Jalgaon ALephata'!I382</f>
        <v>3920.9</v>
      </c>
      <c r="E334" s="100">
        <f>'Gagargaon '!J372</f>
        <v>414.5</v>
      </c>
      <c r="F334" s="100">
        <f>'Indapur-Madha-Kandhar-Baramati'!X373</f>
        <v>2210.8000000000002</v>
      </c>
      <c r="G334" s="100"/>
      <c r="H334" s="101">
        <f t="shared" si="1"/>
        <v>6824.9000000000005</v>
      </c>
      <c r="I334" s="88"/>
      <c r="J334" s="88"/>
      <c r="K334" s="88"/>
      <c r="L334" s="297">
        <f>15+117</f>
        <v>132</v>
      </c>
      <c r="M334" s="98"/>
      <c r="N334" s="298"/>
      <c r="O334" s="299">
        <f>H334+H335-L334</f>
        <v>8637.8000000000011</v>
      </c>
      <c r="P334" s="300">
        <v>335.93</v>
      </c>
      <c r="Q334" s="301">
        <f>O334/P334</f>
        <v>25.713094990027688</v>
      </c>
      <c r="R334" s="88"/>
      <c r="S334" s="97"/>
      <c r="T334" s="88"/>
      <c r="U334" s="88"/>
      <c r="V334" s="88"/>
      <c r="W334" s="88"/>
      <c r="X334" s="88"/>
      <c r="Y334" s="88"/>
      <c r="Z334" s="88">
        <v>8637.7999999999993</v>
      </c>
    </row>
    <row r="335" spans="1:26" ht="17.25">
      <c r="A335" s="330">
        <v>46189</v>
      </c>
      <c r="B335" s="100" t="s">
        <v>25</v>
      </c>
      <c r="C335" s="100">
        <f>'Nira-Bhima '!I372</f>
        <v>276.5</v>
      </c>
      <c r="D335" s="100">
        <f>'Bhodani Jalgaon ALephata'!I383</f>
        <v>77.599999999999994</v>
      </c>
      <c r="E335" s="100">
        <f>'Gagargaon '!J373</f>
        <v>410.6</v>
      </c>
      <c r="F335" s="100">
        <f>'Indapur-Madha-Kandhar-Baramati'!X374</f>
        <v>1180.2</v>
      </c>
      <c r="G335" s="100"/>
      <c r="H335" s="101">
        <f t="shared" si="1"/>
        <v>1944.9</v>
      </c>
      <c r="I335" s="88"/>
      <c r="J335" s="88"/>
      <c r="K335" s="88"/>
      <c r="L335" s="430"/>
      <c r="M335" s="98"/>
      <c r="N335" s="430"/>
      <c r="O335" s="439"/>
      <c r="P335" s="430"/>
      <c r="Q335" s="430"/>
      <c r="R335" s="88"/>
      <c r="S335" s="97"/>
      <c r="T335" s="88"/>
      <c r="U335" s="88"/>
      <c r="V335" s="88"/>
      <c r="W335" s="88"/>
      <c r="X335" s="88"/>
      <c r="Y335" s="88"/>
      <c r="Z335" s="88"/>
    </row>
    <row r="336" spans="1:26" ht="17.25">
      <c r="A336" s="428"/>
      <c r="B336" s="100" t="s">
        <v>32</v>
      </c>
      <c r="C336" s="100">
        <f>'Nira-Bhima '!I373</f>
        <v>269</v>
      </c>
      <c r="D336" s="100">
        <f>'Bhodani Jalgaon ALephata'!I384</f>
        <v>3996.9</v>
      </c>
      <c r="E336" s="100">
        <f>'Gagargaon '!J374</f>
        <v>250.4</v>
      </c>
      <c r="F336" s="100">
        <f>'Indapur-Madha-Kandhar-Baramati'!X375</f>
        <v>295.90000000000003</v>
      </c>
      <c r="G336" s="100"/>
      <c r="H336" s="101">
        <f t="shared" si="1"/>
        <v>4812.1999999999989</v>
      </c>
      <c r="I336" s="88"/>
      <c r="J336" s="88"/>
      <c r="K336" s="88"/>
      <c r="L336" s="297">
        <v>15</v>
      </c>
      <c r="M336" s="98"/>
      <c r="N336" s="298"/>
      <c r="O336" s="299">
        <f>H336+H337-L336</f>
        <v>6976.1999999999989</v>
      </c>
      <c r="P336" s="300">
        <v>270.58999999999997</v>
      </c>
      <c r="Q336" s="301">
        <f>O336/P336</f>
        <v>25.78144055582246</v>
      </c>
      <c r="R336" s="88"/>
      <c r="S336" s="97"/>
      <c r="T336" s="88"/>
      <c r="U336" s="88"/>
      <c r="V336" s="88"/>
      <c r="W336" s="88"/>
      <c r="X336" s="88"/>
      <c r="Y336" s="88"/>
      <c r="Z336" s="88">
        <v>6976.2</v>
      </c>
    </row>
    <row r="337" spans="1:26" ht="17.25">
      <c r="A337" s="330">
        <v>46190</v>
      </c>
      <c r="B337" s="100" t="s">
        <v>25</v>
      </c>
      <c r="C337" s="100">
        <f>'Nira-Bhima '!I374</f>
        <v>288.10000000000002</v>
      </c>
      <c r="D337" s="100">
        <f>'Bhodani Jalgaon ALephata'!I385</f>
        <v>80.8</v>
      </c>
      <c r="E337" s="100">
        <f>'Gagargaon '!J375</f>
        <v>435.29999999999995</v>
      </c>
      <c r="F337" s="100">
        <f>'Indapur-Madha-Kandhar-Baramati'!X376</f>
        <v>1374.8</v>
      </c>
      <c r="G337" s="100"/>
      <c r="H337" s="101">
        <f t="shared" si="1"/>
        <v>2179</v>
      </c>
      <c r="I337" s="88"/>
      <c r="J337" s="88"/>
      <c r="K337" s="88"/>
      <c r="L337" s="430"/>
      <c r="M337" s="98"/>
      <c r="N337" s="430"/>
      <c r="O337" s="439"/>
      <c r="P337" s="430"/>
      <c r="Q337" s="430"/>
      <c r="R337" s="88"/>
      <c r="S337" s="97"/>
      <c r="T337" s="88"/>
      <c r="U337" s="88"/>
      <c r="V337" s="88"/>
      <c r="W337" s="88"/>
      <c r="X337" s="88"/>
      <c r="Y337" s="88"/>
      <c r="Z337" s="88"/>
    </row>
    <row r="338" spans="1:26" ht="17.25">
      <c r="A338" s="428"/>
      <c r="B338" s="100" t="s">
        <v>32</v>
      </c>
      <c r="C338" s="100">
        <f>'Nira-Bhima '!I375</f>
        <v>296.3</v>
      </c>
      <c r="D338" s="100">
        <f>'Bhodani Jalgaon ALephata'!I386</f>
        <v>4019.7</v>
      </c>
      <c r="E338" s="100">
        <f>'Gagargaon '!J376</f>
        <v>422.40000000000003</v>
      </c>
      <c r="F338" s="100">
        <f>'Indapur-Madha-Kandhar-Baramati'!X377</f>
        <v>2253.1999999999998</v>
      </c>
      <c r="G338" s="100"/>
      <c r="H338" s="101">
        <f t="shared" si="1"/>
        <v>6991.5999999999995</v>
      </c>
      <c r="I338" s="88"/>
      <c r="J338" s="88"/>
      <c r="K338" s="88"/>
      <c r="L338" s="297">
        <v>15</v>
      </c>
      <c r="M338" s="98"/>
      <c r="N338" s="298"/>
      <c r="O338" s="299">
        <f>H338+H339-L338</f>
        <v>9138.4</v>
      </c>
      <c r="P338" s="300">
        <v>353.55</v>
      </c>
      <c r="Q338" s="301">
        <f>O338/P338</f>
        <v>25.847546315938338</v>
      </c>
      <c r="R338" s="88"/>
      <c r="S338" s="97"/>
      <c r="T338" s="88"/>
      <c r="U338" s="88"/>
      <c r="V338" s="88"/>
      <c r="W338" s="88"/>
      <c r="X338" s="88"/>
      <c r="Y338" s="88"/>
      <c r="Z338" s="88">
        <v>9138.4</v>
      </c>
    </row>
    <row r="339" spans="1:26" ht="17.25">
      <c r="A339" s="330">
        <v>46191</v>
      </c>
      <c r="B339" s="100" t="s">
        <v>25</v>
      </c>
      <c r="C339" s="100">
        <f>'Nira-Bhima '!I376</f>
        <v>289.5</v>
      </c>
      <c r="D339" s="100">
        <f>'Bhodani Jalgaon ALephata'!I387</f>
        <v>83.2</v>
      </c>
      <c r="E339" s="100">
        <f>'Gagargaon '!J377</f>
        <v>407.6</v>
      </c>
      <c r="F339" s="100">
        <f>'Indapur-Madha-Kandhar-Baramati'!X378</f>
        <v>1381.5</v>
      </c>
      <c r="G339" s="100"/>
      <c r="H339" s="101">
        <f t="shared" si="1"/>
        <v>2161.8000000000002</v>
      </c>
      <c r="I339" s="88"/>
      <c r="J339" s="88"/>
      <c r="K339" s="88"/>
      <c r="L339" s="430"/>
      <c r="M339" s="98"/>
      <c r="N339" s="430"/>
      <c r="O339" s="439"/>
      <c r="P339" s="430"/>
      <c r="Q339" s="430"/>
      <c r="R339" s="88"/>
      <c r="S339" s="97"/>
      <c r="T339" s="88"/>
      <c r="U339" s="88"/>
      <c r="V339" s="88"/>
      <c r="W339" s="88"/>
      <c r="X339" s="88"/>
      <c r="Y339" s="88"/>
      <c r="Z339" s="88"/>
    </row>
    <row r="340" spans="1:26" ht="17.25">
      <c r="A340" s="428"/>
      <c r="B340" s="100" t="s">
        <v>32</v>
      </c>
      <c r="C340" s="100">
        <f>'Nira-Bhima '!I377</f>
        <v>284.89999999999998</v>
      </c>
      <c r="D340" s="100">
        <f>'Bhodani Jalgaon ALephata'!I388</f>
        <v>4058.4</v>
      </c>
      <c r="E340" s="100">
        <f>'Gagargaon '!J378</f>
        <v>426.2</v>
      </c>
      <c r="F340" s="100">
        <f>'Indapur-Madha-Kandhar-Baramati'!X379</f>
        <v>2201.9</v>
      </c>
      <c r="G340" s="100"/>
      <c r="H340" s="101">
        <f t="shared" si="1"/>
        <v>6971.4</v>
      </c>
      <c r="I340" s="88"/>
      <c r="J340" s="88"/>
      <c r="K340" s="88"/>
      <c r="L340" s="297">
        <v>15</v>
      </c>
      <c r="M340" s="98"/>
      <c r="N340" s="298"/>
      <c r="O340" s="299">
        <f>H340+H341-L340</f>
        <v>9084.5</v>
      </c>
      <c r="P340" s="300">
        <v>352.89</v>
      </c>
      <c r="Q340" s="301">
        <f>O340/P340</f>
        <v>25.743149423333051</v>
      </c>
      <c r="R340" s="88"/>
      <c r="S340" s="97"/>
      <c r="T340" s="88"/>
      <c r="U340" s="88"/>
      <c r="V340" s="88"/>
      <c r="W340" s="88"/>
      <c r="X340" s="88"/>
      <c r="Y340" s="88"/>
      <c r="Z340" s="88">
        <v>9084.5</v>
      </c>
    </row>
    <row r="341" spans="1:26" ht="17.25">
      <c r="A341" s="330">
        <v>46192</v>
      </c>
      <c r="B341" s="100" t="s">
        <v>25</v>
      </c>
      <c r="C341" s="100">
        <f>'Nira-Bhima '!I378</f>
        <v>302.40000000000003</v>
      </c>
      <c r="D341" s="100">
        <f>'Bhodani Jalgaon ALephata'!I389</f>
        <v>77.7</v>
      </c>
      <c r="E341" s="100">
        <f>'Gagargaon '!J379</f>
        <v>398.1</v>
      </c>
      <c r="F341" s="100">
        <f>'Indapur-Madha-Kandhar-Baramati'!X380</f>
        <v>1349.8999999999999</v>
      </c>
      <c r="G341" s="100"/>
      <c r="H341" s="101">
        <f t="shared" si="1"/>
        <v>2128.1</v>
      </c>
      <c r="I341" s="88"/>
      <c r="J341" s="88"/>
      <c r="K341" s="88"/>
      <c r="L341" s="430"/>
      <c r="M341" s="98"/>
      <c r="N341" s="430"/>
      <c r="O341" s="439"/>
      <c r="P341" s="430"/>
      <c r="Q341" s="430"/>
      <c r="R341" s="88"/>
      <c r="S341" s="97"/>
      <c r="T341" s="88"/>
      <c r="U341" s="88"/>
      <c r="V341" s="88"/>
      <c r="W341" s="88"/>
      <c r="X341" s="88"/>
      <c r="Y341" s="88"/>
      <c r="Z341" s="88"/>
    </row>
    <row r="342" spans="1:26" ht="17.25">
      <c r="A342" s="428"/>
      <c r="B342" s="100" t="s">
        <v>32</v>
      </c>
      <c r="C342" s="100">
        <f>'Nira-Bhima '!I379</f>
        <v>278.09999999999997</v>
      </c>
      <c r="D342" s="100">
        <f>'Bhodani Jalgaon ALephata'!I390</f>
        <v>3986</v>
      </c>
      <c r="E342" s="100">
        <f>'Gagargaon '!J380</f>
        <v>418.40000000000003</v>
      </c>
      <c r="F342" s="100">
        <f>'Indapur-Madha-Kandhar-Baramati'!X381</f>
        <v>2314.4</v>
      </c>
      <c r="G342" s="100"/>
      <c r="H342" s="101">
        <f t="shared" si="1"/>
        <v>6996.9</v>
      </c>
      <c r="I342" s="88"/>
      <c r="J342" s="88"/>
      <c r="K342" s="88"/>
      <c r="L342" s="297">
        <v>15</v>
      </c>
      <c r="M342" s="98"/>
      <c r="N342" s="298"/>
      <c r="O342" s="299">
        <f>H342+H343-L342</f>
        <v>9118.4</v>
      </c>
      <c r="P342" s="300">
        <v>355.13</v>
      </c>
      <c r="Q342" s="301">
        <f>O342/P342</f>
        <v>25.676231239264492</v>
      </c>
      <c r="R342" s="88"/>
      <c r="S342" s="97"/>
      <c r="T342" s="88"/>
      <c r="U342" s="88"/>
      <c r="V342" s="88"/>
      <c r="W342" s="88"/>
      <c r="X342" s="88"/>
      <c r="Y342" s="88"/>
      <c r="Z342" s="88">
        <v>9118.4</v>
      </c>
    </row>
    <row r="343" spans="1:26" ht="17.25">
      <c r="A343" s="330">
        <v>46193</v>
      </c>
      <c r="B343" s="100" t="s">
        <v>25</v>
      </c>
      <c r="C343" s="100">
        <f>'Nira-Bhima '!I380</f>
        <v>295.39999999999998</v>
      </c>
      <c r="D343" s="100">
        <f>'Bhodani Jalgaon ALephata'!I391</f>
        <v>81.400000000000006</v>
      </c>
      <c r="E343" s="100">
        <f>'Gagargaon '!J381</f>
        <v>401</v>
      </c>
      <c r="F343" s="100">
        <f>'Indapur-Madha-Kandhar-Baramati'!X382</f>
        <v>1358.7</v>
      </c>
      <c r="G343" s="100"/>
      <c r="H343" s="101">
        <f t="shared" si="1"/>
        <v>2136.5</v>
      </c>
      <c r="I343" s="88"/>
      <c r="J343" s="88"/>
      <c r="K343" s="88"/>
      <c r="L343" s="430"/>
      <c r="M343" s="98"/>
      <c r="N343" s="430"/>
      <c r="O343" s="439"/>
      <c r="P343" s="430"/>
      <c r="Q343" s="430"/>
      <c r="R343" s="88"/>
      <c r="S343" s="97"/>
      <c r="T343" s="88"/>
      <c r="U343" s="88"/>
      <c r="V343" s="88"/>
      <c r="W343" s="88"/>
      <c r="X343" s="88"/>
      <c r="Y343" s="88"/>
      <c r="Z343" s="88"/>
    </row>
    <row r="344" spans="1:26" ht="17.25">
      <c r="A344" s="428"/>
      <c r="B344" s="100" t="s">
        <v>32</v>
      </c>
      <c r="C344" s="100">
        <f>'Nira-Bhima '!I381</f>
        <v>277.09999999999997</v>
      </c>
      <c r="D344" s="100">
        <f>'Bhodani Jalgaon ALephata'!I392</f>
        <v>4008.7</v>
      </c>
      <c r="E344" s="100">
        <f>'Gagargaon '!J382</f>
        <v>411</v>
      </c>
      <c r="F344" s="100">
        <f>'Indapur-Madha-Kandhar-Baramati'!X383</f>
        <v>2278.1</v>
      </c>
      <c r="G344" s="100"/>
      <c r="H344" s="101">
        <f t="shared" si="1"/>
        <v>6974.9</v>
      </c>
      <c r="I344" s="88"/>
      <c r="J344" s="88"/>
      <c r="K344" s="88"/>
      <c r="L344" s="297">
        <v>15</v>
      </c>
      <c r="M344" s="98"/>
      <c r="N344" s="298"/>
      <c r="O344" s="299">
        <f>H344+H345-L344</f>
        <v>9046.4</v>
      </c>
      <c r="P344" s="300">
        <v>351.63</v>
      </c>
      <c r="Q344" s="301">
        <f>O344/P344</f>
        <v>25.727042630037253</v>
      </c>
      <c r="R344" s="88"/>
      <c r="S344" s="97"/>
      <c r="T344" s="88"/>
      <c r="U344" s="88"/>
      <c r="V344" s="88"/>
      <c r="W344" s="88"/>
      <c r="X344" s="88"/>
      <c r="Y344" s="88"/>
      <c r="Z344" s="88">
        <v>9046.4</v>
      </c>
    </row>
    <row r="345" spans="1:26" ht="17.25">
      <c r="A345" s="330">
        <v>46194</v>
      </c>
      <c r="B345" s="100" t="s">
        <v>25</v>
      </c>
      <c r="C345" s="100">
        <f>'Nira-Bhima '!I389</f>
        <v>286.8</v>
      </c>
      <c r="D345" s="100">
        <f>'Bhodani Jalgaon ALephata'!I400</f>
        <v>77</v>
      </c>
      <c r="E345" s="100">
        <f>'Gagargaon '!J391</f>
        <v>384.5</v>
      </c>
      <c r="F345" s="100">
        <f>'Indapur-Madha-Kandhar-Baramati'!X391</f>
        <v>1338.2</v>
      </c>
      <c r="G345" s="100"/>
      <c r="H345" s="101">
        <f t="shared" si="1"/>
        <v>2086.5</v>
      </c>
      <c r="I345" s="88"/>
      <c r="J345" s="88"/>
      <c r="K345" s="88"/>
      <c r="L345" s="430"/>
      <c r="M345" s="98"/>
      <c r="N345" s="430"/>
      <c r="O345" s="439"/>
      <c r="P345" s="430"/>
      <c r="Q345" s="430"/>
      <c r="R345" s="88"/>
      <c r="S345" s="97"/>
      <c r="T345" s="88"/>
      <c r="U345" s="88"/>
      <c r="V345" s="88"/>
      <c r="W345" s="88"/>
      <c r="X345" s="88"/>
      <c r="Y345" s="88"/>
      <c r="Z345" s="88"/>
    </row>
    <row r="346" spans="1:26" ht="17.25">
      <c r="A346" s="428"/>
      <c r="B346" s="100" t="s">
        <v>32</v>
      </c>
      <c r="C346" s="100">
        <f>'Nira-Bhima '!I390</f>
        <v>288.59999999999997</v>
      </c>
      <c r="D346" s="100">
        <f>'Bhodani Jalgaon ALephata'!I401</f>
        <v>4307.2</v>
      </c>
      <c r="E346" s="100">
        <f>'Gagargaon '!J392</f>
        <v>407.29999999999995</v>
      </c>
      <c r="F346" s="100">
        <f>'Indapur-Madha-Kandhar-Baramati'!X392</f>
        <v>2331.6</v>
      </c>
      <c r="G346" s="100"/>
      <c r="H346" s="101">
        <f t="shared" si="1"/>
        <v>7334.7000000000007</v>
      </c>
      <c r="I346" s="88"/>
      <c r="J346" s="88"/>
      <c r="K346" s="88"/>
      <c r="L346" s="297">
        <v>15</v>
      </c>
      <c r="M346" s="98"/>
      <c r="N346" s="298"/>
      <c r="O346" s="299">
        <f>H346+H347-L346</f>
        <v>9353.5</v>
      </c>
      <c r="P346" s="300">
        <v>362.55</v>
      </c>
      <c r="Q346" s="301">
        <f>O346/P346</f>
        <v>25.799200110329608</v>
      </c>
      <c r="R346" s="88"/>
      <c r="S346" s="97"/>
      <c r="T346" s="88"/>
      <c r="U346" s="88"/>
      <c r="V346" s="88"/>
      <c r="W346" s="88"/>
      <c r="X346" s="88"/>
      <c r="Y346" s="88"/>
      <c r="Z346" s="88">
        <v>9353.5</v>
      </c>
    </row>
    <row r="347" spans="1:26" ht="17.25">
      <c r="A347" s="330">
        <v>46195</v>
      </c>
      <c r="B347" s="100" t="s">
        <v>25</v>
      </c>
      <c r="C347" s="100">
        <f>'Nira-Bhima '!I391</f>
        <v>278.7</v>
      </c>
      <c r="D347" s="100">
        <f>'Bhodani Jalgaon ALephata'!I402</f>
        <v>82</v>
      </c>
      <c r="E347" s="100">
        <f>'Gagargaon '!J393</f>
        <v>415.7</v>
      </c>
      <c r="F347" s="100">
        <f>'Indapur-Madha-Kandhar-Baramati'!X393</f>
        <v>1257.4000000000001</v>
      </c>
      <c r="G347" s="100"/>
      <c r="H347" s="101">
        <f t="shared" si="1"/>
        <v>2033.8000000000002</v>
      </c>
      <c r="I347" s="88"/>
      <c r="J347" s="88"/>
      <c r="K347" s="88"/>
      <c r="L347" s="430"/>
      <c r="M347" s="98"/>
      <c r="N347" s="430"/>
      <c r="O347" s="439"/>
      <c r="P347" s="430"/>
      <c r="Q347" s="430"/>
      <c r="R347" s="88"/>
      <c r="S347" s="97"/>
      <c r="T347" s="88"/>
      <c r="U347" s="88"/>
      <c r="V347" s="88"/>
      <c r="W347" s="88"/>
      <c r="X347" s="88"/>
      <c r="Y347" s="88"/>
      <c r="Z347" s="88"/>
    </row>
    <row r="348" spans="1:26" ht="17.25">
      <c r="A348" s="428"/>
      <c r="B348" s="100" t="s">
        <v>32</v>
      </c>
      <c r="C348" s="100">
        <f>'Nira-Bhima '!I392</f>
        <v>286.8</v>
      </c>
      <c r="D348" s="100">
        <f>'Bhodani Jalgaon ALephata'!I403</f>
        <v>4190.5</v>
      </c>
      <c r="E348" s="100">
        <f>'Gagargaon '!J394</f>
        <v>402</v>
      </c>
      <c r="F348" s="100">
        <f>'Indapur-Madha-Kandhar-Baramati'!X394</f>
        <v>2311.6</v>
      </c>
      <c r="G348" s="100"/>
      <c r="H348" s="101">
        <f t="shared" si="1"/>
        <v>7190.9</v>
      </c>
      <c r="I348" s="88"/>
      <c r="J348" s="88"/>
      <c r="K348" s="88"/>
      <c r="L348" s="297">
        <f>15+140</f>
        <v>155</v>
      </c>
      <c r="M348" s="88"/>
      <c r="N348" s="298"/>
      <c r="O348" s="299">
        <f>H348+H349-L348</f>
        <v>9075.2999999999993</v>
      </c>
      <c r="P348" s="300">
        <v>352.29</v>
      </c>
      <c r="Q348" s="301">
        <f>O348/P348</f>
        <v>25.760878821425525</v>
      </c>
      <c r="R348" s="88"/>
      <c r="S348" s="97"/>
      <c r="T348" s="88"/>
      <c r="U348" s="88"/>
      <c r="V348" s="88"/>
      <c r="W348" s="88"/>
      <c r="X348" s="88"/>
      <c r="Y348" s="88"/>
      <c r="Z348" s="88">
        <v>9075.2999999999993</v>
      </c>
    </row>
    <row r="349" spans="1:26" ht="17.25">
      <c r="A349" s="330">
        <v>46196</v>
      </c>
      <c r="B349" s="100" t="s">
        <v>25</v>
      </c>
      <c r="C349" s="100">
        <f>'Nira-Bhima '!I393</f>
        <v>280.20000000000005</v>
      </c>
      <c r="D349" s="100">
        <f>'Bhodani Jalgaon ALephata'!I404</f>
        <v>77.5</v>
      </c>
      <c r="E349" s="100">
        <f>'Gagargaon '!J395</f>
        <v>414.9</v>
      </c>
      <c r="F349" s="100">
        <f>'Indapur-Madha-Kandhar-Baramati'!X395</f>
        <v>1266.8</v>
      </c>
      <c r="G349" s="100"/>
      <c r="H349" s="101">
        <f t="shared" si="1"/>
        <v>2039.4</v>
      </c>
      <c r="I349" s="88"/>
      <c r="J349" s="88"/>
      <c r="K349" s="88"/>
      <c r="L349" s="430"/>
      <c r="M349" s="88"/>
      <c r="N349" s="430"/>
      <c r="O349" s="439"/>
      <c r="P349" s="430"/>
      <c r="Q349" s="430"/>
      <c r="R349" s="88"/>
      <c r="S349" s="97"/>
      <c r="T349" s="88"/>
      <c r="U349" s="88"/>
      <c r="V349" s="88"/>
      <c r="W349" s="88"/>
      <c r="X349" s="88"/>
      <c r="Y349" s="88"/>
      <c r="Z349" s="88"/>
    </row>
    <row r="350" spans="1:26" ht="17.25">
      <c r="A350" s="428"/>
      <c r="B350" s="100" t="s">
        <v>32</v>
      </c>
      <c r="C350" s="100">
        <f>'Nira-Bhima '!I394</f>
        <v>279.39999999999998</v>
      </c>
      <c r="D350" s="100">
        <f>'Bhodani Jalgaon ALephata'!I405</f>
        <v>4153.6000000000004</v>
      </c>
      <c r="E350" s="100">
        <f>'Gagargaon '!J396</f>
        <v>402.5</v>
      </c>
      <c r="F350" s="100">
        <f>'Indapur-Madha-Kandhar-Baramati'!X396</f>
        <v>2261.3000000000002</v>
      </c>
      <c r="G350" s="100"/>
      <c r="H350" s="101">
        <f t="shared" si="1"/>
        <v>7096.8</v>
      </c>
      <c r="I350" s="88"/>
      <c r="J350" s="88"/>
      <c r="K350" s="88"/>
      <c r="L350" s="297">
        <v>15</v>
      </c>
      <c r="M350" s="88"/>
      <c r="N350" s="298"/>
      <c r="O350" s="299">
        <f>H350+H351-L350</f>
        <v>9178.2999999999993</v>
      </c>
      <c r="P350" s="300">
        <v>356.78</v>
      </c>
      <c r="Q350" s="301">
        <f>O350/P350</f>
        <v>25.725376983014744</v>
      </c>
      <c r="R350" s="88"/>
      <c r="S350" s="97"/>
      <c r="T350" s="88"/>
      <c r="U350" s="88"/>
      <c r="V350" s="88"/>
      <c r="W350" s="88"/>
      <c r="X350" s="88"/>
      <c r="Y350" s="88"/>
      <c r="Z350" s="88">
        <v>9178.2999999999993</v>
      </c>
    </row>
    <row r="351" spans="1:26" ht="17.25">
      <c r="A351" s="330">
        <v>46197</v>
      </c>
      <c r="B351" s="100" t="s">
        <v>25</v>
      </c>
      <c r="C351" s="100">
        <f>'Nira-Bhima '!I395</f>
        <v>295.3</v>
      </c>
      <c r="D351" s="100">
        <f>'Bhodani Jalgaon ALephata'!I406</f>
        <v>80.8</v>
      </c>
      <c r="E351" s="100">
        <f>'Gagargaon '!J397</f>
        <v>424.59999999999997</v>
      </c>
      <c r="F351" s="100">
        <f>'Indapur-Madha-Kandhar-Baramati'!X397</f>
        <v>1295.8</v>
      </c>
      <c r="G351" s="100"/>
      <c r="H351" s="101">
        <f t="shared" si="1"/>
        <v>2096.5</v>
      </c>
      <c r="I351" s="88"/>
      <c r="J351" s="88"/>
      <c r="K351" s="88"/>
      <c r="L351" s="430"/>
      <c r="M351" s="88"/>
      <c r="N351" s="430"/>
      <c r="O351" s="439"/>
      <c r="P351" s="430"/>
      <c r="Q351" s="430"/>
      <c r="R351" s="88"/>
      <c r="S351" s="97"/>
      <c r="T351" s="88"/>
      <c r="U351" s="88"/>
      <c r="V351" s="88"/>
      <c r="W351" s="88"/>
      <c r="X351" s="88"/>
      <c r="Y351" s="88"/>
      <c r="Z351" s="88"/>
    </row>
    <row r="352" spans="1:26" ht="17.25">
      <c r="A352" s="428"/>
      <c r="B352" s="100" t="s">
        <v>32</v>
      </c>
      <c r="C352" s="100">
        <f>'Nira-Bhima '!I396</f>
        <v>288.39999999999998</v>
      </c>
      <c r="D352" s="100">
        <f>'Bhodani Jalgaon ALephata'!I407</f>
        <v>4451.3999999999996</v>
      </c>
      <c r="E352" s="100">
        <f>'Gagargaon '!J398</f>
        <v>404.20000000000005</v>
      </c>
      <c r="F352" s="100">
        <f>'Indapur-Madha-Kandhar-Baramati'!X398</f>
        <v>2350.6999999999998</v>
      </c>
      <c r="G352" s="100"/>
      <c r="H352" s="101">
        <f t="shared" si="1"/>
        <v>7494.6999999999989</v>
      </c>
      <c r="I352" s="88"/>
      <c r="J352" s="88"/>
      <c r="K352" s="88"/>
      <c r="L352" s="297">
        <v>15</v>
      </c>
      <c r="M352" s="88"/>
      <c r="N352" s="298"/>
      <c r="O352" s="299">
        <f>H352+H353-L352</f>
        <v>9608.8999999999978</v>
      </c>
      <c r="P352" s="300">
        <v>374.1</v>
      </c>
      <c r="Q352" s="301">
        <f>O352/P352</f>
        <v>25.685378241111994</v>
      </c>
      <c r="R352" s="88"/>
      <c r="S352" s="97"/>
      <c r="T352" s="88"/>
      <c r="U352" s="88"/>
      <c r="V352" s="88"/>
      <c r="W352" s="88"/>
      <c r="X352" s="88"/>
      <c r="Y352" s="88"/>
      <c r="Z352" s="88">
        <v>9608.9</v>
      </c>
    </row>
    <row r="353" spans="1:26" ht="17.25">
      <c r="A353" s="330">
        <v>46198</v>
      </c>
      <c r="B353" s="100" t="s">
        <v>25</v>
      </c>
      <c r="C353" s="100">
        <f>'Nira-Bhima '!I397</f>
        <v>305.29999999999995</v>
      </c>
      <c r="D353" s="100">
        <f>'Bhodani Jalgaon ALephata'!I408</f>
        <v>83</v>
      </c>
      <c r="E353" s="100">
        <f>'Gagargaon '!J399</f>
        <v>423.1</v>
      </c>
      <c r="F353" s="100">
        <f>'Indapur-Madha-Kandhar-Baramati'!X399</f>
        <v>1317.8</v>
      </c>
      <c r="G353" s="100"/>
      <c r="H353" s="101">
        <f t="shared" si="1"/>
        <v>2129.1999999999998</v>
      </c>
      <c r="I353" s="88"/>
      <c r="J353" s="88"/>
      <c r="K353" s="88"/>
      <c r="L353" s="430"/>
      <c r="M353" s="88"/>
      <c r="N353" s="430"/>
      <c r="O353" s="439"/>
      <c r="P353" s="430"/>
      <c r="Q353" s="430"/>
      <c r="R353" s="88"/>
      <c r="S353" s="97"/>
      <c r="T353" s="88"/>
      <c r="U353" s="88"/>
      <c r="V353" s="88"/>
      <c r="W353" s="88"/>
      <c r="X353" s="88"/>
      <c r="Y353" s="88"/>
      <c r="Z353" s="88"/>
    </row>
    <row r="354" spans="1:26" ht="17.25">
      <c r="A354" s="428"/>
      <c r="B354" s="100" t="s">
        <v>32</v>
      </c>
      <c r="C354" s="100">
        <f>'Nira-Bhima '!I398</f>
        <v>278.39999999999998</v>
      </c>
      <c r="D354" s="100">
        <f>'Bhodani Jalgaon ALephata'!I409</f>
        <v>4086.1</v>
      </c>
      <c r="E354" s="100">
        <f>'Gagargaon '!J400</f>
        <v>418.29999999999995</v>
      </c>
      <c r="F354" s="100">
        <f>'Indapur-Madha-Kandhar-Baramati'!X400</f>
        <v>2314.3000000000002</v>
      </c>
      <c r="G354" s="100"/>
      <c r="H354" s="101">
        <f t="shared" si="1"/>
        <v>7097.1</v>
      </c>
      <c r="I354" s="88"/>
      <c r="J354" s="88"/>
      <c r="K354" s="88"/>
      <c r="L354" s="297">
        <v>15</v>
      </c>
      <c r="M354" s="88"/>
      <c r="N354" s="298"/>
      <c r="O354" s="299">
        <f>H354+H355-L354</f>
        <v>9246.2000000000007</v>
      </c>
      <c r="P354" s="300">
        <v>358.76</v>
      </c>
      <c r="Q354" s="301">
        <f>O354/P354</f>
        <v>25.772661389229572</v>
      </c>
      <c r="R354" s="88"/>
      <c r="S354" s="97"/>
      <c r="T354" s="88"/>
      <c r="U354" s="88"/>
      <c r="V354" s="88"/>
      <c r="W354" s="88"/>
      <c r="X354" s="88"/>
      <c r="Y354" s="88"/>
      <c r="Z354" s="88">
        <v>9246.2000000000007</v>
      </c>
    </row>
    <row r="355" spans="1:26" ht="17.25">
      <c r="A355" s="330">
        <v>46199</v>
      </c>
      <c r="B355" s="100" t="s">
        <v>25</v>
      </c>
      <c r="C355" s="100">
        <f>'Nira-Bhima '!I399</f>
        <v>306.89999999999998</v>
      </c>
      <c r="D355" s="100">
        <f>'Bhodani Jalgaon ALephata'!I410</f>
        <v>84.8</v>
      </c>
      <c r="E355" s="100">
        <f>'Gagargaon '!J401</f>
        <v>421.2</v>
      </c>
      <c r="F355" s="100">
        <f>'Indapur-Madha-Kandhar-Baramati'!X401</f>
        <v>1351.2</v>
      </c>
      <c r="G355" s="100"/>
      <c r="H355" s="101">
        <f t="shared" si="1"/>
        <v>2164.1</v>
      </c>
      <c r="I355" s="88"/>
      <c r="J355" s="88"/>
      <c r="K355" s="88"/>
      <c r="L355" s="430"/>
      <c r="M355" s="88"/>
      <c r="N355" s="430"/>
      <c r="O355" s="439"/>
      <c r="P355" s="430"/>
      <c r="Q355" s="430"/>
      <c r="R355" s="88"/>
      <c r="S355" s="97"/>
      <c r="T355" s="88"/>
      <c r="U355" s="88"/>
      <c r="V355" s="88"/>
      <c r="W355" s="88"/>
      <c r="X355" s="88"/>
      <c r="Y355" s="88"/>
      <c r="Z355" s="88"/>
    </row>
    <row r="356" spans="1:26" ht="17.25">
      <c r="A356" s="428"/>
      <c r="B356" s="100" t="s">
        <v>32</v>
      </c>
      <c r="C356" s="100">
        <f>'Nira-Bhima '!I400</f>
        <v>283.8</v>
      </c>
      <c r="D356" s="100">
        <f>'Bhodani Jalgaon ALephata'!I411</f>
        <v>3729.3</v>
      </c>
      <c r="E356" s="100">
        <f>'Gagargaon '!J402</f>
        <v>405.2</v>
      </c>
      <c r="F356" s="100">
        <f>'Indapur-Madha-Kandhar-Baramati'!X402</f>
        <v>2359.8999999999996</v>
      </c>
      <c r="G356" s="100"/>
      <c r="H356" s="101">
        <f t="shared" si="1"/>
        <v>6778.2</v>
      </c>
      <c r="I356" s="88"/>
      <c r="J356" s="88"/>
      <c r="K356" s="88"/>
      <c r="L356" s="297">
        <v>15</v>
      </c>
      <c r="M356" s="88"/>
      <c r="N356" s="298"/>
      <c r="O356" s="299">
        <f>H356+H357-L356</f>
        <v>8908.2999999999993</v>
      </c>
      <c r="P356" s="300">
        <v>347.29</v>
      </c>
      <c r="Q356" s="301">
        <f>O356/P356</f>
        <v>25.650896944916347</v>
      </c>
      <c r="R356" s="88"/>
      <c r="S356" s="97"/>
      <c r="T356" s="88"/>
      <c r="U356" s="88"/>
      <c r="V356" s="88"/>
      <c r="W356" s="88"/>
      <c r="X356" s="88"/>
      <c r="Y356" s="88"/>
      <c r="Z356" s="88">
        <v>8908.2999999999993</v>
      </c>
    </row>
    <row r="357" spans="1:26" ht="17.25">
      <c r="A357" s="330">
        <v>46200</v>
      </c>
      <c r="B357" s="100" t="s">
        <v>25</v>
      </c>
      <c r="C357" s="100">
        <f>'Nira-Bhima '!I401</f>
        <v>280.5</v>
      </c>
      <c r="D357" s="100">
        <f>'Bhodani Jalgaon ALephata'!I412</f>
        <v>79.099999999999994</v>
      </c>
      <c r="E357" s="100">
        <f>'Gagargaon '!J403</f>
        <v>424.4</v>
      </c>
      <c r="F357" s="100">
        <f>'Indapur-Madha-Kandhar-Baramati'!X403</f>
        <v>1361.1</v>
      </c>
      <c r="G357" s="100"/>
      <c r="H357" s="101">
        <f t="shared" si="1"/>
        <v>2145.1</v>
      </c>
      <c r="I357" s="88"/>
      <c r="J357" s="88"/>
      <c r="K357" s="88"/>
      <c r="L357" s="430"/>
      <c r="M357" s="88"/>
      <c r="N357" s="430"/>
      <c r="O357" s="439"/>
      <c r="P357" s="430"/>
      <c r="Q357" s="430"/>
      <c r="R357" s="88"/>
      <c r="S357" s="97"/>
      <c r="T357" s="88"/>
      <c r="U357" s="88"/>
      <c r="V357" s="88"/>
      <c r="W357" s="88"/>
      <c r="X357" s="88"/>
      <c r="Y357" s="88"/>
      <c r="Z357" s="88"/>
    </row>
    <row r="358" spans="1:26" ht="17.25">
      <c r="A358" s="428"/>
      <c r="B358" s="100" t="s">
        <v>32</v>
      </c>
      <c r="C358" s="100">
        <f>'Nira-Bhima '!I402</f>
        <v>249.29999999999998</v>
      </c>
      <c r="D358" s="100">
        <f>'Bhodani Jalgaon ALephata'!I413</f>
        <v>3964.8</v>
      </c>
      <c r="E358" s="100">
        <f>'Gagargaon '!J404</f>
        <v>410.79999999999995</v>
      </c>
      <c r="F358" s="100">
        <f>'Indapur-Madha-Kandhar-Baramati'!X404</f>
        <v>2358.9</v>
      </c>
      <c r="G358" s="100"/>
      <c r="H358" s="101">
        <f t="shared" si="1"/>
        <v>6983.8000000000011</v>
      </c>
      <c r="I358" s="88"/>
      <c r="J358" s="88"/>
      <c r="K358" s="88"/>
      <c r="L358" s="297">
        <v>15</v>
      </c>
      <c r="M358" s="88"/>
      <c r="N358" s="298"/>
      <c r="O358" s="299">
        <f>H358+H359-L358</f>
        <v>9130.6000000000022</v>
      </c>
      <c r="P358" s="300">
        <v>356.22</v>
      </c>
      <c r="Q358" s="301">
        <f>O358/P358</f>
        <v>25.631912862837577</v>
      </c>
      <c r="R358" s="88"/>
      <c r="S358" s="97"/>
      <c r="T358" s="88"/>
      <c r="U358" s="88"/>
      <c r="V358" s="88"/>
      <c r="W358" s="88"/>
      <c r="X358" s="88"/>
      <c r="Y358" s="88"/>
      <c r="Z358" s="88">
        <v>9130.6</v>
      </c>
    </row>
    <row r="359" spans="1:26" ht="17.25">
      <c r="A359" s="330">
        <v>46201</v>
      </c>
      <c r="B359" s="100" t="s">
        <v>25</v>
      </c>
      <c r="C359" s="100">
        <f>'Nira-Bhima '!I403</f>
        <v>272.8</v>
      </c>
      <c r="D359" s="100">
        <f>'Bhodani Jalgaon ALephata'!I414</f>
        <v>85.7</v>
      </c>
      <c r="E359" s="100">
        <f>'Gagargaon '!J405</f>
        <v>420.7</v>
      </c>
      <c r="F359" s="100">
        <f>'Indapur-Madha-Kandhar-Baramati'!X405</f>
        <v>1382.6000000000001</v>
      </c>
      <c r="G359" s="100"/>
      <c r="H359" s="101">
        <f t="shared" si="1"/>
        <v>2161.8000000000002</v>
      </c>
      <c r="I359" s="88"/>
      <c r="J359" s="88"/>
      <c r="K359" s="88"/>
      <c r="L359" s="430"/>
      <c r="M359" s="88"/>
      <c r="N359" s="430"/>
      <c r="O359" s="439"/>
      <c r="P359" s="430"/>
      <c r="Q359" s="430"/>
      <c r="R359" s="88"/>
      <c r="S359" s="97"/>
      <c r="T359" s="88"/>
      <c r="U359" s="88"/>
      <c r="V359" s="88"/>
      <c r="W359" s="88"/>
      <c r="X359" s="88"/>
      <c r="Y359" s="88"/>
      <c r="Z359" s="88"/>
    </row>
    <row r="360" spans="1:26" ht="17.25">
      <c r="A360" s="428"/>
      <c r="B360" s="100" t="s">
        <v>32</v>
      </c>
      <c r="C360" s="100">
        <f>'Nira-Bhima '!I404</f>
        <v>274.8</v>
      </c>
      <c r="D360" s="100">
        <f>'Bhodani Jalgaon ALephata'!I415</f>
        <v>3981.8</v>
      </c>
      <c r="E360" s="100">
        <f>'Gagargaon '!J406</f>
        <v>403.70000000000005</v>
      </c>
      <c r="F360" s="100">
        <f>'Indapur-Madha-Kandhar-Baramati'!X406</f>
        <v>2335.9</v>
      </c>
      <c r="G360" s="100"/>
      <c r="H360" s="101">
        <f t="shared" si="1"/>
        <v>6996.2000000000007</v>
      </c>
      <c r="I360" s="88"/>
      <c r="J360" s="88"/>
      <c r="K360" s="88"/>
      <c r="L360" s="297">
        <v>15</v>
      </c>
      <c r="M360" s="88"/>
      <c r="N360" s="298"/>
      <c r="O360" s="299">
        <f>H360+H361-L360</f>
        <v>9116.6</v>
      </c>
      <c r="P360" s="300">
        <v>355.81</v>
      </c>
      <c r="Q360" s="301">
        <f>O360/P360</f>
        <v>25.622101683482757</v>
      </c>
      <c r="R360" s="88"/>
      <c r="S360" s="97"/>
      <c r="T360" s="88"/>
      <c r="U360" s="88"/>
      <c r="V360" s="88"/>
      <c r="W360" s="88"/>
      <c r="X360" s="88"/>
      <c r="Y360" s="88"/>
      <c r="Z360" s="88">
        <v>9116.6</v>
      </c>
    </row>
    <row r="361" spans="1:26" ht="17.25">
      <c r="A361" s="330">
        <v>46202</v>
      </c>
      <c r="B361" s="100" t="s">
        <v>25</v>
      </c>
      <c r="C361" s="100">
        <f>'Nira-Bhima '!I405</f>
        <v>284.39999999999998</v>
      </c>
      <c r="D361" s="100">
        <f>'Bhodani Jalgaon ALephata'!I416</f>
        <v>85.5</v>
      </c>
      <c r="E361" s="100">
        <f>'Gagargaon '!J407</f>
        <v>413</v>
      </c>
      <c r="F361" s="100">
        <f>'Indapur-Madha-Kandhar-Baramati'!X407</f>
        <v>1352.5</v>
      </c>
      <c r="G361" s="100"/>
      <c r="H361" s="101">
        <f t="shared" si="1"/>
        <v>2135.4</v>
      </c>
      <c r="I361" s="88"/>
      <c r="J361" s="88"/>
      <c r="K361" s="88"/>
      <c r="L361" s="430"/>
      <c r="M361" s="88"/>
      <c r="N361" s="430"/>
      <c r="O361" s="439"/>
      <c r="P361" s="430"/>
      <c r="Q361" s="430"/>
      <c r="R361" s="88"/>
      <c r="S361" s="97"/>
      <c r="T361" s="88"/>
      <c r="U361" s="88"/>
      <c r="V361" s="88"/>
      <c r="W361" s="88"/>
      <c r="X361" s="88"/>
      <c r="Y361" s="88"/>
      <c r="Z361" s="88"/>
    </row>
    <row r="362" spans="1:26" ht="17.25">
      <c r="A362" s="428"/>
      <c r="B362" s="100" t="s">
        <v>32</v>
      </c>
      <c r="C362" s="100">
        <f>'Nira-Bhima '!I406</f>
        <v>250.8</v>
      </c>
      <c r="D362" s="100">
        <f>'Bhodani Jalgaon ALephata'!I417</f>
        <v>4032.4</v>
      </c>
      <c r="E362" s="100">
        <f>'Gagargaon '!J408</f>
        <v>402.9</v>
      </c>
      <c r="F362" s="100">
        <f>'Indapur-Madha-Kandhar-Baramati'!X408</f>
        <v>2333.4</v>
      </c>
      <c r="G362" s="100"/>
      <c r="H362" s="101">
        <f t="shared" si="1"/>
        <v>7019.5</v>
      </c>
      <c r="I362" s="88"/>
      <c r="J362" s="88"/>
      <c r="K362" s="88"/>
      <c r="L362" s="297">
        <f>15+112</f>
        <v>127</v>
      </c>
      <c r="M362" s="88"/>
      <c r="N362" s="298"/>
      <c r="O362" s="299">
        <f>H362+H363-L362</f>
        <v>9006.5</v>
      </c>
      <c r="P362" s="300">
        <v>351.65</v>
      </c>
      <c r="Q362" s="301">
        <f>O362/P362</f>
        <v>25.612114318214136</v>
      </c>
      <c r="R362" s="88"/>
      <c r="S362" s="97"/>
      <c r="T362" s="88"/>
      <c r="U362" s="88"/>
      <c r="V362" s="88"/>
      <c r="W362" s="88"/>
      <c r="X362" s="88"/>
      <c r="Y362" s="88"/>
      <c r="Z362" s="88">
        <v>9006.5</v>
      </c>
    </row>
    <row r="363" spans="1:26" ht="17.25">
      <c r="A363" s="330">
        <v>46203</v>
      </c>
      <c r="B363" s="100" t="s">
        <v>25</v>
      </c>
      <c r="C363" s="100">
        <f>'Nira-Bhima '!I407</f>
        <v>276.2</v>
      </c>
      <c r="D363" s="100">
        <f>'Bhodani Jalgaon ALephata'!I418</f>
        <v>80.7</v>
      </c>
      <c r="E363" s="100">
        <f>'Gagargaon '!J409</f>
        <v>401.29999999999995</v>
      </c>
      <c r="F363" s="100">
        <f>'Indapur-Madha-Kandhar-Baramati'!X409</f>
        <v>1355.8000000000002</v>
      </c>
      <c r="G363" s="100"/>
      <c r="H363" s="101">
        <f t="shared" si="1"/>
        <v>2114</v>
      </c>
      <c r="I363" s="88"/>
      <c r="J363" s="88"/>
      <c r="K363" s="88"/>
      <c r="L363" s="430"/>
      <c r="M363" s="88"/>
      <c r="N363" s="430"/>
      <c r="O363" s="439"/>
      <c r="P363" s="430"/>
      <c r="Q363" s="430"/>
      <c r="R363" s="88"/>
      <c r="S363" s="97"/>
      <c r="T363" s="88"/>
      <c r="U363" s="88"/>
      <c r="V363" s="88"/>
      <c r="W363" s="88"/>
      <c r="X363" s="88"/>
      <c r="Y363" s="88"/>
      <c r="Z363" s="88"/>
    </row>
    <row r="364" spans="1:26" ht="17.25">
      <c r="A364" s="428"/>
      <c r="B364" s="100" t="s">
        <v>32</v>
      </c>
      <c r="C364" s="100">
        <f>'Nira-Bhima '!I408</f>
        <v>250.9</v>
      </c>
      <c r="D364" s="100">
        <f>'Bhodani Jalgaon ALephata'!I419</f>
        <v>3963.8</v>
      </c>
      <c r="E364" s="100">
        <f>'Gagargaon '!J410</f>
        <v>385.2</v>
      </c>
      <c r="F364" s="100">
        <f>'Indapur-Madha-Kandhar-Baramati'!X410</f>
        <v>2356.7999999999997</v>
      </c>
      <c r="G364" s="100"/>
      <c r="H364" s="101">
        <f t="shared" si="1"/>
        <v>6956.6999999999989</v>
      </c>
      <c r="I364" s="88"/>
      <c r="J364" s="88"/>
      <c r="K364" s="88"/>
      <c r="L364" s="297">
        <v>15</v>
      </c>
      <c r="M364" s="88"/>
      <c r="N364" s="298"/>
      <c r="O364" s="299">
        <f>H364+H365-L364</f>
        <v>9005.8999999999978</v>
      </c>
      <c r="P364" s="300">
        <v>352.23</v>
      </c>
      <c r="Q364" s="301">
        <f>O364/P364</f>
        <v>25.568236663543701</v>
      </c>
      <c r="R364" s="88"/>
      <c r="S364" s="97"/>
      <c r="T364" s="88"/>
      <c r="U364" s="88"/>
      <c r="V364" s="88"/>
      <c r="W364" s="88"/>
      <c r="X364" s="88"/>
      <c r="Y364" s="88"/>
      <c r="Z364" s="88">
        <v>9005.9</v>
      </c>
    </row>
    <row r="365" spans="1:26" ht="17.25">
      <c r="A365" s="330">
        <v>46204</v>
      </c>
      <c r="B365" s="100" t="s">
        <v>25</v>
      </c>
      <c r="C365" s="100">
        <f>'Nira-Bhima '!I249</f>
        <v>265.3</v>
      </c>
      <c r="D365" s="100">
        <f>'Bhodani Jalgaon ALephata'!I258</f>
        <v>70.8</v>
      </c>
      <c r="E365" s="100">
        <f>'Gagargaon '!J251</f>
        <v>405.8</v>
      </c>
      <c r="F365" s="100">
        <f>'Indapur-Madha-Kandhar-Baramati'!X253</f>
        <v>1322.3</v>
      </c>
      <c r="G365" s="100"/>
      <c r="H365" s="101">
        <f t="shared" si="1"/>
        <v>2064.1999999999998</v>
      </c>
      <c r="I365" s="88"/>
      <c r="J365" s="88"/>
      <c r="K365" s="88"/>
      <c r="L365" s="430"/>
      <c r="M365" s="88"/>
      <c r="N365" s="430"/>
      <c r="O365" s="439"/>
      <c r="P365" s="430"/>
      <c r="Q365" s="430"/>
      <c r="R365" s="88"/>
      <c r="S365" s="97"/>
      <c r="T365" s="88"/>
      <c r="U365" s="88"/>
      <c r="V365" s="88"/>
      <c r="W365" s="88"/>
      <c r="X365" s="88"/>
      <c r="Y365" s="88"/>
      <c r="Z365" s="88"/>
    </row>
    <row r="366" spans="1:26" ht="17.25">
      <c r="A366" s="430"/>
      <c r="B366" s="100" t="s">
        <v>32</v>
      </c>
      <c r="C366" s="100">
        <f>'Nira-Bhima '!I250</f>
        <v>238.60000000000002</v>
      </c>
      <c r="D366" s="100">
        <f>'Bhodani Jalgaon ALephata'!I259</f>
        <v>4054.8</v>
      </c>
      <c r="E366" s="100">
        <f>'Gagargaon '!J252</f>
        <v>403.9</v>
      </c>
      <c r="F366" s="100">
        <f>'Indapur-Madha-Kandhar-Baramati'!X254</f>
        <v>2332.0000000000005</v>
      </c>
      <c r="G366" s="100"/>
      <c r="H366" s="101">
        <f t="shared" si="1"/>
        <v>7029.3000000000011</v>
      </c>
      <c r="I366" s="88"/>
      <c r="J366" s="88"/>
      <c r="K366" s="88"/>
      <c r="L366" s="297">
        <v>15</v>
      </c>
      <c r="M366" s="88"/>
      <c r="N366" s="298"/>
      <c r="O366" s="299">
        <f>H366+H367-L366</f>
        <v>9109.5</v>
      </c>
      <c r="P366" s="300">
        <v>356.39</v>
      </c>
      <c r="Q366" s="301">
        <f>O366/P366</f>
        <v>25.560481494991443</v>
      </c>
      <c r="R366" s="88"/>
      <c r="S366" s="97"/>
      <c r="T366" s="88"/>
      <c r="U366" s="88"/>
      <c r="V366" s="88"/>
      <c r="W366" s="88"/>
      <c r="X366" s="88"/>
      <c r="Y366" s="88"/>
      <c r="Z366" s="88">
        <v>9109.5</v>
      </c>
    </row>
    <row r="367" spans="1:26" ht="17.25">
      <c r="A367" s="330">
        <v>46205</v>
      </c>
      <c r="B367" s="100" t="s">
        <v>25</v>
      </c>
      <c r="C367" s="100">
        <f>'Nira-Bhima '!I251</f>
        <v>262.5</v>
      </c>
      <c r="D367" s="100">
        <f>'Bhodani Jalgaon ALephata'!I260</f>
        <v>66.900000000000006</v>
      </c>
      <c r="E367" s="100">
        <f>'Gagargaon '!J253</f>
        <v>439.1</v>
      </c>
      <c r="F367" s="100">
        <f>'Indapur-Madha-Kandhar-Baramati'!X255</f>
        <v>1326.7</v>
      </c>
      <c r="G367" s="100"/>
      <c r="H367" s="101">
        <f t="shared" si="1"/>
        <v>2095.1999999999998</v>
      </c>
      <c r="I367" s="88"/>
      <c r="J367" s="88"/>
      <c r="K367" s="88"/>
      <c r="L367" s="430"/>
      <c r="M367" s="88"/>
      <c r="N367" s="430"/>
      <c r="O367" s="439"/>
      <c r="P367" s="430"/>
      <c r="Q367" s="430"/>
      <c r="R367" s="88"/>
      <c r="S367" s="97"/>
      <c r="T367" s="88"/>
      <c r="U367" s="88"/>
      <c r="V367" s="88"/>
      <c r="W367" s="88"/>
      <c r="X367" s="88"/>
      <c r="Y367" s="88"/>
      <c r="Z367" s="88"/>
    </row>
    <row r="368" spans="1:26" ht="17.25">
      <c r="A368" s="430"/>
      <c r="B368" s="100" t="s">
        <v>32</v>
      </c>
      <c r="C368" s="100">
        <f>'Nira-Bhima '!I252</f>
        <v>186.49999999999997</v>
      </c>
      <c r="D368" s="100">
        <f>'Bhodani Jalgaon ALephata'!I261</f>
        <v>4210.7</v>
      </c>
      <c r="E368" s="100">
        <f>'Gagargaon '!J254</f>
        <v>391.6</v>
      </c>
      <c r="F368" s="100">
        <f>'Indapur-Madha-Kandhar-Baramati'!X256</f>
        <v>2305.6</v>
      </c>
      <c r="G368" s="100"/>
      <c r="H368" s="101">
        <f t="shared" si="1"/>
        <v>7094.4</v>
      </c>
      <c r="I368" s="88"/>
      <c r="J368" s="88"/>
      <c r="K368" s="88"/>
      <c r="L368" s="297">
        <v>15</v>
      </c>
      <c r="M368" s="88"/>
      <c r="N368" s="298"/>
      <c r="O368" s="299">
        <f>H368+H369-L368</f>
        <v>8845.5</v>
      </c>
      <c r="P368" s="300">
        <v>344.83</v>
      </c>
      <c r="Q368" s="301">
        <f>O368/P368</f>
        <v>25.651770437606938</v>
      </c>
      <c r="R368" s="88"/>
      <c r="S368" s="97"/>
      <c r="T368" s="88"/>
      <c r="U368" s="88"/>
      <c r="V368" s="88"/>
      <c r="W368" s="88"/>
      <c r="X368" s="88"/>
      <c r="Y368" s="88"/>
      <c r="Z368" s="88">
        <v>8845.5</v>
      </c>
    </row>
    <row r="369" spans="1:26" ht="17.25">
      <c r="A369" s="330">
        <v>46206</v>
      </c>
      <c r="B369" s="100" t="s">
        <v>25</v>
      </c>
      <c r="C369" s="100">
        <f>'Nira-Bhima '!I253</f>
        <v>39.5</v>
      </c>
      <c r="D369" s="100">
        <f>'Bhodani Jalgaon ALephata'!I262</f>
        <v>72</v>
      </c>
      <c r="E369" s="100">
        <f>'Gagargaon '!J255</f>
        <v>322.7</v>
      </c>
      <c r="F369" s="100">
        <f>'Indapur-Madha-Kandhar-Baramati'!X257</f>
        <v>1331.9</v>
      </c>
      <c r="G369" s="100"/>
      <c r="H369" s="101">
        <f t="shared" si="1"/>
        <v>1766.1000000000001</v>
      </c>
      <c r="I369" s="88"/>
      <c r="J369" s="88"/>
      <c r="K369" s="88"/>
      <c r="L369" s="430"/>
      <c r="M369" s="88"/>
      <c r="N369" s="430"/>
      <c r="O369" s="439"/>
      <c r="P369" s="430"/>
      <c r="Q369" s="430"/>
      <c r="R369" s="88"/>
      <c r="S369" s="97"/>
      <c r="T369" s="88"/>
      <c r="U369" s="88"/>
      <c r="V369" s="88"/>
      <c r="W369" s="88"/>
      <c r="X369" s="88"/>
      <c r="Y369" s="88"/>
      <c r="Z369" s="88"/>
    </row>
    <row r="370" spans="1:26" ht="17.25">
      <c r="A370" s="430"/>
      <c r="B370" s="100" t="s">
        <v>32</v>
      </c>
      <c r="C370" s="100">
        <f>'Nira-Bhima '!I254</f>
        <v>0</v>
      </c>
      <c r="D370" s="100">
        <f>'Bhodani Jalgaon ALephata'!I263</f>
        <v>4010</v>
      </c>
      <c r="E370" s="100">
        <f>'Gagargaon '!J256</f>
        <v>328</v>
      </c>
      <c r="F370" s="100">
        <f>'Indapur-Madha-Kandhar-Baramati'!X258</f>
        <v>2308.2999999999997</v>
      </c>
      <c r="G370" s="100"/>
      <c r="H370" s="101">
        <f t="shared" si="1"/>
        <v>6646.2999999999993</v>
      </c>
      <c r="I370" s="88"/>
      <c r="J370" s="88"/>
      <c r="K370" s="88"/>
      <c r="L370" s="297">
        <v>15</v>
      </c>
      <c r="M370" s="88"/>
      <c r="N370" s="298"/>
      <c r="O370" s="299">
        <f>H370+H371-L370</f>
        <v>8394.4</v>
      </c>
      <c r="P370" s="300">
        <v>328.66</v>
      </c>
      <c r="Q370" s="301">
        <f>O370/P370</f>
        <v>25.541288869956791</v>
      </c>
      <c r="R370" s="88"/>
      <c r="S370" s="97"/>
      <c r="T370" s="88"/>
      <c r="U370" s="88"/>
      <c r="V370" s="88"/>
      <c r="W370" s="88"/>
      <c r="X370" s="88"/>
      <c r="Y370" s="88"/>
      <c r="Z370" s="88">
        <v>8394.4</v>
      </c>
    </row>
    <row r="371" spans="1:26" ht="17.25">
      <c r="A371" s="330">
        <v>46207</v>
      </c>
      <c r="B371" s="100" t="s">
        <v>25</v>
      </c>
      <c r="C371" s="100">
        <f>'Nira-Bhima '!I255</f>
        <v>0</v>
      </c>
      <c r="D371" s="100">
        <f>'Bhodani Jalgaon ALephata'!I264</f>
        <v>0</v>
      </c>
      <c r="E371" s="100">
        <f>'Gagargaon '!J257</f>
        <v>378.9</v>
      </c>
      <c r="F371" s="100">
        <f>'Indapur-Madha-Kandhar-Baramati'!X259</f>
        <v>1384.1999999999998</v>
      </c>
      <c r="G371" s="100"/>
      <c r="H371" s="101">
        <f t="shared" si="1"/>
        <v>1763.1</v>
      </c>
      <c r="I371" s="88"/>
      <c r="J371" s="88"/>
      <c r="K371" s="88"/>
      <c r="L371" s="430"/>
      <c r="M371" s="88"/>
      <c r="N371" s="430"/>
      <c r="O371" s="439"/>
      <c r="P371" s="430"/>
      <c r="Q371" s="430"/>
      <c r="R371" s="88"/>
      <c r="S371" s="97"/>
      <c r="T371" s="88"/>
      <c r="U371" s="88"/>
      <c r="V371" s="88"/>
      <c r="W371" s="88"/>
      <c r="X371" s="88"/>
      <c r="Y371" s="88"/>
      <c r="Z371" s="88"/>
    </row>
    <row r="372" spans="1:26" ht="17.25">
      <c r="A372" s="430"/>
      <c r="B372" s="100" t="s">
        <v>32</v>
      </c>
      <c r="C372" s="100">
        <f>'Nira-Bhima '!I256</f>
        <v>0</v>
      </c>
      <c r="D372" s="100">
        <f>'Bhodani Jalgaon ALephata'!I265</f>
        <v>3915.3</v>
      </c>
      <c r="E372" s="100">
        <f>'Gagargaon '!J258</f>
        <v>288.5</v>
      </c>
      <c r="F372" s="100">
        <f>'Indapur-Madha-Kandhar-Baramati'!X260</f>
        <v>2246.3000000000002</v>
      </c>
      <c r="G372" s="100"/>
      <c r="H372" s="101">
        <f t="shared" si="1"/>
        <v>6450.1</v>
      </c>
      <c r="I372" s="88"/>
      <c r="J372" s="88"/>
      <c r="K372" s="88"/>
      <c r="L372" s="297">
        <v>10</v>
      </c>
      <c r="M372" s="88"/>
      <c r="N372" s="298"/>
      <c r="O372" s="299">
        <f>H372+H373-L372</f>
        <v>8052.5</v>
      </c>
      <c r="P372" s="300">
        <v>315.64</v>
      </c>
      <c r="Q372" s="301">
        <f>O372/P372</f>
        <v>25.511658851856545</v>
      </c>
      <c r="R372" s="88"/>
      <c r="S372" s="97"/>
      <c r="T372" s="88"/>
      <c r="U372" s="88"/>
      <c r="V372" s="88"/>
      <c r="W372" s="88"/>
      <c r="X372" s="88"/>
      <c r="Y372" s="88"/>
      <c r="Z372" s="88">
        <v>8052.5</v>
      </c>
    </row>
    <row r="373" spans="1:26" ht="17.25">
      <c r="A373" s="330">
        <v>46208</v>
      </c>
      <c r="B373" s="100" t="s">
        <v>25</v>
      </c>
      <c r="C373" s="100">
        <f>'Nira-Bhima '!I257</f>
        <v>0</v>
      </c>
      <c r="D373" s="100">
        <f>'Bhodani Jalgaon ALephata'!I266</f>
        <v>3.2</v>
      </c>
      <c r="E373" s="100">
        <f>'Gagargaon '!J259</f>
        <v>261.8</v>
      </c>
      <c r="F373" s="100">
        <f>'Indapur-Madha-Kandhar-Baramati'!X261</f>
        <v>1347.4</v>
      </c>
      <c r="G373" s="100"/>
      <c r="H373" s="101">
        <f t="shared" si="1"/>
        <v>1612.4</v>
      </c>
      <c r="I373" s="88"/>
      <c r="J373" s="88"/>
      <c r="K373" s="88"/>
      <c r="L373" s="430"/>
      <c r="M373" s="88"/>
      <c r="N373" s="430"/>
      <c r="O373" s="439"/>
      <c r="P373" s="430"/>
      <c r="Q373" s="430"/>
      <c r="R373" s="88"/>
      <c r="S373" s="97"/>
      <c r="T373" s="88"/>
      <c r="U373" s="88"/>
      <c r="V373" s="88"/>
      <c r="W373" s="88"/>
      <c r="X373" s="88"/>
      <c r="Y373" s="88"/>
      <c r="Z373" s="88"/>
    </row>
    <row r="374" spans="1:26" ht="17.25">
      <c r="A374" s="430"/>
      <c r="B374" s="100" t="s">
        <v>32</v>
      </c>
      <c r="C374" s="100">
        <f>'Nira-Bhima '!I258</f>
        <v>0</v>
      </c>
      <c r="D374" s="100">
        <f>'Bhodani Jalgaon ALephata'!I267</f>
        <v>3941</v>
      </c>
      <c r="E374" s="100">
        <f>'Gagargaon '!J260</f>
        <v>278</v>
      </c>
      <c r="F374" s="100">
        <f>'Indapur-Madha-Kandhar-Baramati'!X262</f>
        <v>2218.4</v>
      </c>
      <c r="G374" s="100"/>
      <c r="H374" s="101">
        <f t="shared" si="1"/>
        <v>6437.4</v>
      </c>
      <c r="I374" s="88"/>
      <c r="J374" s="88"/>
      <c r="K374" s="88"/>
      <c r="L374" s="297">
        <v>15</v>
      </c>
      <c r="M374" s="88"/>
      <c r="N374" s="298"/>
      <c r="O374" s="299">
        <f>H374+H375-L374</f>
        <v>8204.1999999999989</v>
      </c>
      <c r="P374" s="300">
        <v>322.48</v>
      </c>
      <c r="Q374" s="301">
        <f>O374/P374</f>
        <v>25.440957578764571</v>
      </c>
      <c r="R374" s="88"/>
      <c r="S374" s="97"/>
      <c r="T374" s="88"/>
      <c r="U374" s="88"/>
      <c r="V374" s="88"/>
      <c r="W374" s="88"/>
      <c r="X374" s="88"/>
      <c r="Y374" s="88"/>
      <c r="Z374" s="88">
        <v>8204.2000000000007</v>
      </c>
    </row>
    <row r="375" spans="1:26" ht="17.25">
      <c r="A375" s="330">
        <v>46209</v>
      </c>
      <c r="B375" s="100" t="s">
        <v>25</v>
      </c>
      <c r="C375" s="100">
        <f>'Nira-Bhima '!I259</f>
        <v>0</v>
      </c>
      <c r="D375" s="100">
        <f>'Bhodani Jalgaon ALephata'!I268</f>
        <v>0</v>
      </c>
      <c r="E375" s="100">
        <f>'Gagargaon '!J261</f>
        <v>415.3</v>
      </c>
      <c r="F375" s="100">
        <f>'Indapur-Madha-Kandhar-Baramati'!X263</f>
        <v>1366.5</v>
      </c>
      <c r="G375" s="100"/>
      <c r="H375" s="101">
        <f t="shared" si="1"/>
        <v>1781.8</v>
      </c>
      <c r="I375" s="88"/>
      <c r="J375" s="88"/>
      <c r="K375" s="88"/>
      <c r="L375" s="430"/>
      <c r="M375" s="88"/>
      <c r="N375" s="430"/>
      <c r="O375" s="439"/>
      <c r="P375" s="430"/>
      <c r="Q375" s="430"/>
      <c r="R375" s="88"/>
      <c r="S375" s="97"/>
      <c r="T375" s="88"/>
      <c r="U375" s="88"/>
      <c r="V375" s="88"/>
      <c r="W375" s="88"/>
      <c r="X375" s="88"/>
      <c r="Y375" s="88"/>
      <c r="Z375" s="88"/>
    </row>
    <row r="376" spans="1:26" ht="17.25">
      <c r="A376" s="430"/>
      <c r="B376" s="100" t="s">
        <v>32</v>
      </c>
      <c r="C376" s="100">
        <f>'Nira-Bhima '!I260</f>
        <v>0</v>
      </c>
      <c r="D376" s="100">
        <f>'Bhodani Jalgaon ALephata'!I269</f>
        <v>3963.8</v>
      </c>
      <c r="E376" s="100">
        <f>'Gagargaon '!J262</f>
        <v>392</v>
      </c>
      <c r="F376" s="100">
        <f>'Indapur-Madha-Kandhar-Baramati'!X264</f>
        <v>2204.0999999999995</v>
      </c>
      <c r="G376" s="100"/>
      <c r="H376" s="101">
        <f t="shared" si="1"/>
        <v>6559.9</v>
      </c>
      <c r="I376" s="88"/>
      <c r="J376" s="88"/>
      <c r="K376" s="88"/>
      <c r="L376" s="297">
        <v>127</v>
      </c>
      <c r="M376" s="88"/>
      <c r="N376" s="298"/>
      <c r="O376" s="299">
        <f>H376+H377-L376</f>
        <v>8240.9</v>
      </c>
      <c r="P376" s="300">
        <v>325.56</v>
      </c>
      <c r="Q376" s="301">
        <f>O376/P376</f>
        <v>25.312999139943482</v>
      </c>
      <c r="R376" s="88"/>
      <c r="S376" s="97"/>
      <c r="T376" s="88"/>
      <c r="U376" s="88"/>
      <c r="V376" s="88"/>
      <c r="W376" s="88"/>
      <c r="X376" s="88"/>
      <c r="Y376" s="88"/>
      <c r="Z376" s="88">
        <v>8240.9</v>
      </c>
    </row>
    <row r="377" spans="1:26" ht="17.25">
      <c r="A377" s="330">
        <v>46210</v>
      </c>
      <c r="B377" s="100" t="s">
        <v>25</v>
      </c>
      <c r="C377" s="100">
        <f>'Nira-Bhima '!I261</f>
        <v>0</v>
      </c>
      <c r="D377" s="100">
        <f>'Bhodani Jalgaon ALephata'!I270</f>
        <v>7.2</v>
      </c>
      <c r="E377" s="100">
        <f>'Gagargaon '!J263</f>
        <v>423.3</v>
      </c>
      <c r="F377" s="100">
        <f>'Indapur-Madha-Kandhar-Baramati'!X265</f>
        <v>1377.5</v>
      </c>
      <c r="G377" s="100"/>
      <c r="H377" s="101">
        <f t="shared" si="1"/>
        <v>1808</v>
      </c>
      <c r="I377" s="88"/>
      <c r="J377" s="88"/>
      <c r="K377" s="88"/>
      <c r="L377" s="430"/>
      <c r="M377" s="88"/>
      <c r="N377" s="430"/>
      <c r="O377" s="439"/>
      <c r="P377" s="430"/>
      <c r="Q377" s="430"/>
      <c r="R377" s="88"/>
      <c r="S377" s="97"/>
      <c r="T377" s="88"/>
      <c r="U377" s="88"/>
      <c r="V377" s="88"/>
      <c r="W377" s="88"/>
      <c r="X377" s="88"/>
      <c r="Y377" s="88"/>
      <c r="Z377" s="88"/>
    </row>
    <row r="378" spans="1:26" ht="17.25">
      <c r="A378" s="430"/>
      <c r="B378" s="100" t="s">
        <v>32</v>
      </c>
      <c r="C378" s="100">
        <f>'Nira-Bhima '!I262</f>
        <v>0</v>
      </c>
      <c r="D378" s="100">
        <f>'Bhodani Jalgaon ALephata'!I271</f>
        <v>3638.2</v>
      </c>
      <c r="E378" s="100">
        <f>'Gagargaon '!J264</f>
        <v>388.4</v>
      </c>
      <c r="F378" s="100">
        <f>'Indapur-Madha-Kandhar-Baramati'!X266</f>
        <v>2210.6000000000004</v>
      </c>
      <c r="G378" s="100"/>
      <c r="H378" s="101">
        <f t="shared" si="1"/>
        <v>6237.2000000000007</v>
      </c>
      <c r="I378" s="88"/>
      <c r="J378" s="88"/>
      <c r="K378" s="88"/>
      <c r="L378" s="297">
        <v>15</v>
      </c>
      <c r="M378" s="88"/>
      <c r="N378" s="298"/>
      <c r="O378" s="299">
        <f>H378+H379-L378</f>
        <v>8044.3000000000011</v>
      </c>
      <c r="P378" s="300">
        <v>318.89</v>
      </c>
      <c r="Q378" s="301">
        <f>O378/P378</f>
        <v>25.225939979303213</v>
      </c>
      <c r="R378" s="88"/>
      <c r="S378" s="97"/>
      <c r="T378" s="88"/>
      <c r="U378" s="88"/>
      <c r="V378" s="88"/>
      <c r="W378" s="88"/>
      <c r="X378" s="88"/>
      <c r="Y378" s="88"/>
      <c r="Z378" s="88">
        <v>8044.3</v>
      </c>
    </row>
    <row r="379" spans="1:26" ht="17.25">
      <c r="A379" s="330">
        <v>46211</v>
      </c>
      <c r="B379" s="100" t="s">
        <v>25</v>
      </c>
      <c r="C379" s="100">
        <f>'Nira-Bhima '!I263</f>
        <v>0</v>
      </c>
      <c r="D379" s="100">
        <f>'Bhodani Jalgaon ALephata'!I272</f>
        <v>4.4000000000000004</v>
      </c>
      <c r="E379" s="100">
        <f>'Gagargaon '!J265</f>
        <v>422.2</v>
      </c>
      <c r="F379" s="100">
        <f>'Indapur-Madha-Kandhar-Baramati'!X267</f>
        <v>1395.5</v>
      </c>
      <c r="G379" s="100"/>
      <c r="H379" s="101">
        <f t="shared" si="1"/>
        <v>1822.1</v>
      </c>
      <c r="I379" s="88"/>
      <c r="J379" s="88"/>
      <c r="K379" s="88"/>
      <c r="L379" s="430"/>
      <c r="M379" s="88"/>
      <c r="N379" s="430"/>
      <c r="O379" s="439"/>
      <c r="P379" s="430"/>
      <c r="Q379" s="430"/>
      <c r="R379" s="88"/>
      <c r="S379" s="97"/>
      <c r="T379" s="88"/>
      <c r="U379" s="88"/>
      <c r="V379" s="88"/>
      <c r="W379" s="88"/>
      <c r="X379" s="88"/>
      <c r="Y379" s="88"/>
      <c r="Z379" s="88"/>
    </row>
    <row r="380" spans="1:26" ht="17.25">
      <c r="A380" s="430"/>
      <c r="B380" s="100" t="s">
        <v>32</v>
      </c>
      <c r="C380" s="100">
        <f>'Nira-Bhima '!I264</f>
        <v>0</v>
      </c>
      <c r="D380" s="100">
        <f>'Bhodani Jalgaon ALephata'!I273</f>
        <v>3544.8</v>
      </c>
      <c r="E380" s="100">
        <f>'Gagargaon '!J266</f>
        <v>397.7</v>
      </c>
      <c r="F380" s="100">
        <f>'Indapur-Madha-Kandhar-Baramati'!X268</f>
        <v>2194</v>
      </c>
      <c r="G380" s="100"/>
      <c r="H380" s="101">
        <f t="shared" si="1"/>
        <v>6136.5</v>
      </c>
      <c r="I380" s="88"/>
      <c r="J380" s="88"/>
      <c r="K380" s="88"/>
      <c r="L380" s="297">
        <v>15</v>
      </c>
      <c r="M380" s="88"/>
      <c r="N380" s="298"/>
      <c r="O380" s="299">
        <f>H380+H381-L380</f>
        <v>7900.2</v>
      </c>
      <c r="P380" s="300">
        <v>319.74</v>
      </c>
      <c r="Q380" s="301">
        <f>O380/P380</f>
        <v>24.708200412835428</v>
      </c>
      <c r="R380" s="88"/>
      <c r="S380" s="97"/>
      <c r="T380" s="88"/>
      <c r="U380" s="88"/>
      <c r="V380" s="88"/>
      <c r="W380" s="88"/>
      <c r="X380" s="88"/>
      <c r="Y380" s="88"/>
      <c r="Z380" s="88">
        <v>7900.2</v>
      </c>
    </row>
    <row r="381" spans="1:26" ht="17.25">
      <c r="A381" s="330">
        <v>46212</v>
      </c>
      <c r="B381" s="100" t="s">
        <v>25</v>
      </c>
      <c r="C381" s="100">
        <f>'Nira-Bhima '!I265</f>
        <v>0</v>
      </c>
      <c r="D381" s="100">
        <f>'Bhodani Jalgaon ALephata'!I274</f>
        <v>7</v>
      </c>
      <c r="E381" s="100">
        <f>'Gagargaon '!J267</f>
        <v>401.9</v>
      </c>
      <c r="F381" s="100">
        <f>'Indapur-Madha-Kandhar-Baramati'!X269</f>
        <v>1369.8</v>
      </c>
      <c r="G381" s="100"/>
      <c r="H381" s="101">
        <f t="shared" si="1"/>
        <v>1778.6999999999998</v>
      </c>
      <c r="I381" s="88"/>
      <c r="J381" s="88"/>
      <c r="K381" s="88"/>
      <c r="L381" s="430"/>
      <c r="M381" s="88"/>
      <c r="N381" s="430"/>
      <c r="O381" s="439"/>
      <c r="P381" s="430"/>
      <c r="Q381" s="430"/>
      <c r="R381" s="88"/>
      <c r="S381" s="97"/>
      <c r="T381" s="88"/>
      <c r="U381" s="88"/>
      <c r="V381" s="88"/>
      <c r="W381" s="88"/>
      <c r="X381" s="88"/>
      <c r="Y381" s="88"/>
      <c r="Z381" s="88"/>
    </row>
    <row r="382" spans="1:26" ht="17.25">
      <c r="A382" s="430"/>
      <c r="B382" s="100" t="s">
        <v>32</v>
      </c>
      <c r="C382" s="100">
        <f>'Nira-Bhima '!I266</f>
        <v>0</v>
      </c>
      <c r="D382" s="100">
        <f>'Bhodani Jalgaon ALephata'!I275</f>
        <v>3258</v>
      </c>
      <c r="E382" s="100">
        <f>'Gagargaon '!J268</f>
        <v>389.90000000000003</v>
      </c>
      <c r="F382" s="100">
        <f>'Indapur-Madha-Kandhar-Baramati'!X270</f>
        <v>2261.6</v>
      </c>
      <c r="G382" s="100"/>
      <c r="H382" s="101">
        <f t="shared" si="1"/>
        <v>5909.5</v>
      </c>
      <c r="I382" s="88"/>
      <c r="J382" s="88"/>
      <c r="K382" s="88"/>
      <c r="L382" s="297">
        <v>15</v>
      </c>
      <c r="M382" s="88"/>
      <c r="N382" s="298"/>
      <c r="O382" s="299">
        <f>H382+H383-L382</f>
        <v>7663.4</v>
      </c>
      <c r="P382" s="300">
        <v>314.18</v>
      </c>
      <c r="Q382" s="301">
        <f>O382/P382</f>
        <v>24.391749952256667</v>
      </c>
      <c r="R382" s="88"/>
      <c r="S382" s="97"/>
      <c r="T382" s="88"/>
      <c r="U382" s="88"/>
      <c r="V382" s="88"/>
      <c r="W382" s="88"/>
      <c r="X382" s="88"/>
      <c r="Y382" s="88"/>
      <c r="Z382" s="88">
        <v>7663.4</v>
      </c>
    </row>
    <row r="383" spans="1:26" ht="17.25">
      <c r="A383" s="330">
        <v>46213</v>
      </c>
      <c r="B383" s="100" t="s">
        <v>25</v>
      </c>
      <c r="C383" s="100">
        <f>'Nira-Bhima '!I267</f>
        <v>0</v>
      </c>
      <c r="D383" s="100">
        <f>'Bhodani Jalgaon ALephata'!I276</f>
        <v>10.3</v>
      </c>
      <c r="E383" s="100">
        <f>'Gagargaon '!J269</f>
        <v>399.3</v>
      </c>
      <c r="F383" s="100">
        <f>'Indapur-Madha-Kandhar-Baramati'!X271</f>
        <v>1359.3</v>
      </c>
      <c r="G383" s="100"/>
      <c r="H383" s="101">
        <f t="shared" si="1"/>
        <v>1768.9</v>
      </c>
      <c r="I383" s="88"/>
      <c r="J383" s="88"/>
      <c r="K383" s="88"/>
      <c r="L383" s="430"/>
      <c r="M383" s="88"/>
      <c r="N383" s="430"/>
      <c r="O383" s="439"/>
      <c r="P383" s="430"/>
      <c r="Q383" s="430"/>
      <c r="R383" s="88"/>
      <c r="S383" s="97"/>
      <c r="T383" s="88"/>
      <c r="U383" s="88"/>
      <c r="V383" s="88"/>
      <c r="W383" s="88"/>
      <c r="X383" s="88"/>
      <c r="Y383" s="88"/>
      <c r="Z383" s="88"/>
    </row>
    <row r="384" spans="1:26" ht="17.25">
      <c r="A384" s="430"/>
      <c r="B384" s="100" t="s">
        <v>32</v>
      </c>
      <c r="C384" s="100">
        <f>'Nira-Bhima '!I268</f>
        <v>0</v>
      </c>
      <c r="D384" s="100">
        <f>'Bhodani Jalgaon ALephata'!I277</f>
        <v>3431.4</v>
      </c>
      <c r="E384" s="100">
        <f>'Gagargaon '!J270</f>
        <v>377.4</v>
      </c>
      <c r="F384" s="100">
        <f>'Indapur-Madha-Kandhar-Baramati'!X272</f>
        <v>2190</v>
      </c>
      <c r="G384" s="100"/>
      <c r="H384" s="101">
        <f t="shared" si="1"/>
        <v>5998.8</v>
      </c>
      <c r="I384" s="88"/>
      <c r="J384" s="88"/>
      <c r="K384" s="88"/>
      <c r="L384" s="297">
        <v>15</v>
      </c>
      <c r="M384" s="88"/>
      <c r="N384" s="298"/>
      <c r="O384" s="299">
        <f>H384+H385-L384</f>
        <v>7793.2000000000007</v>
      </c>
      <c r="P384" s="300">
        <v>320.57</v>
      </c>
      <c r="Q384" s="301">
        <f>O384/P384</f>
        <v>24.310447016252304</v>
      </c>
      <c r="R384" s="88"/>
      <c r="S384" s="97"/>
      <c r="T384" s="88"/>
      <c r="U384" s="88"/>
      <c r="V384" s="88"/>
      <c r="W384" s="88"/>
      <c r="X384" s="88"/>
      <c r="Y384" s="88"/>
      <c r="Z384" s="88">
        <v>7793.2</v>
      </c>
    </row>
    <row r="385" spans="1:26" ht="17.25">
      <c r="A385" s="330">
        <v>46214</v>
      </c>
      <c r="B385" s="100" t="s">
        <v>25</v>
      </c>
      <c r="C385" s="100">
        <f>'Nira-Bhima '!I278</f>
        <v>245.60000000000002</v>
      </c>
      <c r="D385" s="100">
        <f>'Bhodani Jalgaon ALephata'!I287</f>
        <v>14</v>
      </c>
      <c r="E385" s="100">
        <f>'Gagargaon '!J279</f>
        <v>327.60000000000002</v>
      </c>
      <c r="F385" s="100">
        <f>'Indapur-Madha-Kandhar-Baramati'!X281</f>
        <v>1222.2</v>
      </c>
      <c r="G385" s="100"/>
      <c r="H385" s="101">
        <f t="shared" si="1"/>
        <v>1809.4</v>
      </c>
      <c r="I385" s="88"/>
      <c r="J385" s="88"/>
      <c r="K385" s="88"/>
      <c r="L385" s="430"/>
      <c r="M385" s="88"/>
      <c r="N385" s="430"/>
      <c r="O385" s="439"/>
      <c r="P385" s="430"/>
      <c r="Q385" s="430"/>
      <c r="R385" s="88"/>
      <c r="S385" s="97"/>
      <c r="T385" s="88"/>
      <c r="U385" s="88"/>
      <c r="V385" s="88"/>
      <c r="W385" s="88"/>
      <c r="X385" s="88"/>
      <c r="Y385" s="88"/>
      <c r="Z385" s="88"/>
    </row>
    <row r="386" spans="1:26" ht="17.25">
      <c r="A386" s="430"/>
      <c r="B386" s="100" t="s">
        <v>32</v>
      </c>
      <c r="C386" s="100">
        <f>'Nira-Bhima '!I279</f>
        <v>230.8</v>
      </c>
      <c r="D386" s="100">
        <f>'Bhodani Jalgaon ALephata'!I288</f>
        <v>3409</v>
      </c>
      <c r="E386" s="100">
        <f>'Gagargaon '!J280</f>
        <v>362.40000000000003</v>
      </c>
      <c r="F386" s="100">
        <f>'Indapur-Madha-Kandhar-Baramati'!X282</f>
        <v>2318.4</v>
      </c>
      <c r="G386" s="100"/>
      <c r="H386" s="101">
        <f t="shared" si="1"/>
        <v>6320.6</v>
      </c>
      <c r="I386" s="88"/>
      <c r="J386" s="88"/>
      <c r="K386" s="88"/>
      <c r="L386" s="297">
        <v>15</v>
      </c>
      <c r="M386" s="88"/>
      <c r="N386" s="298"/>
      <c r="O386" s="299">
        <f>H386+H387-L386</f>
        <v>8416.3000000000011</v>
      </c>
      <c r="P386" s="300">
        <v>346.76</v>
      </c>
      <c r="Q386" s="301">
        <f>O386/P386</f>
        <v>24.271253893182607</v>
      </c>
      <c r="R386" s="88"/>
      <c r="S386" s="97"/>
      <c r="T386" s="88"/>
      <c r="U386" s="88"/>
      <c r="V386" s="88"/>
      <c r="W386" s="88"/>
      <c r="X386" s="88"/>
      <c r="Y386" s="88"/>
      <c r="Z386" s="88">
        <v>8416.2999999999993</v>
      </c>
    </row>
    <row r="387" spans="1:26" ht="17.25">
      <c r="A387" s="330">
        <v>46215</v>
      </c>
      <c r="B387" s="100" t="s">
        <v>25</v>
      </c>
      <c r="C387" s="100">
        <f>'Nira-Bhima '!I280</f>
        <v>262.59999999999997</v>
      </c>
      <c r="D387" s="100">
        <f>'Bhodani Jalgaon ALephata'!I289</f>
        <v>19.5</v>
      </c>
      <c r="E387" s="100">
        <f>'Gagargaon '!J281</f>
        <v>427.30000000000007</v>
      </c>
      <c r="F387" s="100">
        <f>'Indapur-Madha-Kandhar-Baramati'!X283</f>
        <v>1401.3000000000002</v>
      </c>
      <c r="G387" s="100"/>
      <c r="H387" s="101">
        <f t="shared" si="1"/>
        <v>2110.7000000000003</v>
      </c>
      <c r="I387" s="88"/>
      <c r="J387" s="88"/>
      <c r="K387" s="88"/>
      <c r="L387" s="430"/>
      <c r="M387" s="88"/>
      <c r="N387" s="430"/>
      <c r="O387" s="439"/>
      <c r="P387" s="430"/>
      <c r="Q387" s="430"/>
      <c r="R387" s="88"/>
      <c r="S387" s="97"/>
      <c r="T387" s="88"/>
      <c r="U387" s="88"/>
      <c r="V387" s="88"/>
      <c r="W387" s="88"/>
      <c r="X387" s="88"/>
      <c r="Y387" s="88"/>
      <c r="Z387" s="88"/>
    </row>
    <row r="388" spans="1:26" ht="17.25">
      <c r="A388" s="430"/>
      <c r="B388" s="100" t="s">
        <v>32</v>
      </c>
      <c r="C388" s="100">
        <f>'Nira-Bhima '!I281</f>
        <v>241.9</v>
      </c>
      <c r="D388" s="100">
        <f>'Bhodani Jalgaon ALephata'!I290</f>
        <v>3431.4</v>
      </c>
      <c r="E388" s="100">
        <f>'Gagargaon '!J282</f>
        <v>383.5</v>
      </c>
      <c r="F388" s="100">
        <f>'Indapur-Madha-Kandhar-Baramati'!X284</f>
        <v>2461.7000000000003</v>
      </c>
      <c r="G388" s="100"/>
      <c r="H388" s="101">
        <f t="shared" si="1"/>
        <v>6518.5</v>
      </c>
      <c r="I388" s="88"/>
      <c r="J388" s="88"/>
      <c r="K388" s="88"/>
      <c r="L388" s="297">
        <v>20</v>
      </c>
      <c r="M388" s="88"/>
      <c r="N388" s="298"/>
      <c r="O388" s="299">
        <f>H388+H389-L388</f>
        <v>8585.4</v>
      </c>
      <c r="P388" s="300">
        <v>351.26</v>
      </c>
      <c r="Q388" s="301">
        <f>O388/P388</f>
        <v>24.441724079029779</v>
      </c>
      <c r="R388" s="88"/>
      <c r="S388" s="97"/>
      <c r="T388" s="88"/>
      <c r="U388" s="88"/>
      <c r="V388" s="88"/>
      <c r="W388" s="88"/>
      <c r="X388" s="88"/>
      <c r="Y388" s="88"/>
      <c r="Z388" s="88">
        <v>8585.4</v>
      </c>
    </row>
    <row r="389" spans="1:26" ht="17.25">
      <c r="A389" s="330">
        <v>46216</v>
      </c>
      <c r="B389" s="100" t="s">
        <v>25</v>
      </c>
      <c r="C389" s="100">
        <f>'Nira-Bhima '!I282</f>
        <v>272.39999999999998</v>
      </c>
      <c r="D389" s="100">
        <f>'Bhodani Jalgaon ALephata'!I291</f>
        <v>14.8</v>
      </c>
      <c r="E389" s="100">
        <f>'Gagargaon '!J283</f>
        <v>382.2</v>
      </c>
      <c r="F389" s="100">
        <f>'Indapur-Madha-Kandhar-Baramati'!X285</f>
        <v>1417.5</v>
      </c>
      <c r="G389" s="100"/>
      <c r="H389" s="101">
        <f t="shared" si="1"/>
        <v>2086.9</v>
      </c>
      <c r="I389" s="88"/>
      <c r="J389" s="88"/>
      <c r="K389" s="88"/>
      <c r="L389" s="430"/>
      <c r="M389" s="88"/>
      <c r="N389" s="430"/>
      <c r="O389" s="439"/>
      <c r="P389" s="430"/>
      <c r="Q389" s="430"/>
      <c r="R389" s="88"/>
      <c r="S389" s="97"/>
      <c r="T389" s="88"/>
      <c r="U389" s="88"/>
      <c r="V389" s="88"/>
      <c r="W389" s="88"/>
      <c r="X389" s="88"/>
      <c r="Y389" s="88"/>
      <c r="Z389" s="88"/>
    </row>
    <row r="390" spans="1:26" ht="17.25">
      <c r="A390" s="430"/>
      <c r="B390" s="100" t="s">
        <v>32</v>
      </c>
      <c r="C390" s="100">
        <f>'Nira-Bhima '!I283</f>
        <v>264.70000000000005</v>
      </c>
      <c r="D390" s="100">
        <f>'Bhodani Jalgaon ALephata'!I292</f>
        <v>3703.5</v>
      </c>
      <c r="E390" s="100">
        <f>'Gagargaon '!J284</f>
        <v>378.70000000000005</v>
      </c>
      <c r="F390" s="100">
        <f>'Indapur-Madha-Kandhar-Baramati'!X286</f>
        <v>2349.6</v>
      </c>
      <c r="G390" s="100"/>
      <c r="H390" s="101">
        <f t="shared" si="1"/>
        <v>6696.5</v>
      </c>
      <c r="I390" s="88"/>
      <c r="J390" s="88"/>
      <c r="K390" s="88"/>
      <c r="L390" s="297">
        <f>20+140</f>
        <v>160</v>
      </c>
      <c r="M390" s="88"/>
      <c r="N390" s="298"/>
      <c r="O390" s="299">
        <f>H390+H391-L390</f>
        <v>8458.4</v>
      </c>
      <c r="P390" s="300">
        <v>346.92</v>
      </c>
      <c r="Q390" s="301">
        <f>O390/P390</f>
        <v>24.381413582382102</v>
      </c>
      <c r="R390" s="88"/>
      <c r="S390" s="97"/>
      <c r="T390" s="88"/>
      <c r="U390" s="88"/>
      <c r="V390" s="88"/>
      <c r="W390" s="88"/>
      <c r="X390" s="88"/>
      <c r="Y390" s="88"/>
      <c r="Z390" s="88">
        <v>8458.4</v>
      </c>
    </row>
    <row r="391" spans="1:26" ht="17.25">
      <c r="A391" s="330">
        <v>46217</v>
      </c>
      <c r="B391" s="100" t="s">
        <v>25</v>
      </c>
      <c r="C391" s="100">
        <f>'Nira-Bhima '!I284</f>
        <v>269.3</v>
      </c>
      <c r="D391" s="100">
        <f>'Bhodani Jalgaon ALephata'!I293</f>
        <v>16</v>
      </c>
      <c r="E391" s="100">
        <f>'Gagargaon '!J285</f>
        <v>400.3</v>
      </c>
      <c r="F391" s="100">
        <f>'Indapur-Madha-Kandhar-Baramati'!X287</f>
        <v>1236.3</v>
      </c>
      <c r="G391" s="100"/>
      <c r="H391" s="101">
        <f t="shared" si="1"/>
        <v>1921.9</v>
      </c>
      <c r="I391" s="88"/>
      <c r="J391" s="88"/>
      <c r="K391" s="88"/>
      <c r="L391" s="430"/>
      <c r="M391" s="88"/>
      <c r="N391" s="430"/>
      <c r="O391" s="439"/>
      <c r="P391" s="430"/>
      <c r="Q391" s="430"/>
      <c r="R391" s="88"/>
      <c r="S391" s="97"/>
      <c r="T391" s="88"/>
      <c r="U391" s="88"/>
      <c r="V391" s="88"/>
      <c r="W391" s="88"/>
      <c r="X391" s="88"/>
      <c r="Y391" s="88"/>
      <c r="Z391" s="88"/>
    </row>
    <row r="392" spans="1:26" ht="17.25">
      <c r="A392" s="430"/>
      <c r="B392" s="100" t="s">
        <v>32</v>
      </c>
      <c r="C392" s="100">
        <f>'Nira-Bhima '!I285</f>
        <v>242.2</v>
      </c>
      <c r="D392" s="100">
        <f>'Bhodani Jalgaon ALephata'!I294</f>
        <v>3674</v>
      </c>
      <c r="E392" s="100">
        <f>'Gagargaon '!J286</f>
        <v>380.70000000000005</v>
      </c>
      <c r="F392" s="100">
        <f>'Indapur-Madha-Kandhar-Baramati'!X288</f>
        <v>2299.6999999999998</v>
      </c>
      <c r="G392" s="100"/>
      <c r="H392" s="101">
        <f t="shared" si="1"/>
        <v>6596.5999999999995</v>
      </c>
      <c r="I392" s="88"/>
      <c r="J392" s="88"/>
      <c r="K392" s="88"/>
      <c r="L392" s="297">
        <v>20</v>
      </c>
      <c r="M392" s="88"/>
      <c r="N392" s="298"/>
      <c r="O392" s="299">
        <f>H392+H393-L392</f>
        <v>8707.1999999999989</v>
      </c>
      <c r="P392" s="300">
        <v>357.87</v>
      </c>
      <c r="Q392" s="301">
        <f>O392/P392</f>
        <v>24.330622851873581</v>
      </c>
      <c r="R392" s="88"/>
      <c r="S392" s="97"/>
      <c r="T392" s="88"/>
      <c r="U392" s="88"/>
      <c r="V392" s="88"/>
      <c r="W392" s="88"/>
      <c r="X392" s="88"/>
      <c r="Y392" s="88"/>
      <c r="Z392" s="88">
        <v>8707.2000000000007</v>
      </c>
    </row>
    <row r="393" spans="1:26" ht="17.25">
      <c r="A393" s="330">
        <v>46218</v>
      </c>
      <c r="B393" s="100" t="s">
        <v>25</v>
      </c>
      <c r="C393" s="100">
        <f>'Nira-Bhima '!I286</f>
        <v>271.10000000000002</v>
      </c>
      <c r="D393" s="100">
        <f>'Bhodani Jalgaon ALephata'!I295</f>
        <v>17</v>
      </c>
      <c r="E393" s="100">
        <f>'Gagargaon '!J287</f>
        <v>407.09999999999997</v>
      </c>
      <c r="F393" s="100">
        <f>'Indapur-Madha-Kandhar-Baramati'!X289</f>
        <v>1435.3999999999999</v>
      </c>
      <c r="G393" s="100"/>
      <c r="H393" s="101">
        <f t="shared" si="1"/>
        <v>2130.6</v>
      </c>
      <c r="I393" s="88"/>
      <c r="J393" s="88"/>
      <c r="K393" s="88"/>
      <c r="L393" s="430"/>
      <c r="M393" s="88"/>
      <c r="N393" s="430"/>
      <c r="O393" s="439"/>
      <c r="P393" s="430"/>
      <c r="Q393" s="430"/>
      <c r="R393" s="88"/>
      <c r="S393" s="97"/>
      <c r="T393" s="88"/>
      <c r="U393" s="88"/>
      <c r="V393" s="88"/>
      <c r="W393" s="88"/>
      <c r="X393" s="88"/>
      <c r="Y393" s="88"/>
      <c r="Z393" s="88"/>
    </row>
    <row r="394" spans="1:26" ht="17.25">
      <c r="A394" s="430"/>
      <c r="B394" s="100" t="s">
        <v>32</v>
      </c>
      <c r="C394" s="100">
        <f>'Nira-Bhima '!I287</f>
        <v>260.59999999999997</v>
      </c>
      <c r="D394" s="100">
        <f>'Bhodani Jalgaon ALephata'!I296</f>
        <v>3466.7</v>
      </c>
      <c r="E394" s="100">
        <f>'Gagargaon '!J288</f>
        <v>391.5</v>
      </c>
      <c r="F394" s="100">
        <f>'Indapur-Madha-Kandhar-Baramati'!X290</f>
        <v>2287.2999999999997</v>
      </c>
      <c r="G394" s="100"/>
      <c r="H394" s="101">
        <f t="shared" si="1"/>
        <v>6406.0999999999985</v>
      </c>
      <c r="I394" s="88"/>
      <c r="J394" s="88"/>
      <c r="K394" s="88"/>
      <c r="L394" s="297">
        <v>20</v>
      </c>
      <c r="M394" s="88"/>
      <c r="N394" s="298"/>
      <c r="O394" s="299">
        <f>H394+H395-L394</f>
        <v>14396.699999999997</v>
      </c>
      <c r="P394" s="300">
        <v>594.63</v>
      </c>
      <c r="Q394" s="301">
        <f>O394/P394</f>
        <v>24.211190151859135</v>
      </c>
      <c r="R394" s="88"/>
      <c r="S394" s="97"/>
      <c r="T394" s="88"/>
      <c r="U394" s="88"/>
      <c r="V394" s="88"/>
      <c r="W394" s="88"/>
      <c r="X394" s="88"/>
      <c r="Y394" s="88"/>
      <c r="Z394" s="88">
        <v>14396.7</v>
      </c>
    </row>
    <row r="395" spans="1:26" ht="17.25">
      <c r="A395" s="330">
        <v>46219</v>
      </c>
      <c r="B395" s="100" t="s">
        <v>25</v>
      </c>
      <c r="C395" s="100">
        <f>'Nira-Bhima '!I288</f>
        <v>271.3</v>
      </c>
      <c r="D395" s="100">
        <f>'Bhodani Jalgaon ALephata'!I297</f>
        <v>5934.4</v>
      </c>
      <c r="E395" s="100">
        <f>'Gagargaon '!J289</f>
        <v>389.5</v>
      </c>
      <c r="F395" s="100">
        <f>'Indapur-Madha-Kandhar-Baramati'!X291</f>
        <v>1415.3999999999999</v>
      </c>
      <c r="G395" s="100"/>
      <c r="H395" s="101">
        <f t="shared" si="1"/>
        <v>8010.5999999999995</v>
      </c>
      <c r="I395" s="88"/>
      <c r="J395" s="88"/>
      <c r="K395" s="88"/>
      <c r="L395" s="430"/>
      <c r="M395" s="88"/>
      <c r="N395" s="430"/>
      <c r="O395" s="439"/>
      <c r="P395" s="430"/>
      <c r="Q395" s="430"/>
      <c r="R395" s="88"/>
      <c r="S395" s="97"/>
      <c r="T395" s="88"/>
      <c r="U395" s="88"/>
      <c r="V395" s="88"/>
      <c r="W395" s="88"/>
      <c r="X395" s="88"/>
      <c r="Y395" s="88"/>
      <c r="Z395" s="88"/>
    </row>
    <row r="396" spans="1:26" ht="17.25">
      <c r="A396" s="430"/>
      <c r="B396" s="100" t="s">
        <v>32</v>
      </c>
      <c r="C396" s="100">
        <f>'Nira-Bhima '!I289</f>
        <v>0</v>
      </c>
      <c r="D396" s="100">
        <f>'Bhodani Jalgaon ALephata'!I298</f>
        <v>3606</v>
      </c>
      <c r="E396" s="100">
        <f>'Gagargaon '!J290</f>
        <v>171.7</v>
      </c>
      <c r="F396" s="100">
        <f>'Indapur-Madha-Kandhar-Baramati'!X292</f>
        <v>0</v>
      </c>
      <c r="G396" s="100"/>
      <c r="H396" s="101">
        <f t="shared" si="1"/>
        <v>3777.7</v>
      </c>
      <c r="I396" s="88"/>
      <c r="J396" s="88"/>
      <c r="K396" s="88"/>
      <c r="L396" s="297">
        <v>20</v>
      </c>
      <c r="M396" s="88"/>
      <c r="N396" s="298"/>
      <c r="O396" s="299">
        <f>H396+H397-L396</f>
        <v>5849.7999999999993</v>
      </c>
      <c r="P396" s="300">
        <v>243.15</v>
      </c>
      <c r="Q396" s="301">
        <f>O396/P396</f>
        <v>24.058400164507503</v>
      </c>
      <c r="R396" s="88"/>
      <c r="S396" s="97"/>
      <c r="T396" s="88"/>
      <c r="U396" s="88"/>
      <c r="V396" s="88"/>
      <c r="W396" s="88"/>
      <c r="X396" s="88"/>
      <c r="Y396" s="88"/>
      <c r="Z396" s="88">
        <v>5849.8</v>
      </c>
    </row>
    <row r="397" spans="1:26" ht="17.25">
      <c r="A397" s="330">
        <v>46220</v>
      </c>
      <c r="B397" s="100" t="s">
        <v>25</v>
      </c>
      <c r="C397" s="100">
        <f>'Nira-Bhima '!I290</f>
        <v>264.89999999999998</v>
      </c>
      <c r="D397" s="100">
        <f>'Bhodani Jalgaon ALephata'!I299</f>
        <v>6.7</v>
      </c>
      <c r="E397" s="100">
        <f>'Gagargaon '!J291</f>
        <v>397.29999999999995</v>
      </c>
      <c r="F397" s="100">
        <f>'Indapur-Madha-Kandhar-Baramati'!X293</f>
        <v>1423.2</v>
      </c>
      <c r="G397" s="100"/>
      <c r="H397" s="101">
        <f t="shared" si="1"/>
        <v>2092.1</v>
      </c>
      <c r="I397" s="88"/>
      <c r="J397" s="88"/>
      <c r="K397" s="88"/>
      <c r="L397" s="430"/>
      <c r="M397" s="88"/>
      <c r="N397" s="430"/>
      <c r="O397" s="439"/>
      <c r="P397" s="430"/>
      <c r="Q397" s="430"/>
      <c r="R397" s="88"/>
      <c r="S397" s="97"/>
      <c r="T397" s="88"/>
      <c r="U397" s="88"/>
      <c r="V397" s="88"/>
      <c r="W397" s="88"/>
      <c r="X397" s="88"/>
      <c r="Y397" s="88"/>
      <c r="Z397" s="88"/>
    </row>
    <row r="398" spans="1:26" ht="17.25">
      <c r="A398" s="430"/>
      <c r="B398" s="100" t="s">
        <v>32</v>
      </c>
      <c r="C398" s="100">
        <f>'Nira-Bhima '!I291</f>
        <v>208.5</v>
      </c>
      <c r="D398" s="100">
        <f>'Bhodani Jalgaon ALephata'!I300</f>
        <v>3441.6</v>
      </c>
      <c r="E398" s="100">
        <f>'Gagargaon '!J292</f>
        <v>335.4</v>
      </c>
      <c r="F398" s="100">
        <f>'Indapur-Madha-Kandhar-Baramati'!X294</f>
        <v>325.00000000000006</v>
      </c>
      <c r="G398" s="100"/>
      <c r="H398" s="101">
        <f t="shared" si="1"/>
        <v>4310.5</v>
      </c>
      <c r="I398" s="88"/>
      <c r="J398" s="88"/>
      <c r="K398" s="88"/>
      <c r="L398" s="297">
        <v>20</v>
      </c>
      <c r="M398" s="88"/>
      <c r="N398" s="298"/>
      <c r="O398" s="299">
        <f>H398+H399-L398</f>
        <v>5345.2</v>
      </c>
      <c r="P398" s="300">
        <v>221.51</v>
      </c>
      <c r="Q398" s="301">
        <f>O398/P398</f>
        <v>24.130739018554468</v>
      </c>
      <c r="R398" s="88"/>
      <c r="S398" s="97"/>
      <c r="T398" s="88"/>
      <c r="U398" s="88"/>
      <c r="V398" s="88"/>
      <c r="W398" s="88"/>
      <c r="X398" s="88"/>
      <c r="Y398" s="88"/>
      <c r="Z398" s="88">
        <v>5345.2</v>
      </c>
    </row>
    <row r="399" spans="1:26" ht="17.25">
      <c r="A399" s="330">
        <v>46221</v>
      </c>
      <c r="B399" s="100" t="s">
        <v>25</v>
      </c>
      <c r="C399" s="100">
        <f>'Nira-Bhima '!I292</f>
        <v>262.8</v>
      </c>
      <c r="D399" s="100">
        <f>'Bhodani Jalgaon ALephata'!I301</f>
        <v>5.0999999999999996</v>
      </c>
      <c r="E399" s="100">
        <f>'Gagargaon '!J293</f>
        <v>396</v>
      </c>
      <c r="F399" s="100">
        <f>'Indapur-Madha-Kandhar-Baramati'!X295</f>
        <v>390.8</v>
      </c>
      <c r="G399" s="100"/>
      <c r="H399" s="101">
        <f t="shared" ref="H399:H403" si="2">SUM(C399:F399)</f>
        <v>1054.7</v>
      </c>
      <c r="I399" s="88"/>
      <c r="J399" s="88"/>
      <c r="K399" s="88"/>
      <c r="L399" s="430"/>
      <c r="M399" s="88"/>
      <c r="N399" s="430"/>
      <c r="O399" s="439"/>
      <c r="P399" s="430"/>
      <c r="Q399" s="430"/>
      <c r="R399" s="88"/>
      <c r="S399" s="97"/>
      <c r="T399" s="88"/>
      <c r="U399" s="88"/>
      <c r="V399" s="88"/>
      <c r="W399" s="88"/>
      <c r="X399" s="88"/>
      <c r="Y399" s="88"/>
      <c r="Z399" s="88"/>
    </row>
    <row r="400" spans="1:26" ht="17.25">
      <c r="A400" s="430"/>
      <c r="B400" s="100" t="s">
        <v>32</v>
      </c>
      <c r="C400" s="100">
        <f>'Nira-Bhima '!I293</f>
        <v>252.8</v>
      </c>
      <c r="D400" s="100">
        <f>'Bhodani Jalgaon ALephata'!I302</f>
        <v>3394.8</v>
      </c>
      <c r="E400" s="100">
        <f>'Gagargaon '!J294</f>
        <v>385.5</v>
      </c>
      <c r="F400" s="100">
        <f>'Indapur-Madha-Kandhar-Baramati'!X296</f>
        <v>302</v>
      </c>
      <c r="G400" s="100"/>
      <c r="H400" s="101">
        <f t="shared" si="2"/>
        <v>4335.1000000000004</v>
      </c>
      <c r="I400" s="88"/>
      <c r="J400" s="88"/>
      <c r="K400" s="88"/>
      <c r="L400" s="297">
        <v>20</v>
      </c>
      <c r="M400" s="88"/>
      <c r="N400" s="298"/>
      <c r="O400" s="299">
        <f>H400+H401-L400</f>
        <v>11229.2</v>
      </c>
      <c r="P400" s="300">
        <v>474.19</v>
      </c>
      <c r="Q400" s="301">
        <f>O400/P400</f>
        <v>23.680803053628296</v>
      </c>
      <c r="R400" s="88"/>
      <c r="S400" s="97"/>
      <c r="T400" s="88"/>
      <c r="U400" s="88"/>
      <c r="V400" s="88"/>
      <c r="W400" s="88"/>
      <c r="X400" s="88"/>
      <c r="Y400" s="88"/>
      <c r="Z400" s="88">
        <v>11229.2</v>
      </c>
    </row>
    <row r="401" spans="1:26" ht="17.25">
      <c r="A401" s="330">
        <v>46222</v>
      </c>
      <c r="B401" s="100" t="s">
        <v>25</v>
      </c>
      <c r="C401" s="100">
        <f>'Nira-Bhima '!I294</f>
        <v>235.70000000000002</v>
      </c>
      <c r="D401" s="100">
        <f>'Bhodani Jalgaon ALephata'!I303</f>
        <v>5864.6</v>
      </c>
      <c r="E401" s="100">
        <f>'Gagargaon '!J295</f>
        <v>402.7</v>
      </c>
      <c r="F401" s="100">
        <f>'Indapur-Madha-Kandhar-Baramati'!X297</f>
        <v>411.09999999999997</v>
      </c>
      <c r="G401" s="100"/>
      <c r="H401" s="101">
        <f t="shared" si="2"/>
        <v>6914.1</v>
      </c>
      <c r="I401" s="88"/>
      <c r="J401" s="88"/>
      <c r="K401" s="88"/>
      <c r="L401" s="430"/>
      <c r="M401" s="88"/>
      <c r="N401" s="430"/>
      <c r="O401" s="439"/>
      <c r="P401" s="430"/>
      <c r="Q401" s="430"/>
      <c r="R401" s="88"/>
      <c r="S401" s="97"/>
      <c r="T401" s="88"/>
      <c r="U401" s="88"/>
      <c r="V401" s="88"/>
      <c r="W401" s="88"/>
      <c r="X401" s="88"/>
      <c r="Y401" s="88"/>
      <c r="Z401" s="88"/>
    </row>
    <row r="402" spans="1:26" ht="17.25" customHeight="1">
      <c r="A402" s="430"/>
      <c r="B402" s="100" t="s">
        <v>32</v>
      </c>
      <c r="C402" s="100">
        <f>'Nira-Bhima '!I295</f>
        <v>246.2</v>
      </c>
      <c r="D402" s="100">
        <f>'Bhodani Jalgaon ALephata'!I304</f>
        <v>3423.2</v>
      </c>
      <c r="E402" s="100">
        <f>'Gagargaon '!J296</f>
        <v>345.29999999999995</v>
      </c>
      <c r="F402" s="100">
        <f>'Indapur-Madha-Kandhar-Baramati'!X298</f>
        <v>304.5</v>
      </c>
      <c r="G402" s="100"/>
      <c r="H402" s="101">
        <f t="shared" si="2"/>
        <v>4319.2</v>
      </c>
      <c r="I402" s="88"/>
      <c r="J402" s="88"/>
      <c r="K402" s="88"/>
      <c r="L402" s="297">
        <v>20</v>
      </c>
      <c r="M402" s="88"/>
      <c r="N402" s="298"/>
      <c r="O402" s="299">
        <f>H402+H403-L402</f>
        <v>5310.5</v>
      </c>
      <c r="P402" s="300">
        <v>221.12</v>
      </c>
      <c r="Q402" s="301">
        <f>O402/P402</f>
        <v>24.016371201157742</v>
      </c>
      <c r="R402" s="88"/>
      <c r="S402" s="97"/>
      <c r="T402" s="88"/>
      <c r="U402" s="88"/>
      <c r="V402" s="88"/>
      <c r="W402" s="88"/>
      <c r="X402" s="88"/>
      <c r="Y402" s="88"/>
      <c r="Z402" s="88">
        <v>5310.5</v>
      </c>
    </row>
    <row r="403" spans="1:26" ht="17.25" customHeight="1">
      <c r="A403" s="330">
        <v>46223</v>
      </c>
      <c r="B403" s="100" t="s">
        <v>25</v>
      </c>
      <c r="C403" s="100">
        <f>'Nira-Bhima '!I296</f>
        <v>197.4</v>
      </c>
      <c r="D403" s="100">
        <f>'Bhodani Jalgaon ALephata'!I305</f>
        <v>12</v>
      </c>
      <c r="E403" s="100">
        <f>'Gagargaon '!J297</f>
        <v>363.8</v>
      </c>
      <c r="F403" s="100">
        <f>'Indapur-Madha-Kandhar-Baramati'!X299</f>
        <v>438.09999999999997</v>
      </c>
      <c r="G403" s="100"/>
      <c r="H403" s="101">
        <f t="shared" si="2"/>
        <v>1011.3</v>
      </c>
      <c r="I403" s="88"/>
      <c r="J403" s="88"/>
      <c r="K403" s="88"/>
      <c r="L403" s="430"/>
      <c r="M403" s="88"/>
      <c r="N403" s="430"/>
      <c r="O403" s="439"/>
      <c r="P403" s="430"/>
      <c r="Q403" s="430"/>
      <c r="R403" s="88"/>
      <c r="S403" s="97"/>
      <c r="T403" s="88"/>
      <c r="U403" s="88"/>
      <c r="V403" s="88"/>
      <c r="W403" s="88"/>
      <c r="X403" s="88"/>
      <c r="Y403" s="88"/>
      <c r="Z403" s="88"/>
    </row>
    <row r="404" spans="1:26" ht="17.25">
      <c r="A404" s="430"/>
      <c r="B404" s="100" t="s">
        <v>32</v>
      </c>
      <c r="C404" s="100">
        <f>'Nira-Bhima '!I297</f>
        <v>224.4</v>
      </c>
      <c r="D404" s="100">
        <f>'Bhodani Jalgaon ALephata'!I306</f>
        <v>9359.7999999999993</v>
      </c>
      <c r="E404" s="100">
        <f>'Gagargaon '!J298</f>
        <v>366</v>
      </c>
      <c r="F404" s="100">
        <f>'Indapur-Madha-Kandhar-Baramati'!X300</f>
        <v>329.3</v>
      </c>
      <c r="G404" s="100"/>
      <c r="H404" s="101">
        <f t="shared" ref="H404:H427" si="3">SUM(C404:F404)</f>
        <v>10279.499999999998</v>
      </c>
      <c r="I404" s="88"/>
      <c r="J404" s="88"/>
      <c r="K404" s="88"/>
      <c r="L404" s="297">
        <f>20+112</f>
        <v>132</v>
      </c>
      <c r="M404" s="88"/>
      <c r="N404" s="298"/>
      <c r="O404" s="299">
        <f>H404+H405-L404</f>
        <v>11211.499999999998</v>
      </c>
      <c r="P404" s="300">
        <v>479.51</v>
      </c>
      <c r="Q404" s="301">
        <f>O404/P404</f>
        <v>23.38115993409939</v>
      </c>
      <c r="R404" s="88"/>
      <c r="S404" s="97"/>
      <c r="T404" s="88"/>
      <c r="U404" s="88"/>
      <c r="V404" s="88"/>
      <c r="W404" s="88"/>
      <c r="X404" s="88"/>
      <c r="Y404" s="88"/>
      <c r="Z404" s="88">
        <v>11211.5</v>
      </c>
    </row>
    <row r="405" spans="1:26" ht="17.25">
      <c r="A405" s="330">
        <v>46224</v>
      </c>
      <c r="B405" s="100" t="s">
        <v>25</v>
      </c>
      <c r="C405" s="100">
        <f>'Nira-Bhima '!I305</f>
        <v>262.69999999999993</v>
      </c>
      <c r="D405" s="100">
        <f>'Bhodani Jalgaon ALephata'!I315</f>
        <v>16</v>
      </c>
      <c r="E405" s="100">
        <f>'Gagargaon '!J306</f>
        <v>402.3</v>
      </c>
      <c r="F405" s="100">
        <f>'Indapur-Madha-Kandhar-Baramati'!X308</f>
        <v>382.99999999999994</v>
      </c>
      <c r="G405" s="100"/>
      <c r="H405" s="101">
        <f>SUM(C405:F405)</f>
        <v>1064</v>
      </c>
      <c r="I405" s="88"/>
      <c r="J405" s="88"/>
      <c r="K405" s="88"/>
      <c r="L405" s="430"/>
      <c r="M405" s="88"/>
      <c r="N405" s="430"/>
      <c r="O405" s="439"/>
      <c r="P405" s="430"/>
      <c r="Q405" s="430"/>
      <c r="R405" s="88"/>
      <c r="S405" s="97"/>
      <c r="T405" s="88"/>
      <c r="U405" s="88"/>
      <c r="V405" s="88"/>
      <c r="W405" s="88"/>
      <c r="X405" s="88"/>
      <c r="Y405" s="88"/>
      <c r="Z405" s="88"/>
    </row>
    <row r="406" spans="1:26" ht="17.25">
      <c r="A406" s="430"/>
      <c r="B406" s="100" t="s">
        <v>32</v>
      </c>
      <c r="C406" s="100">
        <f>'Nira-Bhima '!I306</f>
        <v>247.39999999999998</v>
      </c>
      <c r="D406" s="100">
        <f>'Bhodani Jalgaon ALephata'!I316</f>
        <v>3417</v>
      </c>
      <c r="E406" s="100">
        <f>'Gagargaon '!J307</f>
        <v>343.6</v>
      </c>
      <c r="F406" s="100">
        <f>'Indapur-Madha-Kandhar-Baramati'!X309</f>
        <v>322.40000000000003</v>
      </c>
      <c r="G406" s="100"/>
      <c r="H406" s="101">
        <f t="shared" si="3"/>
        <v>4330.3999999999996</v>
      </c>
      <c r="I406" s="88"/>
      <c r="J406" s="88"/>
      <c r="K406" s="88"/>
      <c r="L406" s="297">
        <v>20</v>
      </c>
      <c r="M406" s="88"/>
      <c r="N406" s="298"/>
      <c r="O406" s="299">
        <f>H406+H407-L406</f>
        <v>5413.5999999999995</v>
      </c>
      <c r="P406" s="300">
        <v>224.32</v>
      </c>
      <c r="Q406" s="301">
        <f>O406/P406</f>
        <v>24.133380884450784</v>
      </c>
      <c r="R406" s="88"/>
      <c r="S406" s="97"/>
      <c r="T406" s="88"/>
      <c r="U406" s="88"/>
      <c r="V406" s="88"/>
      <c r="W406" s="88"/>
      <c r="X406" s="88"/>
      <c r="Y406" s="88"/>
      <c r="Z406" s="88">
        <v>5413.6</v>
      </c>
    </row>
    <row r="407" spans="1:26" ht="17.25">
      <c r="A407" s="330">
        <v>46225</v>
      </c>
      <c r="B407" s="100" t="s">
        <v>25</v>
      </c>
      <c r="C407" s="100">
        <f>'Nira-Bhima '!I307</f>
        <v>273.09999999999997</v>
      </c>
      <c r="D407" s="100">
        <f>'Bhodani Jalgaon ALephata'!I317</f>
        <v>13</v>
      </c>
      <c r="E407" s="100">
        <f>'Gagargaon '!J308</f>
        <v>388.6</v>
      </c>
      <c r="F407" s="100">
        <f>'Indapur-Madha-Kandhar-Baramati'!X310</f>
        <v>428.5</v>
      </c>
      <c r="G407" s="100"/>
      <c r="H407" s="101">
        <f t="shared" si="3"/>
        <v>1103.2</v>
      </c>
      <c r="I407" s="88"/>
      <c r="J407" s="88"/>
      <c r="K407" s="88"/>
      <c r="L407" s="430"/>
      <c r="M407" s="88"/>
      <c r="N407" s="430"/>
      <c r="O407" s="439"/>
      <c r="P407" s="430"/>
      <c r="Q407" s="430"/>
      <c r="R407" s="88"/>
      <c r="S407" s="97"/>
      <c r="T407" s="88"/>
      <c r="U407" s="88"/>
      <c r="V407" s="88"/>
      <c r="W407" s="88"/>
      <c r="X407" s="88"/>
      <c r="Y407" s="88"/>
      <c r="Z407" s="88"/>
    </row>
    <row r="408" spans="1:26" ht="17.25">
      <c r="A408" s="430"/>
      <c r="B408" s="100" t="s">
        <v>32</v>
      </c>
      <c r="C408" s="100">
        <f>'Nira-Bhima '!I308</f>
        <v>248.4</v>
      </c>
      <c r="D408" s="100">
        <f>'Bhodani Jalgaon ALephata'!I318</f>
        <v>3553</v>
      </c>
      <c r="E408" s="100">
        <f>'Gagargaon '!J309</f>
        <v>350.9</v>
      </c>
      <c r="F408" s="100">
        <f>'Indapur-Madha-Kandhar-Baramati'!X311</f>
        <v>335.09999999999991</v>
      </c>
      <c r="G408" s="100"/>
      <c r="H408" s="101">
        <f t="shared" si="3"/>
        <v>4487.3999999999996</v>
      </c>
      <c r="I408" s="88"/>
      <c r="J408" s="88"/>
      <c r="K408" s="88"/>
      <c r="L408" s="297">
        <v>20</v>
      </c>
      <c r="M408" s="88"/>
      <c r="N408" s="298"/>
      <c r="O408" s="299">
        <f>H408+H409-L408</f>
        <v>5462.9</v>
      </c>
      <c r="P408" s="300">
        <v>228.43</v>
      </c>
      <c r="Q408" s="301">
        <f>O408/P408</f>
        <v>23.914984896904958</v>
      </c>
      <c r="R408" s="88"/>
      <c r="S408" s="97"/>
      <c r="T408" s="88"/>
      <c r="U408" s="88"/>
      <c r="V408" s="88"/>
      <c r="W408" s="88"/>
      <c r="X408" s="88"/>
      <c r="Y408" s="88"/>
      <c r="Z408" s="88">
        <v>5462.9</v>
      </c>
    </row>
    <row r="409" spans="1:26" ht="17.25">
      <c r="A409" s="330">
        <v>46226</v>
      </c>
      <c r="B409" s="100" t="s">
        <v>25</v>
      </c>
      <c r="C409" s="100">
        <f>'Nira-Bhima '!I309</f>
        <v>232.89999999999998</v>
      </c>
      <c r="D409" s="100">
        <f>'Bhodani Jalgaon ALephata'!I319</f>
        <v>11.6</v>
      </c>
      <c r="E409" s="100">
        <f>'Gagargaon '!J310</f>
        <v>376.5</v>
      </c>
      <c r="F409" s="100">
        <f>'Indapur-Madha-Kandhar-Baramati'!X312</f>
        <v>374.49999999999994</v>
      </c>
      <c r="G409" s="100"/>
      <c r="H409" s="101">
        <f t="shared" si="3"/>
        <v>995.5</v>
      </c>
      <c r="I409" s="88"/>
      <c r="J409" s="88"/>
      <c r="K409" s="88"/>
      <c r="L409" s="430"/>
      <c r="M409" s="88"/>
      <c r="N409" s="430"/>
      <c r="O409" s="439"/>
      <c r="P409" s="430"/>
      <c r="Q409" s="430"/>
      <c r="R409" s="88"/>
      <c r="S409" s="97"/>
      <c r="T409" s="88"/>
      <c r="U409" s="88"/>
      <c r="V409" s="88"/>
      <c r="W409" s="88"/>
      <c r="X409" s="88"/>
      <c r="Y409" s="88"/>
      <c r="Z409" s="88"/>
    </row>
    <row r="410" spans="1:26" ht="17.25">
      <c r="A410" s="430"/>
      <c r="B410" s="100" t="s">
        <v>32</v>
      </c>
      <c r="C410" s="100">
        <f>'Nira-Bhima '!I310</f>
        <v>191.4</v>
      </c>
      <c r="D410" s="100">
        <f>'Bhodani Jalgaon ALephata'!I320</f>
        <v>3338.3</v>
      </c>
      <c r="E410" s="100">
        <f>'Gagargaon '!J311</f>
        <v>334.9</v>
      </c>
      <c r="F410" s="100">
        <f>'Indapur-Madha-Kandhar-Baramati'!X313</f>
        <v>353.8</v>
      </c>
      <c r="G410" s="100"/>
      <c r="H410" s="101">
        <f t="shared" si="3"/>
        <v>4218.4000000000005</v>
      </c>
      <c r="I410" s="88"/>
      <c r="J410" s="88"/>
      <c r="K410" s="88"/>
      <c r="L410" s="297">
        <v>20</v>
      </c>
      <c r="M410" s="88"/>
      <c r="N410" s="298"/>
      <c r="O410" s="299">
        <f>H410+H411-L410</f>
        <v>11086.2</v>
      </c>
      <c r="P410" s="300">
        <v>474.36</v>
      </c>
      <c r="Q410" s="301">
        <f>O410/P410</f>
        <v>23.370857576524159</v>
      </c>
      <c r="R410" s="88"/>
      <c r="S410" s="97"/>
      <c r="T410" s="88"/>
      <c r="U410" s="88"/>
      <c r="V410" s="88"/>
      <c r="W410" s="88"/>
      <c r="X410" s="88"/>
      <c r="Y410" s="88"/>
      <c r="Z410" s="88">
        <v>11086.2</v>
      </c>
    </row>
    <row r="411" spans="1:26" ht="17.25">
      <c r="A411" s="330">
        <v>46227</v>
      </c>
      <c r="B411" s="100" t="s">
        <v>25</v>
      </c>
      <c r="C411" s="100">
        <f>'Nira-Bhima '!I311</f>
        <v>257.2</v>
      </c>
      <c r="D411" s="100">
        <f>'Bhodani Jalgaon ALephata'!I321</f>
        <v>5844.3</v>
      </c>
      <c r="E411" s="100">
        <f>'Gagargaon '!J312</f>
        <v>345.2</v>
      </c>
      <c r="F411" s="100">
        <f>'Indapur-Madha-Kandhar-Baramati'!X314</f>
        <v>441.10000000000008</v>
      </c>
      <c r="G411" s="100"/>
      <c r="H411" s="101">
        <f t="shared" si="3"/>
        <v>6887.8</v>
      </c>
      <c r="I411" s="88"/>
      <c r="J411" s="88"/>
      <c r="K411" s="88"/>
      <c r="L411" s="430"/>
      <c r="M411" s="88"/>
      <c r="N411" s="430"/>
      <c r="O411" s="439"/>
      <c r="P411" s="430"/>
      <c r="Q411" s="430"/>
      <c r="R411" s="88"/>
      <c r="S411" s="97"/>
      <c r="T411" s="88"/>
      <c r="U411" s="88"/>
      <c r="V411" s="88"/>
      <c r="W411" s="88"/>
      <c r="X411" s="88"/>
      <c r="Y411" s="88"/>
      <c r="Z411" s="88"/>
    </row>
    <row r="412" spans="1:26" ht="17.25">
      <c r="A412" s="430"/>
      <c r="B412" s="100" t="s">
        <v>32</v>
      </c>
      <c r="C412" s="100">
        <f>'Nira-Bhima '!I312</f>
        <v>236.10000000000002</v>
      </c>
      <c r="D412" s="100">
        <f>'Bhodani Jalgaon ALephata'!I322</f>
        <v>3399.1</v>
      </c>
      <c r="E412" s="100">
        <f>'Gagargaon '!J313</f>
        <v>334.1</v>
      </c>
      <c r="F412" s="100">
        <f>'Indapur-Madha-Kandhar-Baramati'!X315</f>
        <v>352.3</v>
      </c>
      <c r="G412" s="100"/>
      <c r="H412" s="101">
        <f t="shared" si="3"/>
        <v>4321.5999999999995</v>
      </c>
      <c r="I412" s="88"/>
      <c r="J412" s="88"/>
      <c r="K412" s="88"/>
      <c r="L412" s="297">
        <v>20</v>
      </c>
      <c r="M412" s="88"/>
      <c r="N412" s="298"/>
      <c r="O412" s="299">
        <f>H412+H413-L412</f>
        <v>5307.1999999999989</v>
      </c>
      <c r="P412" s="300">
        <v>228.15</v>
      </c>
      <c r="Q412" s="301">
        <f>O412/P412</f>
        <v>23.261889108042947</v>
      </c>
      <c r="R412" s="88"/>
      <c r="S412" s="97"/>
      <c r="T412" s="88"/>
      <c r="U412" s="88"/>
      <c r="V412" s="88"/>
      <c r="W412" s="88"/>
      <c r="X412" s="88"/>
      <c r="Y412" s="88"/>
      <c r="Z412" s="88">
        <v>5307.2</v>
      </c>
    </row>
    <row r="413" spans="1:26" ht="17.25">
      <c r="A413" s="330">
        <v>46228</v>
      </c>
      <c r="B413" s="100" t="s">
        <v>25</v>
      </c>
      <c r="C413" s="100">
        <f>'Nira-Bhima '!I313</f>
        <v>248.20000000000005</v>
      </c>
      <c r="D413" s="100">
        <f>'Bhodani Jalgaon ALephata'!I323</f>
        <v>8.4</v>
      </c>
      <c r="E413" s="100">
        <f>'Gagargaon '!J314</f>
        <v>300.5</v>
      </c>
      <c r="F413" s="100">
        <f>'Indapur-Madha-Kandhar-Baramati'!X316</f>
        <v>448.49999999999994</v>
      </c>
      <c r="G413" s="100"/>
      <c r="H413" s="101">
        <f>SUM(C413:F413)</f>
        <v>1005.5999999999999</v>
      </c>
      <c r="I413" s="88"/>
      <c r="J413" s="88"/>
      <c r="K413" s="88"/>
      <c r="L413" s="430"/>
      <c r="M413" s="88"/>
      <c r="N413" s="430"/>
      <c r="O413" s="439"/>
      <c r="P413" s="430"/>
      <c r="Q413" s="430"/>
      <c r="R413" s="88"/>
      <c r="S413" s="97"/>
      <c r="T413" s="88"/>
      <c r="U413" s="88"/>
      <c r="V413" s="88"/>
      <c r="W413" s="88"/>
      <c r="X413" s="88"/>
      <c r="Y413" s="88"/>
      <c r="Z413" s="88"/>
    </row>
    <row r="414" spans="1:26" ht="17.25">
      <c r="A414" s="430"/>
      <c r="B414" s="100" t="s">
        <v>32</v>
      </c>
      <c r="C414" s="100">
        <f>'Nira-Bhima '!I314</f>
        <v>219.3</v>
      </c>
      <c r="D414" s="100">
        <f>'Bhodani Jalgaon ALephata'!I324</f>
        <v>3212.2</v>
      </c>
      <c r="E414" s="100">
        <f>'Gagargaon '!J315</f>
        <v>332.7</v>
      </c>
      <c r="F414" s="100">
        <f>'Indapur-Madha-Kandhar-Baramati'!X317</f>
        <v>351.90000000000003</v>
      </c>
      <c r="G414" s="100"/>
      <c r="H414" s="101">
        <f t="shared" si="3"/>
        <v>4116.0999999999995</v>
      </c>
      <c r="I414" s="88"/>
      <c r="J414" s="88"/>
      <c r="K414" s="88"/>
      <c r="L414" s="297">
        <v>20</v>
      </c>
      <c r="M414" s="88"/>
      <c r="N414" s="298"/>
      <c r="O414" s="299">
        <f>H414+H415-L414</f>
        <v>10628.5</v>
      </c>
      <c r="P414" s="300">
        <v>451.48</v>
      </c>
      <c r="Q414" s="301">
        <f>O414/P414</f>
        <v>23.541463630725612</v>
      </c>
      <c r="R414" s="88"/>
      <c r="S414" s="97"/>
      <c r="T414" s="88"/>
      <c r="U414" s="88"/>
      <c r="V414" s="88"/>
      <c r="W414" s="88"/>
      <c r="X414" s="88"/>
      <c r="Y414" s="88"/>
      <c r="Z414" s="88">
        <v>10628.5</v>
      </c>
    </row>
    <row r="415" spans="1:26" ht="17.25">
      <c r="A415" s="330">
        <v>46229</v>
      </c>
      <c r="B415" s="100" t="s">
        <v>25</v>
      </c>
      <c r="C415" s="100">
        <f>'Nira-Bhima '!I315</f>
        <v>236.50000000000003</v>
      </c>
      <c r="D415" s="100">
        <f>'Bhodani Jalgaon ALephata'!I325</f>
        <v>5473.5</v>
      </c>
      <c r="E415" s="100">
        <f>'Gagargaon '!J316</f>
        <v>367.6</v>
      </c>
      <c r="F415" s="100">
        <f>'Indapur-Madha-Kandhar-Baramati'!X318</f>
        <v>454.8</v>
      </c>
      <c r="G415" s="100"/>
      <c r="H415" s="101">
        <f t="shared" si="3"/>
        <v>6532.4000000000005</v>
      </c>
      <c r="I415" s="88"/>
      <c r="J415" s="88"/>
      <c r="K415" s="88"/>
      <c r="L415" s="430"/>
      <c r="M415" s="88"/>
      <c r="N415" s="430"/>
      <c r="O415" s="439"/>
      <c r="P415" s="430"/>
      <c r="Q415" s="430"/>
      <c r="R415" s="88"/>
      <c r="S415" s="97"/>
      <c r="T415" s="88"/>
      <c r="U415" s="88"/>
      <c r="V415" s="88"/>
      <c r="W415" s="88"/>
      <c r="X415" s="88"/>
      <c r="Y415" s="88"/>
      <c r="Z415" s="88"/>
    </row>
    <row r="416" spans="1:26" ht="17.25">
      <c r="A416" s="430"/>
      <c r="B416" s="100" t="s">
        <v>32</v>
      </c>
      <c r="C416" s="100">
        <f>'Nira-Bhima '!I316</f>
        <v>244.6</v>
      </c>
      <c r="D416" s="100">
        <f>'Bhodani Jalgaon ALephata'!I326</f>
        <v>2910.6</v>
      </c>
      <c r="E416" s="100">
        <f>'Gagargaon '!J317</f>
        <v>364.6</v>
      </c>
      <c r="F416" s="100">
        <f>'Indapur-Madha-Kandhar-Baramati'!X319</f>
        <v>351.4</v>
      </c>
      <c r="G416" s="100"/>
      <c r="H416" s="101">
        <f t="shared" si="3"/>
        <v>3871.2</v>
      </c>
      <c r="I416" s="88"/>
      <c r="J416" s="88"/>
      <c r="K416" s="88"/>
      <c r="L416" s="297">
        <v>20</v>
      </c>
      <c r="M416" s="88"/>
      <c r="N416" s="298"/>
      <c r="O416" s="299">
        <f>H416+H417-L416</f>
        <v>4919.2</v>
      </c>
      <c r="P416" s="300">
        <v>211.89</v>
      </c>
      <c r="Q416" s="301">
        <f>O416/P416</f>
        <v>23.215819529000896</v>
      </c>
      <c r="R416" s="88"/>
      <c r="S416" s="97"/>
      <c r="T416" s="88"/>
      <c r="U416" s="88"/>
      <c r="V416" s="88"/>
      <c r="W416" s="88"/>
      <c r="X416" s="88"/>
      <c r="Y416" s="88"/>
      <c r="Z416" s="88">
        <v>4919.2</v>
      </c>
    </row>
    <row r="417" spans="1:26" ht="17.25">
      <c r="A417" s="330">
        <v>46230</v>
      </c>
      <c r="B417" s="100" t="s">
        <v>25</v>
      </c>
      <c r="C417" s="100">
        <f>'Nira-Bhima '!I317</f>
        <v>243.1</v>
      </c>
      <c r="D417" s="100">
        <f>'Bhodani Jalgaon ALephata'!I327</f>
        <v>12.7</v>
      </c>
      <c r="E417" s="100">
        <f>'Gagargaon '!J318</f>
        <v>374.6</v>
      </c>
      <c r="F417" s="100">
        <f>'Indapur-Madha-Kandhar-Baramati'!X320</f>
        <v>437.60000000000008</v>
      </c>
      <c r="G417" s="100"/>
      <c r="H417" s="101">
        <f t="shared" si="3"/>
        <v>1068</v>
      </c>
      <c r="I417" s="88"/>
      <c r="J417" s="88"/>
      <c r="K417" s="88"/>
      <c r="L417" s="430"/>
      <c r="M417" s="88"/>
      <c r="N417" s="430"/>
      <c r="O417" s="439"/>
      <c r="P417" s="430"/>
      <c r="Q417" s="430"/>
      <c r="R417" s="88"/>
      <c r="S417" s="97"/>
      <c r="T417" s="88"/>
      <c r="U417" s="88"/>
      <c r="V417" s="88"/>
      <c r="W417" s="88"/>
      <c r="X417" s="88"/>
      <c r="Y417" s="88"/>
      <c r="Z417" s="88"/>
    </row>
    <row r="418" spans="1:26" ht="17.25">
      <c r="A418" s="430"/>
      <c r="B418" s="100" t="s">
        <v>32</v>
      </c>
      <c r="C418" s="100">
        <f>'Nira-Bhima '!I318</f>
        <v>243.80000000000004</v>
      </c>
      <c r="D418" s="100">
        <f>'Bhodani Jalgaon ALephata'!I328</f>
        <v>17</v>
      </c>
      <c r="E418" s="100">
        <f>'Gagargaon '!J319</f>
        <v>357.4</v>
      </c>
      <c r="F418" s="100">
        <f>'Indapur-Madha-Kandhar-Baramati'!X321</f>
        <v>331.5</v>
      </c>
      <c r="G418" s="100"/>
      <c r="H418" s="101">
        <f t="shared" si="3"/>
        <v>949.7</v>
      </c>
      <c r="I418" s="88"/>
      <c r="J418" s="88"/>
      <c r="K418" s="88"/>
      <c r="L418" s="297">
        <f>20+72</f>
        <v>92</v>
      </c>
      <c r="M418" s="88"/>
      <c r="N418" s="298"/>
      <c r="O418" s="299">
        <f>H418+H419-L418</f>
        <v>7823.8</v>
      </c>
      <c r="P418" s="300">
        <v>343.72</v>
      </c>
      <c r="Q418" s="301">
        <f>O418/P418</f>
        <v>22.762131967880833</v>
      </c>
      <c r="R418" s="88"/>
      <c r="S418" s="97"/>
      <c r="T418" s="88"/>
      <c r="U418" s="88"/>
      <c r="V418" s="88"/>
      <c r="W418" s="88"/>
      <c r="X418" s="88"/>
      <c r="Y418" s="88"/>
      <c r="Z418" s="88">
        <v>7823.8</v>
      </c>
    </row>
    <row r="419" spans="1:26" ht="17.25">
      <c r="A419" s="330">
        <v>46231</v>
      </c>
      <c r="B419" s="100" t="s">
        <v>25</v>
      </c>
      <c r="C419" s="100">
        <f>'Nira-Bhima '!I319</f>
        <v>239.8</v>
      </c>
      <c r="D419" s="100">
        <f>'Bhodani Jalgaon ALephata'!I329</f>
        <v>5894.2</v>
      </c>
      <c r="E419" s="100">
        <f>'Gagargaon '!J320</f>
        <v>377.59999999999997</v>
      </c>
      <c r="F419" s="100">
        <f>'Indapur-Madha-Kandhar-Baramati'!X322</f>
        <v>454.50000000000006</v>
      </c>
      <c r="G419" s="100"/>
      <c r="H419" s="101">
        <f t="shared" si="3"/>
        <v>6966.1</v>
      </c>
      <c r="I419" s="88"/>
      <c r="J419" s="88"/>
      <c r="K419" s="88"/>
      <c r="L419" s="430"/>
      <c r="M419" s="88"/>
      <c r="N419" s="430"/>
      <c r="O419" s="439"/>
      <c r="P419" s="430"/>
      <c r="Q419" s="430"/>
      <c r="R419" s="88"/>
      <c r="S419" s="97"/>
      <c r="T419" s="88"/>
      <c r="U419" s="88"/>
      <c r="V419" s="88"/>
      <c r="W419" s="88"/>
      <c r="X419" s="88"/>
      <c r="Y419" s="88"/>
      <c r="Z419" s="88"/>
    </row>
    <row r="420" spans="1:26" ht="17.25">
      <c r="A420" s="430"/>
      <c r="B420" s="100" t="s">
        <v>32</v>
      </c>
      <c r="C420" s="100">
        <f>'Nira-Bhima '!I320</f>
        <v>224.2</v>
      </c>
      <c r="D420" s="100">
        <f>'Bhodani Jalgaon ALephata'!I330</f>
        <v>1103.7</v>
      </c>
      <c r="E420" s="100">
        <f>'Gagargaon '!J321</f>
        <v>381.1</v>
      </c>
      <c r="F420" s="100">
        <f>'Indapur-Madha-Kandhar-Baramati'!X323</f>
        <v>332.7</v>
      </c>
      <c r="G420" s="100"/>
      <c r="H420" s="101">
        <f t="shared" si="3"/>
        <v>2041.7</v>
      </c>
      <c r="I420" s="88"/>
      <c r="J420" s="88"/>
      <c r="K420" s="88"/>
      <c r="L420" s="297">
        <v>20</v>
      </c>
      <c r="M420" s="88"/>
      <c r="N420" s="298"/>
      <c r="O420" s="299">
        <f>H420+H421-L420</f>
        <v>3074.2</v>
      </c>
      <c r="P420" s="300">
        <v>131.13999999999999</v>
      </c>
      <c r="Q420" s="301">
        <f>O420/P420</f>
        <v>23.44212292206802</v>
      </c>
      <c r="R420" s="88"/>
      <c r="S420" s="97"/>
      <c r="T420" s="88"/>
      <c r="U420" s="88"/>
      <c r="V420" s="88"/>
      <c r="W420" s="88"/>
      <c r="X420" s="88"/>
      <c r="Y420" s="88"/>
      <c r="Z420" s="88">
        <v>3074.2</v>
      </c>
    </row>
    <row r="421" spans="1:26" ht="17.25">
      <c r="A421" s="330">
        <v>46232</v>
      </c>
      <c r="B421" s="100" t="s">
        <v>25</v>
      </c>
      <c r="C421" s="100">
        <f>'Nira-Bhima '!I321</f>
        <v>244.90000000000003</v>
      </c>
      <c r="D421" s="100">
        <f>'Bhodani Jalgaon ALephata'!I331</f>
        <v>10</v>
      </c>
      <c r="E421" s="100">
        <f>'Gagargaon '!J322</f>
        <v>389.09999999999997</v>
      </c>
      <c r="F421" s="100">
        <f>'Indapur-Madha-Kandhar-Baramati'!X324</f>
        <v>408.49999999999994</v>
      </c>
      <c r="G421" s="100"/>
      <c r="H421" s="101">
        <f t="shared" si="3"/>
        <v>1052.5</v>
      </c>
      <c r="I421" s="88"/>
      <c r="J421" s="88"/>
      <c r="K421" s="88"/>
      <c r="L421" s="430"/>
      <c r="M421" s="88"/>
      <c r="N421" s="430"/>
      <c r="O421" s="439"/>
      <c r="P421" s="430"/>
      <c r="Q421" s="430"/>
      <c r="R421" s="88"/>
      <c r="S421" s="97"/>
      <c r="T421" s="88"/>
      <c r="U421" s="88"/>
      <c r="V421" s="88"/>
      <c r="W421" s="88"/>
      <c r="X421" s="88"/>
      <c r="Y421" s="88"/>
      <c r="Z421" s="88"/>
    </row>
    <row r="422" spans="1:26" ht="17.25">
      <c r="A422" s="430"/>
      <c r="B422" s="100" t="s">
        <v>32</v>
      </c>
      <c r="C422" s="100">
        <f>'Nira-Bhima '!I322</f>
        <v>192.60000000000002</v>
      </c>
      <c r="D422" s="100">
        <f>'Bhodani Jalgaon ALephata'!I332</f>
        <v>9005.2999999999993</v>
      </c>
      <c r="E422" s="100">
        <f>'Gagargaon '!J323</f>
        <v>388.6</v>
      </c>
      <c r="F422" s="100">
        <f>'Indapur-Madha-Kandhar-Baramati'!X325</f>
        <v>313.3</v>
      </c>
      <c r="G422" s="100"/>
      <c r="H422" s="101">
        <f t="shared" si="3"/>
        <v>9899.7999999999993</v>
      </c>
      <c r="I422" s="88"/>
      <c r="J422" s="88"/>
      <c r="K422" s="88"/>
      <c r="L422" s="297">
        <v>20</v>
      </c>
      <c r="M422" s="88"/>
      <c r="N422" s="298"/>
      <c r="O422" s="299">
        <f>H422+H423-L422</f>
        <v>10718.8</v>
      </c>
      <c r="P422" s="300">
        <v>469.46</v>
      </c>
      <c r="Q422" s="301">
        <f>O422/P422</f>
        <v>22.832190175946831</v>
      </c>
      <c r="R422" s="88"/>
      <c r="S422" s="97"/>
      <c r="T422" s="88"/>
      <c r="U422" s="88"/>
      <c r="V422" s="88"/>
      <c r="W422" s="88"/>
      <c r="X422" s="88"/>
      <c r="Y422" s="88"/>
      <c r="Z422" s="88">
        <v>10718.8</v>
      </c>
    </row>
    <row r="423" spans="1:26" ht="17.25">
      <c r="A423" s="330">
        <v>46233</v>
      </c>
      <c r="B423" s="100" t="s">
        <v>25</v>
      </c>
      <c r="C423" s="100">
        <f>'Nira-Bhima '!I323</f>
        <v>217.70000000000002</v>
      </c>
      <c r="D423" s="100">
        <f>'Bhodani Jalgaon ALephata'!I333</f>
        <v>10.199999999999999</v>
      </c>
      <c r="E423" s="100">
        <f>'Gagargaon '!J324</f>
        <v>486.5</v>
      </c>
      <c r="F423" s="100">
        <f>'Indapur-Madha-Kandhar-Baramati'!X326</f>
        <v>124.60000000000001</v>
      </c>
      <c r="G423" s="100"/>
      <c r="H423" s="101">
        <f t="shared" si="3"/>
        <v>839</v>
      </c>
      <c r="I423" s="88"/>
      <c r="J423" s="88"/>
      <c r="K423" s="88"/>
      <c r="L423" s="430"/>
      <c r="M423" s="88"/>
      <c r="N423" s="430"/>
      <c r="O423" s="439"/>
      <c r="P423" s="430"/>
      <c r="Q423" s="430"/>
      <c r="R423" s="88"/>
      <c r="S423" s="97"/>
      <c r="T423" s="88"/>
      <c r="U423" s="88"/>
      <c r="V423" s="88"/>
      <c r="W423" s="88"/>
      <c r="X423" s="88"/>
      <c r="Y423" s="88"/>
      <c r="Z423" s="88"/>
    </row>
    <row r="424" spans="1:26" ht="17.25">
      <c r="A424" s="430"/>
      <c r="B424" s="100" t="s">
        <v>32</v>
      </c>
      <c r="C424" s="100">
        <f>'Nira-Bhima '!I324</f>
        <v>238.79999999999998</v>
      </c>
      <c r="D424" s="100">
        <f>'Bhodani Jalgaon ALephata'!I334</f>
        <v>13.9</v>
      </c>
      <c r="E424" s="100">
        <f>'Gagargaon '!J325</f>
        <v>380.09999999999997</v>
      </c>
      <c r="F424" s="100">
        <f>'Indapur-Madha-Kandhar-Baramati'!X327</f>
        <v>341.99999999999994</v>
      </c>
      <c r="G424" s="100"/>
      <c r="H424" s="101">
        <f t="shared" si="3"/>
        <v>974.8</v>
      </c>
      <c r="I424" s="88"/>
      <c r="J424" s="88"/>
      <c r="K424" s="88"/>
      <c r="L424" s="297">
        <v>20</v>
      </c>
      <c r="M424" s="88"/>
      <c r="N424" s="298"/>
      <c r="O424" s="299">
        <f>H424+H425-L424</f>
        <v>10083.299999999999</v>
      </c>
      <c r="P424" s="300">
        <v>443.59</v>
      </c>
      <c r="Q424" s="301">
        <f>O424/P424</f>
        <v>22.731125588944746</v>
      </c>
      <c r="R424" s="88"/>
      <c r="S424" s="97"/>
      <c r="T424" s="88"/>
      <c r="U424" s="88"/>
      <c r="V424" s="88"/>
      <c r="W424" s="88"/>
      <c r="X424" s="88"/>
      <c r="Y424" s="88"/>
      <c r="Z424" s="88">
        <v>10083.299999999999</v>
      </c>
    </row>
    <row r="425" spans="1:26" ht="17.25">
      <c r="A425" s="330">
        <v>46234</v>
      </c>
      <c r="B425" s="100" t="s">
        <v>25</v>
      </c>
      <c r="C425" s="167">
        <f>'Nira-Bhima '!I325</f>
        <v>252.70000000000002</v>
      </c>
      <c r="D425" s="167">
        <f>'Bhodani Jalgaon ALephata'!I335</f>
        <v>8027.7999999999993</v>
      </c>
      <c r="E425" s="167">
        <f>'Gagargaon '!J326</f>
        <v>397.4</v>
      </c>
      <c r="F425" s="167">
        <f>'Indapur-Madha-Kandhar-Baramati'!X328</f>
        <v>450.6</v>
      </c>
      <c r="G425" s="167"/>
      <c r="H425" s="179">
        <f t="shared" si="3"/>
        <v>9128.5</v>
      </c>
      <c r="I425" s="88"/>
      <c r="J425" s="88"/>
      <c r="K425" s="88"/>
      <c r="L425" s="430"/>
      <c r="M425" s="88"/>
      <c r="N425" s="430"/>
      <c r="O425" s="439"/>
      <c r="P425" s="430"/>
      <c r="Q425" s="430"/>
      <c r="R425" s="88"/>
      <c r="S425" s="97"/>
      <c r="T425" s="88"/>
      <c r="U425" s="88"/>
      <c r="V425" s="88"/>
      <c r="W425" s="88"/>
      <c r="X425" s="88"/>
      <c r="Y425" s="88"/>
      <c r="Z425" s="88"/>
    </row>
    <row r="426" spans="1:26" ht="17.25" customHeight="1">
      <c r="A426" s="430"/>
      <c r="B426" s="178" t="s">
        <v>32</v>
      </c>
      <c r="C426" s="100">
        <f>'Nira-Bhima '!I326</f>
        <v>210.4</v>
      </c>
      <c r="D426" s="100">
        <f>'Bhodani Jalgaon ALephata'!I336</f>
        <v>3356.3999999999996</v>
      </c>
      <c r="E426" s="100">
        <f>'Gagargaon '!J327</f>
        <v>339.5</v>
      </c>
      <c r="F426" s="100">
        <f>'Indapur-Madha-Kandhar-Baramati'!X329</f>
        <v>324.2</v>
      </c>
      <c r="G426" s="100"/>
      <c r="H426" s="101">
        <f t="shared" si="3"/>
        <v>4230.5</v>
      </c>
      <c r="I426" s="338"/>
      <c r="J426" s="338"/>
      <c r="K426" s="88"/>
      <c r="L426" s="297">
        <v>20</v>
      </c>
      <c r="M426" s="88"/>
      <c r="N426" s="298"/>
      <c r="O426" s="299">
        <f>H426+H427-L426</f>
        <v>5256.3</v>
      </c>
      <c r="P426" s="300">
        <v>224.47</v>
      </c>
      <c r="Q426" s="301">
        <f t="shared" ref="Q426" si="4">O426/P426</f>
        <v>23.416492181583287</v>
      </c>
      <c r="R426" s="88"/>
      <c r="S426" s="97"/>
      <c r="T426" s="88"/>
      <c r="U426" s="88"/>
      <c r="V426" s="88"/>
      <c r="W426" s="88"/>
      <c r="X426" s="88"/>
      <c r="Y426" s="88"/>
      <c r="Z426" s="88">
        <v>5256.3</v>
      </c>
    </row>
    <row r="427" spans="1:26" ht="17.25" customHeight="1">
      <c r="A427" s="330">
        <v>46235</v>
      </c>
      <c r="B427" s="178" t="s">
        <v>25</v>
      </c>
      <c r="C427" s="100">
        <f>'Nira-Bhima '!I221</f>
        <v>232.39999999999998</v>
      </c>
      <c r="D427" s="100">
        <f>'Bhodani Jalgaon ALephata'!I230</f>
        <v>9</v>
      </c>
      <c r="E427" s="100">
        <f>'Gagargaon '!J223</f>
        <v>383.7</v>
      </c>
      <c r="F427" s="100">
        <f>'Indapur-Madha-Kandhar-Baramati'!X225</f>
        <v>420.70000000000005</v>
      </c>
      <c r="G427" s="178"/>
      <c r="H427" s="206">
        <f t="shared" si="3"/>
        <v>1045.8</v>
      </c>
      <c r="I427" s="440"/>
      <c r="J427" s="440"/>
      <c r="K427" s="88"/>
      <c r="L427" s="430"/>
      <c r="M427" s="88"/>
      <c r="N427" s="430"/>
      <c r="O427" s="439"/>
      <c r="P427" s="430"/>
      <c r="Q427" s="430"/>
      <c r="R427" s="88"/>
      <c r="S427" s="97"/>
      <c r="T427" s="88"/>
      <c r="U427" s="88"/>
      <c r="V427" s="88"/>
      <c r="W427" s="88"/>
      <c r="X427" s="88"/>
      <c r="Y427" s="88"/>
      <c r="Z427" s="88"/>
    </row>
    <row r="428" spans="1:26" ht="17.25" customHeight="1">
      <c r="A428" s="430"/>
      <c r="B428" s="178" t="s">
        <v>32</v>
      </c>
      <c r="C428" s="100">
        <f>'Nira-Bhima '!I222</f>
        <v>221.39999999999998</v>
      </c>
      <c r="D428" s="100">
        <f>'Bhodani Jalgaon ALephata'!I231</f>
        <v>1716.8</v>
      </c>
      <c r="E428" s="100">
        <f>'Gagargaon '!J224</f>
        <v>375.9</v>
      </c>
      <c r="F428" s="100">
        <f>'Indapur-Madha-Kandhar-Baramati'!X226</f>
        <v>321.10000000000002</v>
      </c>
      <c r="G428" s="178"/>
      <c r="H428" s="206">
        <f t="shared" ref="H428:H446" si="5">SUM(C428:F428)</f>
        <v>2635.2</v>
      </c>
      <c r="I428" s="335">
        <v>4.24</v>
      </c>
      <c r="J428" s="335">
        <v>8.25</v>
      </c>
      <c r="K428" s="88"/>
      <c r="L428" s="297">
        <v>20</v>
      </c>
      <c r="M428" s="88"/>
      <c r="N428" s="298"/>
      <c r="O428" s="299">
        <f>H428+H429-L428</f>
        <v>15122.2</v>
      </c>
      <c r="P428" s="300">
        <v>653.78</v>
      </c>
      <c r="Q428" s="301">
        <f t="shared" ref="Q428" si="6">O428/P428</f>
        <v>23.130410841567503</v>
      </c>
      <c r="R428" s="88"/>
      <c r="S428" s="97"/>
      <c r="T428" s="88"/>
      <c r="U428" s="88"/>
      <c r="V428" s="88"/>
      <c r="W428" s="88"/>
      <c r="X428" s="88"/>
      <c r="Y428" s="88"/>
      <c r="Z428" s="88">
        <v>15122.2</v>
      </c>
    </row>
    <row r="429" spans="1:26" ht="17.25" customHeight="1">
      <c r="A429" s="330">
        <v>46236</v>
      </c>
      <c r="B429" s="178" t="s">
        <v>25</v>
      </c>
      <c r="C429" s="100">
        <f>'Nira-Bhima '!I223</f>
        <v>231.2</v>
      </c>
      <c r="D429" s="100">
        <f>'Bhodani Jalgaon ALephata'!I232</f>
        <v>11441.2</v>
      </c>
      <c r="E429" s="100">
        <f>'Gagargaon '!J225</f>
        <v>401.70000000000005</v>
      </c>
      <c r="F429" s="100">
        <f>'Indapur-Madha-Kandhar-Baramati'!X227</f>
        <v>432.9</v>
      </c>
      <c r="G429" s="178"/>
      <c r="H429" s="206">
        <f t="shared" si="5"/>
        <v>12507.000000000002</v>
      </c>
      <c r="I429" s="441"/>
      <c r="J429" s="441"/>
      <c r="K429" s="88"/>
      <c r="L429" s="430"/>
      <c r="M429" s="88"/>
      <c r="N429" s="430"/>
      <c r="O429" s="439"/>
      <c r="P429" s="430"/>
      <c r="Q429" s="430"/>
      <c r="R429" s="88"/>
      <c r="S429" s="97"/>
      <c r="T429" s="88"/>
      <c r="U429" s="88"/>
      <c r="V429" s="88"/>
      <c r="W429" s="88"/>
      <c r="X429" s="88"/>
      <c r="Y429" s="88"/>
      <c r="Z429" s="88"/>
    </row>
    <row r="430" spans="1:26" ht="17.25" customHeight="1">
      <c r="A430" s="430"/>
      <c r="B430" s="178" t="s">
        <v>32</v>
      </c>
      <c r="C430" s="100">
        <f>'Nira-Bhima '!I224</f>
        <v>218.39999999999998</v>
      </c>
      <c r="D430" s="100">
        <f>'Bhodani Jalgaon ALephata'!I233</f>
        <v>1219.5999999999999</v>
      </c>
      <c r="E430" s="100">
        <f>'Gagargaon '!J226</f>
        <v>375.5</v>
      </c>
      <c r="F430" s="100">
        <f>'Indapur-Madha-Kandhar-Baramati'!X228</f>
        <v>337.5</v>
      </c>
      <c r="G430" s="178"/>
      <c r="H430" s="206">
        <f t="shared" si="5"/>
        <v>2151</v>
      </c>
      <c r="I430" s="335">
        <v>4.17</v>
      </c>
      <c r="J430" s="335">
        <v>8.34</v>
      </c>
      <c r="K430" s="88"/>
      <c r="L430" s="297">
        <v>20</v>
      </c>
      <c r="M430" s="88"/>
      <c r="N430" s="298"/>
      <c r="O430" s="299">
        <f>H430+H431-L430</f>
        <v>3195.3999999999996</v>
      </c>
      <c r="P430" s="300">
        <v>139.33000000000001</v>
      </c>
      <c r="Q430" s="301">
        <f t="shared" ref="Q430" si="7">O430/P430</f>
        <v>22.934041484246031</v>
      </c>
      <c r="R430" s="88"/>
      <c r="S430" s="97"/>
      <c r="T430" s="88"/>
      <c r="U430" s="88"/>
      <c r="V430" s="88"/>
      <c r="W430" s="88"/>
      <c r="X430" s="88"/>
      <c r="Y430" s="88"/>
      <c r="Z430" s="88">
        <v>3195.4</v>
      </c>
    </row>
    <row r="431" spans="1:26" ht="17.25">
      <c r="A431" s="330">
        <v>46237</v>
      </c>
      <c r="B431" s="178" t="s">
        <v>25</v>
      </c>
      <c r="C431" s="100">
        <f>'Nira-Bhima '!I225</f>
        <v>233.1</v>
      </c>
      <c r="D431" s="100">
        <f>'Bhodani Jalgaon ALephata'!I234</f>
        <v>7.8</v>
      </c>
      <c r="E431" s="100">
        <f>'Gagargaon '!J227</f>
        <v>387.4</v>
      </c>
      <c r="F431" s="100">
        <f>'Indapur-Madha-Kandhar-Baramati'!X229</f>
        <v>436.09999999999997</v>
      </c>
      <c r="G431" s="178"/>
      <c r="H431" s="206">
        <f t="shared" si="5"/>
        <v>1064.3999999999999</v>
      </c>
      <c r="I431" s="441"/>
      <c r="J431" s="441"/>
      <c r="K431" s="88"/>
      <c r="L431" s="430"/>
      <c r="M431" s="88"/>
      <c r="N431" s="430"/>
      <c r="O431" s="439"/>
      <c r="P431" s="430"/>
      <c r="Q431" s="430"/>
      <c r="R431" s="88"/>
      <c r="S431" s="97"/>
      <c r="T431" s="88"/>
      <c r="U431" s="88"/>
      <c r="V431" s="88"/>
      <c r="W431" s="88"/>
      <c r="X431" s="88"/>
      <c r="Y431" s="88"/>
      <c r="Z431" s="88"/>
    </row>
    <row r="432" spans="1:26" ht="17.25" customHeight="1">
      <c r="A432" s="430"/>
      <c r="B432" s="178" t="s">
        <v>32</v>
      </c>
      <c r="C432" s="100">
        <f>'Nira-Bhima '!I226</f>
        <v>213.29999999999998</v>
      </c>
      <c r="D432" s="100">
        <f>'Bhodani Jalgaon ALephata'!I235</f>
        <v>1761.1</v>
      </c>
      <c r="E432" s="100">
        <f>'Gagargaon '!J228</f>
        <v>377.29999999999995</v>
      </c>
      <c r="F432" s="100">
        <f>'Indapur-Madha-Kandhar-Baramati'!X230</f>
        <v>339.99999999999994</v>
      </c>
      <c r="G432" s="178"/>
      <c r="H432" s="206">
        <f t="shared" si="5"/>
        <v>2691.7</v>
      </c>
      <c r="I432" s="335">
        <v>4.13</v>
      </c>
      <c r="J432" s="335">
        <v>8.11</v>
      </c>
      <c r="K432" s="88"/>
      <c r="L432" s="297">
        <f>20+125</f>
        <v>145</v>
      </c>
      <c r="M432" s="88"/>
      <c r="N432" s="298"/>
      <c r="O432" s="299">
        <f t="shared" ref="O432" si="8">H432+H433-L432</f>
        <v>11498.2</v>
      </c>
      <c r="P432" s="300">
        <v>496.23</v>
      </c>
      <c r="Q432" s="301">
        <f t="shared" ref="Q432" si="9">O432/P432</f>
        <v>23.17111017068698</v>
      </c>
      <c r="R432" s="88"/>
      <c r="S432" s="97"/>
      <c r="T432" s="88"/>
      <c r="U432" s="88"/>
      <c r="V432" s="88"/>
      <c r="W432" s="88"/>
      <c r="X432" s="88"/>
      <c r="Y432" s="88"/>
      <c r="Z432" s="88">
        <v>11498.2</v>
      </c>
    </row>
    <row r="433" spans="1:26" ht="17.25">
      <c r="A433" s="330">
        <v>46238</v>
      </c>
      <c r="B433" s="178" t="s">
        <v>25</v>
      </c>
      <c r="C433" s="100">
        <f>'Nira-Bhima '!I227</f>
        <v>234.5</v>
      </c>
      <c r="D433" s="100">
        <f>'Bhodani Jalgaon ALephata'!I236</f>
        <v>7900.4</v>
      </c>
      <c r="E433" s="100">
        <f>'Gagargaon '!J229</f>
        <v>399.2</v>
      </c>
      <c r="F433" s="100">
        <f>'Indapur-Madha-Kandhar-Baramati'!X231</f>
        <v>417.4</v>
      </c>
      <c r="G433" s="178"/>
      <c r="H433" s="206">
        <f t="shared" si="5"/>
        <v>8951.5</v>
      </c>
      <c r="I433" s="441"/>
      <c r="J433" s="441"/>
      <c r="K433" s="88"/>
      <c r="L433" s="430"/>
      <c r="M433" s="88"/>
      <c r="N433" s="430"/>
      <c r="O433" s="439"/>
      <c r="P433" s="430"/>
      <c r="Q433" s="430"/>
      <c r="R433" s="88"/>
      <c r="S433" s="97"/>
      <c r="T433" s="88"/>
      <c r="U433" s="88"/>
      <c r="V433" s="88"/>
      <c r="W433" s="88"/>
      <c r="X433" s="88"/>
      <c r="Y433" s="88"/>
      <c r="Z433" s="88"/>
    </row>
    <row r="434" spans="1:26" ht="17.25" customHeight="1">
      <c r="A434" s="430"/>
      <c r="B434" s="178" t="s">
        <v>32</v>
      </c>
      <c r="C434" s="100">
        <f>'Nira-Bhima '!I228</f>
        <v>208</v>
      </c>
      <c r="D434" s="100">
        <f>'Bhodani Jalgaon ALephata'!I237</f>
        <v>1286.7</v>
      </c>
      <c r="E434" s="100">
        <f>'Gagargaon '!J230</f>
        <v>363.59999999999997</v>
      </c>
      <c r="F434" s="100">
        <f>'Indapur-Madha-Kandhar-Baramati'!X232</f>
        <v>301.60000000000002</v>
      </c>
      <c r="G434" s="178"/>
      <c r="H434" s="206">
        <f t="shared" si="5"/>
        <v>2159.9</v>
      </c>
      <c r="I434" s="335">
        <v>4.3499999999999996</v>
      </c>
      <c r="J434" s="335">
        <v>8.3000000000000007</v>
      </c>
      <c r="K434" s="88"/>
      <c r="L434" s="297">
        <v>20</v>
      </c>
      <c r="M434" s="88"/>
      <c r="N434" s="298"/>
      <c r="O434" s="299">
        <f>H434+H435-L434</f>
        <v>12929.6</v>
      </c>
      <c r="P434" s="300">
        <v>567.32000000000005</v>
      </c>
      <c r="Q434" s="301">
        <f t="shared" ref="Q434" si="10">O434/P434</f>
        <v>22.790664880490727</v>
      </c>
      <c r="R434" s="88"/>
      <c r="S434" s="97"/>
      <c r="T434" s="88"/>
      <c r="U434" s="88"/>
      <c r="V434" s="88"/>
      <c r="W434" s="88"/>
      <c r="X434" s="88"/>
      <c r="Y434" s="88"/>
      <c r="Z434" s="88">
        <v>12929.6</v>
      </c>
    </row>
    <row r="435" spans="1:26" ht="17.25" customHeight="1">
      <c r="A435" s="330">
        <v>46239</v>
      </c>
      <c r="B435" s="178" t="s">
        <v>25</v>
      </c>
      <c r="C435" s="100">
        <f>'Nira-Bhima '!I229</f>
        <v>176.60000000000002</v>
      </c>
      <c r="D435" s="100">
        <f>'Bhodani Jalgaon ALephata'!I238</f>
        <v>9795.5</v>
      </c>
      <c r="E435" s="100">
        <f>'Gagargaon '!J231</f>
        <v>392.59999999999997</v>
      </c>
      <c r="F435" s="100">
        <f>'Indapur-Madha-Kandhar-Baramati'!X233</f>
        <v>424.99999999999994</v>
      </c>
      <c r="G435" s="178"/>
      <c r="H435" s="206">
        <f t="shared" si="5"/>
        <v>10789.7</v>
      </c>
      <c r="I435" s="441"/>
      <c r="J435" s="441"/>
      <c r="K435" s="88"/>
      <c r="L435" s="430"/>
      <c r="M435" s="88"/>
      <c r="N435" s="430"/>
      <c r="O435" s="439"/>
      <c r="P435" s="430"/>
      <c r="Q435" s="430"/>
      <c r="R435" s="88"/>
      <c r="S435" s="97"/>
      <c r="T435" s="88"/>
      <c r="U435" s="88"/>
      <c r="V435" s="88"/>
      <c r="W435" s="88"/>
      <c r="X435" s="88"/>
      <c r="Y435" s="88"/>
      <c r="Z435" s="88"/>
    </row>
    <row r="436" spans="1:26" ht="17.25" customHeight="1">
      <c r="A436" s="430"/>
      <c r="B436" s="178" t="s">
        <v>32</v>
      </c>
      <c r="C436" s="100">
        <f>'Nira-Bhima '!I230</f>
        <v>157.9</v>
      </c>
      <c r="D436" s="100">
        <f>'Bhodani Jalgaon ALephata'!I239</f>
        <v>1179.5999999999999</v>
      </c>
      <c r="E436" s="100">
        <f>'Gagargaon '!J232</f>
        <v>363.8</v>
      </c>
      <c r="F436" s="100">
        <f>'Indapur-Madha-Kandhar-Baramati'!X234</f>
        <v>303.59999999999997</v>
      </c>
      <c r="G436" s="178"/>
      <c r="H436" s="206">
        <f t="shared" si="5"/>
        <v>2004.8999999999999</v>
      </c>
      <c r="I436" s="335">
        <v>4.16</v>
      </c>
      <c r="J436" s="335">
        <v>8.32</v>
      </c>
      <c r="K436" s="88"/>
      <c r="L436" s="297">
        <v>20</v>
      </c>
      <c r="M436" s="88"/>
      <c r="N436" s="298"/>
      <c r="O436" s="299">
        <f t="shared" ref="O436:O447" si="11">H436+H437-L436</f>
        <v>10989.8</v>
      </c>
      <c r="P436" s="300">
        <v>471.42</v>
      </c>
      <c r="Q436" s="301">
        <f t="shared" ref="Q436" si="12">O436/P436</f>
        <v>23.312120826439266</v>
      </c>
      <c r="R436" s="88"/>
      <c r="S436" s="97"/>
      <c r="T436" s="88"/>
      <c r="U436" s="88"/>
      <c r="V436" s="88"/>
      <c r="W436" s="88"/>
      <c r="X436" s="88"/>
      <c r="Y436" s="88"/>
      <c r="Z436" s="88">
        <v>10989.8</v>
      </c>
    </row>
    <row r="437" spans="1:26" ht="17.25">
      <c r="A437" s="330">
        <v>46240</v>
      </c>
      <c r="B437" s="178" t="s">
        <v>25</v>
      </c>
      <c r="C437" s="100">
        <f>'Nira-Bhima '!I231</f>
        <v>212.9</v>
      </c>
      <c r="D437" s="100">
        <f>'Bhodani Jalgaon ALephata'!I240</f>
        <v>7970.2</v>
      </c>
      <c r="E437" s="100">
        <f>'Gagargaon '!J233</f>
        <v>389.79999999999995</v>
      </c>
      <c r="F437" s="100">
        <f>'Indapur-Madha-Kandhar-Baramati'!X235</f>
        <v>432.00000000000006</v>
      </c>
      <c r="G437" s="178"/>
      <c r="H437" s="206">
        <f t="shared" si="5"/>
        <v>9004.9</v>
      </c>
      <c r="I437" s="441"/>
      <c r="J437" s="441"/>
      <c r="K437" s="88"/>
      <c r="L437" s="430"/>
      <c r="M437" s="88"/>
      <c r="N437" s="430"/>
      <c r="O437" s="439"/>
      <c r="P437" s="430"/>
      <c r="Q437" s="430"/>
      <c r="R437" s="88"/>
      <c r="S437" s="97"/>
      <c r="T437" s="88"/>
      <c r="U437" s="88"/>
      <c r="V437" s="88"/>
      <c r="W437" s="88"/>
      <c r="X437" s="88"/>
      <c r="Y437" s="88"/>
      <c r="Z437" s="88"/>
    </row>
    <row r="438" spans="1:26" ht="17.25" customHeight="1">
      <c r="A438" s="430"/>
      <c r="B438" s="178" t="s">
        <v>32</v>
      </c>
      <c r="C438" s="100">
        <f>'Nira-Bhima '!I232</f>
        <v>159.5</v>
      </c>
      <c r="D438" s="100">
        <f>'Bhodani Jalgaon ALephata'!I241</f>
        <v>1352.1</v>
      </c>
      <c r="E438" s="100">
        <f>'Gagargaon '!J234</f>
        <v>350.4</v>
      </c>
      <c r="F438" s="100">
        <f>'Indapur-Madha-Kandhar-Baramati'!X236</f>
        <v>123.69999999999999</v>
      </c>
      <c r="G438" s="178"/>
      <c r="H438" s="206">
        <f t="shared" si="5"/>
        <v>1985.7</v>
      </c>
      <c r="I438" s="335">
        <v>4.3</v>
      </c>
      <c r="J438" s="335">
        <v>8.2100000000000009</v>
      </c>
      <c r="K438" s="88"/>
      <c r="L438" s="297">
        <v>20</v>
      </c>
      <c r="M438" s="88"/>
      <c r="N438" s="298"/>
      <c r="O438" s="299">
        <f t="shared" ref="O438:O471" si="13">H438+H439-L438</f>
        <v>2971.6000000000004</v>
      </c>
      <c r="P438" s="300">
        <v>131.28</v>
      </c>
      <c r="Q438" s="301">
        <f t="shared" ref="Q438" si="14">O438/P438</f>
        <v>22.63558805606338</v>
      </c>
      <c r="R438" s="88"/>
      <c r="S438" s="97"/>
      <c r="T438" s="88"/>
      <c r="U438" s="88"/>
      <c r="V438" s="88"/>
      <c r="W438" s="88"/>
      <c r="X438" s="88"/>
      <c r="Y438" s="88"/>
      <c r="Z438" s="88">
        <v>2971.6</v>
      </c>
    </row>
    <row r="439" spans="1:26" ht="17.25" customHeight="1">
      <c r="A439" s="330">
        <v>46241</v>
      </c>
      <c r="B439" s="178" t="s">
        <v>25</v>
      </c>
      <c r="C439" s="100">
        <f>'Nira-Bhima '!I233</f>
        <v>175.1</v>
      </c>
      <c r="D439" s="100">
        <f>'Bhodani Jalgaon ALephata'!I242</f>
        <v>9</v>
      </c>
      <c r="E439" s="100">
        <f>'Gagargaon '!J235</f>
        <v>376.5</v>
      </c>
      <c r="F439" s="100">
        <f>'Indapur-Madha-Kandhar-Baramati'!X237</f>
        <v>445.3</v>
      </c>
      <c r="G439" s="178"/>
      <c r="H439" s="206">
        <f t="shared" si="5"/>
        <v>1005.9000000000001</v>
      </c>
      <c r="I439" s="441"/>
      <c r="J439" s="441"/>
      <c r="K439" s="88"/>
      <c r="L439" s="430"/>
      <c r="M439" s="88"/>
      <c r="N439" s="430"/>
      <c r="O439" s="439"/>
      <c r="P439" s="430"/>
      <c r="Q439" s="430"/>
      <c r="R439" s="88"/>
      <c r="S439" s="97"/>
      <c r="T439" s="88"/>
      <c r="U439" s="88"/>
      <c r="V439" s="88"/>
      <c r="W439" s="88"/>
      <c r="X439" s="88"/>
      <c r="Y439" s="88"/>
      <c r="Z439" s="88"/>
    </row>
    <row r="440" spans="1:26" ht="17.25" customHeight="1">
      <c r="A440" s="430"/>
      <c r="B440" s="178" t="s">
        <v>32</v>
      </c>
      <c r="C440" s="100">
        <f>'Nira-Bhima '!I234</f>
        <v>168.4</v>
      </c>
      <c r="D440" s="100">
        <f>'Bhodani Jalgaon ALephata'!I243</f>
        <v>1285.5</v>
      </c>
      <c r="E440" s="100">
        <f>'Gagargaon '!J236</f>
        <v>372.7</v>
      </c>
      <c r="F440" s="100">
        <f>'Indapur-Madha-Kandhar-Baramati'!X238</f>
        <v>128.1</v>
      </c>
      <c r="G440" s="178"/>
      <c r="H440" s="206">
        <f t="shared" si="5"/>
        <v>1954.7</v>
      </c>
      <c r="I440" s="335">
        <v>4.28</v>
      </c>
      <c r="J440" s="335">
        <v>8.18</v>
      </c>
      <c r="K440" s="88"/>
      <c r="L440" s="297">
        <v>20</v>
      </c>
      <c r="M440" s="88"/>
      <c r="N440" s="298"/>
      <c r="O440" s="299">
        <f t="shared" ref="O440:O471" si="15">H440+H441-L440</f>
        <v>12216.600000000002</v>
      </c>
      <c r="P440" s="300">
        <v>529.13</v>
      </c>
      <c r="Q440" s="301">
        <f t="shared" ref="Q440" si="16">O440/P440</f>
        <v>23.088087993498768</v>
      </c>
      <c r="R440" s="88"/>
      <c r="S440" s="97"/>
      <c r="T440" s="88"/>
      <c r="U440" s="88"/>
      <c r="V440" s="88"/>
      <c r="W440" s="88"/>
      <c r="X440" s="88"/>
      <c r="Y440" s="88"/>
      <c r="Z440" s="88">
        <v>12216.6</v>
      </c>
    </row>
    <row r="441" spans="1:26" ht="17.25" customHeight="1">
      <c r="A441" s="330">
        <v>46242</v>
      </c>
      <c r="B441" s="178" t="s">
        <v>25</v>
      </c>
      <c r="C441" s="100">
        <f>'Nira-Bhima '!I235</f>
        <v>181.7</v>
      </c>
      <c r="D441" s="100">
        <f>'Bhodani Jalgaon ALephata'!I244</f>
        <v>9252.2000000000007</v>
      </c>
      <c r="E441" s="100">
        <f>'Gagargaon '!J237</f>
        <v>403.6</v>
      </c>
      <c r="F441" s="100">
        <f>'Indapur-Madha-Kandhar-Baramati'!X239</f>
        <v>444.4</v>
      </c>
      <c r="G441" s="178"/>
      <c r="H441" s="206">
        <f t="shared" si="5"/>
        <v>10281.900000000001</v>
      </c>
      <c r="I441" s="441"/>
      <c r="J441" s="441"/>
      <c r="K441" s="88"/>
      <c r="L441" s="430"/>
      <c r="M441" s="88"/>
      <c r="N441" s="430"/>
      <c r="O441" s="439"/>
      <c r="P441" s="430"/>
      <c r="Q441" s="430"/>
      <c r="R441" s="88"/>
      <c r="S441" s="97"/>
      <c r="T441" s="88"/>
      <c r="U441" s="88"/>
      <c r="V441" s="88"/>
      <c r="W441" s="88"/>
      <c r="X441" s="88"/>
      <c r="Y441" s="88"/>
      <c r="Z441" s="88"/>
    </row>
    <row r="442" spans="1:26" ht="17.25" customHeight="1">
      <c r="A442" s="430"/>
      <c r="B442" s="178" t="s">
        <v>32</v>
      </c>
      <c r="C442" s="100">
        <f>'Nira-Bhima '!I236</f>
        <v>171.2</v>
      </c>
      <c r="D442" s="100">
        <f>'Bhodani Jalgaon ALephata'!I245</f>
        <v>1597.8</v>
      </c>
      <c r="E442" s="100">
        <f>'Gagargaon '!J238</f>
        <v>392.7</v>
      </c>
      <c r="F442" s="100">
        <f>'Indapur-Madha-Kandhar-Baramati'!X240</f>
        <v>305.59999999999997</v>
      </c>
      <c r="G442" s="178"/>
      <c r="H442" s="206">
        <f t="shared" si="5"/>
        <v>2467.2999999999997</v>
      </c>
      <c r="I442" s="335">
        <v>4.25</v>
      </c>
      <c r="J442" s="335">
        <v>8.36</v>
      </c>
      <c r="K442" s="88"/>
      <c r="L442" s="297">
        <v>20</v>
      </c>
      <c r="M442" s="88"/>
      <c r="N442" s="298"/>
      <c r="O442" s="299">
        <f t="shared" ref="O442:O471" si="17">H442+H443-L442</f>
        <v>3467.2</v>
      </c>
      <c r="P442" s="300">
        <v>152.41</v>
      </c>
      <c r="Q442" s="301">
        <f t="shared" ref="Q442" si="18">O442/P442</f>
        <v>22.749163440719112</v>
      </c>
      <c r="R442" s="88"/>
      <c r="S442" s="97"/>
      <c r="T442" s="88"/>
      <c r="U442" s="88"/>
      <c r="V442" s="88"/>
      <c r="W442" s="88"/>
      <c r="X442" s="88"/>
      <c r="Y442" s="88"/>
      <c r="Z442" s="88">
        <v>3467.2</v>
      </c>
    </row>
    <row r="443" spans="1:26" ht="17.25" customHeight="1">
      <c r="A443" s="330">
        <v>46243</v>
      </c>
      <c r="B443" s="178" t="s">
        <v>25</v>
      </c>
      <c r="C443" s="100">
        <f>'Nira-Bhima '!I237</f>
        <v>185.10000000000002</v>
      </c>
      <c r="D443" s="100">
        <f>'Bhodani Jalgaon ALephata'!I246</f>
        <v>14.2</v>
      </c>
      <c r="E443" s="100">
        <f>'Gagargaon '!J239</f>
        <v>378.5</v>
      </c>
      <c r="F443" s="100">
        <f>'Indapur-Madha-Kandhar-Baramati'!X241</f>
        <v>442.09999999999997</v>
      </c>
      <c r="G443" s="178"/>
      <c r="H443" s="206">
        <f t="shared" si="5"/>
        <v>1019.8999999999999</v>
      </c>
      <c r="I443" s="441"/>
      <c r="J443" s="441"/>
      <c r="K443" s="88"/>
      <c r="L443" s="430"/>
      <c r="M443" s="88"/>
      <c r="N443" s="430"/>
      <c r="O443" s="439"/>
      <c r="P443" s="430"/>
      <c r="Q443" s="430"/>
      <c r="R443" s="88"/>
      <c r="S443" s="97"/>
      <c r="T443" s="88"/>
      <c r="U443" s="88"/>
      <c r="V443" s="88"/>
      <c r="W443" s="88"/>
      <c r="X443" s="88"/>
      <c r="Y443" s="88"/>
      <c r="Z443" s="88"/>
    </row>
    <row r="444" spans="1:26" ht="17.25" customHeight="1">
      <c r="A444" s="430"/>
      <c r="B444" s="178" t="s">
        <v>32</v>
      </c>
      <c r="C444" s="100">
        <f>'Nira-Bhima '!I238</f>
        <v>175.5</v>
      </c>
      <c r="D444" s="100">
        <f>'Bhodani Jalgaon ALephata'!I247</f>
        <v>1547.9</v>
      </c>
      <c r="E444" s="100">
        <f>'Gagargaon '!J240</f>
        <v>367.79999999999995</v>
      </c>
      <c r="F444" s="100">
        <f>'Indapur-Madha-Kandhar-Baramati'!X242</f>
        <v>401.6</v>
      </c>
      <c r="G444" s="178"/>
      <c r="H444" s="206">
        <f t="shared" si="5"/>
        <v>2492.7999999999997</v>
      </c>
      <c r="I444" s="335">
        <v>4.18</v>
      </c>
      <c r="J444" s="335">
        <v>8.26</v>
      </c>
      <c r="K444" s="88"/>
      <c r="L444" s="297">
        <v>20</v>
      </c>
      <c r="M444" s="88"/>
      <c r="N444" s="298"/>
      <c r="O444" s="299">
        <f t="shared" ref="O444:O471" si="19">H444+H445-L444</f>
        <v>3506.0999999999995</v>
      </c>
      <c r="P444" s="300">
        <v>152.16</v>
      </c>
      <c r="Q444" s="301">
        <f t="shared" ref="Q444" si="20">O444/P444</f>
        <v>23.04219242902208</v>
      </c>
      <c r="R444" s="88"/>
      <c r="S444" s="97"/>
      <c r="T444" s="88"/>
      <c r="U444" s="88"/>
      <c r="V444" s="88"/>
      <c r="W444" s="88"/>
      <c r="X444" s="88"/>
      <c r="Y444" s="88"/>
      <c r="Z444" s="88">
        <v>3506.1</v>
      </c>
    </row>
    <row r="445" spans="1:26" ht="17.25" customHeight="1">
      <c r="A445" s="330">
        <v>46244</v>
      </c>
      <c r="B445" s="178" t="s">
        <v>25</v>
      </c>
      <c r="C445" s="100">
        <f>'Nira-Bhima '!I239</f>
        <v>178.3</v>
      </c>
      <c r="D445" s="100">
        <f>'Bhodani Jalgaon ALephata'!I248</f>
        <v>8.9</v>
      </c>
      <c r="E445" s="100">
        <f>'Gagargaon '!J241</f>
        <v>392.59999999999997</v>
      </c>
      <c r="F445" s="100">
        <f>'Indapur-Madha-Kandhar-Baramati'!X243</f>
        <v>453.5</v>
      </c>
      <c r="G445" s="178"/>
      <c r="H445" s="206">
        <f t="shared" si="5"/>
        <v>1033.3</v>
      </c>
      <c r="I445" s="441"/>
      <c r="J445" s="441"/>
      <c r="K445" s="88"/>
      <c r="L445" s="430"/>
      <c r="M445" s="88"/>
      <c r="N445" s="430"/>
      <c r="O445" s="439"/>
      <c r="P445" s="430"/>
      <c r="Q445" s="430"/>
      <c r="R445" s="88"/>
      <c r="S445" s="97"/>
      <c r="T445" s="88"/>
      <c r="U445" s="88"/>
      <c r="V445" s="88"/>
      <c r="W445" s="88"/>
      <c r="X445" s="88"/>
      <c r="Y445" s="88"/>
      <c r="Z445" s="88"/>
    </row>
    <row r="446" spans="1:26" ht="17.25" customHeight="1">
      <c r="A446" s="430"/>
      <c r="B446" s="178" t="s">
        <v>32</v>
      </c>
      <c r="C446" s="100">
        <f>'Nira-Bhima '!I240</f>
        <v>161.20000000000002</v>
      </c>
      <c r="D446" s="100">
        <f>'Bhodani Jalgaon ALephata'!I249</f>
        <v>1644</v>
      </c>
      <c r="E446" s="100">
        <f>'Gagargaon '!J242</f>
        <v>301.10000000000002</v>
      </c>
      <c r="F446" s="100">
        <f>'Indapur-Madha-Kandhar-Baramati'!X244</f>
        <v>409.09999999999997</v>
      </c>
      <c r="G446" s="178"/>
      <c r="H446" s="206">
        <f t="shared" si="5"/>
        <v>2515.4</v>
      </c>
      <c r="I446" s="335">
        <v>4.16</v>
      </c>
      <c r="J446" s="335">
        <v>8.1999999999999993</v>
      </c>
      <c r="K446" s="88"/>
      <c r="L446" s="297">
        <f>20+132</f>
        <v>152</v>
      </c>
      <c r="M446" s="88"/>
      <c r="N446" s="298"/>
      <c r="O446" s="299">
        <f t="shared" ref="O446:O471" si="21">H446+H447-L446</f>
        <v>3329.8</v>
      </c>
      <c r="P446" s="300">
        <v>143.38</v>
      </c>
      <c r="Q446" s="301">
        <f t="shared" ref="Q446" si="22">O446/P446</f>
        <v>23.223601618077836</v>
      </c>
      <c r="R446" s="88"/>
      <c r="S446" s="97"/>
      <c r="T446" s="88"/>
      <c r="U446" s="88"/>
      <c r="V446" s="88"/>
      <c r="W446" s="88"/>
      <c r="X446" s="88"/>
      <c r="Y446" s="88"/>
      <c r="Z446" s="88">
        <v>3329.8</v>
      </c>
    </row>
    <row r="447" spans="1:26" ht="17.25" customHeight="1">
      <c r="A447" s="303">
        <v>46245</v>
      </c>
      <c r="B447" s="178" t="s">
        <v>25</v>
      </c>
      <c r="C447" s="100">
        <f>'Nira-Bhima '!I194</f>
        <v>176.6</v>
      </c>
      <c r="D447" s="100">
        <f>'Bhodani Jalgaon ALephata'!I202</f>
        <v>8.4</v>
      </c>
      <c r="E447" s="100">
        <f>'Gagargaon '!J196</f>
        <v>301.5</v>
      </c>
      <c r="F447" s="100">
        <f>'Indapur-Madha-Kandhar-Baramati'!X197</f>
        <v>479.9</v>
      </c>
      <c r="G447" s="178"/>
      <c r="H447" s="206">
        <f t="shared" ref="H447:H470" si="23">SUM(C447:F447)</f>
        <v>966.4</v>
      </c>
      <c r="I447" s="441"/>
      <c r="J447" s="441"/>
      <c r="K447" s="88"/>
      <c r="L447" s="430"/>
      <c r="M447" s="88"/>
      <c r="N447" s="430"/>
      <c r="O447" s="439"/>
      <c r="P447" s="430"/>
      <c r="Q447" s="430"/>
      <c r="R447" s="88"/>
      <c r="S447" s="97"/>
      <c r="T447" s="88"/>
      <c r="U447" s="88"/>
      <c r="V447" s="88"/>
      <c r="W447" s="88"/>
      <c r="X447" s="88"/>
      <c r="Y447" s="88"/>
      <c r="Z447" s="88"/>
    </row>
    <row r="448" spans="1:26" ht="17.25" customHeight="1">
      <c r="A448" s="304"/>
      <c r="B448" s="178" t="s">
        <v>32</v>
      </c>
      <c r="C448" s="100">
        <f>'Nira-Bhima '!I195</f>
        <v>173</v>
      </c>
      <c r="D448" s="100">
        <f>'Bhodani Jalgaon ALephata'!I203</f>
        <v>1548.7</v>
      </c>
      <c r="E448" s="100">
        <f>'Gagargaon '!J197</f>
        <v>386.79999999999995</v>
      </c>
      <c r="F448" s="100">
        <f>'Indapur-Madha-Kandhar-Baramati'!X198</f>
        <v>369.7</v>
      </c>
      <c r="G448" s="178"/>
      <c r="H448" s="206">
        <f t="shared" si="23"/>
        <v>2478.1999999999998</v>
      </c>
      <c r="I448" s="335">
        <v>4.2699999999999996</v>
      </c>
      <c r="J448" s="335">
        <v>8.2100000000000009</v>
      </c>
      <c r="K448" s="88"/>
      <c r="L448" s="297">
        <v>20</v>
      </c>
      <c r="M448" s="88"/>
      <c r="N448" s="298"/>
      <c r="O448" s="299">
        <f t="shared" ref="O448:O471" si="24">H448+H449-L448</f>
        <v>12203.5</v>
      </c>
      <c r="P448" s="300">
        <v>539.55999999999995</v>
      </c>
      <c r="Q448" s="301">
        <f t="shared" ref="Q448:Q471" si="25">O448/P448</f>
        <v>22.6175031507154</v>
      </c>
      <c r="R448" s="88"/>
      <c r="S448" s="97"/>
      <c r="T448" s="88"/>
      <c r="U448" s="88"/>
      <c r="V448" s="88"/>
      <c r="W448" s="88"/>
      <c r="X448" s="88"/>
      <c r="Y448" s="88"/>
      <c r="Z448" s="88">
        <v>12203.5</v>
      </c>
    </row>
    <row r="449" spans="1:26" ht="17.25" customHeight="1">
      <c r="A449" s="303">
        <v>46246</v>
      </c>
      <c r="B449" s="178" t="s">
        <v>25</v>
      </c>
      <c r="C449" s="100">
        <f>'Nira-Bhima '!I196</f>
        <v>182.1</v>
      </c>
      <c r="D449" s="100">
        <f>'Bhodani Jalgaon ALephata'!I204</f>
        <v>8718.7000000000007</v>
      </c>
      <c r="E449" s="100">
        <f>'Gagargaon '!J198</f>
        <v>378.5</v>
      </c>
      <c r="F449" s="100">
        <f>'Indapur-Madha-Kandhar-Baramati'!X199</f>
        <v>466.00000000000006</v>
      </c>
      <c r="G449" s="178"/>
      <c r="H449" s="206">
        <f t="shared" si="23"/>
        <v>9745.3000000000011</v>
      </c>
      <c r="I449" s="441"/>
      <c r="J449" s="441"/>
      <c r="K449" s="88"/>
      <c r="L449" s="430"/>
      <c r="M449" s="88"/>
      <c r="N449" s="430"/>
      <c r="O449" s="439"/>
      <c r="P449" s="430"/>
      <c r="Q449" s="430"/>
      <c r="R449" s="88"/>
      <c r="S449" s="97"/>
      <c r="T449" s="88"/>
      <c r="U449" s="88"/>
      <c r="V449" s="88"/>
      <c r="W449" s="88"/>
      <c r="X449" s="88"/>
      <c r="Y449" s="88"/>
      <c r="Z449" s="88"/>
    </row>
    <row r="450" spans="1:26" ht="17.25" customHeight="1">
      <c r="A450" s="304"/>
      <c r="B450" s="178" t="s">
        <v>32</v>
      </c>
      <c r="C450" s="100">
        <f>'Nira-Bhima '!I197</f>
        <v>157.19999999999999</v>
      </c>
      <c r="D450" s="100">
        <f>'Bhodani Jalgaon ALephata'!I205</f>
        <v>1449.3999999999999</v>
      </c>
      <c r="E450" s="100">
        <f>'Gagargaon '!J199</f>
        <v>369.20000000000005</v>
      </c>
      <c r="F450" s="100">
        <f>'Indapur-Madha-Kandhar-Baramati'!X200</f>
        <v>329.8</v>
      </c>
      <c r="G450" s="178"/>
      <c r="H450" s="206">
        <f t="shared" si="23"/>
        <v>2305.6</v>
      </c>
      <c r="I450" s="335">
        <v>4.1900000000000004</v>
      </c>
      <c r="J450" s="335">
        <v>8.2100000000000009</v>
      </c>
      <c r="K450" s="88"/>
      <c r="L450" s="297">
        <v>20</v>
      </c>
      <c r="M450" s="88"/>
      <c r="N450" s="298"/>
      <c r="O450" s="299">
        <f t="shared" ref="O450:O471" si="26">H450+H451-L450</f>
        <v>3303.8999999999996</v>
      </c>
      <c r="P450" s="300">
        <v>145.34</v>
      </c>
      <c r="Q450" s="301">
        <f t="shared" ref="Q450:Q471" si="27">O450/P450</f>
        <v>22.732214118618408</v>
      </c>
      <c r="R450" s="88"/>
      <c r="S450" s="97"/>
      <c r="T450" s="88"/>
      <c r="U450" s="88"/>
      <c r="V450" s="88"/>
      <c r="W450" s="88"/>
      <c r="X450" s="88"/>
      <c r="Y450" s="88"/>
      <c r="Z450" s="88"/>
    </row>
    <row r="451" spans="1:26" ht="17.25" customHeight="1">
      <c r="A451" s="303">
        <v>46247</v>
      </c>
      <c r="B451" s="178" t="s">
        <v>25</v>
      </c>
      <c r="C451" s="100">
        <f>'Nira-Bhima '!I198</f>
        <v>184.79999999999998</v>
      </c>
      <c r="D451" s="100">
        <f>'Bhodani Jalgaon ALephata'!I206</f>
        <v>10</v>
      </c>
      <c r="E451" s="100">
        <f>'Gagargaon '!J200</f>
        <v>372.5</v>
      </c>
      <c r="F451" s="100">
        <f>'Indapur-Madha-Kandhar-Baramati'!X201</f>
        <v>451.00000000000006</v>
      </c>
      <c r="G451" s="178"/>
      <c r="H451" s="206">
        <f t="shared" si="23"/>
        <v>1018.3</v>
      </c>
      <c r="I451" s="441"/>
      <c r="J451" s="441"/>
      <c r="K451" s="88"/>
      <c r="L451" s="430"/>
      <c r="M451" s="88"/>
      <c r="N451" s="430"/>
      <c r="O451" s="439"/>
      <c r="P451" s="430"/>
      <c r="Q451" s="430"/>
      <c r="R451" s="88"/>
      <c r="S451" s="97"/>
      <c r="T451" s="88"/>
      <c r="U451" s="88"/>
      <c r="V451" s="88"/>
      <c r="W451" s="88"/>
      <c r="X451" s="88"/>
      <c r="Y451" s="88"/>
      <c r="Z451" s="88"/>
    </row>
    <row r="452" spans="1:26" ht="17.25" customHeight="1">
      <c r="A452" s="304"/>
      <c r="B452" s="178" t="s">
        <v>32</v>
      </c>
      <c r="C452" s="100">
        <f>'Nira-Bhima '!I199</f>
        <v>156.80000000000001</v>
      </c>
      <c r="D452" s="100">
        <f>'Bhodani Jalgaon ALephata'!I207</f>
        <v>1517</v>
      </c>
      <c r="E452" s="100">
        <f>'Gagargaon '!J201</f>
        <v>304.3</v>
      </c>
      <c r="F452" s="100">
        <f>'Indapur-Madha-Kandhar-Baramati'!X202</f>
        <v>341.59999999999997</v>
      </c>
      <c r="G452" s="178"/>
      <c r="H452" s="206">
        <f t="shared" si="23"/>
        <v>2319.6999999999998</v>
      </c>
      <c r="I452" s="335">
        <v>4.1100000000000003</v>
      </c>
      <c r="J452" s="335">
        <v>8.2899999999999991</v>
      </c>
      <c r="K452" s="88"/>
      <c r="L452" s="297">
        <v>20</v>
      </c>
      <c r="M452" s="88"/>
      <c r="N452" s="298"/>
      <c r="O452" s="299">
        <f t="shared" ref="O452:O471" si="28">H452+H453-L452</f>
        <v>11640.599999999999</v>
      </c>
      <c r="P452" s="300">
        <v>502.86</v>
      </c>
      <c r="Q452" s="301">
        <f t="shared" ref="Q452:Q471" si="29">O452/P452</f>
        <v>23.148788927335637</v>
      </c>
      <c r="R452" s="88"/>
      <c r="S452" s="97"/>
      <c r="T452" s="88"/>
      <c r="U452" s="88"/>
      <c r="V452" s="88"/>
      <c r="W452" s="88"/>
      <c r="X452" s="88"/>
      <c r="Y452" s="88"/>
      <c r="Z452" s="88"/>
    </row>
    <row r="453" spans="1:26" ht="17.25" customHeight="1">
      <c r="A453" s="303">
        <v>46248</v>
      </c>
      <c r="B453" s="178" t="s">
        <v>25</v>
      </c>
      <c r="C453" s="100">
        <f>'Nira-Bhima '!I200</f>
        <v>174.8</v>
      </c>
      <c r="D453" s="100">
        <f>'Bhodani Jalgaon ALephata'!I208</f>
        <v>8368.7000000000007</v>
      </c>
      <c r="E453" s="100">
        <f>'Gagargaon '!J202</f>
        <v>373.6</v>
      </c>
      <c r="F453" s="100">
        <f>'Indapur-Madha-Kandhar-Baramati'!X203</f>
        <v>423.79999999999995</v>
      </c>
      <c r="G453" s="178"/>
      <c r="H453" s="206">
        <f t="shared" si="23"/>
        <v>9340.9</v>
      </c>
      <c r="I453" s="441"/>
      <c r="J453" s="441"/>
      <c r="K453" s="88"/>
      <c r="L453" s="430"/>
      <c r="M453" s="88"/>
      <c r="N453" s="430"/>
      <c r="O453" s="439"/>
      <c r="P453" s="430"/>
      <c r="Q453" s="430"/>
      <c r="R453" s="88"/>
      <c r="S453" s="97"/>
      <c r="T453" s="88"/>
      <c r="U453" s="88"/>
      <c r="V453" s="88"/>
      <c r="W453" s="88"/>
      <c r="X453" s="88"/>
      <c r="Y453" s="88"/>
      <c r="Z453" s="88"/>
    </row>
    <row r="454" spans="1:26" ht="17.25" customHeight="1">
      <c r="A454" s="304"/>
      <c r="B454" s="178" t="s">
        <v>32</v>
      </c>
      <c r="C454" s="100">
        <f>'Nira-Bhima '!I201</f>
        <v>0</v>
      </c>
      <c r="D454" s="100">
        <f>'Bhodani Jalgaon ALephata'!I209</f>
        <v>1470.6</v>
      </c>
      <c r="E454" s="100">
        <f>'Gagargaon '!J203</f>
        <v>179.29999999999998</v>
      </c>
      <c r="F454" s="100">
        <f>'Indapur-Madha-Kandhar-Baramati'!X204</f>
        <v>0</v>
      </c>
      <c r="G454" s="178"/>
      <c r="H454" s="206">
        <f t="shared" si="23"/>
        <v>1649.8999999999999</v>
      </c>
      <c r="I454" s="335">
        <v>4.1500000000000004</v>
      </c>
      <c r="J454" s="335">
        <v>8.15</v>
      </c>
      <c r="K454" s="88"/>
      <c r="L454" s="297">
        <v>10</v>
      </c>
      <c r="M454" s="88"/>
      <c r="N454" s="298"/>
      <c r="O454" s="299">
        <f t="shared" ref="O454:O471" si="30">H454+H455-L454</f>
        <v>2663</v>
      </c>
      <c r="P454" s="300">
        <v>115.63</v>
      </c>
      <c r="Q454" s="301">
        <f t="shared" ref="Q454:Q471" si="31">O454/P454</f>
        <v>23.030355444088904</v>
      </c>
      <c r="R454" s="88"/>
      <c r="S454" s="97"/>
      <c r="T454" s="88"/>
      <c r="U454" s="88"/>
      <c r="V454" s="88"/>
      <c r="W454" s="88"/>
      <c r="X454" s="88"/>
      <c r="Y454" s="88"/>
      <c r="Z454" s="88"/>
    </row>
    <row r="455" spans="1:26" ht="17.25" customHeight="1">
      <c r="A455" s="303">
        <v>46249</v>
      </c>
      <c r="B455" s="178" t="s">
        <v>25</v>
      </c>
      <c r="C455" s="100">
        <f>'Nira-Bhima '!I202</f>
        <v>180.39999999999998</v>
      </c>
      <c r="D455" s="100">
        <f>'Bhodani Jalgaon ALephata'!I210</f>
        <v>15.8</v>
      </c>
      <c r="E455" s="100">
        <f>'Gagargaon '!J204</f>
        <v>402.2</v>
      </c>
      <c r="F455" s="100">
        <f>'Indapur-Madha-Kandhar-Baramati'!X205</f>
        <v>424.7000000000001</v>
      </c>
      <c r="G455" s="178"/>
      <c r="H455" s="206">
        <f t="shared" si="23"/>
        <v>1023.1000000000001</v>
      </c>
      <c r="I455" s="441"/>
      <c r="J455" s="441"/>
      <c r="K455" s="88"/>
      <c r="L455" s="430"/>
      <c r="M455" s="88"/>
      <c r="N455" s="430"/>
      <c r="O455" s="439"/>
      <c r="P455" s="430"/>
      <c r="Q455" s="430"/>
      <c r="R455" s="88"/>
      <c r="S455" s="97"/>
      <c r="T455" s="88"/>
      <c r="U455" s="88"/>
      <c r="V455" s="88"/>
      <c r="W455" s="88"/>
      <c r="X455" s="88"/>
      <c r="Y455" s="88"/>
      <c r="Z455" s="88"/>
    </row>
    <row r="456" spans="1:26" ht="17.25" customHeight="1">
      <c r="A456" s="304"/>
      <c r="B456" s="178" t="s">
        <v>32</v>
      </c>
      <c r="C456" s="100">
        <f>'Nira-Bhima '!I203</f>
        <v>170.20000000000002</v>
      </c>
      <c r="D456" s="100">
        <f>'Bhodani Jalgaon ALephata'!I211</f>
        <v>9632.1</v>
      </c>
      <c r="E456" s="100">
        <f>'Gagargaon '!J205</f>
        <v>369.9</v>
      </c>
      <c r="F456" s="100">
        <f>'Indapur-Madha-Kandhar-Baramati'!X206</f>
        <v>298.5</v>
      </c>
      <c r="G456" s="178"/>
      <c r="H456" s="206">
        <f t="shared" si="23"/>
        <v>10470.700000000001</v>
      </c>
      <c r="I456" s="335">
        <v>4.32</v>
      </c>
      <c r="J456" s="335">
        <v>8.19</v>
      </c>
      <c r="K456" s="88"/>
      <c r="L456" s="297">
        <v>10</v>
      </c>
      <c r="M456" s="88"/>
      <c r="N456" s="298"/>
      <c r="O456" s="299">
        <f t="shared" ref="O456:O471" si="32">H456+H457-L456</f>
        <v>11440.1</v>
      </c>
      <c r="P456" s="300">
        <v>491.19</v>
      </c>
      <c r="Q456" s="301">
        <f t="shared" ref="Q456:Q471" si="33">O456/P456</f>
        <v>23.290580019951548</v>
      </c>
      <c r="R456" s="88"/>
      <c r="S456" s="97"/>
      <c r="T456" s="88"/>
      <c r="U456" s="88"/>
      <c r="V456" s="88"/>
      <c r="W456" s="88"/>
      <c r="X456" s="88"/>
      <c r="Y456" s="88"/>
      <c r="Z456" s="88"/>
    </row>
    <row r="457" spans="1:26" ht="17.25">
      <c r="A457" s="303">
        <v>46250</v>
      </c>
      <c r="B457" s="178" t="s">
        <v>25</v>
      </c>
      <c r="C457" s="100">
        <f>'Nira-Bhima '!I204</f>
        <v>165.3</v>
      </c>
      <c r="D457" s="100">
        <f>'Bhodani Jalgaon ALephata'!I212</f>
        <v>9.1999999999999993</v>
      </c>
      <c r="E457" s="100">
        <f>'Gagargaon '!J206</f>
        <v>392.7</v>
      </c>
      <c r="F457" s="100">
        <f>'Indapur-Madha-Kandhar-Baramati'!X207</f>
        <v>412.20000000000005</v>
      </c>
      <c r="G457" s="178"/>
      <c r="H457" s="206">
        <f t="shared" si="23"/>
        <v>979.40000000000009</v>
      </c>
      <c r="I457" s="441"/>
      <c r="J457" s="441"/>
      <c r="K457" s="88"/>
      <c r="L457" s="430"/>
      <c r="M457" s="88"/>
      <c r="N457" s="430"/>
      <c r="O457" s="439"/>
      <c r="P457" s="430"/>
      <c r="Q457" s="430"/>
      <c r="R457" s="88"/>
      <c r="S457" s="97"/>
      <c r="T457" s="88"/>
      <c r="U457" s="88"/>
      <c r="V457" s="88"/>
      <c r="W457" s="88"/>
      <c r="X457" s="88"/>
      <c r="Y457" s="88"/>
      <c r="Z457" s="88"/>
    </row>
    <row r="458" spans="1:26" ht="17.25" customHeight="1">
      <c r="A458" s="304"/>
      <c r="B458" s="178" t="s">
        <v>32</v>
      </c>
      <c r="C458" s="100">
        <f>'Nira-Bhima '!I205</f>
        <v>153.60000000000002</v>
      </c>
      <c r="D458" s="100">
        <f>'Bhodani Jalgaon ALephata'!I213</f>
        <v>1915.9</v>
      </c>
      <c r="E458" s="100">
        <f>'Gagargaon '!J207</f>
        <v>360.2</v>
      </c>
      <c r="F458" s="100">
        <f>'Indapur-Madha-Kandhar-Baramati'!X208</f>
        <v>306.8</v>
      </c>
      <c r="G458" s="178"/>
      <c r="H458" s="206">
        <f t="shared" si="23"/>
        <v>2736.5</v>
      </c>
      <c r="I458" s="335">
        <v>4.0999999999999996</v>
      </c>
      <c r="J458" s="335">
        <v>8.11</v>
      </c>
      <c r="K458" s="88"/>
      <c r="L458" s="297">
        <v>20</v>
      </c>
      <c r="M458" s="88"/>
      <c r="N458" s="298"/>
      <c r="O458" s="299">
        <f t="shared" ref="O458:O471" si="34">H458+H459-L458</f>
        <v>11637.300000000001</v>
      </c>
      <c r="P458" s="300">
        <v>495.68</v>
      </c>
      <c r="Q458" s="301">
        <f t="shared" ref="Q458:Q471" si="35">O458/P458</f>
        <v>23.477445125887673</v>
      </c>
      <c r="R458" s="88"/>
      <c r="S458" s="97"/>
      <c r="T458" s="88"/>
      <c r="U458" s="88"/>
      <c r="V458" s="88"/>
      <c r="W458" s="88"/>
      <c r="X458" s="88"/>
      <c r="Y458" s="88"/>
      <c r="Z458" s="88"/>
    </row>
    <row r="459" spans="1:26" ht="17.25" customHeight="1">
      <c r="A459" s="303">
        <v>46251</v>
      </c>
      <c r="B459" s="178" t="s">
        <v>25</v>
      </c>
      <c r="C459" s="100">
        <f>'Nira-Bhima '!I206</f>
        <v>175.59999999999997</v>
      </c>
      <c r="D459" s="100">
        <f>'Bhodani Jalgaon ALephata'!I214</f>
        <v>7951</v>
      </c>
      <c r="E459" s="100">
        <f>'Gagargaon '!J208</f>
        <v>379.5</v>
      </c>
      <c r="F459" s="100">
        <f>'Indapur-Madha-Kandhar-Baramati'!X209</f>
        <v>414.70000000000005</v>
      </c>
      <c r="G459" s="178"/>
      <c r="H459" s="206">
        <f t="shared" si="23"/>
        <v>8920.8000000000011</v>
      </c>
      <c r="I459" s="441"/>
      <c r="J459" s="441"/>
      <c r="K459" s="88"/>
      <c r="L459" s="430"/>
      <c r="M459" s="88"/>
      <c r="N459" s="430"/>
      <c r="O459" s="439"/>
      <c r="P459" s="430"/>
      <c r="Q459" s="430"/>
      <c r="R459" s="88"/>
      <c r="S459" s="97"/>
      <c r="T459" s="88"/>
      <c r="U459" s="88"/>
      <c r="V459" s="88"/>
      <c r="W459" s="88"/>
      <c r="X459" s="88"/>
      <c r="Y459" s="88"/>
      <c r="Z459" s="88"/>
    </row>
    <row r="460" spans="1:26" ht="17.25" customHeight="1">
      <c r="A460" s="304"/>
      <c r="B460" s="178" t="s">
        <v>32</v>
      </c>
      <c r="C460" s="100">
        <f>'Nira-Bhima '!I207</f>
        <v>149.19999999999999</v>
      </c>
      <c r="D460" s="100">
        <f>'Bhodani Jalgaon ALephata'!I215</f>
        <v>1848.6000000000001</v>
      </c>
      <c r="E460" s="100">
        <f>'Gagargaon '!J209</f>
        <v>328.3</v>
      </c>
      <c r="F460" s="100">
        <f>'Indapur-Madha-Kandhar-Baramati'!X210</f>
        <v>330.2</v>
      </c>
      <c r="G460" s="178"/>
      <c r="H460" s="206">
        <f t="shared" si="23"/>
        <v>2656.3</v>
      </c>
      <c r="I460" s="335">
        <v>4.03</v>
      </c>
      <c r="J460" s="335">
        <v>8.2200000000000006</v>
      </c>
      <c r="K460" s="88"/>
      <c r="L460" s="297">
        <v>20</v>
      </c>
      <c r="M460" s="88"/>
      <c r="N460" s="298"/>
      <c r="O460" s="299">
        <f t="shared" ref="O460:O471" si="36">H460+H461-L460</f>
        <v>3679.5</v>
      </c>
      <c r="P460" s="300">
        <v>158.78</v>
      </c>
      <c r="Q460" s="301">
        <f t="shared" ref="Q460:Q471" si="37">O460/P460</f>
        <v>23.173573497921652</v>
      </c>
      <c r="R460" s="88"/>
      <c r="S460" s="97"/>
      <c r="T460" s="88"/>
      <c r="U460" s="88"/>
      <c r="V460" s="88"/>
      <c r="W460" s="88"/>
      <c r="X460" s="88"/>
      <c r="Y460" s="88"/>
      <c r="Z460" s="88"/>
    </row>
    <row r="461" spans="1:26" ht="17.25" customHeight="1">
      <c r="A461" s="303">
        <v>46252</v>
      </c>
      <c r="B461" s="178" t="s">
        <v>25</v>
      </c>
      <c r="C461" s="100">
        <f>'Nira-Bhima '!I208</f>
        <v>183.29999999999998</v>
      </c>
      <c r="D461" s="100">
        <f>'Bhodani Jalgaon ALephata'!I216</f>
        <v>8.3000000000000007</v>
      </c>
      <c r="E461" s="100">
        <f>'Gagargaon '!J210</f>
        <v>410.3</v>
      </c>
      <c r="F461" s="100">
        <f>'Indapur-Madha-Kandhar-Baramati'!X211</f>
        <v>441.3</v>
      </c>
      <c r="G461" s="178"/>
      <c r="H461" s="206">
        <f t="shared" si="23"/>
        <v>1043.2</v>
      </c>
      <c r="I461" s="441"/>
      <c r="J461" s="441"/>
      <c r="K461" s="88"/>
      <c r="L461" s="430"/>
      <c r="M461" s="88"/>
      <c r="N461" s="430"/>
      <c r="O461" s="439"/>
      <c r="P461" s="430"/>
      <c r="Q461" s="430"/>
      <c r="R461" s="88"/>
      <c r="S461" s="97"/>
      <c r="T461" s="88"/>
      <c r="U461" s="88"/>
      <c r="V461" s="88"/>
      <c r="W461" s="88"/>
      <c r="X461" s="88"/>
      <c r="Y461" s="88"/>
      <c r="Z461" s="88"/>
    </row>
    <row r="462" spans="1:26" ht="17.25" customHeight="1">
      <c r="A462" s="304"/>
      <c r="B462" s="178" t="s">
        <v>32</v>
      </c>
      <c r="C462" s="100">
        <f>'Nira-Bhima '!I209</f>
        <v>164</v>
      </c>
      <c r="D462" s="100">
        <f>'Bhodani Jalgaon ALephata'!I217</f>
        <v>9574.2999999999993</v>
      </c>
      <c r="E462" s="100">
        <f>'Gagargaon '!J211</f>
        <v>362.8</v>
      </c>
      <c r="F462" s="100">
        <f>'Indapur-Madha-Kandhar-Baramati'!X212</f>
        <v>321.59999999999997</v>
      </c>
      <c r="G462" s="178"/>
      <c r="H462" s="206">
        <f t="shared" si="23"/>
        <v>10422.699999999999</v>
      </c>
      <c r="I462" s="335">
        <v>4.07</v>
      </c>
      <c r="J462" s="335">
        <v>8.1999999999999993</v>
      </c>
      <c r="K462" s="88"/>
      <c r="L462" s="297">
        <v>20</v>
      </c>
      <c r="M462" s="88"/>
      <c r="N462" s="298"/>
      <c r="O462" s="299">
        <f t="shared" ref="O462:O471" si="38">H462+H463-L462</f>
        <v>11434.8</v>
      </c>
      <c r="P462" s="300">
        <v>483.67</v>
      </c>
      <c r="Q462" s="301">
        <f t="shared" ref="Q462:Q471" si="39">O462/P462</f>
        <v>23.641739202348706</v>
      </c>
      <c r="R462" s="88"/>
      <c r="S462" s="97"/>
      <c r="T462" s="88"/>
      <c r="U462" s="88"/>
      <c r="V462" s="88"/>
      <c r="W462" s="88"/>
      <c r="X462" s="88"/>
      <c r="Y462" s="88"/>
      <c r="Z462" s="88"/>
    </row>
    <row r="463" spans="1:26" ht="17.25" customHeight="1">
      <c r="A463" s="303">
        <v>46253</v>
      </c>
      <c r="B463" s="178" t="s">
        <v>25</v>
      </c>
      <c r="C463" s="100">
        <f>'Nira-Bhima '!I210</f>
        <v>183.1</v>
      </c>
      <c r="D463" s="100">
        <f>'Bhodani Jalgaon ALephata'!I218</f>
        <v>8.6999999999999993</v>
      </c>
      <c r="E463" s="100">
        <f>'Gagargaon '!J212</f>
        <v>402.1</v>
      </c>
      <c r="F463" s="100">
        <f>'Indapur-Madha-Kandhar-Baramati'!X213</f>
        <v>438.2</v>
      </c>
      <c r="G463" s="178"/>
      <c r="H463" s="206">
        <f t="shared" si="23"/>
        <v>1032.0999999999999</v>
      </c>
      <c r="I463" s="441"/>
      <c r="J463" s="441"/>
      <c r="K463" s="88"/>
      <c r="L463" s="430"/>
      <c r="M463" s="88"/>
      <c r="N463" s="430"/>
      <c r="O463" s="439"/>
      <c r="P463" s="430"/>
      <c r="Q463" s="430"/>
      <c r="R463" s="88"/>
      <c r="S463" s="97"/>
      <c r="T463" s="88"/>
      <c r="U463" s="88"/>
      <c r="V463" s="88"/>
      <c r="W463" s="88"/>
      <c r="X463" s="88"/>
      <c r="Y463" s="88"/>
      <c r="Z463" s="88"/>
    </row>
    <row r="464" spans="1:26" ht="17.25" customHeight="1">
      <c r="A464" s="304"/>
      <c r="B464" s="178" t="s">
        <v>32</v>
      </c>
      <c r="C464" s="100">
        <f>'Nira-Bhima '!I211</f>
        <v>156.1</v>
      </c>
      <c r="D464" s="100">
        <f>'Bhodani Jalgaon ALephata'!I219</f>
        <v>10880.4</v>
      </c>
      <c r="E464" s="100">
        <f>'Gagargaon '!J213</f>
        <v>375</v>
      </c>
      <c r="F464" s="100">
        <f>'Indapur-Madha-Kandhar-Baramati'!X214</f>
        <v>325.5</v>
      </c>
      <c r="G464" s="178"/>
      <c r="H464" s="206">
        <f t="shared" si="23"/>
        <v>11737</v>
      </c>
      <c r="I464" s="335">
        <v>4.13</v>
      </c>
      <c r="J464" s="335">
        <v>8.17</v>
      </c>
      <c r="K464" s="88"/>
      <c r="L464" s="297">
        <v>20</v>
      </c>
      <c r="M464" s="88"/>
      <c r="N464" s="298"/>
      <c r="O464" s="299">
        <f t="shared" ref="O464:O471" si="40">H464+H465-L464</f>
        <v>12703.5</v>
      </c>
      <c r="P464" s="300">
        <v>532.39</v>
      </c>
      <c r="Q464" s="301">
        <f t="shared" ref="Q464:Q471" si="41">O464/P464</f>
        <v>23.861267116211799</v>
      </c>
      <c r="R464" s="88"/>
      <c r="S464" s="97"/>
      <c r="T464" s="88"/>
      <c r="U464" s="88"/>
      <c r="V464" s="88"/>
      <c r="W464" s="88"/>
      <c r="X464" s="88"/>
      <c r="Y464" s="88"/>
      <c r="Z464" s="88"/>
    </row>
    <row r="465" spans="1:26" ht="17.25" customHeight="1">
      <c r="A465" s="303">
        <v>46254</v>
      </c>
      <c r="B465" s="178" t="s">
        <v>25</v>
      </c>
      <c r="C465" s="100">
        <f>'Nira-Bhima '!I212</f>
        <v>180.7</v>
      </c>
      <c r="D465" s="100">
        <f>'Bhodani Jalgaon ALephata'!I220</f>
        <v>8</v>
      </c>
      <c r="E465" s="100">
        <f>'Gagargaon '!J214</f>
        <v>376.59999999999997</v>
      </c>
      <c r="F465" s="100">
        <f>'Indapur-Madha-Kandhar-Baramati'!X215</f>
        <v>421.20000000000005</v>
      </c>
      <c r="G465" s="178"/>
      <c r="H465" s="206">
        <f t="shared" si="23"/>
        <v>986.5</v>
      </c>
      <c r="I465" s="441"/>
      <c r="J465" s="441"/>
      <c r="K465" s="88"/>
      <c r="L465" s="430"/>
      <c r="M465" s="88"/>
      <c r="N465" s="430"/>
      <c r="O465" s="439"/>
      <c r="P465" s="430"/>
      <c r="Q465" s="430"/>
      <c r="R465" s="88"/>
      <c r="S465" s="97"/>
      <c r="T465" s="88"/>
      <c r="U465" s="88"/>
      <c r="V465" s="88"/>
      <c r="W465" s="88"/>
      <c r="X465" s="88"/>
      <c r="Y465" s="88"/>
      <c r="Z465" s="88"/>
    </row>
    <row r="466" spans="1:26" ht="17.25" customHeight="1">
      <c r="A466" s="304"/>
      <c r="B466" s="178" t="s">
        <v>32</v>
      </c>
      <c r="C466" s="100">
        <f>'Nira-Bhima '!I213</f>
        <v>156.29999999999998</v>
      </c>
      <c r="D466" s="100">
        <f>'Bhodani Jalgaon ALephata'!I221</f>
        <v>9809.5</v>
      </c>
      <c r="E466" s="100">
        <f>'Gagargaon '!J215</f>
        <v>0</v>
      </c>
      <c r="F466" s="100">
        <f>'Indapur-Madha-Kandhar-Baramati'!X216</f>
        <v>298.00000000000006</v>
      </c>
      <c r="G466" s="178"/>
      <c r="H466" s="206">
        <f t="shared" si="23"/>
        <v>10263.799999999999</v>
      </c>
      <c r="I466" s="335">
        <v>4.28</v>
      </c>
      <c r="J466" s="335">
        <v>8.4</v>
      </c>
      <c r="K466" s="88"/>
      <c r="L466" s="297">
        <v>20</v>
      </c>
      <c r="M466" s="88"/>
      <c r="N466" s="298"/>
      <c r="O466" s="299">
        <f t="shared" ref="O466:O471" si="42">H466+H467-L466</f>
        <v>11201.8</v>
      </c>
      <c r="P466" s="300">
        <v>489.73</v>
      </c>
      <c r="Q466" s="301">
        <f t="shared" ref="Q466:Q471" si="43">O466/P466</f>
        <v>22.87342004778143</v>
      </c>
      <c r="R466" s="88"/>
      <c r="S466" s="97"/>
      <c r="T466" s="88"/>
      <c r="U466" s="88"/>
      <c r="V466" s="88"/>
      <c r="W466" s="88"/>
      <c r="X466" s="88"/>
      <c r="Y466" s="88"/>
      <c r="Z466" s="88"/>
    </row>
    <row r="467" spans="1:26" ht="17.25" customHeight="1">
      <c r="A467" s="303">
        <v>46255</v>
      </c>
      <c r="B467" s="178" t="s">
        <v>25</v>
      </c>
      <c r="C467" s="100">
        <f>'Nira-Bhima '!I166</f>
        <v>168.8</v>
      </c>
      <c r="D467" s="100">
        <f>'Bhodani Jalgaon ALephata'!I172</f>
        <v>10.3</v>
      </c>
      <c r="E467" s="100">
        <f>'Gagargaon '!J168</f>
        <v>371.40000000000003</v>
      </c>
      <c r="F467" s="100">
        <f>'Indapur-Madha-Kandhar-Baramati'!X169</f>
        <v>407.49999999999994</v>
      </c>
      <c r="G467" s="178"/>
      <c r="H467" s="206">
        <f t="shared" si="23"/>
        <v>958</v>
      </c>
      <c r="I467" s="441"/>
      <c r="J467" s="441"/>
      <c r="K467" s="88"/>
      <c r="L467" s="430"/>
      <c r="M467" s="88"/>
      <c r="N467" s="430"/>
      <c r="O467" s="439"/>
      <c r="P467" s="430"/>
      <c r="Q467" s="430"/>
      <c r="R467" s="88"/>
      <c r="S467" s="97"/>
      <c r="T467" s="88"/>
      <c r="U467" s="88"/>
      <c r="V467" s="88"/>
      <c r="W467" s="88"/>
      <c r="X467" s="88"/>
      <c r="Y467" s="88"/>
      <c r="Z467" s="88"/>
    </row>
    <row r="468" spans="1:26" ht="17.25" customHeight="1">
      <c r="A468" s="304"/>
      <c r="B468" s="178" t="s">
        <v>32</v>
      </c>
      <c r="C468" s="100">
        <f>'Nira-Bhima '!I167</f>
        <v>138.29999999999998</v>
      </c>
      <c r="D468" s="100">
        <f>'Bhodani Jalgaon ALephata'!I173</f>
        <v>8482</v>
      </c>
      <c r="E468" s="100">
        <f>'Gagargaon '!J169</f>
        <v>357.3</v>
      </c>
      <c r="F468" s="100">
        <f>'Indapur-Madha-Kandhar-Baramati'!X170</f>
        <v>305.00000000000006</v>
      </c>
      <c r="G468" s="178"/>
      <c r="H468" s="206">
        <f t="shared" si="23"/>
        <v>9282.5999999999985</v>
      </c>
      <c r="I468" s="335">
        <v>4.1900000000000004</v>
      </c>
      <c r="J468" s="335">
        <v>8.26</v>
      </c>
      <c r="K468" s="88"/>
      <c r="L468" s="297">
        <v>20</v>
      </c>
      <c r="M468" s="88"/>
      <c r="N468" s="298"/>
      <c r="O468" s="299">
        <f t="shared" ref="O468:O471" si="44">H468+H469-L468</f>
        <v>10272.899999999998</v>
      </c>
      <c r="P468" s="300">
        <v>441.23</v>
      </c>
      <c r="Q468" s="301">
        <f t="shared" ref="Q468:Q471" si="45">O468/P468</f>
        <v>23.282415066971868</v>
      </c>
      <c r="R468" s="88"/>
      <c r="S468" s="97"/>
      <c r="T468" s="88"/>
      <c r="U468" s="88"/>
      <c r="V468" s="88"/>
      <c r="W468" s="88"/>
      <c r="X468" s="88"/>
      <c r="Y468" s="88"/>
      <c r="Z468" s="88"/>
    </row>
    <row r="469" spans="1:26" ht="17.25" customHeight="1">
      <c r="A469" s="303">
        <v>46256</v>
      </c>
      <c r="B469" s="178" t="s">
        <v>25</v>
      </c>
      <c r="C469" s="100">
        <f>'Nira-Bhima '!I168</f>
        <v>186.2</v>
      </c>
      <c r="D469" s="100">
        <f>'Bhodani Jalgaon ALephata'!I174</f>
        <v>10.8</v>
      </c>
      <c r="E469" s="100">
        <f>'Gagargaon '!J170</f>
        <v>382.8</v>
      </c>
      <c r="F469" s="100">
        <f>'Indapur-Madha-Kandhar-Baramati'!X171</f>
        <v>430.5</v>
      </c>
      <c r="G469" s="178"/>
      <c r="H469" s="206">
        <f t="shared" si="23"/>
        <v>1010.3</v>
      </c>
      <c r="I469" s="441"/>
      <c r="J469" s="441"/>
      <c r="K469" s="88"/>
      <c r="L469" s="430"/>
      <c r="M469" s="88"/>
      <c r="N469" s="430"/>
      <c r="O469" s="439"/>
      <c r="P469" s="430"/>
      <c r="Q469" s="430"/>
      <c r="R469" s="88"/>
      <c r="S469" s="97"/>
      <c r="T469" s="88"/>
      <c r="U469" s="88"/>
      <c r="V469" s="88"/>
      <c r="W469" s="88"/>
      <c r="X469" s="88"/>
      <c r="Y469" s="88"/>
      <c r="Z469" s="88"/>
    </row>
    <row r="470" spans="1:26" ht="17.25" customHeight="1">
      <c r="A470" s="304"/>
      <c r="B470" s="178" t="s">
        <v>32</v>
      </c>
      <c r="C470" s="100">
        <f>'Nira-Bhima '!I169</f>
        <v>138.30000000000001</v>
      </c>
      <c r="D470" s="100">
        <f>'Bhodani Jalgaon ALephata'!I175</f>
        <v>7992.5</v>
      </c>
      <c r="E470" s="100">
        <f>'Gagargaon '!J171</f>
        <v>344.8</v>
      </c>
      <c r="F470" s="100">
        <f>'Indapur-Madha-Kandhar-Baramati'!X172</f>
        <v>300.2</v>
      </c>
      <c r="G470" s="178"/>
      <c r="H470" s="206">
        <f t="shared" si="23"/>
        <v>8775.8000000000011</v>
      </c>
      <c r="I470" s="335">
        <v>4.0999999999999996</v>
      </c>
      <c r="J470" s="335">
        <v>8.16</v>
      </c>
      <c r="K470" s="88"/>
      <c r="L470" s="297">
        <v>10</v>
      </c>
      <c r="M470" s="88"/>
      <c r="N470" s="298"/>
      <c r="O470" s="299">
        <f t="shared" ref="O470:O471" si="46">H470+H471-L470</f>
        <v>9783.6</v>
      </c>
      <c r="P470" s="300">
        <v>415.68</v>
      </c>
      <c r="Q470" s="301">
        <f t="shared" ref="Q470:Q471" si="47">O470/P470</f>
        <v>23.536374133949192</v>
      </c>
      <c r="R470" s="88"/>
      <c r="S470" s="97"/>
      <c r="T470" s="88"/>
      <c r="U470" s="88"/>
      <c r="V470" s="88"/>
      <c r="W470" s="88"/>
      <c r="X470" s="88"/>
      <c r="Y470" s="88"/>
      <c r="Z470" s="88"/>
    </row>
    <row r="471" spans="1:26" ht="17.25">
      <c r="A471" s="303">
        <v>46257</v>
      </c>
      <c r="B471" s="178" t="s">
        <v>25</v>
      </c>
      <c r="C471" s="100">
        <f>'Nira-Bhima '!I170</f>
        <v>166.20000000000002</v>
      </c>
      <c r="D471" s="100">
        <f>'Bhodani Jalgaon ALephata'!I176</f>
        <v>15</v>
      </c>
      <c r="E471" s="100">
        <f>'Gagargaon '!J172</f>
        <v>398.59999999999997</v>
      </c>
      <c r="F471" s="100">
        <f>'Indapur-Madha-Kandhar-Baramati'!X173</f>
        <v>438</v>
      </c>
      <c r="G471" s="178"/>
      <c r="H471" s="206">
        <f t="shared" ref="H471:H486" si="48">SUM(C471:F471)</f>
        <v>1017.8</v>
      </c>
      <c r="I471" s="441"/>
      <c r="J471" s="441"/>
      <c r="K471" s="88"/>
      <c r="L471" s="430"/>
      <c r="M471" s="88"/>
      <c r="N471" s="430"/>
      <c r="O471" s="439"/>
      <c r="P471" s="430"/>
      <c r="Q471" s="430"/>
      <c r="R471" s="88"/>
      <c r="S471" s="97"/>
      <c r="T471" s="88"/>
      <c r="U471" s="88"/>
      <c r="V471" s="88"/>
      <c r="W471" s="88"/>
      <c r="X471" s="88"/>
      <c r="Y471" s="88"/>
      <c r="Z471" s="88"/>
    </row>
    <row r="472" spans="1:26" ht="17.25" customHeight="1">
      <c r="A472" s="304"/>
      <c r="B472" s="178" t="s">
        <v>32</v>
      </c>
      <c r="C472" s="100">
        <f>'Nira-Bhima '!I171</f>
        <v>132.29999999999998</v>
      </c>
      <c r="D472" s="100">
        <f>'Bhodani Jalgaon ALephata'!I177</f>
        <v>9722.7000000000007</v>
      </c>
      <c r="E472" s="100">
        <f>'Gagargaon '!J173</f>
        <v>358.5</v>
      </c>
      <c r="F472" s="100">
        <f>'Indapur-Madha-Kandhar-Baramati'!X174</f>
        <v>334.19999999999993</v>
      </c>
      <c r="G472" s="178"/>
      <c r="H472" s="206">
        <f t="shared" si="48"/>
        <v>10547.7</v>
      </c>
      <c r="I472" s="335">
        <v>4.3899999999999997</v>
      </c>
      <c r="J472" s="335">
        <v>8.14</v>
      </c>
      <c r="K472" s="88"/>
      <c r="L472" s="297">
        <v>20</v>
      </c>
      <c r="M472" s="88"/>
      <c r="N472" s="298"/>
      <c r="O472" s="299">
        <f>H472+H473-L472</f>
        <v>11459.900000000001</v>
      </c>
      <c r="P472" s="300">
        <v>497.28</v>
      </c>
      <c r="Q472" s="301">
        <f>O472/P472</f>
        <v>23.045165701415705</v>
      </c>
      <c r="R472" s="88"/>
      <c r="S472" s="97"/>
      <c r="T472" s="88"/>
      <c r="U472" s="88"/>
      <c r="V472" s="88"/>
      <c r="W472" s="88"/>
      <c r="X472" s="88"/>
      <c r="Y472" s="88"/>
      <c r="Z472" s="88"/>
    </row>
    <row r="473" spans="1:26" ht="17.25" customHeight="1">
      <c r="A473" s="303">
        <v>46258</v>
      </c>
      <c r="B473" s="178" t="s">
        <v>25</v>
      </c>
      <c r="C473" s="100">
        <f>'Nira-Bhima '!I172</f>
        <v>155.4</v>
      </c>
      <c r="D473" s="100">
        <f>'Bhodani Jalgaon ALephata'!I178</f>
        <v>9.3000000000000007</v>
      </c>
      <c r="E473" s="100">
        <f>'Gagargaon '!J174</f>
        <v>365.19999999999993</v>
      </c>
      <c r="F473" s="100">
        <f>'Indapur-Madha-Kandhar-Baramati'!X175</f>
        <v>402.29999999999995</v>
      </c>
      <c r="G473" s="178"/>
      <c r="H473" s="206">
        <f t="shared" si="48"/>
        <v>932.19999999999993</v>
      </c>
      <c r="I473" s="441"/>
      <c r="J473" s="441"/>
      <c r="K473" s="88"/>
      <c r="L473" s="305"/>
      <c r="M473" s="88"/>
      <c r="N473" s="430"/>
      <c r="O473" s="439"/>
      <c r="P473" s="430"/>
      <c r="Q473" s="430"/>
      <c r="R473" s="88"/>
      <c r="S473" s="97"/>
      <c r="T473" s="88"/>
      <c r="U473" s="88"/>
      <c r="V473" s="88"/>
      <c r="W473" s="88"/>
      <c r="X473" s="88"/>
      <c r="Y473" s="88"/>
      <c r="Z473" s="88"/>
    </row>
    <row r="474" spans="1:26" ht="17.25" customHeight="1">
      <c r="A474" s="304"/>
      <c r="B474" s="178" t="s">
        <v>32</v>
      </c>
      <c r="C474" s="100">
        <f>'Nira-Bhima '!I173</f>
        <v>138.1</v>
      </c>
      <c r="D474" s="100">
        <f>'Bhodani Jalgaon ALephata'!I179</f>
        <v>14.6</v>
      </c>
      <c r="E474" s="100">
        <f>'Gagargaon '!J175</f>
        <v>361.20000000000005</v>
      </c>
      <c r="F474" s="100">
        <f>'Indapur-Madha-Kandhar-Baramati'!X176</f>
        <v>322.00000000000006</v>
      </c>
      <c r="G474" s="178"/>
      <c r="H474" s="206">
        <f t="shared" si="48"/>
        <v>835.90000000000009</v>
      </c>
      <c r="I474" s="335">
        <v>4.0999999999999996</v>
      </c>
      <c r="J474" s="335">
        <v>8.27</v>
      </c>
      <c r="K474" s="88"/>
      <c r="L474" s="297">
        <v>140</v>
      </c>
      <c r="M474" s="88"/>
      <c r="N474" s="298"/>
      <c r="O474" s="299">
        <f t="shared" ref="O474:O479" si="49">H474+H475-L474</f>
        <v>9665.8000000000011</v>
      </c>
      <c r="P474" s="300">
        <v>409.36</v>
      </c>
      <c r="Q474" s="301">
        <f t="shared" ref="Q474:Q475" si="50">O474/P474</f>
        <v>23.611979675591169</v>
      </c>
      <c r="R474" s="88"/>
      <c r="S474" s="97"/>
      <c r="T474" s="88"/>
      <c r="U474" s="88"/>
      <c r="V474" s="88"/>
      <c r="W474" s="88"/>
      <c r="X474" s="88"/>
      <c r="Y474" s="88"/>
      <c r="Z474" s="88"/>
    </row>
    <row r="475" spans="1:26" ht="17.25" customHeight="1">
      <c r="A475" s="303">
        <v>46259</v>
      </c>
      <c r="B475" s="178" t="s">
        <v>25</v>
      </c>
      <c r="C475" s="100">
        <f>'Nira-Bhima '!I174</f>
        <v>164.60000000000002</v>
      </c>
      <c r="D475" s="100">
        <f>'Bhodani Jalgaon ALephata'!I180</f>
        <v>8025.3</v>
      </c>
      <c r="E475" s="100">
        <f>'Gagargaon '!J176</f>
        <v>377.79999999999995</v>
      </c>
      <c r="F475" s="100">
        <f>'Indapur-Madha-Kandhar-Baramati'!X177</f>
        <v>402.19999999999993</v>
      </c>
      <c r="G475" s="178"/>
      <c r="H475" s="206">
        <f t="shared" si="48"/>
        <v>8969.9000000000015</v>
      </c>
      <c r="I475" s="441"/>
      <c r="J475" s="441"/>
      <c r="K475" s="207"/>
      <c r="L475" s="430"/>
      <c r="M475" s="88"/>
      <c r="N475" s="430"/>
      <c r="O475" s="439"/>
      <c r="P475" s="430"/>
      <c r="Q475" s="430"/>
      <c r="R475" s="88"/>
      <c r="S475" s="97"/>
      <c r="T475" s="88"/>
      <c r="U475" s="88"/>
      <c r="V475" s="88"/>
      <c r="W475" s="88"/>
      <c r="X475" s="88"/>
      <c r="Y475" s="88"/>
      <c r="Z475" s="88"/>
    </row>
    <row r="476" spans="1:26" ht="17.25" customHeight="1">
      <c r="A476" s="304"/>
      <c r="B476" s="178" t="s">
        <v>32</v>
      </c>
      <c r="C476" s="100">
        <f>'Nira-Bhima '!I175</f>
        <v>138.4</v>
      </c>
      <c r="D476" s="100">
        <f>'Bhodani Jalgaon ALephata'!I181</f>
        <v>9861.2000000000007</v>
      </c>
      <c r="E476" s="100">
        <f>'Gagargaon '!J177</f>
        <v>349.5</v>
      </c>
      <c r="F476" s="100">
        <f>'Indapur-Madha-Kandhar-Baramati'!X178</f>
        <v>319.8</v>
      </c>
      <c r="G476" s="178"/>
      <c r="H476" s="206">
        <f t="shared" si="48"/>
        <v>10668.9</v>
      </c>
      <c r="I476" s="335">
        <v>4.04</v>
      </c>
      <c r="J476" s="335">
        <v>8.07</v>
      </c>
      <c r="K476" s="207"/>
      <c r="L476" s="297">
        <v>20</v>
      </c>
      <c r="M476" s="88"/>
      <c r="N476" s="298"/>
      <c r="O476" s="299">
        <f t="shared" ref="O476:O479" si="51">H476+H477-L476</f>
        <v>11538.6</v>
      </c>
      <c r="P476" s="300">
        <v>485.19</v>
      </c>
      <c r="Q476" s="301">
        <f t="shared" ref="Q476:Q477" si="52">O476/P476</f>
        <v>23.78161132752118</v>
      </c>
      <c r="R476" s="88"/>
      <c r="S476" s="97"/>
      <c r="T476" s="88"/>
      <c r="U476" s="88"/>
      <c r="V476" s="88"/>
      <c r="W476" s="88"/>
      <c r="X476" s="88"/>
      <c r="Y476" s="88"/>
      <c r="Z476" s="88"/>
    </row>
    <row r="477" spans="1:26" ht="17.25" customHeight="1">
      <c r="A477" s="303">
        <v>46260</v>
      </c>
      <c r="B477" s="178" t="s">
        <v>25</v>
      </c>
      <c r="C477" s="100">
        <f>'Nira-Bhima '!I176</f>
        <v>155.4</v>
      </c>
      <c r="D477" s="100">
        <f>'Bhodani Jalgaon ALephata'!I182</f>
        <v>9.4</v>
      </c>
      <c r="E477" s="100">
        <f>'Gagargaon '!J178</f>
        <v>364.2</v>
      </c>
      <c r="F477" s="100">
        <f>'Indapur-Madha-Kandhar-Baramati'!X179</f>
        <v>360.7</v>
      </c>
      <c r="G477" s="178"/>
      <c r="H477" s="206">
        <f t="shared" si="48"/>
        <v>889.7</v>
      </c>
      <c r="I477" s="441"/>
      <c r="J477" s="441"/>
      <c r="K477" s="207"/>
      <c r="L477" s="430"/>
      <c r="M477" s="88"/>
      <c r="N477" s="430"/>
      <c r="O477" s="439"/>
      <c r="P477" s="430"/>
      <c r="Q477" s="430"/>
      <c r="R477" s="88"/>
      <c r="S477" s="97"/>
      <c r="T477" s="88"/>
      <c r="U477" s="88"/>
      <c r="V477" s="88"/>
      <c r="W477" s="88"/>
      <c r="X477" s="88"/>
      <c r="Y477" s="88"/>
      <c r="Z477" s="88"/>
    </row>
    <row r="478" spans="1:26" ht="17.25" customHeight="1">
      <c r="A478" s="304"/>
      <c r="B478" s="178" t="s">
        <v>32</v>
      </c>
      <c r="C478" s="100">
        <f>'Nira-Bhima '!I177</f>
        <v>85.7</v>
      </c>
      <c r="D478" s="100">
        <f>'Bhodani Jalgaon ALephata'!I183</f>
        <v>8043.4</v>
      </c>
      <c r="E478" s="100">
        <f>'Gagargaon '!J179</f>
        <v>364</v>
      </c>
      <c r="F478" s="100">
        <f>'Indapur-Madha-Kandhar-Baramati'!X180</f>
        <v>293.3</v>
      </c>
      <c r="G478" s="178"/>
      <c r="H478" s="206">
        <f t="shared" si="48"/>
        <v>8786.3999999999978</v>
      </c>
      <c r="I478" s="335">
        <v>4.1500000000000004</v>
      </c>
      <c r="J478" s="335">
        <v>8.18</v>
      </c>
      <c r="K478" s="207"/>
      <c r="L478" s="297">
        <v>20</v>
      </c>
      <c r="M478" s="88"/>
      <c r="N478" s="298"/>
      <c r="O478" s="299">
        <f>H478+H479-L478</f>
        <v>9705.1999999999971</v>
      </c>
      <c r="P478" s="300">
        <v>407.31</v>
      </c>
      <c r="Q478" s="301">
        <f t="shared" ref="Q478:Q479" si="53">O478/P478</f>
        <v>23.827551496403224</v>
      </c>
      <c r="R478" s="88"/>
      <c r="S478" s="97"/>
      <c r="T478" s="88"/>
      <c r="U478" s="88"/>
      <c r="V478" s="88"/>
      <c r="W478" s="88"/>
      <c r="X478" s="88"/>
      <c r="Y478" s="88"/>
      <c r="Z478" s="88"/>
    </row>
    <row r="479" spans="1:26" ht="17.25" customHeight="1">
      <c r="A479" s="303">
        <v>46261</v>
      </c>
      <c r="B479" s="178" t="s">
        <v>25</v>
      </c>
      <c r="C479" s="100">
        <f>'Nira-Bhima '!I178</f>
        <v>158</v>
      </c>
      <c r="D479" s="100">
        <f>'Bhodani Jalgaon ALephata'!I184</f>
        <v>8.4</v>
      </c>
      <c r="E479" s="100">
        <f>'Gagargaon '!J180</f>
        <v>393.2</v>
      </c>
      <c r="F479" s="100">
        <f>'Indapur-Madha-Kandhar-Baramati'!X181</f>
        <v>379.20000000000005</v>
      </c>
      <c r="G479" s="178"/>
      <c r="H479" s="206">
        <f t="shared" si="48"/>
        <v>938.80000000000007</v>
      </c>
      <c r="I479" s="441"/>
      <c r="J479" s="441"/>
      <c r="K479" s="207"/>
      <c r="L479" s="430"/>
      <c r="M479" s="88"/>
      <c r="N479" s="430"/>
      <c r="O479" s="439"/>
      <c r="P479" s="430"/>
      <c r="Q479" s="430"/>
      <c r="R479" s="88"/>
      <c r="S479" s="97"/>
      <c r="T479" s="88"/>
      <c r="U479" s="88"/>
      <c r="V479" s="88"/>
      <c r="W479" s="88"/>
      <c r="X479" s="88"/>
      <c r="Y479" s="88"/>
      <c r="Z479" s="88"/>
    </row>
    <row r="480" spans="1:26" ht="17.25" customHeight="1">
      <c r="A480" s="304"/>
      <c r="B480" s="178" t="s">
        <v>32</v>
      </c>
      <c r="C480" s="100">
        <f>'Nira-Bhima '!I179</f>
        <v>136</v>
      </c>
      <c r="D480" s="100">
        <f>'Bhodani Jalgaon ALephata'!I185</f>
        <v>12.7</v>
      </c>
      <c r="E480" s="100">
        <f>'Gagargaon '!J181</f>
        <v>339.9</v>
      </c>
      <c r="F480" s="100">
        <f>'Indapur-Madha-Kandhar-Baramati'!X182</f>
        <v>307.09999999999997</v>
      </c>
      <c r="G480" s="178"/>
      <c r="H480" s="206">
        <f t="shared" si="48"/>
        <v>795.69999999999993</v>
      </c>
      <c r="I480" s="335">
        <v>4.41</v>
      </c>
      <c r="J480" s="335">
        <v>8.3000000000000007</v>
      </c>
      <c r="K480" s="207"/>
      <c r="L480" s="297">
        <v>20</v>
      </c>
      <c r="M480" s="88"/>
      <c r="N480" s="298"/>
      <c r="O480" s="299">
        <f>H480+H481-L480</f>
        <v>10257.400000000001</v>
      </c>
      <c r="P480" s="300">
        <v>463.89</v>
      </c>
      <c r="Q480" s="301">
        <f>O480/P480</f>
        <v>22.111707516868226</v>
      </c>
      <c r="R480" s="88"/>
      <c r="S480" s="97"/>
      <c r="T480" s="88"/>
      <c r="U480" s="88"/>
      <c r="V480" s="88"/>
      <c r="W480" s="88"/>
      <c r="X480" s="88"/>
      <c r="Y480" s="88"/>
      <c r="Z480" s="88"/>
    </row>
    <row r="481" spans="1:26" ht="17.25">
      <c r="A481" s="303">
        <v>46262</v>
      </c>
      <c r="B481" s="178" t="s">
        <v>25</v>
      </c>
      <c r="C481" s="100">
        <f>'Nira-Bhima '!I180</f>
        <v>162.19999999999999</v>
      </c>
      <c r="D481" s="100">
        <f>'Bhodani Jalgaon ALephata'!I186</f>
        <v>8541</v>
      </c>
      <c r="E481" s="100">
        <f>'Gagargaon '!J182</f>
        <v>379.3</v>
      </c>
      <c r="F481" s="100">
        <f>'Indapur-Madha-Kandhar-Baramati'!X183</f>
        <v>399.2</v>
      </c>
      <c r="G481" s="178"/>
      <c r="H481" s="206">
        <f t="shared" si="48"/>
        <v>9481.7000000000007</v>
      </c>
      <c r="I481" s="441"/>
      <c r="J481" s="441"/>
      <c r="K481" s="207"/>
      <c r="L481" s="430"/>
      <c r="M481" s="88"/>
      <c r="N481" s="430"/>
      <c r="O481" s="439"/>
      <c r="P481" s="430"/>
      <c r="Q481" s="430"/>
      <c r="R481" s="88"/>
      <c r="S481" s="97"/>
      <c r="T481" s="88"/>
      <c r="U481" s="88"/>
      <c r="V481" s="88"/>
      <c r="W481" s="88"/>
      <c r="X481" s="88"/>
      <c r="Y481" s="88"/>
      <c r="Z481" s="88"/>
    </row>
    <row r="482" spans="1:26" ht="17.25" customHeight="1">
      <c r="A482" s="304"/>
      <c r="B482" s="178" t="s">
        <v>32</v>
      </c>
      <c r="C482" s="100">
        <f>'Nira-Bhima '!I181</f>
        <v>140.69999999999999</v>
      </c>
      <c r="D482" s="100">
        <f>'Bhodani Jalgaon ALephata'!I187</f>
        <v>8001</v>
      </c>
      <c r="E482" s="100">
        <f>'Gagargaon '!J183</f>
        <v>359.70000000000005</v>
      </c>
      <c r="F482" s="100">
        <f>'Indapur-Madha-Kandhar-Baramati'!X184</f>
        <v>336.7</v>
      </c>
      <c r="G482" s="204"/>
      <c r="H482" s="211">
        <f t="shared" si="48"/>
        <v>8838.1</v>
      </c>
      <c r="I482" s="335">
        <v>4.2</v>
      </c>
      <c r="J482" s="335">
        <v>8.16</v>
      </c>
      <c r="K482" s="207"/>
      <c r="L482" s="297">
        <v>20</v>
      </c>
      <c r="M482" s="88"/>
      <c r="N482" s="298"/>
      <c r="O482" s="299">
        <f>H482+H483-L482</f>
        <v>9794.7000000000007</v>
      </c>
      <c r="P482" s="300">
        <v>426.58</v>
      </c>
      <c r="Q482" s="301">
        <f t="shared" ref="Q482:Q483" si="54">O482/P482</f>
        <v>22.960992076515545</v>
      </c>
      <c r="R482" s="88"/>
      <c r="S482" s="97"/>
      <c r="T482" s="88"/>
      <c r="U482" s="88"/>
      <c r="V482" s="88"/>
      <c r="W482" s="88"/>
      <c r="X482" s="88"/>
      <c r="Y482" s="88"/>
      <c r="Z482" s="88"/>
    </row>
    <row r="483" spans="1:26" ht="17.25">
      <c r="A483" s="303">
        <v>46263</v>
      </c>
      <c r="B483" s="178" t="s">
        <v>25</v>
      </c>
      <c r="C483" s="100">
        <f>'Nira-Bhima '!I182</f>
        <v>160.5</v>
      </c>
      <c r="D483" s="100">
        <f>'Bhodani Jalgaon ALephata'!I188</f>
        <v>5.7</v>
      </c>
      <c r="E483" s="100">
        <f>'Gagargaon '!J184</f>
        <v>363.6</v>
      </c>
      <c r="F483" s="178">
        <f>'Indapur-Madha-Kandhar-Baramati'!X185</f>
        <v>446.79999999999995</v>
      </c>
      <c r="G483" s="178"/>
      <c r="H483" s="206">
        <f t="shared" si="48"/>
        <v>976.59999999999991</v>
      </c>
      <c r="I483" s="441"/>
      <c r="J483" s="441"/>
      <c r="K483" s="212"/>
      <c r="L483" s="429"/>
      <c r="M483" s="88"/>
      <c r="N483" s="430"/>
      <c r="O483" s="439"/>
      <c r="P483" s="430"/>
      <c r="Q483" s="430"/>
      <c r="R483" s="88"/>
      <c r="S483" s="97"/>
      <c r="T483" s="88"/>
      <c r="U483" s="88"/>
      <c r="V483" s="88"/>
      <c r="W483" s="88"/>
      <c r="X483" s="88"/>
      <c r="Y483" s="88"/>
      <c r="Z483" s="88"/>
    </row>
    <row r="484" spans="1:26" ht="17.25" customHeight="1">
      <c r="A484" s="304"/>
      <c r="B484" s="178" t="s">
        <v>32</v>
      </c>
      <c r="C484" s="100">
        <f>'Nira-Bhima '!I183</f>
        <v>131</v>
      </c>
      <c r="D484" s="100">
        <f>'Bhodani Jalgaon ALephata'!I189</f>
        <v>8177.8</v>
      </c>
      <c r="E484" s="100">
        <f>'Gagargaon '!J185</f>
        <v>328</v>
      </c>
      <c r="F484" s="178">
        <f>'Indapur-Madha-Kandhar-Baramati'!X186</f>
        <v>307.5</v>
      </c>
      <c r="G484" s="178"/>
      <c r="H484" s="206">
        <f t="shared" si="48"/>
        <v>8944.2999999999993</v>
      </c>
      <c r="I484" s="335">
        <v>4.18</v>
      </c>
      <c r="J484" s="335">
        <v>8.2200000000000006</v>
      </c>
      <c r="K484" s="212"/>
      <c r="L484" s="302">
        <v>20</v>
      </c>
      <c r="M484" s="88"/>
      <c r="N484" s="298"/>
      <c r="O484" s="299">
        <f t="shared" ref="O484" si="55">H484+H485-L484</f>
        <v>9900</v>
      </c>
      <c r="P484" s="300">
        <v>424.16</v>
      </c>
      <c r="Q484" s="301">
        <f>O484/P484</f>
        <v>23.3402489626556</v>
      </c>
      <c r="R484" s="88"/>
      <c r="S484" s="97"/>
      <c r="T484" s="88"/>
      <c r="U484" s="88"/>
      <c r="V484" s="88"/>
      <c r="W484" s="88"/>
      <c r="X484" s="88"/>
      <c r="Y484" s="88"/>
      <c r="Z484" s="88"/>
    </row>
    <row r="485" spans="1:26" ht="17.25">
      <c r="A485" s="303">
        <v>46264</v>
      </c>
      <c r="B485" s="178" t="s">
        <v>25</v>
      </c>
      <c r="C485" s="100">
        <f>'Nira-Bhima '!I184</f>
        <v>148.89999999999998</v>
      </c>
      <c r="D485" s="100">
        <f>'Bhodani Jalgaon ALephata'!I190</f>
        <v>9.1</v>
      </c>
      <c r="E485" s="100">
        <f>'Gagargaon '!J186</f>
        <v>366.1</v>
      </c>
      <c r="F485" s="178">
        <f>'Indapur-Madha-Kandhar-Baramati'!X187</f>
        <v>451.60000000000008</v>
      </c>
      <c r="G485" s="178"/>
      <c r="H485" s="206">
        <f t="shared" si="48"/>
        <v>975.7</v>
      </c>
      <c r="I485" s="441"/>
      <c r="J485" s="441"/>
      <c r="K485" s="212"/>
      <c r="L485" s="429"/>
      <c r="M485" s="88"/>
      <c r="N485" s="430"/>
      <c r="O485" s="439"/>
      <c r="P485" s="430"/>
      <c r="Q485" s="430"/>
      <c r="R485" s="88"/>
      <c r="S485" s="97"/>
      <c r="T485" s="88"/>
      <c r="U485" s="88"/>
      <c r="V485" s="88"/>
      <c r="W485" s="88"/>
      <c r="X485" s="88"/>
      <c r="Y485" s="88"/>
      <c r="Z485" s="88"/>
    </row>
    <row r="486" spans="1:26" ht="17.25" customHeight="1">
      <c r="A486" s="304"/>
      <c r="B486" s="204" t="s">
        <v>32</v>
      </c>
      <c r="C486" s="167">
        <f>'Nira-Bhima '!I185</f>
        <v>130.6</v>
      </c>
      <c r="D486" s="167">
        <f>'Bhodani Jalgaon ALephata'!I191</f>
        <v>8011.9</v>
      </c>
      <c r="E486" s="167">
        <f>'Gagargaon '!J187</f>
        <v>337.2</v>
      </c>
      <c r="F486" s="204">
        <f>'Indapur-Madha-Kandhar-Baramati'!X188</f>
        <v>301.2</v>
      </c>
      <c r="G486" s="204"/>
      <c r="H486" s="206">
        <f>SUM(C486:F486)</f>
        <v>8780.9000000000015</v>
      </c>
      <c r="I486" s="335">
        <v>4.16</v>
      </c>
      <c r="J486" s="335">
        <v>8.06</v>
      </c>
      <c r="K486" s="212"/>
      <c r="L486" s="302">
        <v>20</v>
      </c>
      <c r="M486" s="88"/>
      <c r="N486" s="298"/>
      <c r="O486" s="299">
        <f>H486+H487-L486</f>
        <v>9656.6000000000022</v>
      </c>
      <c r="P486" s="300">
        <v>413.37</v>
      </c>
      <c r="Q486" s="301">
        <f t="shared" ref="Q486:Q487" si="56">O486/P486</f>
        <v>23.360669618017763</v>
      </c>
      <c r="R486" s="88"/>
      <c r="S486" s="97"/>
      <c r="T486" s="88"/>
      <c r="U486" s="88"/>
      <c r="V486" s="88"/>
      <c r="W486" s="88"/>
      <c r="X486" s="88"/>
      <c r="Y486" s="88"/>
      <c r="Z486" s="88"/>
    </row>
    <row r="487" spans="1:26" ht="17.25" customHeight="1">
      <c r="A487" s="331">
        <v>46265</v>
      </c>
      <c r="B487" s="100" t="s">
        <v>25</v>
      </c>
      <c r="C487" s="100">
        <f>'Nira-Bhima '!I186</f>
        <v>139.30000000000001</v>
      </c>
      <c r="D487" s="100">
        <f>'Bhodani Jalgaon ALephata'!I192</f>
        <v>4.3</v>
      </c>
      <c r="E487" s="100">
        <f>'Gagargaon '!J188</f>
        <v>337.2</v>
      </c>
      <c r="F487" s="178">
        <f>'Indapur-Madha-Kandhar-Baramati'!X189</f>
        <v>414.9</v>
      </c>
      <c r="G487" s="178"/>
      <c r="H487" s="206">
        <f>SUM(C487:F487)</f>
        <v>895.7</v>
      </c>
      <c r="I487" s="441"/>
      <c r="J487" s="441"/>
      <c r="K487" s="212"/>
      <c r="L487" s="429"/>
      <c r="M487" s="88"/>
      <c r="N487" s="430"/>
      <c r="O487" s="439"/>
      <c r="P487" s="430"/>
      <c r="Q487" s="430"/>
      <c r="R487" s="88"/>
      <c r="S487" s="97"/>
      <c r="T487" s="88"/>
      <c r="U487" s="88"/>
      <c r="V487" s="88"/>
      <c r="W487" s="88"/>
      <c r="X487" s="88"/>
      <c r="Y487" s="88"/>
      <c r="Z487" s="88"/>
    </row>
    <row r="488" spans="1:26" ht="18.75" customHeight="1">
      <c r="A488" s="332"/>
      <c r="B488" s="100" t="s">
        <v>32</v>
      </c>
      <c r="C488" s="100">
        <f>'Nira-Bhima '!I187</f>
        <v>133.30000000000001</v>
      </c>
      <c r="D488" s="100">
        <f>'Bhodani Jalgaon ALephata'!I193</f>
        <v>7505.1</v>
      </c>
      <c r="E488" s="100">
        <f>'Gagargaon '!J189</f>
        <v>351.1</v>
      </c>
      <c r="F488" s="178">
        <f>'Indapur-Madha-Kandhar-Baramati'!X190</f>
        <v>318.79999999999995</v>
      </c>
      <c r="G488" s="178"/>
      <c r="H488" s="206">
        <f>SUM(C488:F488)</f>
        <v>8308.3000000000011</v>
      </c>
      <c r="I488" s="335">
        <v>4.34</v>
      </c>
      <c r="J488" s="335">
        <v>7.91</v>
      </c>
      <c r="K488" s="212"/>
      <c r="L488" s="302">
        <v>20</v>
      </c>
      <c r="M488" s="88"/>
      <c r="N488" s="298"/>
      <c r="O488" s="299">
        <f>H488+H489-L488</f>
        <v>9174.0000000000018</v>
      </c>
      <c r="P488" s="300">
        <v>404.94</v>
      </c>
      <c r="Q488" s="301">
        <f>O488/P488</f>
        <v>22.655208178989483</v>
      </c>
      <c r="R488" s="88"/>
      <c r="S488" s="97"/>
      <c r="T488" s="88"/>
      <c r="U488" s="88"/>
      <c r="V488" s="88"/>
      <c r="W488" s="88"/>
      <c r="X488" s="88"/>
      <c r="Y488" s="88"/>
      <c r="Z488" s="88"/>
    </row>
    <row r="489" spans="1:26" ht="18.75" customHeight="1">
      <c r="A489" s="331">
        <v>46266</v>
      </c>
      <c r="B489" s="100" t="s">
        <v>25</v>
      </c>
      <c r="C489" s="100">
        <f>'Nira-Bhima '!I140</f>
        <v>111.19999999999999</v>
      </c>
      <c r="D489" s="100">
        <f>'Bhodani Jalgaon ALephata'!I146</f>
        <v>2.5</v>
      </c>
      <c r="E489" s="100">
        <f>'Gagargaon '!J141</f>
        <v>361.3</v>
      </c>
      <c r="F489" s="178">
        <f>'Indapur-Madha-Kandhar-Baramati'!X141</f>
        <v>410.69999999999993</v>
      </c>
      <c r="G489" s="178">
        <v>0</v>
      </c>
      <c r="H489" s="101">
        <f t="shared" ref="H489:H551" si="57">SUM(C489:G489)</f>
        <v>885.69999999999993</v>
      </c>
      <c r="I489" s="441"/>
      <c r="J489" s="441"/>
      <c r="K489" s="212"/>
      <c r="L489" s="429"/>
      <c r="M489" s="88"/>
      <c r="N489" s="430"/>
      <c r="O489" s="439"/>
      <c r="P489" s="430"/>
      <c r="Q489" s="430"/>
      <c r="R489" s="88"/>
      <c r="S489" s="97"/>
      <c r="T489" s="88"/>
      <c r="U489" s="88"/>
      <c r="V489" s="88"/>
      <c r="W489" s="88"/>
      <c r="X489" s="88"/>
      <c r="Y489" s="88"/>
      <c r="Z489" s="88"/>
    </row>
    <row r="490" spans="1:26" ht="18.75" customHeight="1">
      <c r="A490" s="332"/>
      <c r="B490" s="100" t="s">
        <v>32</v>
      </c>
      <c r="C490" s="100">
        <f>'Nira-Bhima '!I141</f>
        <v>120.5</v>
      </c>
      <c r="D490" s="100">
        <f>'Bhodani Jalgaon ALephata'!I147</f>
        <v>8040.4</v>
      </c>
      <c r="E490" s="100">
        <f>'Gagargaon '!J142</f>
        <v>340.40000000000003</v>
      </c>
      <c r="F490" s="178">
        <f>'Indapur-Madha-Kandhar-Baramati'!X142</f>
        <v>289.5</v>
      </c>
      <c r="G490" s="178">
        <v>0</v>
      </c>
      <c r="H490" s="101">
        <f t="shared" si="57"/>
        <v>8790.7999999999993</v>
      </c>
      <c r="I490" s="335">
        <v>4.1100000000000003</v>
      </c>
      <c r="J490" s="335">
        <v>8.16</v>
      </c>
      <c r="K490" s="212"/>
      <c r="L490" s="302">
        <f>20+149</f>
        <v>169</v>
      </c>
      <c r="M490" s="88"/>
      <c r="N490" s="298"/>
      <c r="O490" s="299">
        <f>H490+H491-L490</f>
        <v>9519.2999999999993</v>
      </c>
      <c r="P490" s="300">
        <v>405.74</v>
      </c>
      <c r="Q490" s="301">
        <f>O490/P490</f>
        <v>23.461576378961894</v>
      </c>
      <c r="R490" s="88"/>
      <c r="S490" s="97"/>
      <c r="T490" s="88"/>
      <c r="U490" s="88"/>
      <c r="V490" s="88"/>
      <c r="W490" s="88"/>
      <c r="X490" s="88"/>
      <c r="Y490" s="88"/>
      <c r="Z490" s="88"/>
    </row>
    <row r="491" spans="1:26" ht="18.75" customHeight="1">
      <c r="A491" s="331">
        <v>46267</v>
      </c>
      <c r="B491" s="100" t="s">
        <v>25</v>
      </c>
      <c r="C491" s="100">
        <f>'Nira-Bhima '!I142</f>
        <v>136.19999999999999</v>
      </c>
      <c r="D491" s="100">
        <f>'Bhodani Jalgaon ALephata'!I148</f>
        <v>4.9000000000000004</v>
      </c>
      <c r="E491" s="100">
        <f>'Gagargaon '!J143</f>
        <v>352.79999999999995</v>
      </c>
      <c r="F491" s="178">
        <f>'Indapur-Madha-Kandhar-Baramati'!X143</f>
        <v>403.59999999999997</v>
      </c>
      <c r="G491" s="178">
        <v>0</v>
      </c>
      <c r="H491" s="101">
        <f t="shared" si="57"/>
        <v>897.5</v>
      </c>
      <c r="I491" s="441"/>
      <c r="J491" s="441"/>
      <c r="K491" s="212"/>
      <c r="L491" s="333"/>
      <c r="M491" s="88"/>
      <c r="N491" s="430"/>
      <c r="O491" s="439"/>
      <c r="P491" s="430"/>
      <c r="Q491" s="430"/>
      <c r="R491" s="88"/>
      <c r="S491" s="97"/>
      <c r="T491" s="88"/>
      <c r="U491" s="88"/>
      <c r="V491" s="88"/>
      <c r="W491" s="88"/>
      <c r="X491" s="88"/>
      <c r="Y491" s="88"/>
      <c r="Z491" s="88"/>
    </row>
    <row r="492" spans="1:26" ht="18.75" customHeight="1">
      <c r="A492" s="332"/>
      <c r="B492" s="100" t="s">
        <v>32</v>
      </c>
      <c r="C492" s="100">
        <f>'Nira-Bhima '!I143</f>
        <v>129.5</v>
      </c>
      <c r="D492" s="100">
        <f>'Bhodani Jalgaon ALephata'!I149</f>
        <v>7351.5</v>
      </c>
      <c r="E492" s="100">
        <f>'Gagargaon '!J144</f>
        <v>343.40000000000003</v>
      </c>
      <c r="F492" s="178">
        <f>'Indapur-Madha-Kandhar-Baramati'!X144</f>
        <v>291</v>
      </c>
      <c r="G492" s="178">
        <v>0</v>
      </c>
      <c r="H492" s="101">
        <f t="shared" si="57"/>
        <v>8115.4</v>
      </c>
      <c r="I492" s="335">
        <v>4.38</v>
      </c>
      <c r="J492" s="335">
        <v>8.0299999999999994</v>
      </c>
      <c r="K492" s="212"/>
      <c r="L492" s="302">
        <v>20</v>
      </c>
      <c r="M492" s="88"/>
      <c r="N492" s="298"/>
      <c r="O492" s="299">
        <f>H492+H493-L492</f>
        <v>9004.5</v>
      </c>
      <c r="P492" s="300">
        <v>395.25</v>
      </c>
      <c r="Q492" s="301">
        <f>O492/P492</f>
        <v>22.781783681214421</v>
      </c>
      <c r="R492" s="88"/>
      <c r="S492" s="97"/>
      <c r="T492" s="88"/>
      <c r="U492" s="88"/>
      <c r="V492" s="88"/>
      <c r="W492" s="88"/>
      <c r="X492" s="88"/>
      <c r="Y492" s="88"/>
      <c r="Z492" s="88"/>
    </row>
    <row r="493" spans="1:26" ht="18.75" customHeight="1">
      <c r="A493" s="331">
        <v>46268</v>
      </c>
      <c r="B493" s="100" t="s">
        <v>25</v>
      </c>
      <c r="C493" s="100">
        <f>'Nira-Bhima '!I144</f>
        <v>107</v>
      </c>
      <c r="D493" s="100">
        <f>'Bhodani Jalgaon ALephata'!I150</f>
        <v>3.7</v>
      </c>
      <c r="E493" s="100">
        <f>'Gagargaon '!J145</f>
        <v>391.30000000000007</v>
      </c>
      <c r="F493" s="178">
        <f>'Indapur-Madha-Kandhar-Baramati'!X145</f>
        <v>407.1</v>
      </c>
      <c r="G493" s="178">
        <v>0</v>
      </c>
      <c r="H493" s="101">
        <f t="shared" si="57"/>
        <v>909.10000000000014</v>
      </c>
      <c r="I493" s="441"/>
      <c r="J493" s="441"/>
      <c r="K493" s="208"/>
      <c r="L493" s="429"/>
      <c r="M493" s="88"/>
      <c r="N493" s="430"/>
      <c r="O493" s="439"/>
      <c r="P493" s="430"/>
      <c r="Q493" s="430"/>
      <c r="R493" s="88"/>
      <c r="S493" s="97"/>
      <c r="T493" s="88"/>
      <c r="U493" s="88"/>
      <c r="V493" s="88"/>
      <c r="W493" s="88"/>
      <c r="X493" s="88"/>
      <c r="Y493" s="88"/>
      <c r="Z493" s="88"/>
    </row>
    <row r="494" spans="1:26" ht="18.75" customHeight="1">
      <c r="A494" s="332"/>
      <c r="B494" s="100" t="s">
        <v>32</v>
      </c>
      <c r="C494" s="100">
        <f>'Nira-Bhima '!I145</f>
        <v>121.4</v>
      </c>
      <c r="D494" s="100">
        <f>'Bhodani Jalgaon ALephata'!I151</f>
        <v>8016.7</v>
      </c>
      <c r="E494" s="100">
        <f>'Gagargaon '!J146</f>
        <v>356.2</v>
      </c>
      <c r="F494" s="178">
        <f>'Indapur-Madha-Kandhar-Baramati'!X146</f>
        <v>274.70000000000005</v>
      </c>
      <c r="G494" s="178">
        <v>0</v>
      </c>
      <c r="H494" s="101">
        <f t="shared" si="57"/>
        <v>8769</v>
      </c>
      <c r="I494" s="335">
        <v>4.09</v>
      </c>
      <c r="J494" s="335">
        <v>8.14</v>
      </c>
      <c r="K494" s="208"/>
      <c r="L494" s="302">
        <f>20+150</f>
        <v>170</v>
      </c>
      <c r="M494" s="88"/>
      <c r="N494" s="298"/>
      <c r="O494" s="299">
        <f>H494+H495-L494</f>
        <v>9462.7999999999993</v>
      </c>
      <c r="P494" s="300">
        <v>401.36</v>
      </c>
      <c r="Q494" s="301">
        <f>O494/P494</f>
        <v>23.576838748255927</v>
      </c>
      <c r="R494" s="88"/>
      <c r="S494" s="97"/>
      <c r="T494" s="88"/>
      <c r="U494" s="88"/>
      <c r="V494" s="88"/>
      <c r="W494" s="88"/>
      <c r="X494" s="88"/>
      <c r="Y494" s="88"/>
      <c r="Z494" s="88"/>
    </row>
    <row r="495" spans="1:26" ht="18.75" customHeight="1">
      <c r="A495" s="331">
        <v>46269</v>
      </c>
      <c r="B495" s="100" t="s">
        <v>25</v>
      </c>
      <c r="C495" s="100">
        <f>'Nira-Bhima '!I146</f>
        <v>136.5</v>
      </c>
      <c r="D495" s="100">
        <f>'Bhodani Jalgaon ALephata'!I152</f>
        <v>0</v>
      </c>
      <c r="E495" s="100">
        <f>'Gagargaon '!J147</f>
        <v>328.20000000000005</v>
      </c>
      <c r="F495" s="178">
        <f>'Indapur-Madha-Kandhar-Baramati'!X147</f>
        <v>399.1</v>
      </c>
      <c r="G495" s="178">
        <v>0</v>
      </c>
      <c r="H495" s="101">
        <f t="shared" si="57"/>
        <v>863.80000000000007</v>
      </c>
      <c r="I495" s="441"/>
      <c r="J495" s="441"/>
      <c r="K495" s="208"/>
      <c r="L495" s="429"/>
      <c r="M495" s="88"/>
      <c r="N495" s="430"/>
      <c r="O495" s="439"/>
      <c r="P495" s="430"/>
      <c r="Q495" s="430"/>
      <c r="R495" s="88"/>
      <c r="S495" s="97"/>
      <c r="T495" s="88"/>
      <c r="U495" s="88"/>
      <c r="V495" s="88"/>
      <c r="W495" s="88"/>
      <c r="X495" s="88"/>
      <c r="Y495" s="88"/>
      <c r="Z495" s="88"/>
    </row>
    <row r="496" spans="1:26" ht="18.75" customHeight="1">
      <c r="A496" s="332"/>
      <c r="B496" s="100" t="s">
        <v>32</v>
      </c>
      <c r="C496" s="100">
        <f>'Nira-Bhima '!I147</f>
        <v>123.9</v>
      </c>
      <c r="D496" s="100">
        <f>'Bhodani Jalgaon ALephata'!I153</f>
        <v>7608.6</v>
      </c>
      <c r="E496" s="100">
        <f>'Gagargaon '!J148</f>
        <v>326</v>
      </c>
      <c r="F496" s="178">
        <f>'Indapur-Madha-Kandhar-Baramati'!X148</f>
        <v>290.49999999999994</v>
      </c>
      <c r="G496" s="178">
        <v>0</v>
      </c>
      <c r="H496" s="101">
        <f t="shared" si="57"/>
        <v>8349</v>
      </c>
      <c r="I496" s="335">
        <v>4.2</v>
      </c>
      <c r="J496" s="335">
        <v>7.92</v>
      </c>
      <c r="K496" s="208"/>
      <c r="L496" s="302">
        <v>20</v>
      </c>
      <c r="M496" s="88"/>
      <c r="N496" s="298"/>
      <c r="O496" s="299">
        <f>H496+H497-L496</f>
        <v>9233.7000000000007</v>
      </c>
      <c r="P496" s="300">
        <v>398.14</v>
      </c>
      <c r="Q496" s="301">
        <f>O496/P496</f>
        <v>23.192093233535946</v>
      </c>
      <c r="R496" s="88"/>
      <c r="S496" s="97"/>
      <c r="T496" s="88"/>
      <c r="U496" s="88"/>
      <c r="V496" s="88"/>
      <c r="W496" s="88"/>
      <c r="X496" s="88"/>
      <c r="Y496" s="88"/>
      <c r="Z496" s="88"/>
    </row>
    <row r="497" spans="1:26" ht="18.75" customHeight="1">
      <c r="A497" s="331">
        <v>46270</v>
      </c>
      <c r="B497" s="100" t="s">
        <v>25</v>
      </c>
      <c r="C497" s="100">
        <f>'Nira-Bhima '!I148</f>
        <v>143.70000000000002</v>
      </c>
      <c r="D497" s="100">
        <f>'Bhodani Jalgaon ALephata'!I154</f>
        <v>6.7</v>
      </c>
      <c r="E497" s="100">
        <f>'Gagargaon '!J149</f>
        <v>350.9</v>
      </c>
      <c r="F497" s="178">
        <f>'Indapur-Madha-Kandhar-Baramati'!X149</f>
        <v>403.40000000000003</v>
      </c>
      <c r="G497" s="178">
        <v>0</v>
      </c>
      <c r="H497" s="101">
        <f t="shared" si="57"/>
        <v>904.7</v>
      </c>
      <c r="I497" s="441"/>
      <c r="J497" s="441"/>
      <c r="K497" s="208"/>
      <c r="L497" s="429"/>
      <c r="M497" s="88"/>
      <c r="N497" s="430"/>
      <c r="O497" s="439"/>
      <c r="P497" s="430"/>
      <c r="Q497" s="430"/>
      <c r="R497" s="88"/>
      <c r="S497" s="97"/>
      <c r="T497" s="88"/>
      <c r="U497" s="88"/>
      <c r="V497" s="88"/>
      <c r="W497" s="88"/>
      <c r="X497" s="88"/>
      <c r="Y497" s="88"/>
      <c r="Z497" s="88"/>
    </row>
    <row r="498" spans="1:26" ht="18.75" customHeight="1">
      <c r="A498" s="332"/>
      <c r="B498" s="100" t="s">
        <v>32</v>
      </c>
      <c r="C498" s="100">
        <f>'Nira-Bhima '!I149</f>
        <v>122.1</v>
      </c>
      <c r="D498" s="100">
        <f>'Bhodani Jalgaon ALephata'!I155</f>
        <v>8106.1</v>
      </c>
      <c r="E498" s="100">
        <f>'Gagargaon '!J150</f>
        <v>349.1</v>
      </c>
      <c r="F498" s="178">
        <f>'Indapur-Madha-Kandhar-Baramati'!X150</f>
        <v>272.39999999999998</v>
      </c>
      <c r="G498" s="178">
        <v>0</v>
      </c>
      <c r="H498" s="101">
        <f t="shared" si="57"/>
        <v>8849.7000000000007</v>
      </c>
      <c r="I498" s="335">
        <v>4.22</v>
      </c>
      <c r="J498" s="335">
        <v>8.2899999999999991</v>
      </c>
      <c r="K498" s="208"/>
      <c r="L498" s="302">
        <v>10</v>
      </c>
      <c r="M498" s="88"/>
      <c r="N498" s="298"/>
      <c r="O498" s="299">
        <f>H498+H499-L498</f>
        <v>9763.4000000000015</v>
      </c>
      <c r="P498" s="300">
        <v>424.27</v>
      </c>
      <c r="Q498" s="301">
        <f>O498/P498</f>
        <v>23.012232776298116</v>
      </c>
      <c r="R498" s="88"/>
      <c r="S498" s="97"/>
      <c r="T498" s="88"/>
      <c r="U498" s="88"/>
      <c r="V498" s="88"/>
      <c r="W498" s="88"/>
      <c r="X498" s="88"/>
      <c r="Y498" s="88"/>
      <c r="Z498" s="88"/>
    </row>
    <row r="499" spans="1:26" ht="18.75" customHeight="1">
      <c r="A499" s="331">
        <v>46271</v>
      </c>
      <c r="B499" s="100" t="s">
        <v>25</v>
      </c>
      <c r="C499" s="100">
        <f>'Nira-Bhima '!I150</f>
        <v>141.69999999999999</v>
      </c>
      <c r="D499" s="100">
        <f>'Bhodani Jalgaon ALephata'!I156</f>
        <v>9.5</v>
      </c>
      <c r="E499" s="100">
        <f>'Gagargaon '!J151</f>
        <v>372.6</v>
      </c>
      <c r="F499" s="178">
        <f>'Indapur-Madha-Kandhar-Baramati'!X151</f>
        <v>399.90000000000003</v>
      </c>
      <c r="G499" s="178">
        <v>0</v>
      </c>
      <c r="H499" s="101">
        <f t="shared" si="57"/>
        <v>923.7</v>
      </c>
      <c r="I499" s="441"/>
      <c r="J499" s="441"/>
      <c r="K499" s="208"/>
      <c r="L499" s="429"/>
      <c r="M499" s="88"/>
      <c r="N499" s="430"/>
      <c r="O499" s="439"/>
      <c r="P499" s="430"/>
      <c r="Q499" s="430"/>
      <c r="R499" s="88"/>
      <c r="S499" s="97"/>
      <c r="T499" s="88"/>
      <c r="U499" s="88"/>
      <c r="V499" s="88"/>
      <c r="W499" s="88"/>
      <c r="X499" s="88"/>
      <c r="Y499" s="88"/>
      <c r="Z499" s="88"/>
    </row>
    <row r="500" spans="1:26" ht="18.75" customHeight="1">
      <c r="A500" s="332"/>
      <c r="B500" s="100" t="s">
        <v>32</v>
      </c>
      <c r="C500" s="100">
        <f>'Nira-Bhima '!I151</f>
        <v>136.19999999999999</v>
      </c>
      <c r="D500" s="100">
        <f>'Bhodani Jalgaon ALephata'!I157</f>
        <v>9080.7999999999993</v>
      </c>
      <c r="E500" s="100">
        <f>'Gagargaon '!J152</f>
        <v>355.6</v>
      </c>
      <c r="F500" s="178">
        <f>'Indapur-Madha-Kandhar-Baramati'!X152</f>
        <v>279</v>
      </c>
      <c r="G500" s="178">
        <v>0</v>
      </c>
      <c r="H500" s="101">
        <f t="shared" si="57"/>
        <v>9851.6</v>
      </c>
      <c r="I500" s="335">
        <v>4.12</v>
      </c>
      <c r="J500" s="335">
        <v>8.16</v>
      </c>
      <c r="K500" s="208"/>
      <c r="L500" s="302">
        <v>20</v>
      </c>
      <c r="M500" s="88"/>
      <c r="N500" s="298"/>
      <c r="O500" s="299">
        <f>H500+H501-L500</f>
        <v>10726.4</v>
      </c>
      <c r="P500" s="300">
        <v>457.78</v>
      </c>
      <c r="Q500" s="301">
        <f>O500/P500</f>
        <v>23.431342566298223</v>
      </c>
      <c r="R500" s="88"/>
      <c r="S500" s="97"/>
      <c r="T500" s="88"/>
      <c r="U500" s="88"/>
      <c r="V500" s="88"/>
      <c r="W500" s="88"/>
      <c r="X500" s="88"/>
      <c r="Y500" s="88"/>
      <c r="Z500" s="88"/>
    </row>
    <row r="501" spans="1:26" ht="18.75" customHeight="1">
      <c r="A501" s="331">
        <v>46272</v>
      </c>
      <c r="B501" s="100" t="s">
        <v>25</v>
      </c>
      <c r="C501" s="100">
        <f>'Nira-Bhima '!I152</f>
        <v>147.9</v>
      </c>
      <c r="D501" s="100">
        <f>'Bhodani Jalgaon ALephata'!I158</f>
        <v>14.1</v>
      </c>
      <c r="E501" s="100">
        <f>'Gagargaon '!J153</f>
        <v>349.09999999999997</v>
      </c>
      <c r="F501" s="178">
        <f>'Indapur-Madha-Kandhar-Baramati'!X153</f>
        <v>383.7</v>
      </c>
      <c r="G501" s="178">
        <v>0</v>
      </c>
      <c r="H501" s="101">
        <f t="shared" si="57"/>
        <v>894.8</v>
      </c>
      <c r="I501" s="441"/>
      <c r="J501" s="441"/>
      <c r="K501" s="208"/>
      <c r="L501" s="429"/>
      <c r="M501" s="88"/>
      <c r="N501" s="430"/>
      <c r="O501" s="439"/>
      <c r="P501" s="430"/>
      <c r="Q501" s="430"/>
      <c r="R501" s="88"/>
      <c r="S501" s="97"/>
      <c r="T501" s="88"/>
      <c r="U501" s="88"/>
      <c r="V501" s="88"/>
      <c r="W501" s="88"/>
      <c r="X501" s="88"/>
      <c r="Y501" s="88"/>
      <c r="Z501" s="88"/>
    </row>
    <row r="502" spans="1:26" ht="18.75" customHeight="1">
      <c r="A502" s="332"/>
      <c r="B502" s="100" t="s">
        <v>32</v>
      </c>
      <c r="C502" s="100">
        <f>'Nira-Bhima '!I153</f>
        <v>137.29999999999998</v>
      </c>
      <c r="D502" s="100">
        <f>'Bhodani Jalgaon ALephata'!I159</f>
        <v>8061.5</v>
      </c>
      <c r="E502" s="100">
        <f>'Gagargaon '!J154</f>
        <v>252.7</v>
      </c>
      <c r="F502" s="178">
        <f>'Indapur-Madha-Kandhar-Baramati'!X154</f>
        <v>277.5</v>
      </c>
      <c r="G502" s="178">
        <v>0</v>
      </c>
      <c r="H502" s="101">
        <f t="shared" si="57"/>
        <v>8729</v>
      </c>
      <c r="I502" s="335">
        <v>4.32</v>
      </c>
      <c r="J502" s="335">
        <v>8.49</v>
      </c>
      <c r="K502" s="208"/>
      <c r="L502" s="302">
        <f>20+149</f>
        <v>169</v>
      </c>
      <c r="M502" s="88"/>
      <c r="N502" s="298"/>
      <c r="O502" s="299">
        <f>H502+H503-L502</f>
        <v>9473.2000000000007</v>
      </c>
      <c r="P502" s="300">
        <v>415.27</v>
      </c>
      <c r="Q502" s="301">
        <f>O502/P502</f>
        <v>22.812146314446025</v>
      </c>
      <c r="R502" s="88"/>
      <c r="S502" s="97"/>
      <c r="T502" s="88"/>
      <c r="U502" s="88"/>
      <c r="V502" s="88"/>
      <c r="W502" s="88"/>
      <c r="X502" s="88"/>
      <c r="Y502" s="88"/>
      <c r="Z502" s="88"/>
    </row>
    <row r="503" spans="1:26" ht="18.75" customHeight="1">
      <c r="A503" s="331">
        <v>46273</v>
      </c>
      <c r="B503" s="100" t="s">
        <v>25</v>
      </c>
      <c r="C503" s="100">
        <f>'Nira-Bhima '!I154</f>
        <v>147.9</v>
      </c>
      <c r="D503" s="100">
        <f>'Bhodani Jalgaon ALephata'!I160</f>
        <v>14</v>
      </c>
      <c r="E503" s="100">
        <f>'Gagargaon '!J155</f>
        <v>361.8</v>
      </c>
      <c r="F503" s="178">
        <f>'Indapur-Madha-Kandhar-Baramati'!X155</f>
        <v>389.5</v>
      </c>
      <c r="G503" s="178">
        <v>0</v>
      </c>
      <c r="H503" s="101">
        <f t="shared" si="57"/>
        <v>913.2</v>
      </c>
      <c r="I503" s="441"/>
      <c r="J503" s="441"/>
      <c r="K503" s="208"/>
      <c r="L503" s="429"/>
      <c r="M503" s="88"/>
      <c r="N503" s="430"/>
      <c r="O503" s="439"/>
      <c r="P503" s="430"/>
      <c r="Q503" s="430"/>
      <c r="R503" s="88"/>
      <c r="S503" s="97"/>
      <c r="T503" s="88"/>
      <c r="U503" s="88"/>
      <c r="V503" s="88"/>
      <c r="W503" s="88"/>
      <c r="X503" s="88"/>
      <c r="Y503" s="88"/>
      <c r="Z503" s="88"/>
    </row>
    <row r="504" spans="1:26" ht="18.75" customHeight="1">
      <c r="A504" s="332"/>
      <c r="B504" s="100" t="s">
        <v>32</v>
      </c>
      <c r="C504" s="100">
        <f>'Nira-Bhima '!I155</f>
        <v>124.80000000000001</v>
      </c>
      <c r="D504" s="100">
        <f>'Bhodani Jalgaon ALephata'!I161</f>
        <v>9017.4</v>
      </c>
      <c r="E504" s="100">
        <f>'Gagargaon '!J156</f>
        <v>164</v>
      </c>
      <c r="F504" s="178">
        <f>'Indapur-Madha-Kandhar-Baramati'!X156</f>
        <v>280.60000000000002</v>
      </c>
      <c r="G504" s="178">
        <v>0</v>
      </c>
      <c r="H504" s="101">
        <f t="shared" si="57"/>
        <v>9586.7999999999993</v>
      </c>
      <c r="I504" s="335">
        <v>4.41</v>
      </c>
      <c r="J504" s="335">
        <v>8.43</v>
      </c>
      <c r="K504" s="208"/>
      <c r="L504" s="302">
        <v>20</v>
      </c>
      <c r="M504" s="88"/>
      <c r="N504" s="298"/>
      <c r="O504" s="299">
        <f>H504+H505-L504</f>
        <v>10215.9</v>
      </c>
      <c r="P504" s="300">
        <v>449.38</v>
      </c>
      <c r="Q504" s="301">
        <f>O504/P504</f>
        <v>22.733321465129734</v>
      </c>
      <c r="R504" s="88"/>
      <c r="S504" s="97"/>
      <c r="T504" s="88"/>
      <c r="U504" s="88"/>
      <c r="V504" s="88"/>
      <c r="W504" s="88"/>
      <c r="X504" s="88"/>
      <c r="Y504" s="88"/>
      <c r="Z504" s="88"/>
    </row>
    <row r="505" spans="1:26" ht="18.75" customHeight="1">
      <c r="A505" s="331">
        <v>46274</v>
      </c>
      <c r="B505" s="100" t="s">
        <v>25</v>
      </c>
      <c r="C505" s="100">
        <f>'Nira-Bhima '!I156</f>
        <v>127.6</v>
      </c>
      <c r="D505" s="100">
        <f>'Bhodani Jalgaon ALephata'!I162</f>
        <v>15.5</v>
      </c>
      <c r="E505" s="100">
        <f>'Gagargaon '!J157</f>
        <v>133.4</v>
      </c>
      <c r="F505" s="178">
        <f>'Indapur-Madha-Kandhar-Baramati'!X157</f>
        <v>372.59999999999997</v>
      </c>
      <c r="G505" s="178">
        <v>0</v>
      </c>
      <c r="H505" s="101">
        <f t="shared" si="57"/>
        <v>649.09999999999991</v>
      </c>
      <c r="I505" s="441"/>
      <c r="J505" s="441"/>
      <c r="K505" s="208"/>
      <c r="L505" s="429"/>
      <c r="M505" s="88"/>
      <c r="N505" s="430"/>
      <c r="O505" s="439"/>
      <c r="P505" s="430"/>
      <c r="Q505" s="430"/>
      <c r="R505" s="88"/>
      <c r="S505" s="97"/>
      <c r="T505" s="88"/>
      <c r="U505" s="88"/>
      <c r="V505" s="88"/>
      <c r="W505" s="88"/>
      <c r="X505" s="88"/>
      <c r="Y505" s="88"/>
      <c r="Z505" s="88"/>
    </row>
    <row r="506" spans="1:26" ht="18.75" customHeight="1">
      <c r="A506" s="332"/>
      <c r="B506" s="100" t="s">
        <v>32</v>
      </c>
      <c r="C506" s="100">
        <f>'Nira-Bhima '!I157</f>
        <v>136.5</v>
      </c>
      <c r="D506" s="100">
        <f>'Bhodani Jalgaon ALephata'!I163</f>
        <v>8062.7</v>
      </c>
      <c r="E506" s="100">
        <f>'Gagargaon '!J158</f>
        <v>170.2</v>
      </c>
      <c r="F506" s="178">
        <f>'Indapur-Madha-Kandhar-Baramati'!X158</f>
        <v>294.09999999999997</v>
      </c>
      <c r="G506" s="178">
        <v>0</v>
      </c>
      <c r="H506" s="101">
        <f t="shared" si="57"/>
        <v>8663.5000000000018</v>
      </c>
      <c r="I506" s="335">
        <v>4.2699999999999996</v>
      </c>
      <c r="J506" s="335">
        <v>8.2200000000000006</v>
      </c>
      <c r="K506" s="209"/>
      <c r="L506" s="302">
        <v>20</v>
      </c>
      <c r="M506" s="88"/>
      <c r="N506" s="298"/>
      <c r="O506" s="299">
        <f>H506+H507-L506</f>
        <v>9350.9000000000015</v>
      </c>
      <c r="P506" s="300">
        <v>410.61</v>
      </c>
      <c r="Q506" s="301">
        <f>O506/P506</f>
        <v>22.773191105915593</v>
      </c>
      <c r="R506" s="88"/>
      <c r="S506" s="97"/>
      <c r="T506" s="88"/>
      <c r="U506" s="88"/>
      <c r="V506" s="88"/>
      <c r="W506" s="88"/>
      <c r="X506" s="88"/>
      <c r="Y506" s="88"/>
      <c r="Z506" s="88"/>
    </row>
    <row r="507" spans="1:26" ht="18.75" customHeight="1">
      <c r="A507" s="331">
        <v>46275</v>
      </c>
      <c r="B507" s="100" t="s">
        <v>25</v>
      </c>
      <c r="C507" s="100">
        <f>'Nira-Bhima '!I158</f>
        <v>140.6</v>
      </c>
      <c r="D507" s="100">
        <f>'Bhodani Jalgaon ALephata'!I164</f>
        <v>16</v>
      </c>
      <c r="E507" s="100">
        <f>'Gagargaon '!J159</f>
        <v>196.2</v>
      </c>
      <c r="F507" s="178">
        <f>'Indapur-Madha-Kandhar-Baramati'!X159</f>
        <v>354.6</v>
      </c>
      <c r="G507" s="178">
        <v>0</v>
      </c>
      <c r="H507" s="101">
        <f t="shared" si="57"/>
        <v>707.4</v>
      </c>
      <c r="I507" s="441"/>
      <c r="J507" s="441"/>
      <c r="K507" s="209"/>
      <c r="L507" s="429"/>
      <c r="M507" s="88"/>
      <c r="N507" s="430"/>
      <c r="O507" s="439"/>
      <c r="P507" s="430"/>
      <c r="Q507" s="430"/>
      <c r="R507" s="88"/>
      <c r="S507" s="97"/>
      <c r="T507" s="88"/>
      <c r="U507" s="88"/>
      <c r="V507" s="88"/>
      <c r="W507" s="88"/>
      <c r="X507" s="88"/>
      <c r="Y507" s="88"/>
      <c r="Z507" s="88"/>
    </row>
    <row r="508" spans="1:26" ht="18.75" customHeight="1">
      <c r="A508" s="332"/>
      <c r="B508" s="100" t="s">
        <v>32</v>
      </c>
      <c r="C508" s="100">
        <f>'Nira-Bhima '!I159</f>
        <v>131</v>
      </c>
      <c r="D508" s="100">
        <f>'Bhodani Jalgaon ALephata'!I165</f>
        <v>9645.7999999999993</v>
      </c>
      <c r="E508" s="100">
        <f>'Gagargaon '!J160</f>
        <v>167.5</v>
      </c>
      <c r="F508" s="178">
        <f>'Indapur-Madha-Kandhar-Baramati'!X160</f>
        <v>309.90000000000003</v>
      </c>
      <c r="G508" s="178">
        <v>0</v>
      </c>
      <c r="H508" s="101">
        <f t="shared" si="57"/>
        <v>10254.199999999999</v>
      </c>
      <c r="I508" s="335">
        <v>4.46</v>
      </c>
      <c r="J508" s="335">
        <v>8.48</v>
      </c>
      <c r="K508" s="209"/>
      <c r="L508" s="302">
        <v>20</v>
      </c>
      <c r="M508" s="88"/>
      <c r="N508" s="298"/>
      <c r="O508" s="299">
        <f>H508+H509-L508</f>
        <v>10947.9</v>
      </c>
      <c r="P508" s="300">
        <v>496.73</v>
      </c>
      <c r="Q508" s="301">
        <f>O508/P508</f>
        <v>22.039941215549693</v>
      </c>
      <c r="R508" s="88"/>
      <c r="S508" s="97"/>
      <c r="T508" s="88"/>
      <c r="U508" s="88">
        <f t="shared" ref="U495:U518" si="58">+P507*1.18</f>
        <v>0</v>
      </c>
      <c r="V508" s="88">
        <f t="shared" ref="V506:V514" si="59">+U508*1.5%</f>
        <v>0</v>
      </c>
      <c r="W508" s="88"/>
      <c r="X508" s="88"/>
      <c r="Y508" s="88"/>
      <c r="Z508" s="88"/>
    </row>
    <row r="509" spans="1:26" ht="18.75" customHeight="1">
      <c r="A509" s="331">
        <v>46276</v>
      </c>
      <c r="B509" s="100" t="s">
        <v>25</v>
      </c>
      <c r="C509" s="100">
        <f>'Nira-Bhima '!I113</f>
        <v>133.9</v>
      </c>
      <c r="D509" s="100">
        <f>'Bhodani Jalgaon ALephata'!I118</f>
        <v>16</v>
      </c>
      <c r="E509" s="100">
        <f>'Gagargaon '!J114</f>
        <v>181</v>
      </c>
      <c r="F509" s="178">
        <f>'Indapur-Madha-Kandhar-Baramati'!X113</f>
        <v>382.8</v>
      </c>
      <c r="G509" s="178">
        <v>0</v>
      </c>
      <c r="H509" s="101">
        <f t="shared" si="57"/>
        <v>713.7</v>
      </c>
      <c r="I509" s="441"/>
      <c r="J509" s="441"/>
      <c r="K509" s="209"/>
      <c r="L509" s="429"/>
      <c r="M509" s="88"/>
      <c r="N509" s="430"/>
      <c r="O509" s="439"/>
      <c r="P509" s="430"/>
      <c r="Q509" s="430"/>
      <c r="R509" s="88"/>
      <c r="S509" s="97"/>
      <c r="T509" s="88"/>
      <c r="U509" s="88"/>
      <c r="V509" s="88"/>
      <c r="W509" s="88"/>
      <c r="X509" s="88"/>
      <c r="Y509" s="88"/>
      <c r="Z509" s="88"/>
    </row>
    <row r="510" spans="1:26" ht="18.75" customHeight="1">
      <c r="A510" s="332"/>
      <c r="B510" s="100" t="s">
        <v>32</v>
      </c>
      <c r="C510" s="100">
        <f>'Nira-Bhima '!I114</f>
        <v>132.69999999999999</v>
      </c>
      <c r="D510" s="100">
        <f>'Bhodani Jalgaon ALephata'!I119</f>
        <v>7977.2</v>
      </c>
      <c r="E510" s="100">
        <f>'Gagargaon '!J115</f>
        <v>187.20000000000002</v>
      </c>
      <c r="F510" s="178">
        <f>'Indapur-Madha-Kandhar-Baramati'!X114</f>
        <v>281.60000000000002</v>
      </c>
      <c r="G510" s="178">
        <v>0</v>
      </c>
      <c r="H510" s="101">
        <f t="shared" si="57"/>
        <v>8578.7000000000007</v>
      </c>
      <c r="I510" s="335">
        <v>3.81</v>
      </c>
      <c r="J510" s="335">
        <v>8.14</v>
      </c>
      <c r="K510" s="209"/>
      <c r="L510" s="302">
        <v>20</v>
      </c>
      <c r="M510" s="88"/>
      <c r="N510" s="298"/>
      <c r="O510" s="299">
        <f>H510+H511-L510</f>
        <v>9285.5</v>
      </c>
      <c r="P510" s="300">
        <v>381.37</v>
      </c>
      <c r="Q510" s="301">
        <f>O510/P510</f>
        <v>24.347746283137109</v>
      </c>
      <c r="R510" s="88"/>
      <c r="S510" s="97"/>
      <c r="T510" s="88"/>
      <c r="U510" s="88"/>
      <c r="V510" s="88"/>
      <c r="W510" s="88"/>
      <c r="X510" s="88"/>
      <c r="Y510" s="88"/>
      <c r="Z510" s="88"/>
    </row>
    <row r="511" spans="1:26" ht="18.75" customHeight="1">
      <c r="A511" s="331">
        <v>46277</v>
      </c>
      <c r="B511" s="100" t="s">
        <v>25</v>
      </c>
      <c r="C511" s="100">
        <f>'Nira-Bhima '!I115</f>
        <v>148.20000000000002</v>
      </c>
      <c r="D511" s="100">
        <f>'Bhodani Jalgaon ALephata'!I120</f>
        <v>13.1</v>
      </c>
      <c r="E511" s="100">
        <f>'Gagargaon '!J116</f>
        <v>201.1</v>
      </c>
      <c r="F511" s="178">
        <f>'Indapur-Madha-Kandhar-Baramati'!X115</f>
        <v>364.40000000000003</v>
      </c>
      <c r="G511" s="178">
        <v>0</v>
      </c>
      <c r="H511" s="101">
        <f t="shared" si="57"/>
        <v>726.8</v>
      </c>
      <c r="I511" s="441"/>
      <c r="J511" s="441"/>
      <c r="K511" s="209"/>
      <c r="L511" s="429"/>
      <c r="M511" s="88"/>
      <c r="N511" s="430"/>
      <c r="O511" s="439"/>
      <c r="P511" s="430"/>
      <c r="Q511" s="430"/>
      <c r="R511" s="88"/>
      <c r="S511" s="97"/>
      <c r="T511" s="88"/>
      <c r="U511" s="88"/>
      <c r="V511" s="88"/>
      <c r="W511" s="88"/>
      <c r="X511" s="88"/>
      <c r="Y511" s="88"/>
      <c r="Z511" s="88"/>
    </row>
    <row r="512" spans="1:26" ht="18.75" customHeight="1">
      <c r="A512" s="332"/>
      <c r="B512" s="100" t="s">
        <v>32</v>
      </c>
      <c r="C512" s="100">
        <f>'Nira-Bhima '!I116</f>
        <v>85</v>
      </c>
      <c r="D512" s="100">
        <f>'Bhodani Jalgaon ALephata'!I121</f>
        <v>8530.7999999999993</v>
      </c>
      <c r="E512" s="100">
        <f>'Gagargaon '!J117</f>
        <v>175.09999999999997</v>
      </c>
      <c r="F512" s="178">
        <f>'Indapur-Madha-Kandhar-Baramati'!X116</f>
        <v>106.10000000000001</v>
      </c>
      <c r="G512" s="178">
        <v>0</v>
      </c>
      <c r="H512" s="101">
        <f t="shared" si="57"/>
        <v>8897</v>
      </c>
      <c r="I512" s="335">
        <v>4.3099999999999996</v>
      </c>
      <c r="J512" s="335">
        <v>8.24</v>
      </c>
      <c r="K512" s="210"/>
      <c r="L512" s="302">
        <v>20</v>
      </c>
      <c r="M512" s="88"/>
      <c r="N512" s="298"/>
      <c r="O512" s="299">
        <f>H512+H513-L512</f>
        <v>9573</v>
      </c>
      <c r="P512" s="300">
        <v>419.87</v>
      </c>
      <c r="Q512" s="301">
        <f>O512/P512</f>
        <v>22.799914259175459</v>
      </c>
      <c r="R512" s="88"/>
      <c r="S512" s="97"/>
      <c r="T512" s="88"/>
      <c r="U512" s="88"/>
      <c r="V512" s="88"/>
      <c r="W512" s="88"/>
      <c r="X512" s="88"/>
      <c r="Y512" s="88"/>
      <c r="Z512" s="88"/>
    </row>
    <row r="513" spans="1:26" ht="18.75" customHeight="1">
      <c r="A513" s="331">
        <v>46278</v>
      </c>
      <c r="B513" s="100" t="s">
        <v>25</v>
      </c>
      <c r="C513" s="100">
        <f>'Nira-Bhima '!I117</f>
        <v>97.5</v>
      </c>
      <c r="D513" s="100">
        <f>'Bhodani Jalgaon ALephata'!I122</f>
        <v>16.600000000000001</v>
      </c>
      <c r="E513" s="100">
        <f>'Gagargaon '!J118</f>
        <v>204.9</v>
      </c>
      <c r="F513" s="178">
        <f>'Indapur-Madha-Kandhar-Baramati'!X117</f>
        <v>377.00000000000006</v>
      </c>
      <c r="G513" s="178">
        <v>0</v>
      </c>
      <c r="H513" s="101">
        <f t="shared" si="57"/>
        <v>696</v>
      </c>
      <c r="I513" s="441"/>
      <c r="J513" s="441"/>
      <c r="K513" s="210"/>
      <c r="L513" s="429"/>
      <c r="M513" s="88"/>
      <c r="N513" s="430"/>
      <c r="O513" s="439"/>
      <c r="P513" s="430"/>
      <c r="Q513" s="430"/>
      <c r="R513" s="88"/>
      <c r="S513" s="97"/>
      <c r="T513" s="88"/>
      <c r="U513" s="88"/>
      <c r="V513" s="88"/>
      <c r="W513" s="88"/>
      <c r="X513" s="88"/>
      <c r="Y513" s="88"/>
      <c r="Z513" s="88"/>
    </row>
    <row r="514" spans="1:26" ht="18.75" customHeight="1">
      <c r="A514" s="332"/>
      <c r="B514" s="100" t="s">
        <v>32</v>
      </c>
      <c r="C514" s="100">
        <f>'Nira-Bhima '!I118</f>
        <v>0</v>
      </c>
      <c r="D514" s="100">
        <f>'Bhodani Jalgaon ALephata'!I123</f>
        <v>8027.9</v>
      </c>
      <c r="E514" s="100">
        <f>'Gagargaon '!J119</f>
        <v>87.2</v>
      </c>
      <c r="F514" s="178">
        <f>'Indapur-Madha-Kandhar-Baramati'!X118</f>
        <v>169.3</v>
      </c>
      <c r="G514" s="178">
        <v>0</v>
      </c>
      <c r="H514" s="101">
        <f t="shared" si="57"/>
        <v>8284.4</v>
      </c>
      <c r="I514" s="335">
        <v>3.88</v>
      </c>
      <c r="J514" s="335">
        <v>8.27</v>
      </c>
      <c r="K514" s="210"/>
      <c r="L514" s="302">
        <v>0</v>
      </c>
      <c r="M514" s="88"/>
      <c r="N514" s="298"/>
      <c r="O514" s="299">
        <f>H514+H515-L514</f>
        <v>8939</v>
      </c>
      <c r="P514" s="300">
        <v>364.39</v>
      </c>
      <c r="Q514" s="301">
        <f>O514/P514</f>
        <v>24.53140865556135</v>
      </c>
      <c r="R514" s="88"/>
      <c r="S514" s="97"/>
      <c r="T514" s="88"/>
      <c r="U514" s="88"/>
      <c r="V514" s="88"/>
      <c r="W514" s="88"/>
      <c r="X514" s="88"/>
      <c r="Y514" s="88"/>
      <c r="Z514" s="88"/>
    </row>
    <row r="515" spans="1:26" ht="18.75" customHeight="1">
      <c r="A515" s="331">
        <v>46279</v>
      </c>
      <c r="B515" s="100" t="s">
        <v>25</v>
      </c>
      <c r="C515" s="100">
        <f>'Nira-Bhima '!I119</f>
        <v>67.8</v>
      </c>
      <c r="D515" s="100">
        <f>'Bhodani Jalgaon ALephata'!I124</f>
        <v>17.899999999999999</v>
      </c>
      <c r="E515" s="100">
        <f>'Gagargaon '!J120</f>
        <v>210.7</v>
      </c>
      <c r="F515" s="178">
        <f>'Indapur-Madha-Kandhar-Baramati'!X119</f>
        <v>358.20000000000005</v>
      </c>
      <c r="G515" s="178">
        <v>0</v>
      </c>
      <c r="H515" s="101">
        <f t="shared" si="57"/>
        <v>654.6</v>
      </c>
      <c r="I515" s="441"/>
      <c r="J515" s="441"/>
      <c r="K515" s="210"/>
      <c r="L515" s="429"/>
      <c r="M515" s="88"/>
      <c r="N515" s="430"/>
      <c r="O515" s="439"/>
      <c r="P515" s="430"/>
      <c r="Q515" s="430"/>
      <c r="R515" s="88"/>
      <c r="S515" s="97"/>
      <c r="T515" s="88"/>
      <c r="U515" s="88"/>
      <c r="V515" s="88"/>
      <c r="W515" s="88"/>
      <c r="X515" s="88"/>
      <c r="Y515" s="88"/>
      <c r="Z515" s="88"/>
    </row>
    <row r="516" spans="1:26" ht="18.75" customHeight="1">
      <c r="A516" s="332"/>
      <c r="B516" s="100" t="s">
        <v>32</v>
      </c>
      <c r="C516" s="100">
        <f>'Nira-Bhima '!I120</f>
        <v>98.300000000000011</v>
      </c>
      <c r="D516" s="100">
        <f>'Bhodani Jalgaon ALephata'!I125</f>
        <v>7492.7</v>
      </c>
      <c r="E516" s="100">
        <f>'Gagargaon '!J121</f>
        <v>169.7</v>
      </c>
      <c r="F516" s="178">
        <f>'Indapur-Madha-Kandhar-Baramati'!X120</f>
        <v>257.89999999999998</v>
      </c>
      <c r="G516" s="178">
        <v>0</v>
      </c>
      <c r="H516" s="101">
        <f t="shared" si="57"/>
        <v>8018.5999999999995</v>
      </c>
      <c r="I516" s="335">
        <v>4.4400000000000004</v>
      </c>
      <c r="J516" s="335">
        <v>8.31</v>
      </c>
      <c r="K516" s="210"/>
      <c r="L516" s="302">
        <f>20+80</f>
        <v>100</v>
      </c>
      <c r="M516" s="88"/>
      <c r="N516" s="298"/>
      <c r="O516" s="299">
        <f>H516+H517-L516</f>
        <v>8543.2999999999993</v>
      </c>
      <c r="P516" s="300">
        <v>387.93</v>
      </c>
      <c r="Q516" s="301">
        <f>O516/P516</f>
        <v>22.022787616322532</v>
      </c>
      <c r="R516" s="88"/>
      <c r="S516" s="97"/>
      <c r="T516" s="88"/>
      <c r="U516" s="88"/>
      <c r="V516" s="88"/>
      <c r="W516" s="88"/>
      <c r="X516" s="88"/>
      <c r="Y516" s="88"/>
      <c r="Z516" s="88"/>
    </row>
    <row r="517" spans="1:26" ht="18.75" customHeight="1">
      <c r="A517" s="331">
        <v>46280</v>
      </c>
      <c r="B517" s="100" t="s">
        <v>25</v>
      </c>
      <c r="C517" s="100">
        <f>'Nira-Bhima '!I121</f>
        <v>81.7</v>
      </c>
      <c r="D517" s="100">
        <f>'Bhodani Jalgaon ALephata'!I126</f>
        <v>15.6</v>
      </c>
      <c r="E517" s="100">
        <f>'Gagargaon '!J122</f>
        <v>188.8</v>
      </c>
      <c r="F517" s="178">
        <f>'Indapur-Madha-Kandhar-Baramati'!X121</f>
        <v>338.60000000000008</v>
      </c>
      <c r="G517" s="178">
        <v>0</v>
      </c>
      <c r="H517" s="101">
        <f t="shared" si="57"/>
        <v>624.70000000000005</v>
      </c>
      <c r="I517" s="441"/>
      <c r="J517" s="441"/>
      <c r="K517" s="210"/>
      <c r="L517" s="429"/>
      <c r="M517" s="88"/>
      <c r="N517" s="430"/>
      <c r="O517" s="439"/>
      <c r="P517" s="430"/>
      <c r="Q517" s="430"/>
      <c r="R517" s="88"/>
      <c r="S517" s="97"/>
      <c r="T517" s="88"/>
      <c r="U517" s="88"/>
      <c r="V517" s="88"/>
      <c r="W517" s="88"/>
      <c r="X517" s="88"/>
      <c r="Y517" s="88"/>
      <c r="Z517" s="88"/>
    </row>
    <row r="518" spans="1:26" ht="18.75" customHeight="1">
      <c r="A518" s="332"/>
      <c r="B518" s="100" t="s">
        <v>32</v>
      </c>
      <c r="C518" s="100">
        <f>'Nira-Bhima '!I122</f>
        <v>65.3</v>
      </c>
      <c r="D518" s="100">
        <f>'Bhodani Jalgaon ALephata'!I127</f>
        <v>10143</v>
      </c>
      <c r="E518" s="100">
        <f>'Gagargaon '!J123</f>
        <v>185.89999999999998</v>
      </c>
      <c r="F518" s="178">
        <f>'Indapur-Madha-Kandhar-Baramati'!X122</f>
        <v>258.79999999999995</v>
      </c>
      <c r="G518" s="178">
        <v>0</v>
      </c>
      <c r="H518" s="101">
        <f t="shared" si="57"/>
        <v>10652.999999999998</v>
      </c>
      <c r="I518" s="335">
        <v>3.98</v>
      </c>
      <c r="J518" s="335">
        <v>8.4499999999999993</v>
      </c>
      <c r="K518" s="210"/>
      <c r="L518" s="302">
        <v>20</v>
      </c>
      <c r="M518" s="88"/>
      <c r="N518" s="298"/>
      <c r="O518" s="299">
        <f>H518+H519-L518</f>
        <v>11239.999999999998</v>
      </c>
      <c r="P518" s="300">
        <v>469.37</v>
      </c>
      <c r="Q518" s="301">
        <f>O518/P518</f>
        <v>23.946992777552886</v>
      </c>
      <c r="R518" s="88"/>
      <c r="S518" s="97"/>
      <c r="T518" s="88"/>
      <c r="U518" s="88"/>
      <c r="V518" s="88"/>
      <c r="W518" s="88"/>
      <c r="X518" s="88"/>
      <c r="Y518" s="88"/>
      <c r="Z518" s="88"/>
    </row>
    <row r="519" spans="1:26" ht="18.75" customHeight="1">
      <c r="A519" s="331">
        <v>46281</v>
      </c>
      <c r="B519" s="100" t="s">
        <v>25</v>
      </c>
      <c r="C519" s="100">
        <f>'Nira-Bhima '!I123</f>
        <v>85.1</v>
      </c>
      <c r="D519" s="100">
        <f>'Bhodani Jalgaon ALephata'!I128</f>
        <v>15.8</v>
      </c>
      <c r="E519" s="100">
        <f>'Gagargaon '!J124</f>
        <v>195.1</v>
      </c>
      <c r="F519" s="178">
        <f>'Indapur-Madha-Kandhar-Baramati'!X123</f>
        <v>311</v>
      </c>
      <c r="G519" s="178">
        <v>0</v>
      </c>
      <c r="H519" s="101">
        <f t="shared" si="57"/>
        <v>607</v>
      </c>
      <c r="I519" s="441"/>
      <c r="J519" s="441"/>
      <c r="K519" s="210"/>
      <c r="L519" s="429"/>
      <c r="M519" s="88"/>
      <c r="N519" s="430"/>
      <c r="O519" s="439"/>
      <c r="P519" s="430"/>
      <c r="Q519" s="430"/>
      <c r="R519" s="88"/>
      <c r="S519" s="97"/>
      <c r="T519" s="88"/>
      <c r="U519" s="88"/>
      <c r="V519" s="88"/>
      <c r="W519" s="88"/>
      <c r="X519" s="88"/>
      <c r="Y519" s="88"/>
      <c r="Z519" s="88"/>
    </row>
    <row r="520" spans="1:26" ht="18.75" customHeight="1">
      <c r="A520" s="332"/>
      <c r="B520" s="100" t="s">
        <v>32</v>
      </c>
      <c r="C520" s="100">
        <f>'Nira-Bhima '!I124</f>
        <v>82.3</v>
      </c>
      <c r="D520" s="100">
        <f>'Bhodani Jalgaon ALephata'!I129</f>
        <v>8026.5</v>
      </c>
      <c r="E520" s="100">
        <f>'Gagargaon '!J125</f>
        <v>189.5</v>
      </c>
      <c r="F520" s="178">
        <f>'Indapur-Madha-Kandhar-Baramati'!X124</f>
        <v>241.50000000000003</v>
      </c>
      <c r="G520" s="178">
        <v>0</v>
      </c>
      <c r="H520" s="101">
        <f t="shared" si="57"/>
        <v>8539.7999999999993</v>
      </c>
      <c r="I520" s="335">
        <v>4.24</v>
      </c>
      <c r="J520" s="335">
        <v>8.48</v>
      </c>
      <c r="K520" s="210"/>
      <c r="L520" s="302">
        <v>15</v>
      </c>
      <c r="M520" s="88"/>
      <c r="N520" s="298"/>
      <c r="O520" s="299">
        <f>H520+H521-L520</f>
        <v>9321.9</v>
      </c>
      <c r="P520" s="300">
        <v>398.56</v>
      </c>
      <c r="Q520" s="301">
        <f>O520/P520</f>
        <v>23.388950220794861</v>
      </c>
      <c r="R520" s="88"/>
      <c r="S520" s="97"/>
      <c r="T520" s="88"/>
      <c r="U520" s="88"/>
      <c r="V520" s="88"/>
      <c r="W520" s="88"/>
      <c r="X520" s="88"/>
      <c r="Y520" s="88"/>
      <c r="Z520" s="88"/>
    </row>
    <row r="521" spans="1:26" ht="18.75" customHeight="1">
      <c r="A521" s="331">
        <v>46282</v>
      </c>
      <c r="B521" s="100" t="s">
        <v>25</v>
      </c>
      <c r="C521" s="100">
        <f>'Nira-Bhima '!I125</f>
        <v>90</v>
      </c>
      <c r="D521" s="100">
        <f>'Bhodani Jalgaon ALephata'!I130</f>
        <v>12.5</v>
      </c>
      <c r="E521" s="100">
        <f>'Gagargaon '!J126</f>
        <v>354.8</v>
      </c>
      <c r="F521" s="178">
        <f>'Indapur-Madha-Kandhar-Baramati'!X125</f>
        <v>339.79999999999995</v>
      </c>
      <c r="G521" s="178">
        <v>0</v>
      </c>
      <c r="H521" s="101">
        <f t="shared" si="57"/>
        <v>797.09999999999991</v>
      </c>
      <c r="I521" s="441"/>
      <c r="J521" s="441"/>
      <c r="K521" s="210"/>
      <c r="L521" s="429"/>
      <c r="M521" s="88"/>
      <c r="N521" s="430"/>
      <c r="O521" s="439"/>
      <c r="P521" s="430"/>
      <c r="Q521" s="430"/>
      <c r="R521" s="88"/>
      <c r="S521" s="97"/>
      <c r="T521" s="88"/>
      <c r="U521" s="88"/>
      <c r="V521" s="88"/>
      <c r="W521" s="88"/>
      <c r="X521" s="88"/>
      <c r="Y521" s="88"/>
      <c r="Z521" s="88"/>
    </row>
    <row r="522" spans="1:26" ht="18.75" customHeight="1">
      <c r="A522" s="332"/>
      <c r="B522" s="100" t="s">
        <v>32</v>
      </c>
      <c r="C522" s="100">
        <f>'Nira-Bhima '!I126</f>
        <v>73.3</v>
      </c>
      <c r="D522" s="100">
        <f>'Bhodani Jalgaon ALephata'!I131</f>
        <v>8043.3</v>
      </c>
      <c r="E522" s="100">
        <f>'Gagargaon '!J127</f>
        <v>320.5</v>
      </c>
      <c r="F522" s="178">
        <f>'Indapur-Madha-Kandhar-Baramati'!X126</f>
        <v>232.3</v>
      </c>
      <c r="G522" s="178">
        <v>0</v>
      </c>
      <c r="H522" s="101">
        <f t="shared" si="57"/>
        <v>8669.4</v>
      </c>
      <c r="I522" s="335">
        <v>4.1500000000000004</v>
      </c>
      <c r="J522" s="335">
        <v>8.3000000000000007</v>
      </c>
      <c r="K522" s="210"/>
      <c r="L522" s="302">
        <v>20</v>
      </c>
      <c r="M522" s="88"/>
      <c r="N522" s="298"/>
      <c r="O522" s="299">
        <f>H522+H523-L522</f>
        <v>9429</v>
      </c>
      <c r="P522" s="300">
        <v>401.57</v>
      </c>
      <c r="Q522" s="301">
        <f>O522/P522</f>
        <v>23.48033966680778</v>
      </c>
      <c r="R522" s="88"/>
      <c r="S522" s="97"/>
      <c r="T522" s="88"/>
      <c r="U522" s="88"/>
      <c r="V522" s="88"/>
      <c r="W522" s="88"/>
      <c r="X522" s="88"/>
      <c r="Y522" s="88"/>
      <c r="Z522" s="88"/>
    </row>
    <row r="523" spans="1:26" ht="18.75" customHeight="1">
      <c r="A523" s="331">
        <v>46283</v>
      </c>
      <c r="B523" s="100" t="s">
        <v>25</v>
      </c>
      <c r="C523" s="100">
        <f>'Nira-Bhima '!I127</f>
        <v>88</v>
      </c>
      <c r="D523" s="100">
        <f>'Bhodani Jalgaon ALephata'!I132</f>
        <v>16.3</v>
      </c>
      <c r="E523" s="100">
        <f>'Gagargaon '!J128</f>
        <v>353.3</v>
      </c>
      <c r="F523" s="178">
        <f>'Indapur-Madha-Kandhar-Baramati'!X127</f>
        <v>322</v>
      </c>
      <c r="G523" s="178">
        <v>0</v>
      </c>
      <c r="H523" s="101">
        <f t="shared" si="57"/>
        <v>779.6</v>
      </c>
      <c r="I523" s="441"/>
      <c r="J523" s="441"/>
      <c r="K523" s="210"/>
      <c r="L523" s="429"/>
      <c r="M523" s="88"/>
      <c r="N523" s="430"/>
      <c r="O523" s="439"/>
      <c r="P523" s="430"/>
      <c r="Q523" s="430"/>
      <c r="R523" s="88"/>
      <c r="S523" s="97"/>
      <c r="T523" s="88"/>
      <c r="U523" s="88"/>
      <c r="V523" s="88"/>
      <c r="W523" s="88"/>
      <c r="X523" s="88"/>
      <c r="Y523" s="88"/>
      <c r="Z523" s="88"/>
    </row>
    <row r="524" spans="1:26" ht="18.75" customHeight="1">
      <c r="A524" s="332"/>
      <c r="B524" s="100" t="s">
        <v>32</v>
      </c>
      <c r="C524" s="100">
        <f>'Nira-Bhima '!I128</f>
        <v>81.2</v>
      </c>
      <c r="D524" s="100">
        <f>'Bhodani Jalgaon ALephata'!I133</f>
        <v>17.7</v>
      </c>
      <c r="E524" s="100">
        <f>'Gagargaon '!J129</f>
        <v>325.7</v>
      </c>
      <c r="F524" s="178">
        <f>'Indapur-Madha-Kandhar-Baramati'!X128</f>
        <v>243.69999999999996</v>
      </c>
      <c r="G524" s="178">
        <v>0</v>
      </c>
      <c r="H524" s="101">
        <f t="shared" si="57"/>
        <v>668.3</v>
      </c>
      <c r="I524" s="335">
        <v>3.95</v>
      </c>
      <c r="J524" s="335">
        <v>8.1300000000000008</v>
      </c>
      <c r="K524" s="88"/>
      <c r="L524" s="297">
        <v>20</v>
      </c>
      <c r="M524" s="88"/>
      <c r="N524" s="298"/>
      <c r="O524" s="299">
        <f>H524+H525-L524</f>
        <v>1441</v>
      </c>
      <c r="P524" s="300">
        <v>61.13</v>
      </c>
      <c r="Q524" s="301">
        <f>O524/P524</f>
        <v>23.572713888434482</v>
      </c>
      <c r="R524" s="88"/>
      <c r="S524" s="97"/>
      <c r="T524" s="88"/>
      <c r="U524" s="88"/>
      <c r="V524" s="88"/>
      <c r="W524" s="88"/>
      <c r="X524" s="88"/>
      <c r="Y524" s="88"/>
      <c r="Z524" s="88"/>
    </row>
    <row r="525" spans="1:26" ht="18.75" customHeight="1">
      <c r="A525" s="331">
        <v>46284</v>
      </c>
      <c r="B525" s="100" t="s">
        <v>25</v>
      </c>
      <c r="C525" s="100">
        <f>'Nira-Bhima '!I129</f>
        <v>82.4</v>
      </c>
      <c r="D525" s="100">
        <f>'Bhodani Jalgaon ALephata'!I134</f>
        <v>17</v>
      </c>
      <c r="E525" s="100">
        <f>'Gagargaon '!J130</f>
        <v>356.7</v>
      </c>
      <c r="F525" s="178">
        <f>'Indapur-Madha-Kandhar-Baramati'!X129</f>
        <v>336.6</v>
      </c>
      <c r="G525" s="178">
        <v>0</v>
      </c>
      <c r="H525" s="101">
        <f t="shared" si="57"/>
        <v>792.7</v>
      </c>
      <c r="I525" s="441"/>
      <c r="J525" s="441"/>
      <c r="K525" s="88"/>
      <c r="L525" s="430"/>
      <c r="M525" s="88"/>
      <c r="N525" s="430"/>
      <c r="O525" s="439"/>
      <c r="P525" s="430"/>
      <c r="Q525" s="430"/>
      <c r="R525" s="88"/>
      <c r="S525" s="97"/>
      <c r="T525" s="88"/>
      <c r="U525" s="88"/>
      <c r="V525" s="88"/>
      <c r="W525" s="88"/>
      <c r="X525" s="88"/>
      <c r="Y525" s="88"/>
      <c r="Z525" s="88"/>
    </row>
    <row r="526" spans="1:26" ht="18.75" customHeight="1">
      <c r="A526" s="332"/>
      <c r="B526" s="100" t="s">
        <v>32</v>
      </c>
      <c r="C526" s="100">
        <f>'Nira-Bhima '!I130</f>
        <v>76.599999999999994</v>
      </c>
      <c r="D526" s="100">
        <f>'Bhodani Jalgaon ALephata'!I135</f>
        <v>19.8</v>
      </c>
      <c r="E526" s="100">
        <f>'Gagargaon '!J131</f>
        <v>341.5</v>
      </c>
      <c r="F526" s="178">
        <f>'Indapur-Madha-Kandhar-Baramati'!X130</f>
        <v>253.70000000000002</v>
      </c>
      <c r="G526" s="178">
        <v>0</v>
      </c>
      <c r="H526" s="101">
        <f t="shared" si="57"/>
        <v>691.6</v>
      </c>
      <c r="I526" s="335">
        <v>4.34</v>
      </c>
      <c r="J526" s="335">
        <v>8.32</v>
      </c>
      <c r="K526" s="88"/>
      <c r="L526" s="297">
        <v>10</v>
      </c>
      <c r="M526" s="88"/>
      <c r="N526" s="334"/>
      <c r="O526" s="299">
        <f>H526+H527-L526</f>
        <v>10349.300000000001</v>
      </c>
      <c r="P526" s="300">
        <v>454.31</v>
      </c>
      <c r="Q526" s="301">
        <f>O526/P526</f>
        <v>22.780260174770532</v>
      </c>
      <c r="R526" s="88"/>
      <c r="S526" s="97"/>
      <c r="T526" s="88"/>
      <c r="U526" s="88"/>
      <c r="V526" s="88"/>
      <c r="W526" s="88"/>
      <c r="X526" s="88"/>
      <c r="Y526" s="88"/>
      <c r="Z526" s="88"/>
    </row>
    <row r="527" spans="1:26" ht="18.75" customHeight="1">
      <c r="A527" s="331">
        <v>46285</v>
      </c>
      <c r="B527" s="100" t="s">
        <v>25</v>
      </c>
      <c r="C527" s="100">
        <f>'Nira-Bhima '!I131</f>
        <v>83.2</v>
      </c>
      <c r="D527" s="100">
        <f>'Bhodani Jalgaon ALephata'!I136</f>
        <v>8855</v>
      </c>
      <c r="E527" s="100">
        <f>'Gagargaon '!J132</f>
        <v>364.20000000000005</v>
      </c>
      <c r="F527" s="178">
        <f>'Indapur-Madha-Kandhar-Baramati'!X131</f>
        <v>365.29999999999995</v>
      </c>
      <c r="G527" s="178">
        <v>0</v>
      </c>
      <c r="H527" s="101">
        <f t="shared" si="57"/>
        <v>9667.7000000000007</v>
      </c>
      <c r="I527" s="441"/>
      <c r="J527" s="441"/>
      <c r="K527" s="88"/>
      <c r="L527" s="430"/>
      <c r="M527" s="88"/>
      <c r="N527" s="430"/>
      <c r="O527" s="439"/>
      <c r="P527" s="430"/>
      <c r="Q527" s="430"/>
      <c r="R527" s="88"/>
      <c r="S527" s="97"/>
      <c r="T527" s="88"/>
      <c r="U527" s="88"/>
      <c r="V527" s="88"/>
      <c r="W527" s="88"/>
      <c r="X527" s="88"/>
      <c r="Y527" s="88"/>
      <c r="Z527" s="88"/>
    </row>
    <row r="528" spans="1:26" ht="15.75" customHeight="1">
      <c r="A528" s="332"/>
      <c r="B528" s="100" t="s">
        <v>32</v>
      </c>
      <c r="C528" s="100">
        <f>'Nira-Bhima '!I132</f>
        <v>76.5</v>
      </c>
      <c r="D528" s="100">
        <f>'Bhodani Jalgaon ALephata'!I137</f>
        <v>8038.1</v>
      </c>
      <c r="E528" s="100">
        <f>'Gagargaon '!J133</f>
        <v>345.20000000000005</v>
      </c>
      <c r="F528" s="178">
        <f>'Indapur-Madha-Kandhar-Baramati'!X132</f>
        <v>271.5</v>
      </c>
      <c r="G528" s="178">
        <v>0</v>
      </c>
      <c r="H528" s="101">
        <f t="shared" si="57"/>
        <v>8731.3000000000011</v>
      </c>
      <c r="I528" s="335">
        <v>4.1900000000000004</v>
      </c>
      <c r="J528" s="335">
        <v>8.31</v>
      </c>
      <c r="L528" s="297">
        <v>20</v>
      </c>
      <c r="N528" s="298"/>
      <c r="O528" s="299">
        <f>H528+H529-L528</f>
        <v>9487.5000000000018</v>
      </c>
      <c r="P528" s="300">
        <v>409.84</v>
      </c>
      <c r="Q528" s="301">
        <f>O528/P528</f>
        <v>23.149277766933444</v>
      </c>
      <c r="U528" s="88"/>
      <c r="V528" s="88"/>
    </row>
    <row r="529" spans="1:22" ht="15.75" customHeight="1">
      <c r="A529" s="331">
        <v>46286</v>
      </c>
      <c r="B529" s="100" t="s">
        <v>25</v>
      </c>
      <c r="C529" s="100">
        <f>'Nira-Bhima '!I87</f>
        <v>82.3</v>
      </c>
      <c r="D529" s="100">
        <f>'Bhodani Jalgaon ALephata'!I90</f>
        <v>17.2</v>
      </c>
      <c r="E529" s="100">
        <f>'Gagargaon '!J87</f>
        <v>353</v>
      </c>
      <c r="F529" s="178">
        <f>'Indapur-Madha-Kandhar-Baramati'!X87</f>
        <v>323.7</v>
      </c>
      <c r="G529" s="178">
        <v>0</v>
      </c>
      <c r="H529" s="101">
        <f t="shared" si="57"/>
        <v>776.2</v>
      </c>
      <c r="I529" s="441"/>
      <c r="J529" s="441"/>
      <c r="L529" s="430"/>
      <c r="N529" s="430"/>
      <c r="O529" s="439"/>
      <c r="P529" s="430"/>
      <c r="Q529" s="430"/>
      <c r="U529" s="88"/>
      <c r="V529" s="88"/>
    </row>
    <row r="530" spans="1:22" ht="15.75" customHeight="1">
      <c r="A530" s="332"/>
      <c r="B530" s="100" t="s">
        <v>32</v>
      </c>
      <c r="C530" s="100">
        <f>'Nira-Bhima '!I88</f>
        <v>73.8</v>
      </c>
      <c r="D530" s="100">
        <f>'Bhodani Jalgaon ALephata'!I91</f>
        <v>8727.2000000000007</v>
      </c>
      <c r="E530" s="100">
        <f>'Gagargaon '!J88</f>
        <v>313.8</v>
      </c>
      <c r="F530" s="178">
        <f>'Indapur-Madha-Kandhar-Baramati'!X88</f>
        <v>226.10000000000002</v>
      </c>
      <c r="G530" s="178">
        <v>0</v>
      </c>
      <c r="H530" s="101">
        <f t="shared" si="57"/>
        <v>9340.9</v>
      </c>
      <c r="I530" s="335">
        <v>4.12</v>
      </c>
      <c r="J530" s="335">
        <v>8.33</v>
      </c>
      <c r="L530" s="297">
        <f>20+121</f>
        <v>141</v>
      </c>
      <c r="N530" s="298"/>
      <c r="O530" s="299">
        <f>H530+H531-L530</f>
        <v>10006.9</v>
      </c>
      <c r="P530" s="300">
        <v>428.74</v>
      </c>
      <c r="Q530" s="301">
        <f>O530/P530</f>
        <v>23.340252833885337</v>
      </c>
      <c r="U530" s="88"/>
      <c r="V530" s="88"/>
    </row>
    <row r="531" spans="1:22" ht="15.75" customHeight="1">
      <c r="A531" s="331">
        <v>46287</v>
      </c>
      <c r="B531" s="100" t="s">
        <v>25</v>
      </c>
      <c r="C531" s="100">
        <f>'Nira-Bhima '!I89</f>
        <v>80.8</v>
      </c>
      <c r="D531" s="100">
        <f>'Bhodani Jalgaon ALephata'!I92</f>
        <v>20.5</v>
      </c>
      <c r="E531" s="100">
        <f>'Gagargaon '!J89</f>
        <v>357.8</v>
      </c>
      <c r="F531" s="178">
        <f>'Indapur-Madha-Kandhar-Baramati'!X89</f>
        <v>347.90000000000003</v>
      </c>
      <c r="G531" s="178">
        <v>0</v>
      </c>
      <c r="H531" s="101">
        <f t="shared" si="57"/>
        <v>807</v>
      </c>
      <c r="I531" s="441"/>
      <c r="J531" s="441"/>
      <c r="L531" s="430"/>
      <c r="N531" s="430"/>
      <c r="O531" s="439"/>
      <c r="P531" s="430"/>
      <c r="Q531" s="430"/>
      <c r="U531" s="88"/>
      <c r="V531" s="88"/>
    </row>
    <row r="532" spans="1:22" ht="15.75" customHeight="1">
      <c r="A532" s="332"/>
      <c r="B532" s="100" t="s">
        <v>32</v>
      </c>
      <c r="C532" s="100">
        <f>'Nira-Bhima '!I90</f>
        <v>74.3</v>
      </c>
      <c r="D532" s="100">
        <f>'Bhodani Jalgaon ALephata'!I93</f>
        <v>8044.1</v>
      </c>
      <c r="E532" s="100">
        <f>'Gagargaon '!J90</f>
        <v>323.3</v>
      </c>
      <c r="F532" s="178">
        <f>'Indapur-Madha-Kandhar-Baramati'!X90</f>
        <v>259.29999999999995</v>
      </c>
      <c r="G532" s="178">
        <v>0</v>
      </c>
      <c r="H532" s="101">
        <f t="shared" si="57"/>
        <v>8701</v>
      </c>
      <c r="I532" s="335">
        <v>4.2300000000000004</v>
      </c>
      <c r="J532" s="335">
        <v>8.39</v>
      </c>
      <c r="L532" s="297">
        <v>20</v>
      </c>
      <c r="N532" s="298"/>
      <c r="O532" s="299">
        <f>H532+H533-L532</f>
        <v>9450.5</v>
      </c>
      <c r="P532" s="300">
        <v>414.65</v>
      </c>
      <c r="Q532" s="301">
        <f>O532/P532</f>
        <v>22.79151091281804</v>
      </c>
      <c r="U532" s="88"/>
      <c r="V532" s="88"/>
    </row>
    <row r="533" spans="1:22" ht="15.75" customHeight="1">
      <c r="A533" s="331">
        <v>46288</v>
      </c>
      <c r="B533" s="100" t="s">
        <v>25</v>
      </c>
      <c r="C533" s="100">
        <f>'Nira-Bhima '!I91</f>
        <v>81.8</v>
      </c>
      <c r="D533" s="100">
        <f>'Bhodani Jalgaon ALephata'!I94</f>
        <v>17.7</v>
      </c>
      <c r="E533" s="100">
        <f>'Gagargaon '!J91</f>
        <v>342.6</v>
      </c>
      <c r="F533" s="178">
        <f>'Indapur-Madha-Kandhar-Baramati'!X91</f>
        <v>327.39999999999998</v>
      </c>
      <c r="G533" s="178">
        <v>0</v>
      </c>
      <c r="H533" s="101">
        <f t="shared" si="57"/>
        <v>769.5</v>
      </c>
      <c r="I533" s="441"/>
      <c r="J533" s="441"/>
      <c r="L533" s="430"/>
      <c r="N533" s="430"/>
      <c r="O533" s="439"/>
      <c r="P533" s="430"/>
      <c r="Q533" s="430"/>
      <c r="U533" s="88"/>
      <c r="V533" s="88"/>
    </row>
    <row r="534" spans="1:22" ht="15.75" customHeight="1">
      <c r="A534" s="332"/>
      <c r="B534" s="100" t="s">
        <v>32</v>
      </c>
      <c r="C534" s="100">
        <f>'Nira-Bhima '!I92</f>
        <v>63.999999999999993</v>
      </c>
      <c r="D534" s="100">
        <f>'Bhodani Jalgaon ALephata'!I95</f>
        <v>8924.9</v>
      </c>
      <c r="E534" s="100">
        <f>'Gagargaon '!J92</f>
        <v>334.9</v>
      </c>
      <c r="F534" s="178">
        <f>'Indapur-Madha-Kandhar-Baramati'!X92</f>
        <v>237.1</v>
      </c>
      <c r="G534" s="178">
        <v>0</v>
      </c>
      <c r="H534" s="101">
        <f t="shared" si="57"/>
        <v>9560.9</v>
      </c>
      <c r="I534" s="337">
        <v>4.09</v>
      </c>
      <c r="J534" s="337">
        <v>8.35</v>
      </c>
      <c r="L534" s="297">
        <v>20</v>
      </c>
      <c r="N534" s="298"/>
      <c r="O534" s="299">
        <f>H534+H535-L534</f>
        <v>10338.299999999999</v>
      </c>
      <c r="P534" s="300">
        <v>439.54</v>
      </c>
      <c r="Q534" s="301">
        <f>O534/P534</f>
        <v>23.520726213768938</v>
      </c>
      <c r="U534" s="88"/>
      <c r="V534" s="88"/>
    </row>
    <row r="535" spans="1:22" ht="15.75" customHeight="1">
      <c r="A535" s="331">
        <v>46289</v>
      </c>
      <c r="B535" s="100" t="s">
        <v>25</v>
      </c>
      <c r="C535" s="100">
        <f>'Nira-Bhima '!I93</f>
        <v>82.1</v>
      </c>
      <c r="D535" s="100">
        <f>'Bhodani Jalgaon ALephata'!I96</f>
        <v>18.8</v>
      </c>
      <c r="E535" s="100">
        <f>'Gagargaon '!J93</f>
        <v>353.4</v>
      </c>
      <c r="F535" s="178">
        <f>'Indapur-Madha-Kandhar-Baramati'!X93</f>
        <v>343.1</v>
      </c>
      <c r="G535" s="178">
        <v>0</v>
      </c>
      <c r="H535" s="101">
        <f t="shared" si="57"/>
        <v>797.4</v>
      </c>
      <c r="I535" s="442"/>
      <c r="J535" s="442"/>
      <c r="L535" s="430"/>
      <c r="N535" s="430"/>
      <c r="O535" s="439"/>
      <c r="P535" s="430"/>
      <c r="Q535" s="430"/>
    </row>
    <row r="536" spans="1:22" ht="15.75" customHeight="1">
      <c r="A536" s="332"/>
      <c r="B536" s="100" t="s">
        <v>32</v>
      </c>
      <c r="C536" s="100">
        <f>'Nira-Bhima '!I94</f>
        <v>69.099999999999994</v>
      </c>
      <c r="D536" s="100">
        <f>'Bhodani Jalgaon ALephata'!I97</f>
        <v>7924.9</v>
      </c>
      <c r="E536" s="100">
        <f>'Gagargaon '!J94</f>
        <v>348.6</v>
      </c>
      <c r="F536" s="178">
        <f>'Indapur-Madha-Kandhar-Baramati'!X94</f>
        <v>286.80000000000007</v>
      </c>
      <c r="G536" s="178">
        <v>0</v>
      </c>
      <c r="H536" s="101">
        <f t="shared" si="57"/>
        <v>8629.4</v>
      </c>
      <c r="I536" s="337">
        <v>4.34</v>
      </c>
      <c r="J536" s="337">
        <v>8.3800000000000008</v>
      </c>
      <c r="L536" s="297">
        <v>40</v>
      </c>
      <c r="N536" s="298"/>
      <c r="O536" s="299">
        <f>H536+H537-L536</f>
        <v>9019.5</v>
      </c>
      <c r="P536" s="300">
        <v>404.25</v>
      </c>
      <c r="Q536" s="301">
        <f>O536/P536</f>
        <v>22.311688311688311</v>
      </c>
    </row>
    <row r="537" spans="1:22" ht="15.75" customHeight="1">
      <c r="A537" s="331">
        <v>46290</v>
      </c>
      <c r="B537" s="100" t="s">
        <v>25</v>
      </c>
      <c r="C537" s="100">
        <f>'Nira-Bhima '!I95</f>
        <v>79.599999999999994</v>
      </c>
      <c r="D537" s="100">
        <f>'Bhodani Jalgaon ALephata'!I98</f>
        <v>19</v>
      </c>
      <c r="E537" s="100">
        <f>'Gagargaon '!J95</f>
        <v>0</v>
      </c>
      <c r="F537" s="178">
        <f>'Indapur-Madha-Kandhar-Baramati'!X95</f>
        <v>331.49999999999994</v>
      </c>
      <c r="G537" s="178">
        <v>0</v>
      </c>
      <c r="H537" s="101">
        <f t="shared" si="57"/>
        <v>430.09999999999991</v>
      </c>
      <c r="I537" s="443"/>
      <c r="J537" s="443"/>
      <c r="L537" s="430"/>
      <c r="N537" s="430"/>
      <c r="O537" s="439"/>
      <c r="P537" s="430"/>
      <c r="Q537" s="430"/>
    </row>
    <row r="538" spans="1:22" ht="15.75" customHeight="1">
      <c r="A538" s="332"/>
      <c r="B538" s="100" t="s">
        <v>32</v>
      </c>
      <c r="C538" s="100">
        <f>'Nira-Bhima '!I96</f>
        <v>64.599999999999994</v>
      </c>
      <c r="D538" s="100">
        <f>'Bhodani Jalgaon ALephata'!I99</f>
        <v>20</v>
      </c>
      <c r="E538" s="100">
        <f>'Gagargaon '!J96</f>
        <v>0</v>
      </c>
      <c r="F538" s="178">
        <f>'Indapur-Madha-Kandhar-Baramati'!X96</f>
        <v>270.79999999999995</v>
      </c>
      <c r="G538" s="178">
        <v>0</v>
      </c>
      <c r="H538" s="101">
        <f t="shared" si="57"/>
        <v>355.4</v>
      </c>
      <c r="I538" s="337">
        <v>3.98</v>
      </c>
      <c r="J538" s="337">
        <v>8.51</v>
      </c>
      <c r="L538" s="297">
        <v>20</v>
      </c>
      <c r="N538" s="298"/>
      <c r="O538" s="299">
        <f>H538+H539-L538</f>
        <v>606</v>
      </c>
      <c r="P538" s="300">
        <v>25.71</v>
      </c>
      <c r="Q538" s="301">
        <f>O538/P538</f>
        <v>23.570595099183198</v>
      </c>
    </row>
    <row r="539" spans="1:22" ht="15.75" customHeight="1">
      <c r="A539" s="331">
        <v>46291</v>
      </c>
      <c r="B539" s="100" t="s">
        <v>25</v>
      </c>
      <c r="C539" s="100">
        <f>'Nira-Bhima '!I97</f>
        <v>0</v>
      </c>
      <c r="D539" s="100">
        <f>'Bhodani Jalgaon ALephata'!I100</f>
        <v>21.6</v>
      </c>
      <c r="E539" s="100">
        <f>'Gagargaon '!J97</f>
        <v>0</v>
      </c>
      <c r="F539" s="178">
        <f>'Indapur-Madha-Kandhar-Baramati'!X97</f>
        <v>249</v>
      </c>
      <c r="G539" s="178">
        <v>0</v>
      </c>
      <c r="H539" s="101">
        <f t="shared" si="57"/>
        <v>270.60000000000002</v>
      </c>
      <c r="I539" s="443"/>
      <c r="J539" s="443"/>
      <c r="L539" s="430"/>
      <c r="N539" s="430"/>
      <c r="O539" s="439"/>
      <c r="P539" s="430"/>
      <c r="Q539" s="430"/>
    </row>
    <row r="540" spans="1:22" ht="15.75" customHeight="1">
      <c r="A540" s="332"/>
      <c r="B540" s="100" t="s">
        <v>32</v>
      </c>
      <c r="C540" s="100">
        <f>'Nira-Bhima '!I98</f>
        <v>0</v>
      </c>
      <c r="D540" s="100">
        <f>'Bhodani Jalgaon ALephata'!I101</f>
        <v>9921.1</v>
      </c>
      <c r="E540" s="100">
        <f>'Gagargaon '!J98</f>
        <v>0</v>
      </c>
      <c r="F540" s="178">
        <f>'Indapur-Madha-Kandhar-Baramati'!X98</f>
        <v>178.19999999999996</v>
      </c>
      <c r="G540" s="178">
        <v>0</v>
      </c>
      <c r="H540" s="101">
        <f t="shared" si="57"/>
        <v>10099.300000000001</v>
      </c>
      <c r="I540" s="337">
        <v>4.0599999999999996</v>
      </c>
      <c r="J540" s="337">
        <v>8.32</v>
      </c>
      <c r="L540" s="297">
        <v>20</v>
      </c>
      <c r="N540" s="298"/>
      <c r="O540" s="299">
        <f>H540+H541-L540</f>
        <v>10307.700000000001</v>
      </c>
      <c r="P540" s="300">
        <v>436.18</v>
      </c>
      <c r="Q540" s="301">
        <f>O540/P540</f>
        <v>23.631757531294422</v>
      </c>
    </row>
    <row r="541" spans="1:22" ht="15.75" customHeight="1">
      <c r="A541" s="331">
        <v>46292</v>
      </c>
      <c r="B541" s="100" t="s">
        <v>25</v>
      </c>
      <c r="C541" s="100">
        <f>'Nira-Bhima '!I99</f>
        <v>0</v>
      </c>
      <c r="D541" s="100">
        <f>'Bhodani Jalgaon ALephata'!I102</f>
        <v>20.3</v>
      </c>
      <c r="E541" s="100">
        <f>'Gagargaon '!J99</f>
        <v>0</v>
      </c>
      <c r="F541" s="178">
        <f>'Indapur-Madha-Kandhar-Baramati'!X99</f>
        <v>208.1</v>
      </c>
      <c r="G541" s="178">
        <v>0</v>
      </c>
      <c r="H541" s="101">
        <f t="shared" si="57"/>
        <v>228.4</v>
      </c>
      <c r="I541" s="443"/>
      <c r="J541" s="443"/>
      <c r="L541" s="430"/>
      <c r="N541" s="430"/>
      <c r="O541" s="439"/>
      <c r="P541" s="430"/>
      <c r="Q541" s="430"/>
    </row>
    <row r="542" spans="1:22" ht="15.75" customHeight="1">
      <c r="A542" s="332"/>
      <c r="B542" s="100" t="s">
        <v>32</v>
      </c>
      <c r="C542" s="100">
        <f>'Nira-Bhima '!I100</f>
        <v>0</v>
      </c>
      <c r="D542" s="100">
        <f>'Bhodani Jalgaon ALephata'!I103</f>
        <v>8079.5</v>
      </c>
      <c r="E542" s="100">
        <f>'Gagargaon '!J100</f>
        <v>0</v>
      </c>
      <c r="F542" s="178">
        <f>'Indapur-Madha-Kandhar-Baramati'!X100</f>
        <v>149.20000000000005</v>
      </c>
      <c r="G542" s="178">
        <v>0</v>
      </c>
      <c r="H542" s="101">
        <f t="shared" si="57"/>
        <v>8228.7000000000007</v>
      </c>
      <c r="I542" s="337">
        <v>4.1500000000000004</v>
      </c>
      <c r="J542" s="337">
        <v>8.3000000000000007</v>
      </c>
      <c r="L542" s="297">
        <v>20</v>
      </c>
      <c r="N542" s="298"/>
      <c r="O542" s="299">
        <f>H542+H543-L542</f>
        <v>8421.9000000000015</v>
      </c>
      <c r="P542" s="300">
        <v>362.89</v>
      </c>
      <c r="Q542" s="301">
        <f>O542/P542</f>
        <v>23.207859130866108</v>
      </c>
    </row>
    <row r="543" spans="1:22" ht="15.75" customHeight="1">
      <c r="A543" s="331">
        <v>46293</v>
      </c>
      <c r="B543" s="100" t="s">
        <v>25</v>
      </c>
      <c r="C543" s="100">
        <f>'Nira-Bhima '!I101</f>
        <v>0</v>
      </c>
      <c r="D543" s="100">
        <f>'Bhodani Jalgaon ALephata'!I104</f>
        <v>20.8</v>
      </c>
      <c r="E543" s="100">
        <f>'Gagargaon '!J101</f>
        <v>0</v>
      </c>
      <c r="F543" s="178">
        <f>'Indapur-Madha-Kandhar-Baramati'!X101</f>
        <v>192.4</v>
      </c>
      <c r="G543" s="178">
        <v>0</v>
      </c>
      <c r="H543" s="101">
        <f t="shared" si="57"/>
        <v>213.20000000000002</v>
      </c>
      <c r="I543" s="443"/>
      <c r="J543" s="443"/>
      <c r="L543" s="430"/>
      <c r="N543" s="430"/>
      <c r="O543" s="439"/>
      <c r="P543" s="430"/>
      <c r="Q543" s="430"/>
    </row>
    <row r="544" spans="1:22" ht="15.75" customHeight="1">
      <c r="A544" s="332"/>
      <c r="B544" s="100" t="s">
        <v>32</v>
      </c>
      <c r="C544" s="100">
        <f>'Nira-Bhima '!I102</f>
        <v>0</v>
      </c>
      <c r="D544" s="100">
        <f>'Bhodani Jalgaon ALephata'!I105</f>
        <v>9510.4</v>
      </c>
      <c r="E544" s="100">
        <f>'Gagargaon '!J102</f>
        <v>0</v>
      </c>
      <c r="F544" s="178">
        <f>'Indapur-Madha-Kandhar-Baramati'!X102</f>
        <v>163.79999999999998</v>
      </c>
      <c r="G544" s="178">
        <v>0</v>
      </c>
      <c r="H544" s="101">
        <f t="shared" si="57"/>
        <v>9674.1999999999989</v>
      </c>
      <c r="I544" s="337">
        <v>4.29</v>
      </c>
      <c r="J544" s="337">
        <v>8.4499999999999993</v>
      </c>
      <c r="L544" s="297">
        <f>20+115</f>
        <v>135</v>
      </c>
      <c r="N544" s="298"/>
      <c r="O544" s="299">
        <f>H544+H545-L544</f>
        <v>9750.5999999999985</v>
      </c>
      <c r="P544" s="300">
        <v>441.57</v>
      </c>
      <c r="Q544" s="301">
        <f>O544/P544</f>
        <v>22.08166315646443</v>
      </c>
    </row>
    <row r="545" spans="1:17" ht="15.75" customHeight="1">
      <c r="A545" s="331">
        <v>46294</v>
      </c>
      <c r="B545" s="100" t="s">
        <v>25</v>
      </c>
      <c r="C545" s="100">
        <f>'Nira-Bhima '!I103</f>
        <v>0</v>
      </c>
      <c r="D545" s="100">
        <f>'Bhodani Jalgaon ALephata'!I106</f>
        <v>20.5</v>
      </c>
      <c r="E545" s="100">
        <f>'Gagargaon '!J103</f>
        <v>0</v>
      </c>
      <c r="F545" s="178">
        <f>'Indapur-Madha-Kandhar-Baramati'!X103</f>
        <v>190.89999999999998</v>
      </c>
      <c r="G545" s="178">
        <v>0</v>
      </c>
      <c r="H545" s="101">
        <f t="shared" si="57"/>
        <v>211.39999999999998</v>
      </c>
      <c r="I545" s="443"/>
      <c r="J545" s="443"/>
      <c r="L545" s="430"/>
      <c r="N545" s="430"/>
      <c r="O545" s="439"/>
      <c r="P545" s="430"/>
      <c r="Q545" s="430"/>
    </row>
    <row r="546" spans="1:17" ht="15.75" customHeight="1">
      <c r="A546" s="332"/>
      <c r="B546" s="100" t="s">
        <v>32</v>
      </c>
      <c r="C546" s="100">
        <f>'Nira-Bhima '!I104</f>
        <v>0</v>
      </c>
      <c r="D546" s="100">
        <f>'Bhodani Jalgaon ALephata'!I107</f>
        <v>8012</v>
      </c>
      <c r="E546" s="100">
        <f>'Gagargaon '!J104</f>
        <v>0</v>
      </c>
      <c r="F546" s="178">
        <f>'Indapur-Madha-Kandhar-Baramati'!X104</f>
        <v>160.4</v>
      </c>
      <c r="G546" s="178">
        <v>0</v>
      </c>
      <c r="H546" s="101">
        <f t="shared" si="57"/>
        <v>8172.4</v>
      </c>
      <c r="I546" s="336">
        <v>4.46</v>
      </c>
      <c r="J546" s="336">
        <v>8.56</v>
      </c>
      <c r="L546" s="297">
        <v>20</v>
      </c>
      <c r="N546" s="298"/>
      <c r="O546" s="299">
        <f>H546+H547-L546</f>
        <v>8366.5</v>
      </c>
      <c r="P546" s="300">
        <v>382.18</v>
      </c>
      <c r="Q546" s="301">
        <f>O546/P546</f>
        <v>21.891517086189754</v>
      </c>
    </row>
    <row r="547" spans="1:17" ht="15.75" customHeight="1">
      <c r="A547" s="331">
        <v>46295</v>
      </c>
      <c r="B547" s="100" t="s">
        <v>25</v>
      </c>
      <c r="C547" s="100">
        <f>'Nira-Bhima '!I105</f>
        <v>0</v>
      </c>
      <c r="D547" s="100">
        <f>'Bhodani Jalgaon ALephata'!I108</f>
        <v>18.399999999999999</v>
      </c>
      <c r="E547" s="100">
        <f>'Gagargaon '!J105</f>
        <v>0</v>
      </c>
      <c r="F547" s="178">
        <f>'Indapur-Madha-Kandhar-Baramati'!X105</f>
        <v>195.70000000000002</v>
      </c>
      <c r="G547" s="178">
        <v>0</v>
      </c>
      <c r="H547" s="101">
        <f t="shared" si="57"/>
        <v>214.10000000000002</v>
      </c>
      <c r="I547" s="444"/>
      <c r="J547" s="444"/>
      <c r="L547" s="430"/>
      <c r="N547" s="430"/>
      <c r="O547" s="439"/>
      <c r="P547" s="430"/>
      <c r="Q547" s="430"/>
    </row>
    <row r="548" spans="1:17" ht="15.75" customHeight="1">
      <c r="A548" s="332"/>
      <c r="B548" s="100" t="s">
        <v>32</v>
      </c>
      <c r="C548" s="100">
        <f>'Nira-Bhima '!I106</f>
        <v>0</v>
      </c>
      <c r="D548" s="100">
        <f>'Bhodani Jalgaon ALephata'!I109</f>
        <v>18.2</v>
      </c>
      <c r="E548" s="100">
        <f>'Gagargaon '!J106</f>
        <v>0</v>
      </c>
      <c r="F548" s="178">
        <f>'Indapur-Madha-Kandhar-Baramati'!X106</f>
        <v>173.80000000000004</v>
      </c>
      <c r="G548" s="178">
        <v>0</v>
      </c>
      <c r="H548" s="101">
        <f t="shared" si="57"/>
        <v>192.00000000000003</v>
      </c>
      <c r="I548" s="336">
        <v>3.93</v>
      </c>
      <c r="J548" s="336">
        <v>8.2200000000000006</v>
      </c>
      <c r="L548" s="297">
        <v>20</v>
      </c>
      <c r="N548" s="298"/>
      <c r="O548" s="299">
        <f>H548+H549-L548</f>
        <v>10362.899999999998</v>
      </c>
      <c r="P548" s="300">
        <v>434.86</v>
      </c>
      <c r="Q548" s="301">
        <f>O548/P548</f>
        <v>23.83042818378328</v>
      </c>
    </row>
    <row r="549" spans="1:17" ht="15.75" customHeight="1">
      <c r="A549" s="331">
        <v>46296</v>
      </c>
      <c r="B549" s="100" t="s">
        <v>25</v>
      </c>
      <c r="C549" s="100">
        <f>+'Nira-Bhima '!I61</f>
        <v>115.79999999999998</v>
      </c>
      <c r="D549" s="100">
        <f>+'Bhodani Jalgaon ALephata'!I64</f>
        <v>9324.4</v>
      </c>
      <c r="E549" s="100">
        <f>+'Gagargaon '!J61</f>
        <v>428.79999999999995</v>
      </c>
      <c r="F549" s="100">
        <f>+'Indapur-Madha-Kandhar-Baramati'!X61</f>
        <v>321.90000000000003</v>
      </c>
      <c r="G549" s="100">
        <v>0</v>
      </c>
      <c r="H549" s="101">
        <f t="shared" si="57"/>
        <v>10190.899999999998</v>
      </c>
      <c r="I549" s="444"/>
      <c r="J549" s="444"/>
      <c r="L549" s="430"/>
      <c r="N549" s="430"/>
      <c r="O549" s="439"/>
      <c r="P549" s="430"/>
      <c r="Q549" s="430"/>
    </row>
    <row r="550" spans="1:17" ht="15.75" customHeight="1">
      <c r="A550" s="332"/>
      <c r="B550" s="100" t="s">
        <v>32</v>
      </c>
      <c r="C550" s="100">
        <f>+'Nira-Bhima '!I62</f>
        <v>152.4</v>
      </c>
      <c r="D550" s="100">
        <f>+'Bhodani Jalgaon ALephata'!I65</f>
        <v>18.600000000000001</v>
      </c>
      <c r="E550" s="100">
        <f>+'Gagargaon '!J62</f>
        <v>326</v>
      </c>
      <c r="F550" s="100">
        <f>+'Indapur-Madha-Kandhar-Baramati'!X62</f>
        <v>301.29999999999995</v>
      </c>
      <c r="G550" s="100">
        <v>0</v>
      </c>
      <c r="H550" s="101">
        <f t="shared" si="57"/>
        <v>798.3</v>
      </c>
      <c r="I550" s="336">
        <v>4.37</v>
      </c>
      <c r="J550" s="336">
        <v>8.4600000000000009</v>
      </c>
      <c r="L550" s="297">
        <v>10</v>
      </c>
      <c r="N550" s="298"/>
      <c r="O550" s="299">
        <f>H550+H551-L550</f>
        <v>9671.6999999999989</v>
      </c>
      <c r="P550" s="300">
        <v>438.93</v>
      </c>
      <c r="Q550" s="301">
        <f>O550/P550</f>
        <v>22.034720798304967</v>
      </c>
    </row>
    <row r="551" spans="1:17" ht="15.75" customHeight="1">
      <c r="A551" s="331">
        <v>46297</v>
      </c>
      <c r="B551" s="100" t="s">
        <v>25</v>
      </c>
      <c r="C551" s="100">
        <f>+'Nira-Bhima '!I63</f>
        <v>165.5</v>
      </c>
      <c r="D551" s="100">
        <f>+'Bhodani Jalgaon ALephata'!I66</f>
        <v>8050.4</v>
      </c>
      <c r="E551" s="100">
        <f>+'Gagargaon '!J63</f>
        <v>358.6</v>
      </c>
      <c r="F551" s="100">
        <f>+'Indapur-Madha-Kandhar-Baramati'!X63</f>
        <v>308.89999999999998</v>
      </c>
      <c r="G551" s="100">
        <v>0</v>
      </c>
      <c r="H551" s="101">
        <f t="shared" si="57"/>
        <v>8883.4</v>
      </c>
      <c r="I551" s="444"/>
      <c r="J551" s="444"/>
      <c r="L551" s="430"/>
      <c r="N551" s="430"/>
      <c r="O551" s="439"/>
      <c r="P551" s="430"/>
      <c r="Q551" s="430"/>
    </row>
    <row r="552" spans="1:17" ht="15.75" customHeight="1">
      <c r="A552" s="332"/>
      <c r="B552" s="100" t="s">
        <v>32</v>
      </c>
      <c r="C552" s="100">
        <f>+'Nira-Bhima '!I64</f>
        <v>140</v>
      </c>
      <c r="D552" s="100">
        <f>+'Bhodani Jalgaon ALephata'!I67</f>
        <v>20.9</v>
      </c>
      <c r="E552" s="100">
        <f>+'Gagargaon '!J64</f>
        <v>281.70000000000005</v>
      </c>
      <c r="F552" s="100">
        <f>+'Indapur-Madha-Kandhar-Baramati'!X64</f>
        <v>304</v>
      </c>
      <c r="G552" s="100">
        <f>+Kalewadi!G64</f>
        <v>117.3</v>
      </c>
      <c r="H552" s="101">
        <f>SUM(C552:G552)</f>
        <v>863.9</v>
      </c>
      <c r="I552" s="336">
        <v>4.49</v>
      </c>
      <c r="J552" s="336">
        <v>8.81</v>
      </c>
      <c r="L552" s="297">
        <v>20</v>
      </c>
      <c r="N552" s="298"/>
      <c r="O552" s="299">
        <f>H552+H553-L552</f>
        <v>1823.2999999999997</v>
      </c>
      <c r="P552" s="300">
        <v>82.67</v>
      </c>
      <c r="Q552" s="301">
        <f>O552/P552</f>
        <v>22.055159066166684</v>
      </c>
    </row>
    <row r="553" spans="1:17" ht="15.75" customHeight="1">
      <c r="A553" s="331">
        <v>46298</v>
      </c>
      <c r="B553" s="100" t="s">
        <v>25</v>
      </c>
      <c r="C553" s="100">
        <f>+'Nira-Bhima '!I65</f>
        <v>197.39999999999998</v>
      </c>
      <c r="D553" s="100">
        <f>+'Bhodani Jalgaon ALephata'!I68</f>
        <v>22.4</v>
      </c>
      <c r="E553" s="100">
        <f>+'Gagargaon '!J65</f>
        <v>323.79999999999995</v>
      </c>
      <c r="F553" s="100">
        <f>+'Indapur-Madha-Kandhar-Baramati'!X65</f>
        <v>329.8</v>
      </c>
      <c r="G553" s="100">
        <f>+Kalewadi!G65</f>
        <v>106</v>
      </c>
      <c r="H553" s="101">
        <f t="shared" ref="H553:H611" si="60">SUM(C553:G553)</f>
        <v>979.39999999999986</v>
      </c>
      <c r="I553" s="444"/>
      <c r="J553" s="444"/>
      <c r="L553" s="430"/>
      <c r="N553" s="430"/>
      <c r="O553" s="439"/>
      <c r="P553" s="430"/>
      <c r="Q553" s="430"/>
    </row>
    <row r="554" spans="1:17" ht="15.75" customHeight="1">
      <c r="A554" s="332"/>
      <c r="B554" s="100" t="s">
        <v>32</v>
      </c>
      <c r="C554" s="100">
        <f>+'Nira-Bhima '!I66</f>
        <v>150.50000000000003</v>
      </c>
      <c r="D554" s="100">
        <f>+'Bhodani Jalgaon ALephata'!I69</f>
        <v>9046.9</v>
      </c>
      <c r="E554" s="100">
        <f>+'Gagargaon '!J66</f>
        <v>328.79999999999995</v>
      </c>
      <c r="F554" s="100">
        <f>+'Indapur-Madha-Kandhar-Baramati'!X66</f>
        <v>277</v>
      </c>
      <c r="G554" s="100">
        <f>+Kalewadi!G66</f>
        <v>101.5</v>
      </c>
      <c r="H554" s="101">
        <f t="shared" si="60"/>
        <v>9904.6999999999989</v>
      </c>
      <c r="I554" s="336">
        <v>4.33</v>
      </c>
      <c r="J554" s="336">
        <v>8.3800000000000008</v>
      </c>
      <c r="L554" s="297">
        <v>10</v>
      </c>
      <c r="N554" s="298"/>
      <c r="O554" s="299">
        <f>H554+H555-L554</f>
        <v>10906.499999999998</v>
      </c>
      <c r="P554" s="300">
        <v>488.71</v>
      </c>
      <c r="Q554" s="301">
        <f>O554/P554</f>
        <v>22.316915962431704</v>
      </c>
    </row>
    <row r="555" spans="1:17" ht="15.75" customHeight="1">
      <c r="A555" s="331">
        <v>46299</v>
      </c>
      <c r="B555" s="100" t="s">
        <v>25</v>
      </c>
      <c r="C555" s="100">
        <f>+'Nira-Bhima '!I67</f>
        <v>199.00000000000003</v>
      </c>
      <c r="D555" s="100">
        <f>+'Bhodani Jalgaon ALephata'!I70</f>
        <v>19.2</v>
      </c>
      <c r="E555" s="100">
        <f>+'Gagargaon '!J67</f>
        <v>353.2</v>
      </c>
      <c r="F555" s="100">
        <f>+'Indapur-Madha-Kandhar-Baramati'!X67</f>
        <v>327.20000000000005</v>
      </c>
      <c r="G555" s="100">
        <f>+Kalewadi!G67</f>
        <v>113.2</v>
      </c>
      <c r="H555" s="101">
        <f t="shared" si="60"/>
        <v>1011.8000000000001</v>
      </c>
      <c r="I555" s="444"/>
      <c r="J555" s="444"/>
      <c r="L555" s="430"/>
      <c r="N555" s="430"/>
      <c r="O555" s="439"/>
      <c r="P555" s="430"/>
      <c r="Q555" s="430"/>
    </row>
    <row r="556" spans="1:17" ht="15.75" customHeight="1">
      <c r="A556" s="332"/>
      <c r="B556" s="100" t="s">
        <v>32</v>
      </c>
      <c r="C556" s="100">
        <f>+'Nira-Bhima '!I68</f>
        <v>180.1</v>
      </c>
      <c r="D556" s="100">
        <f>+'Bhodani Jalgaon ALephata'!I71</f>
        <v>7951.3</v>
      </c>
      <c r="E556" s="100">
        <f>+'Gagargaon '!J68</f>
        <v>307.10000000000002</v>
      </c>
      <c r="F556" s="100">
        <f>+'Indapur-Madha-Kandhar-Baramati'!X68</f>
        <v>326.8</v>
      </c>
      <c r="G556" s="100">
        <f>+Kalewadi!G68</f>
        <v>107.3</v>
      </c>
      <c r="H556" s="101">
        <f t="shared" si="60"/>
        <v>8872.5999999999985</v>
      </c>
      <c r="I556" s="336">
        <v>4.18</v>
      </c>
      <c r="J556" s="336">
        <v>8.26</v>
      </c>
      <c r="L556" s="297">
        <v>20</v>
      </c>
      <c r="N556" s="298"/>
      <c r="O556" s="299">
        <f>H556+H557-L556</f>
        <v>9851.5999999999985</v>
      </c>
      <c r="P556" s="300">
        <v>424.97</v>
      </c>
      <c r="Q556" s="301">
        <f>O556/P556</f>
        <v>23.181871661529044</v>
      </c>
    </row>
    <row r="557" spans="1:17" ht="15.75" customHeight="1">
      <c r="A557" s="331">
        <v>46300</v>
      </c>
      <c r="B557" s="100" t="s">
        <v>25</v>
      </c>
      <c r="C557" s="100">
        <f>+'Nira-Bhima '!I69</f>
        <v>199.2</v>
      </c>
      <c r="D557" s="100">
        <f>+'Bhodani Jalgaon ALephata'!I72</f>
        <v>20.399999999999999</v>
      </c>
      <c r="E557" s="100">
        <f>+'Gagargaon '!J69</f>
        <v>353.1</v>
      </c>
      <c r="F557" s="100">
        <f>+'Indapur-Madha-Kandhar-Baramati'!X69</f>
        <v>330.69999999999993</v>
      </c>
      <c r="G557" s="100">
        <f>+Kalewadi!G69</f>
        <v>95.6</v>
      </c>
      <c r="H557" s="101">
        <f t="shared" si="60"/>
        <v>999</v>
      </c>
      <c r="I557" s="444"/>
      <c r="J557" s="444"/>
      <c r="L557" s="430"/>
      <c r="N557" s="430"/>
      <c r="O557" s="439"/>
      <c r="P557" s="430"/>
      <c r="Q557" s="430"/>
    </row>
    <row r="558" spans="1:17" ht="15.75" customHeight="1">
      <c r="A558" s="332"/>
      <c r="B558" s="100" t="s">
        <v>32</v>
      </c>
      <c r="C558" s="100">
        <f>+'Nira-Bhima '!I70</f>
        <v>172.9</v>
      </c>
      <c r="D558" s="100">
        <f>+'Bhodani Jalgaon ALephata'!I73</f>
        <v>9341.2000000000007</v>
      </c>
      <c r="E558" s="100">
        <f>+'Gagargaon '!J70</f>
        <v>278.7</v>
      </c>
      <c r="F558" s="100">
        <f>+'Indapur-Madha-Kandhar-Baramati'!X70</f>
        <v>309.10000000000002</v>
      </c>
      <c r="G558" s="100">
        <f>+Kalewadi!G70</f>
        <v>105.6</v>
      </c>
      <c r="H558" s="101">
        <f t="shared" si="60"/>
        <v>10207.500000000002</v>
      </c>
      <c r="I558" s="336">
        <v>4.29</v>
      </c>
      <c r="J558" s="336">
        <v>8.3000000000000007</v>
      </c>
      <c r="L558" s="297">
        <f>20+115</f>
        <v>135</v>
      </c>
      <c r="N558" s="298"/>
      <c r="O558" s="299">
        <f t="shared" ref="O558:O595" si="61">H558+H559-L558</f>
        <v>11069.700000000003</v>
      </c>
      <c r="P558" s="300">
        <v>501.63</v>
      </c>
      <c r="Q558" s="301">
        <f t="shared" ref="Q558" si="62">O558/P558</f>
        <v>22.067460080138751</v>
      </c>
    </row>
    <row r="559" spans="1:17" ht="15.75" customHeight="1">
      <c r="A559" s="331">
        <v>46301</v>
      </c>
      <c r="B559" s="100" t="s">
        <v>25</v>
      </c>
      <c r="C559" s="100">
        <f>+'Nira-Bhima '!I71</f>
        <v>193.9</v>
      </c>
      <c r="D559" s="100">
        <f>+'Bhodani Jalgaon ALephata'!I74</f>
        <v>18.2</v>
      </c>
      <c r="E559" s="100">
        <f>+'Gagargaon '!J71</f>
        <v>359.20000000000005</v>
      </c>
      <c r="F559" s="100">
        <f>+'Indapur-Madha-Kandhar-Baramati'!X71</f>
        <v>331.29999999999995</v>
      </c>
      <c r="G559" s="100">
        <f>+Kalewadi!G71</f>
        <v>94.6</v>
      </c>
      <c r="H559" s="101">
        <f t="shared" si="60"/>
        <v>997.2</v>
      </c>
      <c r="I559" s="444"/>
      <c r="J559" s="444"/>
      <c r="L559" s="430"/>
      <c r="N559" s="430"/>
      <c r="O559" s="439"/>
      <c r="P559" s="430"/>
      <c r="Q559" s="430"/>
    </row>
    <row r="560" spans="1:17" ht="15.75" customHeight="1">
      <c r="A560" s="332"/>
      <c r="B560" s="100" t="s">
        <v>32</v>
      </c>
      <c r="C560" s="100">
        <f>+'Nira-Bhima '!I72</f>
        <v>168.4</v>
      </c>
      <c r="D560" s="100">
        <f>+'Bhodani Jalgaon ALephata'!I75</f>
        <v>8035.6</v>
      </c>
      <c r="E560" s="100">
        <f>+'Gagargaon '!J72</f>
        <v>329.9</v>
      </c>
      <c r="F560" s="100">
        <f>+'Indapur-Madha-Kandhar-Baramati'!X72</f>
        <v>310.90000000000003</v>
      </c>
      <c r="G560" s="100">
        <f>+Kalewadi!G72</f>
        <v>102.39999999999999</v>
      </c>
      <c r="H560" s="101">
        <f t="shared" si="60"/>
        <v>8947.1999999999989</v>
      </c>
      <c r="I560" s="336">
        <v>4.3</v>
      </c>
      <c r="J560" s="336">
        <v>8.14</v>
      </c>
      <c r="L560" s="297">
        <v>20</v>
      </c>
      <c r="N560" s="298"/>
      <c r="O560" s="299">
        <f t="shared" ref="O560:O595" si="63">H560+H561-L560</f>
        <v>9922.0999999999985</v>
      </c>
      <c r="P560" s="300">
        <v>448.14</v>
      </c>
      <c r="Q560" s="301">
        <f t="shared" ref="Q560" si="64">O560/P560</f>
        <v>22.140625697326726</v>
      </c>
    </row>
    <row r="561" spans="1:17" ht="15.75" customHeight="1">
      <c r="A561" s="331">
        <v>46302</v>
      </c>
      <c r="B561" s="100" t="s">
        <v>25</v>
      </c>
      <c r="C561" s="100">
        <f>+'Nira-Bhima '!I73</f>
        <v>177.10000000000002</v>
      </c>
      <c r="D561" s="100">
        <f>+'Bhodani Jalgaon ALephata'!I76</f>
        <v>11.6</v>
      </c>
      <c r="E561" s="100">
        <f>+'Gagargaon '!J73</f>
        <v>362.7</v>
      </c>
      <c r="F561" s="100">
        <f>+'Indapur-Madha-Kandhar-Baramati'!X73</f>
        <v>346.2</v>
      </c>
      <c r="G561" s="100">
        <f>+Kalewadi!G73</f>
        <v>97.300000000000011</v>
      </c>
      <c r="H561" s="101">
        <f t="shared" si="60"/>
        <v>994.89999999999986</v>
      </c>
      <c r="I561" s="444"/>
      <c r="J561" s="444"/>
      <c r="L561" s="430"/>
      <c r="N561" s="430"/>
      <c r="O561" s="439"/>
      <c r="P561" s="430"/>
      <c r="Q561" s="430"/>
    </row>
    <row r="562" spans="1:17" ht="15.75" customHeight="1">
      <c r="A562" s="332"/>
      <c r="B562" s="100" t="s">
        <v>32</v>
      </c>
      <c r="C562" s="100">
        <f>+'Nira-Bhima '!I74</f>
        <v>181.39999999999998</v>
      </c>
      <c r="D562" s="100">
        <f>+'Bhodani Jalgaon ALephata'!I77</f>
        <v>9415.2999999999993</v>
      </c>
      <c r="E562" s="100">
        <f>+'Gagargaon '!J74</f>
        <v>334.9</v>
      </c>
      <c r="F562" s="100">
        <f>+'Indapur-Madha-Kandhar-Baramati'!X74</f>
        <v>325.2</v>
      </c>
      <c r="G562" s="100">
        <f>+Kalewadi!G74</f>
        <v>109.4</v>
      </c>
      <c r="H562" s="101">
        <f t="shared" si="60"/>
        <v>10366.199999999999</v>
      </c>
      <c r="I562" s="336">
        <v>4.1500000000000004</v>
      </c>
      <c r="J562" s="336">
        <v>8.27</v>
      </c>
      <c r="L562" s="297">
        <v>20</v>
      </c>
      <c r="N562" s="298"/>
      <c r="O562" s="299">
        <f t="shared" ref="O562:O595" si="65">H562+H563-L562</f>
        <v>11368.499999999998</v>
      </c>
      <c r="P562" s="300">
        <v>487.58</v>
      </c>
      <c r="Q562" s="301">
        <f t="shared" ref="Q562" si="66">O562/P562</f>
        <v>23.316173756101559</v>
      </c>
    </row>
    <row r="563" spans="1:17" ht="15.75" customHeight="1">
      <c r="A563" s="331">
        <v>46303</v>
      </c>
      <c r="B563" s="100" t="s">
        <v>25</v>
      </c>
      <c r="C563" s="100">
        <f>+'Nira-Bhima '!I75</f>
        <v>189.60000000000002</v>
      </c>
      <c r="D563" s="100">
        <f>+'Bhodani Jalgaon ALephata'!I78</f>
        <v>9.3000000000000007</v>
      </c>
      <c r="E563" s="100">
        <f>+'Gagargaon '!J75</f>
        <v>364.59999999999997</v>
      </c>
      <c r="F563" s="100">
        <f>+'Indapur-Madha-Kandhar-Baramati'!X75</f>
        <v>356</v>
      </c>
      <c r="G563" s="100">
        <f>+Kalewadi!G75</f>
        <v>102.80000000000001</v>
      </c>
      <c r="H563" s="101">
        <f t="shared" si="60"/>
        <v>1022.3</v>
      </c>
      <c r="I563" s="444"/>
      <c r="J563" s="444"/>
      <c r="L563" s="339"/>
      <c r="N563" s="430"/>
      <c r="O563" s="439"/>
      <c r="P563" s="430"/>
      <c r="Q563" s="430"/>
    </row>
    <row r="564" spans="1:17" ht="15.75" customHeight="1">
      <c r="A564" s="332"/>
      <c r="B564" s="100" t="s">
        <v>32</v>
      </c>
      <c r="C564" s="100">
        <f>+'Nira-Bhima '!I76</f>
        <v>179.2</v>
      </c>
      <c r="D564" s="100">
        <f>+'Bhodani Jalgaon ALephata'!I79</f>
        <v>8030.6</v>
      </c>
      <c r="E564" s="100">
        <f>+'Gagargaon '!J76</f>
        <v>321.39999999999998</v>
      </c>
      <c r="F564" s="100">
        <f>+'Indapur-Madha-Kandhar-Baramati'!X76</f>
        <v>323.8</v>
      </c>
      <c r="G564" s="100">
        <f>+Kalewadi!G76</f>
        <v>108.60000000000001</v>
      </c>
      <c r="H564" s="101">
        <f t="shared" si="60"/>
        <v>8963.6</v>
      </c>
      <c r="I564" s="336">
        <v>4.1500000000000004</v>
      </c>
      <c r="J564" s="336">
        <v>8.27</v>
      </c>
      <c r="L564" s="297">
        <v>20</v>
      </c>
      <c r="N564" s="298"/>
      <c r="O564" s="299">
        <f t="shared" ref="O564:O595" si="67">H564+H565-L564</f>
        <v>9973.8000000000011</v>
      </c>
      <c r="P564" s="300">
        <v>405.41</v>
      </c>
      <c r="Q564" s="301">
        <f t="shared" ref="Q564" si="68">O564/P564</f>
        <v>24.601761180039961</v>
      </c>
    </row>
    <row r="565" spans="1:17" ht="15.75" customHeight="1">
      <c r="A565" s="331">
        <v>46304</v>
      </c>
      <c r="B565" s="100" t="s">
        <v>25</v>
      </c>
      <c r="C565" s="100">
        <f>+'Nira-Bhima '!I77</f>
        <v>180.4</v>
      </c>
      <c r="D565" s="100">
        <f>+'Bhodani Jalgaon ALephata'!I80</f>
        <v>18</v>
      </c>
      <c r="E565" s="100">
        <f>+'Gagargaon '!J77</f>
        <v>370.80000000000007</v>
      </c>
      <c r="F565" s="100">
        <f>+'Indapur-Madha-Kandhar-Baramati'!X77</f>
        <v>359.7</v>
      </c>
      <c r="G565" s="100">
        <f>+Kalewadi!G77</f>
        <v>101.3</v>
      </c>
      <c r="H565" s="101">
        <f t="shared" si="60"/>
        <v>1030.2</v>
      </c>
      <c r="I565" s="444"/>
      <c r="J565" s="444"/>
      <c r="L565" s="430"/>
      <c r="N565" s="430"/>
      <c r="O565" s="439"/>
      <c r="P565" s="430"/>
      <c r="Q565" s="430"/>
    </row>
    <row r="566" spans="1:17" ht="15.75" customHeight="1">
      <c r="A566" s="332"/>
      <c r="B566" s="100" t="s">
        <v>32</v>
      </c>
      <c r="C566" s="100">
        <f>+'Nira-Bhima '!I78</f>
        <v>170.7</v>
      </c>
      <c r="D566" s="100">
        <f>+'Bhodani Jalgaon ALephata'!I81</f>
        <v>9929</v>
      </c>
      <c r="E566" s="100">
        <f>+'Gagargaon '!J78</f>
        <v>319.10000000000002</v>
      </c>
      <c r="F566" s="100">
        <f>+'Indapur-Madha-Kandhar-Baramati'!X78</f>
        <v>287.20000000000005</v>
      </c>
      <c r="G566" s="100">
        <f>+Kalewadi!G78</f>
        <v>112.19999999999999</v>
      </c>
      <c r="H566" s="101">
        <f t="shared" si="60"/>
        <v>10818.200000000003</v>
      </c>
      <c r="I566" s="336">
        <v>4.2699999999999996</v>
      </c>
      <c r="J566" s="336">
        <v>8.31</v>
      </c>
      <c r="L566" s="297">
        <v>20</v>
      </c>
      <c r="N566" s="298"/>
      <c r="O566" s="299">
        <f t="shared" ref="O566:O595" si="69">H566+H567-L566</f>
        <v>11772.100000000002</v>
      </c>
      <c r="P566" s="300">
        <v>510.82</v>
      </c>
      <c r="Q566" s="301">
        <f t="shared" ref="Q566" si="70">O566/P566</f>
        <v>23.045495477859134</v>
      </c>
    </row>
    <row r="567" spans="1:17" ht="15.75" customHeight="1">
      <c r="A567" s="331">
        <v>46305</v>
      </c>
      <c r="B567" s="100" t="s">
        <v>25</v>
      </c>
      <c r="C567" s="100">
        <f>+'Nira-Bhima '!I79</f>
        <v>142.89999999999998</v>
      </c>
      <c r="D567" s="100">
        <f>+'Bhodani Jalgaon ALephata'!I82</f>
        <v>19.2</v>
      </c>
      <c r="E567" s="100">
        <f>+'Gagargaon '!J79</f>
        <v>359.7</v>
      </c>
      <c r="F567" s="100">
        <f>+'Indapur-Madha-Kandhar-Baramati'!X79</f>
        <v>347.9</v>
      </c>
      <c r="G567" s="100">
        <f>+Kalewadi!G79</f>
        <v>104.19999999999999</v>
      </c>
      <c r="H567" s="101">
        <f t="shared" si="60"/>
        <v>973.89999999999986</v>
      </c>
      <c r="I567" s="444"/>
      <c r="J567" s="444"/>
      <c r="L567" s="430"/>
      <c r="N567" s="430"/>
      <c r="O567" s="439"/>
      <c r="P567" s="430"/>
      <c r="Q567" s="430"/>
    </row>
    <row r="568" spans="1:17" ht="15.75" customHeight="1">
      <c r="A568" s="332"/>
      <c r="B568" s="100" t="s">
        <v>32</v>
      </c>
      <c r="C568" s="100">
        <f>+'Nira-Bhima '!I80</f>
        <v>158</v>
      </c>
      <c r="D568" s="100">
        <f>+'Bhodani Jalgaon ALephata'!I83</f>
        <v>8072.8</v>
      </c>
      <c r="E568" s="100">
        <f>+'Gagargaon '!J80</f>
        <v>334.1</v>
      </c>
      <c r="F568" s="100">
        <f>+'Indapur-Madha-Kandhar-Baramati'!X80</f>
        <v>286.3</v>
      </c>
      <c r="G568" s="100">
        <f>+Kalewadi!G80</f>
        <v>105.9</v>
      </c>
      <c r="H568" s="101">
        <f t="shared" si="60"/>
        <v>8957.0999999999985</v>
      </c>
      <c r="I568" s="336">
        <v>4.34</v>
      </c>
      <c r="J568" s="336">
        <v>8.3000000000000007</v>
      </c>
      <c r="L568" s="297">
        <v>10</v>
      </c>
      <c r="N568" s="298"/>
      <c r="O568" s="299">
        <f>H568+H569-L568</f>
        <v>9935.0999999999985</v>
      </c>
      <c r="P568" s="300"/>
      <c r="Q568" s="301" t="e">
        <f t="shared" ref="Q568" si="71">O568/P568</f>
        <v>#DIV/0!</v>
      </c>
    </row>
    <row r="569" spans="1:17" ht="15.75" customHeight="1">
      <c r="A569" s="331">
        <v>46306</v>
      </c>
      <c r="B569" s="100" t="s">
        <v>25</v>
      </c>
      <c r="C569" s="101">
        <f>'Nira-Bhima '!I34</f>
        <v>180</v>
      </c>
      <c r="D569" s="101">
        <f>'Bhodani Jalgaon ALephata'!I36</f>
        <v>19.2</v>
      </c>
      <c r="E569" s="101">
        <f>'Gagargaon '!J34</f>
        <v>375.70000000000005</v>
      </c>
      <c r="F569" s="101">
        <f>'Indapur-Madha-Kandhar-Baramati'!X33</f>
        <v>311.90000000000003</v>
      </c>
      <c r="G569" s="101">
        <f>Kalewadi!G34</f>
        <v>101.2</v>
      </c>
      <c r="H569" s="101">
        <f t="shared" si="60"/>
        <v>988.00000000000023</v>
      </c>
      <c r="I569" s="444"/>
      <c r="J569" s="444"/>
      <c r="L569" s="430"/>
      <c r="N569" s="430"/>
      <c r="O569" s="439"/>
      <c r="P569" s="430"/>
      <c r="Q569" s="430"/>
    </row>
    <row r="570" spans="1:17" ht="15.75" customHeight="1">
      <c r="A570" s="332"/>
      <c r="B570" s="100" t="s">
        <v>32</v>
      </c>
      <c r="C570" s="101">
        <f>'Nira-Bhima '!I35</f>
        <v>170.3</v>
      </c>
      <c r="D570" s="101">
        <f>'Bhodani Jalgaon ALephata'!I37</f>
        <v>17.5</v>
      </c>
      <c r="E570" s="101">
        <f>'Gagargaon '!J35</f>
        <v>310.7</v>
      </c>
      <c r="F570" s="101">
        <f>'Indapur-Madha-Kandhar-Baramati'!X34</f>
        <v>272.5</v>
      </c>
      <c r="G570" s="101">
        <f>Kalewadi!G35</f>
        <v>108.89999999999999</v>
      </c>
      <c r="H570" s="101">
        <f t="shared" si="60"/>
        <v>879.9</v>
      </c>
      <c r="I570" s="336">
        <v>4.3</v>
      </c>
      <c r="J570" s="336">
        <v>8.41</v>
      </c>
      <c r="L570" s="297">
        <v>20</v>
      </c>
      <c r="N570" s="298"/>
      <c r="O570" s="299">
        <f>H570+H571-L570</f>
        <v>1833.8</v>
      </c>
      <c r="P570" s="300"/>
      <c r="Q570" s="301" t="e">
        <f t="shared" ref="Q570" si="72">O570/P570</f>
        <v>#DIV/0!</v>
      </c>
    </row>
    <row r="571" spans="1:17" ht="15.75" customHeight="1">
      <c r="A571" s="331">
        <v>46307</v>
      </c>
      <c r="B571" s="100" t="s">
        <v>25</v>
      </c>
      <c r="C571" s="101">
        <f>'Nira-Bhima '!I36</f>
        <v>183.20000000000002</v>
      </c>
      <c r="D571" s="101">
        <f>'Bhodani Jalgaon ALephata'!I38</f>
        <v>14.5</v>
      </c>
      <c r="E571" s="101">
        <f>'Gagargaon '!J36</f>
        <v>365.69999999999993</v>
      </c>
      <c r="F571" s="101">
        <f>'Indapur-Madha-Kandhar-Baramati'!X35</f>
        <v>308.60000000000002</v>
      </c>
      <c r="G571" s="101">
        <f>Kalewadi!G36</f>
        <v>101.89999999999999</v>
      </c>
      <c r="H571" s="101">
        <f t="shared" si="60"/>
        <v>973.9</v>
      </c>
      <c r="I571" s="444"/>
      <c r="J571" s="444"/>
      <c r="L571" s="430"/>
      <c r="N571" s="430"/>
      <c r="O571" s="439"/>
      <c r="P571" s="430"/>
      <c r="Q571" s="430"/>
    </row>
    <row r="572" spans="1:17" ht="15.75" customHeight="1">
      <c r="A572" s="332"/>
      <c r="B572" s="100" t="s">
        <v>32</v>
      </c>
      <c r="C572" s="101">
        <f>'Nira-Bhima '!I37</f>
        <v>159.9</v>
      </c>
      <c r="D572" s="101">
        <f>'Bhodani Jalgaon ALephata'!I39</f>
        <v>10285.299999999999</v>
      </c>
      <c r="E572" s="101">
        <f>'Gagargaon '!J37</f>
        <v>160.60000000000002</v>
      </c>
      <c r="F572" s="101">
        <f>'Indapur-Madha-Kandhar-Baramati'!X36</f>
        <v>130</v>
      </c>
      <c r="G572" s="101">
        <f>Kalewadi!G37</f>
        <v>114</v>
      </c>
      <c r="H572" s="101">
        <f>SUM(C572:G572)</f>
        <v>10849.8</v>
      </c>
      <c r="I572" s="336">
        <v>4.21</v>
      </c>
      <c r="J572" s="336">
        <v>8.3000000000000007</v>
      </c>
      <c r="L572" s="297">
        <v>20</v>
      </c>
      <c r="N572" s="298"/>
      <c r="O572" s="299">
        <f t="shared" ref="O572:O595" si="73">H572+H573-L572</f>
        <v>11852.5</v>
      </c>
      <c r="P572" s="300"/>
      <c r="Q572" s="301" t="e">
        <f t="shared" ref="Q572" si="74">O572/P572</f>
        <v>#DIV/0!</v>
      </c>
    </row>
    <row r="573" spans="1:17" ht="15.75" customHeight="1">
      <c r="A573" s="331">
        <v>46308</v>
      </c>
      <c r="B573" s="100" t="s">
        <v>25</v>
      </c>
      <c r="C573" s="101">
        <f>'Nira-Bhima '!I38</f>
        <v>181.7</v>
      </c>
      <c r="D573" s="101">
        <f>'Bhodani Jalgaon ALephata'!I40</f>
        <v>13.1</v>
      </c>
      <c r="E573" s="101">
        <f>'Gagargaon '!J38</f>
        <v>376.8</v>
      </c>
      <c r="F573" s="101">
        <f>'Indapur-Madha-Kandhar-Baramati'!X37</f>
        <v>335.99999999999994</v>
      </c>
      <c r="G573" s="101">
        <f>Kalewadi!G38</f>
        <v>115.1</v>
      </c>
      <c r="H573" s="101">
        <f t="shared" si="60"/>
        <v>1022.6999999999999</v>
      </c>
      <c r="I573" s="444"/>
      <c r="J573" s="444"/>
      <c r="L573" s="430"/>
      <c r="N573" s="430"/>
      <c r="O573" s="439"/>
      <c r="P573" s="430"/>
      <c r="Q573" s="430"/>
    </row>
    <row r="574" spans="1:17" ht="15.75" customHeight="1">
      <c r="A574" s="332"/>
      <c r="B574" s="100" t="s">
        <v>32</v>
      </c>
      <c r="C574" s="101">
        <f>'Nira-Bhima '!I39</f>
        <v>161.19999999999999</v>
      </c>
      <c r="D574" s="101">
        <f>'Bhodani Jalgaon ALephata'!I41</f>
        <v>8063.3</v>
      </c>
      <c r="E574" s="101">
        <f>'Gagargaon '!J39</f>
        <v>332.7</v>
      </c>
      <c r="F574" s="101">
        <f>'Indapur-Madha-Kandhar-Baramati'!X38</f>
        <v>285.7</v>
      </c>
      <c r="G574" s="101">
        <f>Kalewadi!G39</f>
        <v>118.4</v>
      </c>
      <c r="H574" s="101">
        <f t="shared" si="60"/>
        <v>8961.3000000000011</v>
      </c>
      <c r="I574" s="336"/>
      <c r="J574" s="336"/>
      <c r="L574" s="297"/>
      <c r="N574" s="298"/>
      <c r="O574" s="299">
        <f t="shared" ref="O574:O595" si="75">H574+H575-L574</f>
        <v>8961.3000000000011</v>
      </c>
      <c r="P574" s="300"/>
      <c r="Q574" s="301" t="e">
        <f t="shared" ref="Q574" si="76">O574/P574</f>
        <v>#DIV/0!</v>
      </c>
    </row>
    <row r="575" spans="1:17" ht="15.75" customHeight="1">
      <c r="A575" s="331">
        <v>46309</v>
      </c>
      <c r="B575" s="100" t="s">
        <v>25</v>
      </c>
      <c r="C575" s="101">
        <f>'Nira-Bhima '!I40</f>
        <v>0</v>
      </c>
      <c r="D575" s="101">
        <f>'Bhodani Jalgaon ALephata'!I42</f>
        <v>0</v>
      </c>
      <c r="E575" s="101">
        <f>'Gagargaon '!J40</f>
        <v>0</v>
      </c>
      <c r="F575" s="101">
        <f>'Indapur-Madha-Kandhar-Baramati'!X39</f>
        <v>0</v>
      </c>
      <c r="G575" s="101">
        <f>Kalewadi!G40</f>
        <v>0</v>
      </c>
      <c r="H575" s="101">
        <f t="shared" si="60"/>
        <v>0</v>
      </c>
      <c r="I575" s="444"/>
      <c r="J575" s="444"/>
      <c r="L575" s="430"/>
      <c r="N575" s="430"/>
      <c r="O575" s="439"/>
      <c r="P575" s="430"/>
      <c r="Q575" s="430"/>
    </row>
    <row r="576" spans="1:17" ht="15.75" customHeight="1">
      <c r="A576" s="332"/>
      <c r="B576" s="100" t="s">
        <v>32</v>
      </c>
      <c r="C576" s="101">
        <f>'Nira-Bhima '!I41</f>
        <v>0</v>
      </c>
      <c r="D576" s="101">
        <f>'Bhodani Jalgaon ALephata'!I43</f>
        <v>0</v>
      </c>
      <c r="E576" s="101">
        <f>'Gagargaon '!J41</f>
        <v>0</v>
      </c>
      <c r="F576" s="101">
        <f>'Indapur-Madha-Kandhar-Baramati'!X40</f>
        <v>0</v>
      </c>
      <c r="G576" s="101">
        <f>Kalewadi!G41</f>
        <v>0</v>
      </c>
      <c r="H576" s="101">
        <f t="shared" si="60"/>
        <v>0</v>
      </c>
      <c r="I576" s="336"/>
      <c r="J576" s="336"/>
      <c r="L576" s="297"/>
      <c r="N576" s="298"/>
      <c r="O576" s="299">
        <f t="shared" ref="O576:O595" si="77">H576+H577-L576</f>
        <v>0</v>
      </c>
      <c r="P576" s="300"/>
      <c r="Q576" s="301" t="e">
        <f t="shared" ref="Q576" si="78">O576/P576</f>
        <v>#DIV/0!</v>
      </c>
    </row>
    <row r="577" spans="1:17" ht="15.75" customHeight="1">
      <c r="A577" s="331">
        <v>46310</v>
      </c>
      <c r="B577" s="100" t="s">
        <v>25</v>
      </c>
      <c r="C577" s="101">
        <f>'Nira-Bhima '!I42</f>
        <v>0</v>
      </c>
      <c r="D577" s="101">
        <f>'Bhodani Jalgaon ALephata'!I44</f>
        <v>0</v>
      </c>
      <c r="E577" s="101">
        <f>'Gagargaon '!J42</f>
        <v>0</v>
      </c>
      <c r="F577" s="101">
        <f>'Indapur-Madha-Kandhar-Baramati'!X41</f>
        <v>0</v>
      </c>
      <c r="G577" s="101">
        <f>Kalewadi!G42</f>
        <v>0</v>
      </c>
      <c r="H577" s="101">
        <f t="shared" si="60"/>
        <v>0</v>
      </c>
      <c r="I577" s="444"/>
      <c r="J577" s="444"/>
      <c r="L577" s="430"/>
      <c r="N577" s="430"/>
      <c r="O577" s="439"/>
      <c r="P577" s="430"/>
      <c r="Q577" s="430"/>
    </row>
    <row r="578" spans="1:17" ht="15.75" customHeight="1">
      <c r="A578" s="332"/>
      <c r="B578" s="100" t="s">
        <v>32</v>
      </c>
      <c r="C578" s="101">
        <f>'Nira-Bhima '!I43</f>
        <v>0</v>
      </c>
      <c r="D578" s="101">
        <f>'Bhodani Jalgaon ALephata'!I45</f>
        <v>0</v>
      </c>
      <c r="E578" s="101">
        <f>'Gagargaon '!J43</f>
        <v>0</v>
      </c>
      <c r="F578" s="101">
        <f>'Indapur-Madha-Kandhar-Baramati'!X42</f>
        <v>0</v>
      </c>
      <c r="G578" s="101">
        <f>Kalewadi!G43</f>
        <v>0</v>
      </c>
      <c r="H578" s="101">
        <f t="shared" si="60"/>
        <v>0</v>
      </c>
      <c r="I578" s="340"/>
      <c r="J578" s="340"/>
      <c r="L578" s="297"/>
      <c r="N578" s="298"/>
      <c r="O578" s="299">
        <f t="shared" ref="O578:O595" si="79">H578+H579-L578</f>
        <v>0</v>
      </c>
      <c r="P578" s="300"/>
      <c r="Q578" s="301" t="e">
        <f t="shared" ref="Q578" si="80">O578/P578</f>
        <v>#DIV/0!</v>
      </c>
    </row>
    <row r="579" spans="1:17" ht="15.75" customHeight="1">
      <c r="A579" s="331">
        <v>46311</v>
      </c>
      <c r="B579" s="100" t="s">
        <v>25</v>
      </c>
      <c r="C579" s="101">
        <f>'Nira-Bhima '!I44</f>
        <v>0</v>
      </c>
      <c r="D579" s="101">
        <f>'Bhodani Jalgaon ALephata'!I46</f>
        <v>0</v>
      </c>
      <c r="E579" s="101">
        <f>'Gagargaon '!J44</f>
        <v>0</v>
      </c>
      <c r="F579" s="101">
        <f>'Indapur-Madha-Kandhar-Baramati'!X43</f>
        <v>0</v>
      </c>
      <c r="G579" s="101">
        <f>Kalewadi!G44</f>
        <v>0</v>
      </c>
      <c r="H579" s="101">
        <f t="shared" si="60"/>
        <v>0</v>
      </c>
      <c r="I579" s="445"/>
      <c r="J579" s="445"/>
      <c r="L579" s="430"/>
      <c r="N579" s="430"/>
      <c r="O579" s="439"/>
      <c r="P579" s="430"/>
      <c r="Q579" s="430"/>
    </row>
    <row r="580" spans="1:17" ht="15.75" customHeight="1">
      <c r="A580" s="332"/>
      <c r="B580" s="100" t="s">
        <v>32</v>
      </c>
      <c r="C580" s="101">
        <f>'Nira-Bhima '!I45</f>
        <v>0</v>
      </c>
      <c r="D580" s="101">
        <f>'Bhodani Jalgaon ALephata'!I47</f>
        <v>0</v>
      </c>
      <c r="E580" s="101">
        <f>'Gagargaon '!J45</f>
        <v>0</v>
      </c>
      <c r="F580" s="101">
        <f>'Indapur-Madha-Kandhar-Baramati'!X44</f>
        <v>0</v>
      </c>
      <c r="G580" s="101">
        <f>Kalewadi!G45</f>
        <v>0</v>
      </c>
      <c r="H580" s="101">
        <f t="shared" si="60"/>
        <v>0</v>
      </c>
      <c r="I580" s="340"/>
      <c r="J580" s="340"/>
      <c r="L580" s="297"/>
      <c r="N580" s="298"/>
      <c r="O580" s="299">
        <f t="shared" ref="O580:O595" si="81">H580+H581-L580</f>
        <v>0</v>
      </c>
      <c r="P580" s="300"/>
      <c r="Q580" s="301" t="e">
        <f t="shared" ref="Q580" si="82">O580/P580</f>
        <v>#DIV/0!</v>
      </c>
    </row>
    <row r="581" spans="1:17" ht="15.75" customHeight="1">
      <c r="A581" s="331">
        <v>46312</v>
      </c>
      <c r="B581" s="100" t="s">
        <v>25</v>
      </c>
      <c r="C581" s="101">
        <f>'Nira-Bhima '!I46</f>
        <v>0</v>
      </c>
      <c r="D581" s="101">
        <f>'Bhodani Jalgaon ALephata'!I48</f>
        <v>0</v>
      </c>
      <c r="E581" s="101">
        <f>'Gagargaon '!J46</f>
        <v>0</v>
      </c>
      <c r="F581" s="101">
        <f>'Indapur-Madha-Kandhar-Baramati'!X45</f>
        <v>0</v>
      </c>
      <c r="G581" s="101">
        <f>Kalewadi!G46</f>
        <v>0</v>
      </c>
      <c r="H581" s="101">
        <f t="shared" si="60"/>
        <v>0</v>
      </c>
      <c r="I581" s="445"/>
      <c r="J581" s="445"/>
      <c r="L581" s="430"/>
      <c r="N581" s="430"/>
      <c r="O581" s="439"/>
      <c r="P581" s="430"/>
      <c r="Q581" s="430"/>
    </row>
    <row r="582" spans="1:17" ht="15.75" customHeight="1">
      <c r="A582" s="332"/>
      <c r="B582" s="100" t="s">
        <v>32</v>
      </c>
      <c r="C582" s="101">
        <f>'Nira-Bhima '!I47</f>
        <v>0</v>
      </c>
      <c r="D582" s="101">
        <f>'Bhodani Jalgaon ALephata'!I49</f>
        <v>0</v>
      </c>
      <c r="E582" s="101">
        <f>'Gagargaon '!J47</f>
        <v>0</v>
      </c>
      <c r="F582" s="101">
        <f>'Indapur-Madha-Kandhar-Baramati'!X46</f>
        <v>0</v>
      </c>
      <c r="G582" s="101">
        <f>Kalewadi!G47</f>
        <v>0</v>
      </c>
      <c r="H582" s="101">
        <f t="shared" si="60"/>
        <v>0</v>
      </c>
      <c r="I582" s="340"/>
      <c r="J582" s="340"/>
      <c r="L582" s="297"/>
      <c r="N582" s="298"/>
      <c r="O582" s="299">
        <f t="shared" ref="O582:O595" si="83">H582+H583-L582</f>
        <v>0</v>
      </c>
      <c r="P582" s="300"/>
      <c r="Q582" s="301" t="e">
        <f t="shared" ref="Q582" si="84">O582/P582</f>
        <v>#DIV/0!</v>
      </c>
    </row>
    <row r="583" spans="1:17" ht="15.75" customHeight="1">
      <c r="A583" s="331">
        <v>46313</v>
      </c>
      <c r="B583" s="100" t="s">
        <v>25</v>
      </c>
      <c r="C583" s="101">
        <f>'Nira-Bhima '!I48</f>
        <v>0</v>
      </c>
      <c r="D583" s="101">
        <f>'Bhodani Jalgaon ALephata'!I50</f>
        <v>0</v>
      </c>
      <c r="E583" s="101">
        <f>'Gagargaon '!J48</f>
        <v>0</v>
      </c>
      <c r="F583" s="101">
        <f>'Indapur-Madha-Kandhar-Baramati'!X47</f>
        <v>0</v>
      </c>
      <c r="G583" s="101">
        <f>Kalewadi!G48</f>
        <v>0</v>
      </c>
      <c r="H583" s="101">
        <f t="shared" si="60"/>
        <v>0</v>
      </c>
      <c r="I583" s="445"/>
      <c r="J583" s="445"/>
      <c r="L583" s="430"/>
      <c r="N583" s="430"/>
      <c r="O583" s="439"/>
      <c r="P583" s="430"/>
      <c r="Q583" s="430"/>
    </row>
    <row r="584" spans="1:17" ht="15.75" customHeight="1">
      <c r="A584" s="332"/>
      <c r="B584" s="100" t="s">
        <v>32</v>
      </c>
      <c r="C584" s="101">
        <f>'Nira-Bhima '!I49</f>
        <v>0</v>
      </c>
      <c r="D584" s="101">
        <f>'Bhodani Jalgaon ALephata'!I51</f>
        <v>0</v>
      </c>
      <c r="E584" s="101">
        <f>'Gagargaon '!J49</f>
        <v>0</v>
      </c>
      <c r="F584" s="101">
        <f>'Indapur-Madha-Kandhar-Baramati'!X48</f>
        <v>0</v>
      </c>
      <c r="G584" s="101">
        <f>Kalewadi!G49</f>
        <v>0</v>
      </c>
      <c r="H584" s="101">
        <f t="shared" si="60"/>
        <v>0</v>
      </c>
      <c r="I584" s="340"/>
      <c r="J584" s="340"/>
      <c r="L584" s="297"/>
      <c r="N584" s="298"/>
      <c r="O584" s="299">
        <f t="shared" ref="O584:O595" si="85">H584+H585-L584</f>
        <v>0</v>
      </c>
      <c r="P584" s="300"/>
      <c r="Q584" s="301" t="e">
        <f t="shared" ref="Q584" si="86">O584/P584</f>
        <v>#DIV/0!</v>
      </c>
    </row>
    <row r="585" spans="1:17" ht="15.75" customHeight="1">
      <c r="A585" s="331">
        <v>46314</v>
      </c>
      <c r="B585" s="100" t="s">
        <v>25</v>
      </c>
      <c r="C585" s="101">
        <f>'Nira-Bhima '!I50</f>
        <v>0</v>
      </c>
      <c r="D585" s="101">
        <f>'Bhodani Jalgaon ALephata'!I52</f>
        <v>0</v>
      </c>
      <c r="E585" s="101">
        <f>'Gagargaon '!J50</f>
        <v>0</v>
      </c>
      <c r="F585" s="101">
        <f>'Indapur-Madha-Kandhar-Baramati'!X49</f>
        <v>0</v>
      </c>
      <c r="G585" s="101">
        <f>Kalewadi!G50</f>
        <v>0</v>
      </c>
      <c r="H585" s="101">
        <f t="shared" si="60"/>
        <v>0</v>
      </c>
      <c r="I585" s="445"/>
      <c r="J585" s="445"/>
      <c r="L585" s="430"/>
      <c r="N585" s="430"/>
      <c r="O585" s="439"/>
      <c r="P585" s="430"/>
      <c r="Q585" s="430"/>
    </row>
    <row r="586" spans="1:17" ht="15.75" customHeight="1">
      <c r="A586" s="332"/>
      <c r="B586" s="100" t="s">
        <v>32</v>
      </c>
      <c r="C586" s="101">
        <f>'Nira-Bhima '!I51</f>
        <v>0</v>
      </c>
      <c r="D586" s="101">
        <f>'Bhodani Jalgaon ALephata'!I53</f>
        <v>0</v>
      </c>
      <c r="E586" s="101">
        <f>'Gagargaon '!J51</f>
        <v>0</v>
      </c>
      <c r="F586" s="101">
        <f>'Indapur-Madha-Kandhar-Baramati'!X50</f>
        <v>0</v>
      </c>
      <c r="G586" s="101">
        <f>Kalewadi!G51</f>
        <v>0</v>
      </c>
      <c r="H586" s="101">
        <f t="shared" si="60"/>
        <v>0</v>
      </c>
      <c r="I586" s="340"/>
      <c r="J586" s="340"/>
      <c r="L586" s="297"/>
      <c r="N586" s="298"/>
      <c r="O586" s="299">
        <f t="shared" ref="O586:O595" si="87">H586+H587-L586</f>
        <v>0</v>
      </c>
      <c r="P586" s="300"/>
      <c r="Q586" s="301" t="e">
        <f t="shared" ref="Q586" si="88">O586/P586</f>
        <v>#DIV/0!</v>
      </c>
    </row>
    <row r="587" spans="1:17" ht="15.75" customHeight="1">
      <c r="A587" s="331">
        <v>46315</v>
      </c>
      <c r="B587" s="100" t="s">
        <v>25</v>
      </c>
      <c r="C587" s="101">
        <f>'Nira-Bhima '!I52</f>
        <v>0</v>
      </c>
      <c r="D587" s="101">
        <f>'Bhodani Jalgaon ALephata'!I54</f>
        <v>0</v>
      </c>
      <c r="E587" s="101">
        <f>'Gagargaon '!J52</f>
        <v>0</v>
      </c>
      <c r="F587" s="101">
        <f>'Indapur-Madha-Kandhar-Baramati'!X51</f>
        <v>0</v>
      </c>
      <c r="G587" s="101">
        <f>Kalewadi!G52</f>
        <v>0</v>
      </c>
      <c r="H587" s="101">
        <f t="shared" si="60"/>
        <v>0</v>
      </c>
      <c r="I587" s="445"/>
      <c r="J587" s="445"/>
      <c r="L587" s="430"/>
      <c r="N587" s="430"/>
      <c r="O587" s="439"/>
      <c r="P587" s="430"/>
      <c r="Q587" s="430"/>
    </row>
    <row r="588" spans="1:17" ht="15.75" customHeight="1">
      <c r="A588" s="332"/>
      <c r="B588" s="100" t="s">
        <v>32</v>
      </c>
      <c r="C588" s="101">
        <f>'Nira-Bhima '!I53</f>
        <v>0</v>
      </c>
      <c r="D588" s="101">
        <f>'Bhodani Jalgaon ALephata'!I55</f>
        <v>0</v>
      </c>
      <c r="E588" s="101">
        <f>'Gagargaon '!J53</f>
        <v>0</v>
      </c>
      <c r="F588" s="101">
        <f>'Indapur-Madha-Kandhar-Baramati'!X52</f>
        <v>0</v>
      </c>
      <c r="G588" s="101">
        <f>Kalewadi!G53</f>
        <v>0</v>
      </c>
      <c r="H588" s="101">
        <f t="shared" si="60"/>
        <v>0</v>
      </c>
      <c r="I588" s="340"/>
      <c r="J588" s="340"/>
      <c r="L588" s="297"/>
      <c r="N588" s="298"/>
      <c r="O588" s="299">
        <f t="shared" ref="O588:O595" si="89">H588+H589-L588</f>
        <v>0</v>
      </c>
      <c r="P588" s="300"/>
      <c r="Q588" s="301" t="e">
        <f t="shared" ref="Q588" si="90">O588/P588</f>
        <v>#DIV/0!</v>
      </c>
    </row>
    <row r="589" spans="1:17" ht="15.75" customHeight="1">
      <c r="A589" s="331">
        <v>46316</v>
      </c>
      <c r="B589" s="100" t="s">
        <v>25</v>
      </c>
      <c r="C589" s="101">
        <f>+'Nira-Bhima '!I6</f>
        <v>0</v>
      </c>
      <c r="D589" s="101">
        <f>+'Bhodani Jalgaon ALephata'!I6</f>
        <v>0</v>
      </c>
      <c r="E589" s="101">
        <f>+'Gagargaon '!J5</f>
        <v>0</v>
      </c>
      <c r="F589" s="101">
        <f>+'Indapur-Madha-Kandhar-Baramati'!X5</f>
        <v>0</v>
      </c>
      <c r="G589" s="101">
        <f>Kalewadi!G6</f>
        <v>0</v>
      </c>
      <c r="H589" s="101">
        <f t="shared" si="60"/>
        <v>0</v>
      </c>
      <c r="I589" s="445"/>
      <c r="J589" s="445"/>
      <c r="L589" s="430"/>
      <c r="N589" s="430"/>
      <c r="O589" s="439"/>
      <c r="P589" s="430"/>
      <c r="Q589" s="430"/>
    </row>
    <row r="590" spans="1:17" ht="15.75" customHeight="1">
      <c r="A590" s="332"/>
      <c r="B590" s="100" t="s">
        <v>32</v>
      </c>
      <c r="C590" s="101">
        <f>+'Nira-Bhima '!I7</f>
        <v>0</v>
      </c>
      <c r="D590" s="101">
        <f>+'Bhodani Jalgaon ALephata'!I7</f>
        <v>0</v>
      </c>
      <c r="E590" s="101">
        <f>+'Gagargaon '!J6</f>
        <v>0</v>
      </c>
      <c r="F590" s="101">
        <f>+'Indapur-Madha-Kandhar-Baramati'!X6</f>
        <v>0</v>
      </c>
      <c r="G590" s="101">
        <f>Kalewadi!G7</f>
        <v>0</v>
      </c>
      <c r="H590" s="101">
        <f t="shared" si="60"/>
        <v>0</v>
      </c>
      <c r="I590" s="340"/>
      <c r="J590" s="340"/>
      <c r="L590" s="297"/>
      <c r="N590" s="298"/>
      <c r="O590" s="299">
        <f>H590+H591-L590</f>
        <v>0</v>
      </c>
      <c r="P590" s="300"/>
      <c r="Q590" s="301" t="e">
        <f t="shared" ref="Q590" si="91">O590/P590</f>
        <v>#DIV/0!</v>
      </c>
    </row>
    <row r="591" spans="1:17" ht="15.75" customHeight="1">
      <c r="A591" s="331">
        <v>46317</v>
      </c>
      <c r="B591" s="100" t="s">
        <v>25</v>
      </c>
      <c r="C591" s="101">
        <f>+'Nira-Bhima '!I8</f>
        <v>0</v>
      </c>
      <c r="D591" s="101">
        <f>+'Bhodani Jalgaon ALephata'!I8</f>
        <v>0</v>
      </c>
      <c r="E591" s="101">
        <f>+'Gagargaon '!J7</f>
        <v>0</v>
      </c>
      <c r="F591" s="101">
        <f>+'Indapur-Madha-Kandhar-Baramati'!X7</f>
        <v>0</v>
      </c>
      <c r="G591" s="101">
        <f>Kalewadi!G8</f>
        <v>0</v>
      </c>
      <c r="H591" s="101">
        <f t="shared" si="60"/>
        <v>0</v>
      </c>
      <c r="I591" s="445"/>
      <c r="J591" s="445"/>
      <c r="L591" s="430"/>
      <c r="N591" s="430"/>
      <c r="O591" s="439"/>
      <c r="P591" s="430"/>
      <c r="Q591" s="430"/>
    </row>
    <row r="592" spans="1:17" ht="15.75" customHeight="1">
      <c r="A592" s="332"/>
      <c r="B592" s="100" t="s">
        <v>32</v>
      </c>
      <c r="C592" s="101">
        <f>+'Nira-Bhima '!I9</f>
        <v>0</v>
      </c>
      <c r="D592" s="101">
        <f>+'Bhodani Jalgaon ALephata'!I9</f>
        <v>0</v>
      </c>
      <c r="E592" s="101">
        <f>+'Gagargaon '!J8</f>
        <v>0</v>
      </c>
      <c r="F592" s="101">
        <f>+'Indapur-Madha-Kandhar-Baramati'!X8</f>
        <v>0</v>
      </c>
      <c r="G592" s="101">
        <f>Kalewadi!G9</f>
        <v>0</v>
      </c>
      <c r="H592" s="101">
        <f t="shared" si="60"/>
        <v>0</v>
      </c>
      <c r="I592" s="340"/>
      <c r="J592" s="340"/>
      <c r="L592" s="297"/>
      <c r="N592" s="298"/>
      <c r="O592" s="299">
        <f t="shared" ref="O592:O595" si="92">H592+H593-L592</f>
        <v>0</v>
      </c>
      <c r="P592" s="300"/>
      <c r="Q592" s="301" t="e">
        <f t="shared" ref="Q592" si="93">O592/P592</f>
        <v>#DIV/0!</v>
      </c>
    </row>
    <row r="593" spans="1:17" ht="15.75" customHeight="1">
      <c r="A593" s="331">
        <v>46318</v>
      </c>
      <c r="B593" s="100" t="s">
        <v>25</v>
      </c>
      <c r="C593" s="101">
        <f>+'Nira-Bhima '!I10</f>
        <v>0</v>
      </c>
      <c r="D593" s="101">
        <f>+'Bhodani Jalgaon ALephata'!I10</f>
        <v>0</v>
      </c>
      <c r="E593" s="101">
        <f>+'Gagargaon '!J9</f>
        <v>0</v>
      </c>
      <c r="F593" s="101">
        <f>+'Indapur-Madha-Kandhar-Baramati'!X9</f>
        <v>0</v>
      </c>
      <c r="G593" s="101">
        <f>Kalewadi!G10</f>
        <v>0</v>
      </c>
      <c r="H593" s="101">
        <f t="shared" si="60"/>
        <v>0</v>
      </c>
      <c r="I593" s="445"/>
      <c r="J593" s="445"/>
      <c r="L593" s="430"/>
      <c r="N593" s="430"/>
      <c r="O593" s="439"/>
      <c r="P593" s="430"/>
      <c r="Q593" s="430"/>
    </row>
    <row r="594" spans="1:17" ht="15.75" customHeight="1">
      <c r="A594" s="332"/>
      <c r="B594" s="100" t="s">
        <v>32</v>
      </c>
      <c r="C594" s="101">
        <f>+'Nira-Bhima '!I11</f>
        <v>0</v>
      </c>
      <c r="D594" s="101">
        <f>+'Bhodani Jalgaon ALephata'!I11</f>
        <v>0</v>
      </c>
      <c r="E594" s="101">
        <f>+'Gagargaon '!J10</f>
        <v>0</v>
      </c>
      <c r="F594" s="101">
        <f>+'Indapur-Madha-Kandhar-Baramati'!X10</f>
        <v>0</v>
      </c>
      <c r="G594" s="101">
        <f>Kalewadi!G11</f>
        <v>0</v>
      </c>
      <c r="H594" s="101">
        <f t="shared" si="60"/>
        <v>0</v>
      </c>
      <c r="I594" s="340"/>
      <c r="J594" s="340"/>
      <c r="L594" s="297"/>
      <c r="N594" s="298"/>
      <c r="O594" s="299">
        <f t="shared" ref="O594:O595" si="94">H594+H595-L594</f>
        <v>0</v>
      </c>
      <c r="P594" s="300"/>
      <c r="Q594" s="301" t="e">
        <f t="shared" ref="Q594" si="95">O594/P594</f>
        <v>#DIV/0!</v>
      </c>
    </row>
    <row r="595" spans="1:17" ht="15.75" customHeight="1">
      <c r="A595" s="331">
        <v>46319</v>
      </c>
      <c r="B595" s="100" t="s">
        <v>25</v>
      </c>
      <c r="C595" s="101">
        <f>+'Nira-Bhima '!I12</f>
        <v>0</v>
      </c>
      <c r="D595" s="101">
        <f>+'Bhodani Jalgaon ALephata'!I12</f>
        <v>0</v>
      </c>
      <c r="E595" s="101">
        <f>+'Gagargaon '!J11</f>
        <v>0</v>
      </c>
      <c r="F595" s="101">
        <f>+'Indapur-Madha-Kandhar-Baramati'!X11</f>
        <v>0</v>
      </c>
      <c r="G595" s="101">
        <f>Kalewadi!G12</f>
        <v>0</v>
      </c>
      <c r="H595" s="101">
        <f t="shared" si="60"/>
        <v>0</v>
      </c>
      <c r="I595" s="445"/>
      <c r="J595" s="445"/>
      <c r="L595" s="430"/>
      <c r="N595" s="430"/>
      <c r="O595" s="439"/>
      <c r="P595" s="430"/>
      <c r="Q595" s="430"/>
    </row>
    <row r="596" spans="1:17" ht="15.75" customHeight="1">
      <c r="A596" s="332"/>
      <c r="B596" s="100" t="s">
        <v>32</v>
      </c>
      <c r="C596" s="101">
        <f>+'Nira-Bhima '!I13</f>
        <v>0</v>
      </c>
      <c r="D596" s="101">
        <f>+'Bhodani Jalgaon ALephata'!I13</f>
        <v>0</v>
      </c>
      <c r="E596" s="101">
        <f>+'Gagargaon '!J12</f>
        <v>0</v>
      </c>
      <c r="F596" s="101">
        <f>+'Indapur-Madha-Kandhar-Baramati'!X12</f>
        <v>0</v>
      </c>
      <c r="G596" s="101">
        <f>Kalewadi!G13</f>
        <v>0</v>
      </c>
      <c r="H596" s="101">
        <f t="shared" si="60"/>
        <v>0</v>
      </c>
      <c r="I596" s="340"/>
      <c r="J596" s="340"/>
      <c r="L596" s="297"/>
      <c r="N596" s="298"/>
      <c r="O596" s="299">
        <f t="shared" ref="O596:O659" si="96">H596+H597-L596</f>
        <v>0</v>
      </c>
      <c r="P596" s="300"/>
      <c r="Q596" s="301" t="e">
        <f t="shared" ref="Q596" si="97">O596/P596</f>
        <v>#DIV/0!</v>
      </c>
    </row>
    <row r="597" spans="1:17" ht="15.75" customHeight="1">
      <c r="A597" s="331">
        <v>46320</v>
      </c>
      <c r="B597" s="100" t="s">
        <v>25</v>
      </c>
      <c r="C597" s="101">
        <f>+'Nira-Bhima '!I14</f>
        <v>0</v>
      </c>
      <c r="D597" s="101">
        <f>+'Bhodani Jalgaon ALephata'!I14</f>
        <v>0</v>
      </c>
      <c r="E597" s="101">
        <f>+'Gagargaon '!J13</f>
        <v>0</v>
      </c>
      <c r="F597" s="101">
        <f>+'Indapur-Madha-Kandhar-Baramati'!X13</f>
        <v>0</v>
      </c>
      <c r="G597" s="101">
        <f>Kalewadi!G14</f>
        <v>0</v>
      </c>
      <c r="H597" s="101">
        <f t="shared" si="60"/>
        <v>0</v>
      </c>
      <c r="I597" s="445"/>
      <c r="J597" s="445"/>
      <c r="L597" s="430"/>
      <c r="N597" s="430"/>
      <c r="O597" s="439"/>
      <c r="P597" s="430"/>
      <c r="Q597" s="430"/>
    </row>
    <row r="598" spans="1:17" ht="15.75" customHeight="1">
      <c r="A598" s="332"/>
      <c r="B598" s="100" t="s">
        <v>32</v>
      </c>
      <c r="C598" s="101">
        <f>+'Nira-Bhima '!I15</f>
        <v>0</v>
      </c>
      <c r="D598" s="101">
        <f>+'Bhodani Jalgaon ALephata'!I15</f>
        <v>0</v>
      </c>
      <c r="E598" s="101">
        <f>+'Gagargaon '!J14</f>
        <v>0</v>
      </c>
      <c r="F598" s="101">
        <f>+'Indapur-Madha-Kandhar-Baramati'!X14</f>
        <v>0</v>
      </c>
      <c r="G598" s="101">
        <f>Kalewadi!G15</f>
        <v>0</v>
      </c>
      <c r="H598" s="101">
        <f t="shared" si="60"/>
        <v>0</v>
      </c>
      <c r="I598" s="340"/>
      <c r="J598" s="340"/>
      <c r="L598" s="297"/>
      <c r="N598" s="298"/>
      <c r="O598" s="299">
        <f t="shared" ref="O598:O661" si="98">H598+H599-L598</f>
        <v>0</v>
      </c>
      <c r="P598" s="300"/>
      <c r="Q598" s="301" t="e">
        <f t="shared" ref="Q598" si="99">O598/P598</f>
        <v>#DIV/0!</v>
      </c>
    </row>
    <row r="599" spans="1:17" ht="15.75" customHeight="1">
      <c r="A599" s="331">
        <v>46321</v>
      </c>
      <c r="B599" s="100" t="s">
        <v>25</v>
      </c>
      <c r="C599" s="101">
        <f>+'Nira-Bhima '!I16</f>
        <v>0</v>
      </c>
      <c r="D599" s="101">
        <f>+'Bhodani Jalgaon ALephata'!I16</f>
        <v>0</v>
      </c>
      <c r="E599" s="101">
        <f>+'Gagargaon '!J15</f>
        <v>0</v>
      </c>
      <c r="F599" s="101">
        <f>+'Indapur-Madha-Kandhar-Baramati'!X15</f>
        <v>0</v>
      </c>
      <c r="G599" s="101">
        <f>Kalewadi!G16</f>
        <v>0</v>
      </c>
      <c r="H599" s="101">
        <f t="shared" si="60"/>
        <v>0</v>
      </c>
      <c r="I599" s="445"/>
      <c r="J599" s="445"/>
      <c r="L599" s="430"/>
      <c r="N599" s="430"/>
      <c r="O599" s="439"/>
      <c r="P599" s="430"/>
      <c r="Q599" s="430"/>
    </row>
    <row r="600" spans="1:17" ht="15.75" customHeight="1">
      <c r="A600" s="332"/>
      <c r="B600" s="100" t="s">
        <v>32</v>
      </c>
      <c r="C600" s="101">
        <f>+'Nira-Bhima '!I17</f>
        <v>0</v>
      </c>
      <c r="D600" s="101">
        <f>+'Bhodani Jalgaon ALephata'!I17</f>
        <v>0</v>
      </c>
      <c r="E600" s="101">
        <f>+'Gagargaon '!J16</f>
        <v>0</v>
      </c>
      <c r="F600" s="101">
        <f>+'Indapur-Madha-Kandhar-Baramati'!X16</f>
        <v>0</v>
      </c>
      <c r="G600" s="101">
        <f>Kalewadi!G17</f>
        <v>0</v>
      </c>
      <c r="H600" s="101">
        <f t="shared" si="60"/>
        <v>0</v>
      </c>
      <c r="I600" s="341"/>
      <c r="J600" s="341"/>
      <c r="L600" s="297"/>
      <c r="N600" s="298"/>
      <c r="O600" s="299">
        <f t="shared" ref="O600:O663" si="100">H600+H601-L600</f>
        <v>0</v>
      </c>
      <c r="P600" s="300"/>
      <c r="Q600" s="301" t="e">
        <f t="shared" ref="Q600" si="101">O600/P600</f>
        <v>#DIV/0!</v>
      </c>
    </row>
    <row r="601" spans="1:17" ht="15.75" customHeight="1">
      <c r="A601" s="331">
        <v>46322</v>
      </c>
      <c r="B601" s="100" t="s">
        <v>25</v>
      </c>
      <c r="C601" s="101">
        <f>+'Nira-Bhima '!I18</f>
        <v>0</v>
      </c>
      <c r="D601" s="101">
        <f>+'Bhodani Jalgaon ALephata'!I18</f>
        <v>0</v>
      </c>
      <c r="E601" s="101">
        <f>+'Gagargaon '!J17</f>
        <v>0</v>
      </c>
      <c r="F601" s="101">
        <f>+'Indapur-Madha-Kandhar-Baramati'!X17</f>
        <v>0</v>
      </c>
      <c r="G601" s="101">
        <f>Kalewadi!G18</f>
        <v>0</v>
      </c>
      <c r="H601" s="101">
        <f t="shared" si="60"/>
        <v>0</v>
      </c>
      <c r="I601" s="446"/>
      <c r="J601" s="446"/>
      <c r="L601" s="430"/>
      <c r="N601" s="430"/>
      <c r="O601" s="439"/>
      <c r="P601" s="430"/>
      <c r="Q601" s="430"/>
    </row>
    <row r="602" spans="1:17" ht="15.75" customHeight="1">
      <c r="A602" s="332"/>
      <c r="B602" s="100" t="s">
        <v>32</v>
      </c>
      <c r="C602" s="101">
        <f>+'Nira-Bhima '!I19</f>
        <v>0</v>
      </c>
      <c r="D602" s="101">
        <f>+'Bhodani Jalgaon ALephata'!I19</f>
        <v>0</v>
      </c>
      <c r="E602" s="101">
        <f>+'Gagargaon '!J18</f>
        <v>0</v>
      </c>
      <c r="F602" s="101">
        <f>+'Indapur-Madha-Kandhar-Baramati'!X18</f>
        <v>0</v>
      </c>
      <c r="G602" s="101">
        <f>Kalewadi!G19</f>
        <v>0</v>
      </c>
      <c r="H602" s="101">
        <f t="shared" si="60"/>
        <v>0</v>
      </c>
      <c r="I602" s="341"/>
      <c r="J602" s="341"/>
      <c r="L602" s="297"/>
      <c r="N602" s="298"/>
      <c r="O602" s="299">
        <f t="shared" ref="O602:O665" si="102">H602+H603-L602</f>
        <v>0</v>
      </c>
      <c r="P602" s="300"/>
      <c r="Q602" s="301" t="e">
        <f t="shared" ref="Q602" si="103">O602/P602</f>
        <v>#DIV/0!</v>
      </c>
    </row>
    <row r="603" spans="1:17" ht="15.75" customHeight="1">
      <c r="A603" s="331">
        <v>46323</v>
      </c>
      <c r="B603" s="100" t="s">
        <v>25</v>
      </c>
      <c r="C603" s="101">
        <f>+'Nira-Bhima '!I20</f>
        <v>0</v>
      </c>
      <c r="D603" s="101">
        <f>+'Bhodani Jalgaon ALephata'!I20</f>
        <v>0</v>
      </c>
      <c r="E603" s="101">
        <f>+'Gagargaon '!J19</f>
        <v>0</v>
      </c>
      <c r="F603" s="101">
        <f>+'Indapur-Madha-Kandhar-Baramati'!X19</f>
        <v>0</v>
      </c>
      <c r="G603" s="101">
        <f>Kalewadi!G20</f>
        <v>0</v>
      </c>
      <c r="H603" s="101">
        <f t="shared" si="60"/>
        <v>0</v>
      </c>
      <c r="I603" s="446"/>
      <c r="J603" s="446"/>
      <c r="L603" s="430"/>
      <c r="N603" s="430"/>
      <c r="O603" s="439"/>
      <c r="P603" s="430"/>
      <c r="Q603" s="430"/>
    </row>
    <row r="604" spans="1:17" ht="15.75" customHeight="1">
      <c r="A604" s="332"/>
      <c r="B604" s="100" t="s">
        <v>32</v>
      </c>
      <c r="C604" s="101">
        <f>+'Nira-Bhima '!I21</f>
        <v>0</v>
      </c>
      <c r="D604" s="101">
        <f>+'Bhodani Jalgaon ALephata'!I21</f>
        <v>0</v>
      </c>
      <c r="E604" s="101">
        <f>+'Gagargaon '!J20</f>
        <v>0</v>
      </c>
      <c r="F604" s="101">
        <f>+'Indapur-Madha-Kandhar-Baramati'!X20</f>
        <v>0</v>
      </c>
      <c r="G604" s="101">
        <f>Kalewadi!G21</f>
        <v>0</v>
      </c>
      <c r="H604" s="101">
        <f t="shared" si="60"/>
        <v>0</v>
      </c>
      <c r="I604" s="341"/>
      <c r="J604" s="341"/>
      <c r="L604" s="297"/>
      <c r="N604" s="298"/>
      <c r="O604" s="299">
        <f t="shared" ref="O604:O667" si="104">H604+H605-L604</f>
        <v>0</v>
      </c>
      <c r="P604" s="300"/>
      <c r="Q604" s="301" t="e">
        <f t="shared" ref="Q604" si="105">O604/P604</f>
        <v>#DIV/0!</v>
      </c>
    </row>
    <row r="605" spans="1:17" ht="15.75" customHeight="1">
      <c r="A605" s="331">
        <v>46324</v>
      </c>
      <c r="B605" s="100" t="s">
        <v>25</v>
      </c>
      <c r="C605" s="101">
        <f>+'Nira-Bhima '!I22</f>
        <v>0</v>
      </c>
      <c r="D605" s="101">
        <f>+'Bhodani Jalgaon ALephata'!I22</f>
        <v>0</v>
      </c>
      <c r="E605" s="101">
        <f>+'Gagargaon '!J21</f>
        <v>0</v>
      </c>
      <c r="F605" s="101">
        <f>+'Indapur-Madha-Kandhar-Baramati'!X21</f>
        <v>0</v>
      </c>
      <c r="G605" s="101">
        <f>Kalewadi!G22</f>
        <v>0</v>
      </c>
      <c r="H605" s="101">
        <f t="shared" si="60"/>
        <v>0</v>
      </c>
      <c r="I605" s="446"/>
      <c r="J605" s="446"/>
      <c r="L605" s="430"/>
      <c r="N605" s="430"/>
      <c r="O605" s="439"/>
      <c r="P605" s="430"/>
      <c r="Q605" s="430"/>
    </row>
    <row r="606" spans="1:17" ht="15.75" customHeight="1">
      <c r="A606" s="332"/>
      <c r="B606" s="100" t="s">
        <v>32</v>
      </c>
      <c r="C606" s="101">
        <f>+'Nira-Bhima '!I23</f>
        <v>0</v>
      </c>
      <c r="D606" s="101">
        <f>+'Bhodani Jalgaon ALephata'!I23</f>
        <v>0</v>
      </c>
      <c r="E606" s="101">
        <f>+'Gagargaon '!J22</f>
        <v>0</v>
      </c>
      <c r="F606" s="101">
        <f>+'Indapur-Madha-Kandhar-Baramati'!X22</f>
        <v>0</v>
      </c>
      <c r="G606" s="101">
        <f>Kalewadi!G23</f>
        <v>0</v>
      </c>
      <c r="H606" s="101">
        <f t="shared" si="60"/>
        <v>0</v>
      </c>
      <c r="I606" s="341"/>
      <c r="J606" s="341"/>
      <c r="L606" s="297"/>
      <c r="N606" s="298"/>
      <c r="O606" s="299">
        <f t="shared" ref="O606:O669" si="106">H606+H607-L606</f>
        <v>0</v>
      </c>
      <c r="P606" s="300"/>
      <c r="Q606" s="301" t="e">
        <f t="shared" ref="Q606" si="107">O606/P606</f>
        <v>#DIV/0!</v>
      </c>
    </row>
    <row r="607" spans="1:17" ht="15.75" customHeight="1">
      <c r="A607" s="331">
        <v>46325</v>
      </c>
      <c r="B607" s="100" t="s">
        <v>25</v>
      </c>
      <c r="C607" s="101">
        <f>+'Nira-Bhima '!I24</f>
        <v>0</v>
      </c>
      <c r="D607" s="101">
        <f>+'Bhodani Jalgaon ALephata'!I24</f>
        <v>0</v>
      </c>
      <c r="E607" s="101">
        <f>+'Gagargaon '!J23</f>
        <v>0</v>
      </c>
      <c r="F607" s="101">
        <f>+'Indapur-Madha-Kandhar-Baramati'!X23</f>
        <v>0</v>
      </c>
      <c r="G607" s="101">
        <f>Kalewadi!G24</f>
        <v>0</v>
      </c>
      <c r="H607" s="101">
        <f t="shared" si="60"/>
        <v>0</v>
      </c>
      <c r="I607" s="446"/>
      <c r="J607" s="446"/>
      <c r="L607" s="430"/>
      <c r="N607" s="430"/>
      <c r="O607" s="439"/>
      <c r="P607" s="430"/>
      <c r="Q607" s="430"/>
    </row>
    <row r="608" spans="1:17" ht="15.75" customHeight="1">
      <c r="A608" s="332"/>
      <c r="B608" s="100" t="s">
        <v>32</v>
      </c>
      <c r="C608" s="101">
        <f>+'Nira-Bhima '!I25</f>
        <v>0</v>
      </c>
      <c r="D608" s="101">
        <f>+'Bhodani Jalgaon ALephata'!I25</f>
        <v>0</v>
      </c>
      <c r="E608" s="101">
        <f>+'Gagargaon '!J24</f>
        <v>0</v>
      </c>
      <c r="F608" s="101">
        <f>+'Indapur-Madha-Kandhar-Baramati'!X24</f>
        <v>0</v>
      </c>
      <c r="G608" s="101">
        <f>Kalewadi!G25</f>
        <v>0</v>
      </c>
      <c r="H608" s="101">
        <f t="shared" si="60"/>
        <v>0</v>
      </c>
      <c r="I608" s="341"/>
      <c r="J608" s="341"/>
      <c r="L608" s="297"/>
      <c r="N608" s="298"/>
      <c r="O608" s="299">
        <f t="shared" ref="O608:O671" si="108">H608+H609-L608</f>
        <v>0</v>
      </c>
      <c r="P608" s="300"/>
      <c r="Q608" s="301" t="e">
        <f t="shared" ref="Q608" si="109">O608/P608</f>
        <v>#DIV/0!</v>
      </c>
    </row>
    <row r="609" spans="1:17" ht="15.75" customHeight="1">
      <c r="A609" s="331">
        <v>46326</v>
      </c>
      <c r="B609" s="100" t="s">
        <v>25</v>
      </c>
      <c r="C609" s="101">
        <f>+'Nira-Bhima '!I26</f>
        <v>0</v>
      </c>
      <c r="D609" s="101">
        <f>+'Bhodani Jalgaon ALephata'!I26</f>
        <v>0</v>
      </c>
      <c r="E609" s="101">
        <f>+'Gagargaon '!J25</f>
        <v>0</v>
      </c>
      <c r="F609" s="101">
        <f>+'Indapur-Madha-Kandhar-Baramati'!X25</f>
        <v>0</v>
      </c>
      <c r="G609" s="101"/>
      <c r="H609" s="101">
        <f t="shared" si="60"/>
        <v>0</v>
      </c>
      <c r="I609" s="446"/>
      <c r="J609" s="446"/>
      <c r="L609" s="430"/>
      <c r="N609" s="430"/>
      <c r="O609" s="439"/>
      <c r="P609" s="430"/>
      <c r="Q609" s="430"/>
    </row>
    <row r="610" spans="1:17" ht="15.75" customHeight="1">
      <c r="A610" s="332"/>
      <c r="B610" s="100" t="s">
        <v>32</v>
      </c>
      <c r="C610" s="101">
        <f>+'Nira-Bhima '!I27</f>
        <v>0</v>
      </c>
      <c r="D610" s="101">
        <f>+'Bhodani Jalgaon ALephata'!I27</f>
        <v>0</v>
      </c>
      <c r="E610" s="101">
        <f>+'Gagargaon '!J26</f>
        <v>0</v>
      </c>
      <c r="F610" s="101">
        <f>+'Indapur-Madha-Kandhar-Baramati'!X26</f>
        <v>0</v>
      </c>
      <c r="G610" s="101"/>
      <c r="H610" s="101">
        <f t="shared" si="60"/>
        <v>0</v>
      </c>
      <c r="I610" s="341"/>
      <c r="J610" s="341"/>
      <c r="L610" s="297"/>
      <c r="N610" s="298"/>
      <c r="O610" s="299">
        <f t="shared" ref="O610:O673" si="110">H610+H611-L610</f>
        <v>0</v>
      </c>
      <c r="P610" s="300"/>
      <c r="Q610" s="301" t="e">
        <f t="shared" ref="Q610" si="111">O610/P610</f>
        <v>#DIV/0!</v>
      </c>
    </row>
    <row r="611" spans="1:17" ht="15.75" customHeight="1">
      <c r="A611" s="331">
        <v>46327</v>
      </c>
      <c r="B611" s="100" t="s">
        <v>25</v>
      </c>
      <c r="C611" s="205"/>
      <c r="D611" s="205"/>
      <c r="E611" s="205"/>
      <c r="F611" s="205"/>
      <c r="G611" s="205"/>
      <c r="H611" s="101">
        <f t="shared" si="60"/>
        <v>0</v>
      </c>
      <c r="I611" s="446"/>
      <c r="J611" s="446"/>
      <c r="L611" s="430"/>
      <c r="N611" s="430"/>
      <c r="O611" s="439"/>
      <c r="P611" s="430"/>
      <c r="Q611" s="430"/>
    </row>
    <row r="612" spans="1:17" ht="15.75" customHeight="1">
      <c r="A612" s="332"/>
      <c r="B612" s="100" t="s">
        <v>32</v>
      </c>
      <c r="C612" s="205"/>
      <c r="D612" s="205"/>
      <c r="E612" s="205"/>
      <c r="F612" s="205"/>
      <c r="G612" s="205"/>
      <c r="H612" s="205"/>
      <c r="I612" s="342"/>
      <c r="J612" s="342"/>
      <c r="L612" s="297"/>
      <c r="N612" s="298"/>
      <c r="O612" s="299">
        <f t="shared" ref="O612:O675" si="112">H612+H613-L612</f>
        <v>0</v>
      </c>
      <c r="P612" s="300"/>
      <c r="Q612" s="301" t="e">
        <f t="shared" ref="Q612" si="113">O612/P612</f>
        <v>#DIV/0!</v>
      </c>
    </row>
    <row r="613" spans="1:17" ht="15.75" customHeight="1">
      <c r="A613" s="331">
        <v>46328</v>
      </c>
      <c r="B613" s="100" t="s">
        <v>25</v>
      </c>
      <c r="C613" s="205"/>
      <c r="D613" s="205"/>
      <c r="E613" s="205"/>
      <c r="F613" s="205"/>
      <c r="G613" s="205"/>
      <c r="H613" s="205"/>
      <c r="I613" s="447"/>
      <c r="J613" s="447"/>
      <c r="L613" s="430"/>
      <c r="N613" s="430"/>
      <c r="O613" s="439"/>
      <c r="P613" s="430"/>
      <c r="Q613" s="430"/>
    </row>
    <row r="614" spans="1:17" ht="15.75" customHeight="1">
      <c r="A614" s="332"/>
      <c r="B614" s="100" t="s">
        <v>32</v>
      </c>
      <c r="C614" s="205"/>
      <c r="D614" s="205"/>
      <c r="E614" s="205"/>
      <c r="F614" s="205"/>
      <c r="G614" s="205"/>
      <c r="H614" s="205"/>
      <c r="I614" s="341"/>
      <c r="J614" s="341"/>
      <c r="L614" s="297"/>
      <c r="N614" s="298"/>
      <c r="O614" s="299">
        <f t="shared" ref="O614:O677" si="114">H614+H615-L614</f>
        <v>0</v>
      </c>
      <c r="P614" s="300"/>
      <c r="Q614" s="301" t="e">
        <f t="shared" ref="Q614" si="115">O614/P614</f>
        <v>#DIV/0!</v>
      </c>
    </row>
    <row r="615" spans="1:17" ht="15.75" customHeight="1">
      <c r="A615" s="331">
        <v>46329</v>
      </c>
      <c r="B615" s="100" t="s">
        <v>25</v>
      </c>
      <c r="C615" s="205"/>
      <c r="D615" s="205"/>
      <c r="E615" s="205"/>
      <c r="F615" s="205"/>
      <c r="G615" s="205"/>
      <c r="H615" s="205"/>
      <c r="I615" s="446"/>
      <c r="J615" s="446"/>
      <c r="L615" s="430"/>
      <c r="N615" s="430"/>
      <c r="O615" s="439"/>
      <c r="P615" s="430"/>
      <c r="Q615" s="430"/>
    </row>
    <row r="616" spans="1:17" ht="15.75" customHeight="1">
      <c r="A616" s="332"/>
      <c r="B616" s="100" t="s">
        <v>32</v>
      </c>
      <c r="C616" s="205"/>
      <c r="D616" s="205"/>
      <c r="E616" s="205"/>
      <c r="F616" s="205"/>
      <c r="G616" s="205"/>
      <c r="H616" s="205"/>
      <c r="I616" s="342"/>
      <c r="J616" s="342"/>
      <c r="L616" s="297"/>
      <c r="N616" s="298"/>
      <c r="O616" s="299">
        <f t="shared" ref="O616:O679" si="116">H616+H617-L616</f>
        <v>0</v>
      </c>
      <c r="P616" s="300"/>
      <c r="Q616" s="301" t="e">
        <f t="shared" ref="Q616" si="117">O616/P616</f>
        <v>#DIV/0!</v>
      </c>
    </row>
    <row r="617" spans="1:17" ht="15.75" customHeight="1">
      <c r="A617" s="331">
        <v>46330</v>
      </c>
      <c r="B617" s="100" t="s">
        <v>25</v>
      </c>
      <c r="C617" s="205"/>
      <c r="D617" s="205"/>
      <c r="E617" s="205"/>
      <c r="F617" s="205"/>
      <c r="G617" s="205"/>
      <c r="H617" s="205"/>
      <c r="I617" s="447"/>
      <c r="J617" s="447"/>
      <c r="L617" s="430"/>
      <c r="N617" s="430"/>
      <c r="O617" s="439"/>
      <c r="P617" s="430"/>
      <c r="Q617" s="430"/>
    </row>
    <row r="618" spans="1:17" ht="15.75" customHeight="1">
      <c r="A618" s="332"/>
      <c r="B618" s="100" t="s">
        <v>32</v>
      </c>
      <c r="C618" s="205"/>
      <c r="D618" s="205"/>
      <c r="E618" s="205"/>
      <c r="F618" s="205"/>
      <c r="G618" s="205"/>
      <c r="H618" s="205"/>
      <c r="I618" s="343"/>
      <c r="J618" s="343"/>
      <c r="L618" s="297"/>
      <c r="N618" s="298"/>
      <c r="O618" s="299">
        <f t="shared" ref="O618:O681" si="118">H618+H619-L618</f>
        <v>0</v>
      </c>
      <c r="P618" s="300"/>
      <c r="Q618" s="301" t="e">
        <f t="shared" ref="Q618" si="119">O618/P618</f>
        <v>#DIV/0!</v>
      </c>
    </row>
    <row r="619" spans="1:17" ht="15.75" customHeight="1">
      <c r="A619" s="331">
        <v>46331</v>
      </c>
      <c r="B619" s="100" t="s">
        <v>25</v>
      </c>
      <c r="C619" s="205"/>
      <c r="D619" s="205"/>
      <c r="E619" s="205"/>
      <c r="F619" s="205"/>
      <c r="G619" s="205"/>
      <c r="H619" s="205"/>
      <c r="I619" s="448"/>
      <c r="J619" s="448"/>
      <c r="L619" s="430"/>
      <c r="N619" s="430"/>
      <c r="O619" s="439"/>
      <c r="P619" s="430"/>
      <c r="Q619" s="430"/>
    </row>
    <row r="620" spans="1:17" ht="15.75" customHeight="1">
      <c r="A620" s="332"/>
      <c r="B620" s="100" t="s">
        <v>32</v>
      </c>
      <c r="C620" s="205"/>
      <c r="D620" s="205"/>
      <c r="E620" s="205"/>
      <c r="F620" s="205"/>
      <c r="G620" s="205"/>
      <c r="H620" s="205"/>
      <c r="I620" s="344"/>
      <c r="J620" s="344"/>
      <c r="L620" s="297"/>
      <c r="N620" s="298"/>
      <c r="O620" s="299">
        <f t="shared" ref="O620:O683" si="120">H620+H621-L620</f>
        <v>0</v>
      </c>
      <c r="P620" s="300"/>
      <c r="Q620" s="301" t="e">
        <f t="shared" ref="Q620" si="121">O620/P620</f>
        <v>#DIV/0!</v>
      </c>
    </row>
    <row r="621" spans="1:17" ht="15.75" customHeight="1">
      <c r="A621" s="331">
        <v>46332</v>
      </c>
      <c r="B621" s="100" t="s">
        <v>25</v>
      </c>
      <c r="C621" s="205"/>
      <c r="D621" s="205"/>
      <c r="E621" s="205"/>
      <c r="F621" s="205"/>
      <c r="G621" s="205"/>
      <c r="H621" s="205"/>
      <c r="I621" s="449"/>
      <c r="J621" s="449"/>
      <c r="L621" s="430"/>
      <c r="N621" s="430"/>
      <c r="O621" s="439"/>
      <c r="P621" s="430"/>
      <c r="Q621" s="430"/>
    </row>
    <row r="622" spans="1:17" ht="15.75" customHeight="1">
      <c r="A622" s="332"/>
      <c r="B622" s="100" t="s">
        <v>32</v>
      </c>
      <c r="C622" s="205"/>
      <c r="D622" s="205"/>
      <c r="E622" s="205"/>
      <c r="F622" s="205"/>
      <c r="G622" s="205"/>
      <c r="H622" s="205"/>
      <c r="I622" s="343"/>
      <c r="J622" s="343"/>
      <c r="L622" s="297"/>
      <c r="N622" s="298"/>
      <c r="O622" s="299">
        <f t="shared" ref="O622:O685" si="122">H622+H623-L622</f>
        <v>0</v>
      </c>
      <c r="P622" s="300"/>
      <c r="Q622" s="301" t="e">
        <f t="shared" ref="Q622" si="123">O622/P622</f>
        <v>#DIV/0!</v>
      </c>
    </row>
    <row r="623" spans="1:17" ht="15.75" customHeight="1">
      <c r="A623" s="331">
        <v>46333</v>
      </c>
      <c r="B623" s="100" t="s">
        <v>25</v>
      </c>
      <c r="C623" s="205"/>
      <c r="D623" s="205"/>
      <c r="E623" s="205"/>
      <c r="F623" s="205"/>
      <c r="G623" s="205"/>
      <c r="H623" s="205"/>
      <c r="I623" s="448"/>
      <c r="J623" s="448"/>
      <c r="L623" s="430"/>
      <c r="N623" s="430"/>
      <c r="O623" s="439"/>
      <c r="P623" s="430"/>
      <c r="Q623" s="430"/>
    </row>
    <row r="624" spans="1:17" ht="15.75" customHeight="1">
      <c r="A624" s="332"/>
      <c r="B624" s="100" t="s">
        <v>32</v>
      </c>
      <c r="C624" s="205"/>
      <c r="D624" s="205"/>
      <c r="E624" s="205"/>
      <c r="F624" s="205"/>
      <c r="G624" s="205"/>
      <c r="H624" s="205"/>
      <c r="I624" s="344"/>
      <c r="J624" s="344"/>
      <c r="L624" s="297"/>
      <c r="N624" s="298"/>
      <c r="O624" s="299">
        <f t="shared" ref="O624:O687" si="124">H624+H625-L624</f>
        <v>0</v>
      </c>
      <c r="P624" s="300"/>
      <c r="Q624" s="301" t="e">
        <f t="shared" ref="Q624" si="125">O624/P624</f>
        <v>#DIV/0!</v>
      </c>
    </row>
    <row r="625" spans="1:17" ht="15.75" customHeight="1">
      <c r="A625" s="331">
        <v>46334</v>
      </c>
      <c r="B625" s="100" t="s">
        <v>25</v>
      </c>
      <c r="C625" s="205"/>
      <c r="D625" s="205"/>
      <c r="E625" s="205"/>
      <c r="F625" s="205"/>
      <c r="G625" s="205"/>
      <c r="H625" s="205"/>
      <c r="I625" s="449"/>
      <c r="J625" s="449"/>
      <c r="L625" s="430"/>
      <c r="N625" s="430"/>
      <c r="O625" s="439"/>
      <c r="P625" s="430"/>
      <c r="Q625" s="430"/>
    </row>
    <row r="626" spans="1:17" ht="15.75" customHeight="1">
      <c r="A626" s="332"/>
      <c r="B626" s="100" t="s">
        <v>32</v>
      </c>
      <c r="C626" s="205"/>
      <c r="D626" s="205"/>
      <c r="E626" s="205"/>
      <c r="F626" s="205"/>
      <c r="G626" s="205"/>
      <c r="H626" s="205"/>
      <c r="I626" s="343"/>
      <c r="J626" s="343"/>
      <c r="L626" s="297"/>
      <c r="N626" s="298"/>
      <c r="O626" s="299">
        <f t="shared" ref="O626:O689" si="126">H626+H627-L626</f>
        <v>0</v>
      </c>
      <c r="P626" s="300"/>
      <c r="Q626" s="301" t="e">
        <f t="shared" ref="Q626" si="127">O626/P626</f>
        <v>#DIV/0!</v>
      </c>
    </row>
    <row r="627" spans="1:17" ht="15.75" customHeight="1">
      <c r="A627" s="331">
        <v>46335</v>
      </c>
      <c r="B627" s="100" t="s">
        <v>25</v>
      </c>
      <c r="C627" s="205"/>
      <c r="D627" s="205"/>
      <c r="E627" s="205"/>
      <c r="F627" s="205"/>
      <c r="G627" s="205"/>
      <c r="H627" s="205"/>
      <c r="I627" s="448"/>
      <c r="J627" s="448"/>
      <c r="L627" s="430"/>
      <c r="N627" s="430"/>
      <c r="O627" s="439"/>
      <c r="P627" s="430"/>
      <c r="Q627" s="430"/>
    </row>
    <row r="628" spans="1:17" ht="15.75" customHeight="1">
      <c r="A628" s="332"/>
      <c r="B628" s="100" t="s">
        <v>32</v>
      </c>
      <c r="C628" s="205"/>
      <c r="D628" s="205"/>
      <c r="E628" s="205"/>
      <c r="F628" s="205"/>
      <c r="G628" s="205"/>
      <c r="H628" s="205"/>
      <c r="I628" s="344"/>
      <c r="J628" s="344"/>
      <c r="L628" s="297"/>
      <c r="N628" s="298"/>
      <c r="O628" s="299">
        <f t="shared" ref="O628:O691" si="128">H628+H629-L628</f>
        <v>0</v>
      </c>
      <c r="P628" s="300"/>
      <c r="Q628" s="301" t="e">
        <f t="shared" ref="Q628" si="129">O628/P628</f>
        <v>#DIV/0!</v>
      </c>
    </row>
    <row r="629" spans="1:17" ht="15.75" customHeight="1">
      <c r="A629" s="331">
        <v>46336</v>
      </c>
      <c r="B629" s="100" t="s">
        <v>25</v>
      </c>
      <c r="C629" s="205"/>
      <c r="D629" s="205"/>
      <c r="E629" s="205"/>
      <c r="F629" s="205"/>
      <c r="G629" s="205"/>
      <c r="H629" s="205"/>
      <c r="I629" s="449"/>
      <c r="J629" s="449"/>
      <c r="L629" s="430"/>
      <c r="N629" s="430"/>
      <c r="O629" s="439"/>
      <c r="P629" s="430"/>
      <c r="Q629" s="430"/>
    </row>
    <row r="630" spans="1:17" ht="15.75" customHeight="1">
      <c r="A630" s="332"/>
      <c r="B630" s="100" t="s">
        <v>32</v>
      </c>
      <c r="C630" s="205"/>
      <c r="D630" s="205"/>
      <c r="E630" s="205"/>
      <c r="F630" s="205"/>
      <c r="G630" s="205"/>
      <c r="H630" s="205"/>
      <c r="I630" s="343"/>
      <c r="J630" s="343"/>
      <c r="L630" s="297"/>
      <c r="N630" s="298"/>
      <c r="O630" s="299">
        <f t="shared" ref="O630:O693" si="130">H630+H631-L630</f>
        <v>0</v>
      </c>
      <c r="P630" s="300"/>
      <c r="Q630" s="301" t="e">
        <f t="shared" ref="Q630" si="131">O630/P630</f>
        <v>#DIV/0!</v>
      </c>
    </row>
    <row r="631" spans="1:17" ht="15.75" customHeight="1">
      <c r="A631" s="331">
        <v>46337</v>
      </c>
      <c r="B631" s="100" t="s">
        <v>25</v>
      </c>
      <c r="C631" s="205"/>
      <c r="D631" s="205"/>
      <c r="E631" s="205"/>
      <c r="F631" s="205"/>
      <c r="G631" s="205"/>
      <c r="H631" s="205"/>
      <c r="I631" s="448"/>
      <c r="J631" s="448"/>
      <c r="L631" s="430"/>
      <c r="N631" s="430"/>
      <c r="O631" s="439"/>
      <c r="P631" s="430"/>
      <c r="Q631" s="430"/>
    </row>
    <row r="632" spans="1:17" ht="15.75" customHeight="1">
      <c r="A632" s="332"/>
      <c r="B632" s="100" t="s">
        <v>32</v>
      </c>
      <c r="C632" s="205"/>
      <c r="D632" s="205"/>
      <c r="E632" s="205"/>
      <c r="F632" s="205"/>
      <c r="G632" s="205"/>
      <c r="H632" s="205"/>
      <c r="I632" s="344"/>
      <c r="J632" s="344"/>
      <c r="L632" s="297"/>
      <c r="N632" s="298"/>
      <c r="O632" s="299">
        <f t="shared" ref="O632:O695" si="132">H632+H633-L632</f>
        <v>0</v>
      </c>
      <c r="P632" s="300"/>
      <c r="Q632" s="301" t="e">
        <f t="shared" ref="Q632" si="133">O632/P632</f>
        <v>#DIV/0!</v>
      </c>
    </row>
    <row r="633" spans="1:17" ht="15.75" customHeight="1">
      <c r="A633" s="331">
        <v>46338</v>
      </c>
      <c r="B633" s="100" t="s">
        <v>25</v>
      </c>
      <c r="C633" s="205"/>
      <c r="D633" s="205"/>
      <c r="E633" s="205"/>
      <c r="F633" s="205"/>
      <c r="G633" s="205"/>
      <c r="H633" s="205"/>
      <c r="I633" s="449"/>
      <c r="J633" s="449"/>
      <c r="L633" s="430"/>
      <c r="N633" s="430"/>
      <c r="O633" s="439"/>
      <c r="P633" s="430"/>
      <c r="Q633" s="430"/>
    </row>
    <row r="634" spans="1:17" ht="15.75" customHeight="1">
      <c r="A634" s="332"/>
      <c r="B634" s="100" t="s">
        <v>32</v>
      </c>
      <c r="C634" s="205"/>
      <c r="D634" s="205"/>
      <c r="E634" s="205"/>
      <c r="F634" s="205"/>
      <c r="G634" s="205"/>
      <c r="H634" s="205"/>
      <c r="I634" s="343"/>
      <c r="J634" s="343"/>
      <c r="L634" s="297"/>
      <c r="N634" s="298"/>
      <c r="O634" s="299">
        <f t="shared" ref="O634:O697" si="134">H634+H635-L634</f>
        <v>0</v>
      </c>
      <c r="P634" s="300"/>
      <c r="Q634" s="301" t="e">
        <f t="shared" ref="Q634" si="135">O634/P634</f>
        <v>#DIV/0!</v>
      </c>
    </row>
    <row r="635" spans="1:17" ht="15.75" customHeight="1">
      <c r="A635" s="331">
        <v>46339</v>
      </c>
      <c r="B635" s="100" t="s">
        <v>25</v>
      </c>
      <c r="C635" s="205"/>
      <c r="D635" s="205"/>
      <c r="E635" s="205"/>
      <c r="F635" s="205"/>
      <c r="G635" s="205"/>
      <c r="H635" s="205"/>
      <c r="I635" s="448"/>
      <c r="J635" s="448"/>
      <c r="L635" s="430"/>
      <c r="N635" s="430"/>
      <c r="O635" s="439"/>
      <c r="P635" s="430"/>
      <c r="Q635" s="430"/>
    </row>
    <row r="636" spans="1:17" ht="15.75" customHeight="1">
      <c r="A636" s="332"/>
      <c r="B636" s="100" t="s">
        <v>32</v>
      </c>
      <c r="C636" s="205"/>
      <c r="D636" s="205"/>
      <c r="E636" s="205"/>
      <c r="F636" s="205"/>
      <c r="G636" s="205"/>
      <c r="H636" s="205"/>
      <c r="I636" s="344"/>
      <c r="J636" s="344"/>
      <c r="L636" s="297"/>
      <c r="N636" s="298"/>
      <c r="O636" s="299">
        <f t="shared" ref="O636:O699" si="136">H636+H637-L636</f>
        <v>0</v>
      </c>
      <c r="P636" s="300"/>
      <c r="Q636" s="301" t="e">
        <f t="shared" ref="Q636" si="137">O636/P636</f>
        <v>#DIV/0!</v>
      </c>
    </row>
    <row r="637" spans="1:17" ht="15.75" customHeight="1">
      <c r="A637" s="331">
        <v>46340</v>
      </c>
      <c r="B637" s="100" t="s">
        <v>25</v>
      </c>
      <c r="C637" s="205"/>
      <c r="D637" s="205"/>
      <c r="E637" s="205"/>
      <c r="F637" s="205"/>
      <c r="G637" s="205"/>
      <c r="H637" s="205"/>
      <c r="I637" s="449"/>
      <c r="J637" s="449"/>
      <c r="L637" s="430"/>
      <c r="N637" s="430"/>
      <c r="O637" s="439"/>
      <c r="P637" s="430"/>
      <c r="Q637" s="430"/>
    </row>
    <row r="638" spans="1:17" ht="15.75" customHeight="1">
      <c r="A638" s="332"/>
      <c r="B638" s="100" t="s">
        <v>32</v>
      </c>
      <c r="C638" s="205"/>
      <c r="D638" s="205"/>
      <c r="E638" s="205"/>
      <c r="F638" s="205"/>
      <c r="G638" s="205"/>
      <c r="H638" s="205"/>
      <c r="I638" s="343"/>
      <c r="J638" s="343"/>
      <c r="L638" s="297"/>
      <c r="N638" s="298"/>
      <c r="O638" s="299">
        <f t="shared" ref="O638:O701" si="138">H638+H639-L638</f>
        <v>0</v>
      </c>
      <c r="P638" s="300"/>
      <c r="Q638" s="301" t="e">
        <f t="shared" ref="Q638" si="139">O638/P638</f>
        <v>#DIV/0!</v>
      </c>
    </row>
    <row r="639" spans="1:17" ht="15.75" customHeight="1">
      <c r="A639" s="331">
        <v>46341</v>
      </c>
      <c r="B639" s="100" t="s">
        <v>25</v>
      </c>
      <c r="C639" s="205"/>
      <c r="D639" s="205"/>
      <c r="E639" s="205"/>
      <c r="F639" s="205"/>
      <c r="G639" s="205"/>
      <c r="H639" s="205"/>
      <c r="I639" s="448"/>
      <c r="J639" s="448"/>
      <c r="L639" s="430"/>
      <c r="N639" s="430"/>
      <c r="O639" s="439"/>
      <c r="P639" s="430"/>
      <c r="Q639" s="430"/>
    </row>
    <row r="640" spans="1:17" ht="15.75" customHeight="1">
      <c r="A640" s="332"/>
      <c r="B640" s="100" t="s">
        <v>32</v>
      </c>
      <c r="C640" s="205"/>
      <c r="D640" s="205"/>
      <c r="E640" s="205"/>
      <c r="F640" s="205"/>
      <c r="G640" s="205"/>
      <c r="H640" s="205"/>
      <c r="I640" s="344"/>
      <c r="J640" s="344"/>
      <c r="L640" s="297"/>
      <c r="N640" s="298"/>
      <c r="O640" s="299">
        <f t="shared" ref="O640:O703" si="140">H640+H641-L640</f>
        <v>0</v>
      </c>
      <c r="P640" s="300"/>
      <c r="Q640" s="301" t="e">
        <f t="shared" ref="Q640" si="141">O640/P640</f>
        <v>#DIV/0!</v>
      </c>
    </row>
    <row r="641" spans="1:17" ht="15.75" customHeight="1">
      <c r="A641" s="331">
        <v>46342</v>
      </c>
      <c r="B641" s="100" t="s">
        <v>25</v>
      </c>
      <c r="C641" s="205"/>
      <c r="D641" s="205"/>
      <c r="E641" s="205"/>
      <c r="F641" s="205"/>
      <c r="G641" s="205"/>
      <c r="H641" s="205"/>
      <c r="I641" s="449"/>
      <c r="J641" s="449"/>
      <c r="L641" s="430"/>
      <c r="N641" s="430"/>
      <c r="O641" s="439"/>
      <c r="P641" s="430"/>
      <c r="Q641" s="430"/>
    </row>
    <row r="642" spans="1:17" ht="15.75" customHeight="1">
      <c r="A642" s="332"/>
      <c r="B642" s="100" t="s">
        <v>32</v>
      </c>
      <c r="C642" s="205"/>
      <c r="D642" s="205"/>
      <c r="E642" s="205"/>
      <c r="F642" s="205"/>
      <c r="G642" s="205"/>
      <c r="H642" s="205"/>
      <c r="I642" s="343"/>
      <c r="J642" s="343"/>
      <c r="L642" s="297"/>
      <c r="N642" s="298"/>
      <c r="O642" s="299">
        <f t="shared" ref="O642:O705" si="142">H642+H643-L642</f>
        <v>0</v>
      </c>
      <c r="P642" s="300"/>
      <c r="Q642" s="301" t="e">
        <f t="shared" ref="Q642" si="143">O642/P642</f>
        <v>#DIV/0!</v>
      </c>
    </row>
    <row r="643" spans="1:17" ht="15.75" customHeight="1">
      <c r="A643" s="331">
        <v>46343</v>
      </c>
      <c r="B643" s="100" t="s">
        <v>25</v>
      </c>
      <c r="C643" s="205"/>
      <c r="D643" s="205"/>
      <c r="E643" s="205"/>
      <c r="F643" s="205"/>
      <c r="G643" s="205"/>
      <c r="H643" s="205"/>
      <c r="I643" s="448"/>
      <c r="J643" s="448"/>
      <c r="L643" s="430"/>
      <c r="N643" s="430"/>
      <c r="O643" s="439"/>
      <c r="P643" s="430"/>
      <c r="Q643" s="430"/>
    </row>
    <row r="644" spans="1:17" ht="15.75" customHeight="1">
      <c r="A644" s="332"/>
      <c r="B644" s="100" t="s">
        <v>32</v>
      </c>
      <c r="C644" s="205"/>
      <c r="D644" s="205"/>
      <c r="E644" s="205"/>
      <c r="F644" s="205"/>
      <c r="G644" s="205"/>
      <c r="H644" s="205"/>
      <c r="I644" s="344"/>
      <c r="J644" s="344"/>
      <c r="L644" s="297"/>
      <c r="N644" s="298"/>
      <c r="O644" s="299">
        <f t="shared" ref="O644:O707" si="144">H644+H645-L644</f>
        <v>0</v>
      </c>
      <c r="P644" s="300"/>
      <c r="Q644" s="301" t="e">
        <f t="shared" ref="Q644" si="145">O644/P644</f>
        <v>#DIV/0!</v>
      </c>
    </row>
    <row r="645" spans="1:17" ht="15.75" customHeight="1">
      <c r="A645" s="331">
        <v>46344</v>
      </c>
      <c r="B645" s="100" t="s">
        <v>25</v>
      </c>
      <c r="C645" s="205"/>
      <c r="D645" s="205"/>
      <c r="E645" s="205"/>
      <c r="F645" s="205"/>
      <c r="G645" s="205"/>
      <c r="H645" s="205"/>
      <c r="I645" s="449"/>
      <c r="J645" s="449"/>
      <c r="L645" s="430"/>
      <c r="N645" s="430"/>
      <c r="O645" s="439"/>
      <c r="P645" s="430"/>
      <c r="Q645" s="430"/>
    </row>
    <row r="646" spans="1:17" ht="15.75" customHeight="1">
      <c r="A646" s="332"/>
      <c r="B646" s="100" t="s">
        <v>32</v>
      </c>
      <c r="C646" s="205"/>
      <c r="D646" s="205"/>
      <c r="E646" s="205"/>
      <c r="F646" s="205"/>
      <c r="G646" s="205"/>
      <c r="H646" s="205"/>
      <c r="I646" s="343"/>
      <c r="J646" s="343"/>
      <c r="L646" s="297"/>
      <c r="N646" s="298"/>
      <c r="O646" s="299">
        <f t="shared" ref="O646:O709" si="146">H646+H647-L646</f>
        <v>0</v>
      </c>
      <c r="P646" s="300"/>
      <c r="Q646" s="301" t="e">
        <f t="shared" ref="Q646" si="147">O646/P646</f>
        <v>#DIV/0!</v>
      </c>
    </row>
    <row r="647" spans="1:17" ht="15.75" customHeight="1">
      <c r="A647" s="331">
        <v>46345</v>
      </c>
      <c r="B647" s="100" t="s">
        <v>25</v>
      </c>
      <c r="C647" s="205"/>
      <c r="D647" s="205"/>
      <c r="E647" s="205"/>
      <c r="F647" s="205"/>
      <c r="G647" s="205"/>
      <c r="H647" s="205"/>
      <c r="I647" s="448"/>
      <c r="J647" s="448"/>
      <c r="L647" s="430"/>
      <c r="N647" s="430"/>
      <c r="O647" s="439"/>
      <c r="P647" s="430"/>
      <c r="Q647" s="430"/>
    </row>
    <row r="648" spans="1:17" ht="15.75" customHeight="1">
      <c r="A648" s="332"/>
      <c r="B648" s="100" t="s">
        <v>32</v>
      </c>
      <c r="C648" s="205"/>
      <c r="D648" s="205"/>
      <c r="E648" s="205"/>
      <c r="F648" s="205"/>
      <c r="G648" s="205"/>
      <c r="H648" s="205"/>
      <c r="I648" s="344"/>
      <c r="J648" s="344"/>
      <c r="L648" s="297"/>
      <c r="N648" s="298"/>
      <c r="O648" s="299">
        <f t="shared" ref="O648:O711" si="148">H648+H649-L648</f>
        <v>0</v>
      </c>
      <c r="P648" s="300"/>
      <c r="Q648" s="301" t="e">
        <f t="shared" ref="Q648" si="149">O648/P648</f>
        <v>#DIV/0!</v>
      </c>
    </row>
    <row r="649" spans="1:17" ht="15.75" customHeight="1">
      <c r="A649" s="331">
        <v>46346</v>
      </c>
      <c r="B649" s="100" t="s">
        <v>25</v>
      </c>
      <c r="C649" s="205"/>
      <c r="D649" s="205"/>
      <c r="E649" s="205"/>
      <c r="F649" s="205"/>
      <c r="G649" s="205"/>
      <c r="H649" s="205"/>
      <c r="I649" s="449"/>
      <c r="J649" s="449"/>
      <c r="L649" s="430"/>
      <c r="N649" s="430"/>
      <c r="O649" s="439"/>
      <c r="P649" s="430"/>
      <c r="Q649" s="430"/>
    </row>
    <row r="650" spans="1:17" ht="15.75" customHeight="1">
      <c r="A650" s="332"/>
      <c r="B650" s="100" t="s">
        <v>32</v>
      </c>
      <c r="C650" s="205"/>
      <c r="D650" s="205"/>
      <c r="E650" s="205"/>
      <c r="F650" s="205"/>
      <c r="G650" s="205"/>
      <c r="H650" s="205"/>
      <c r="I650" s="343"/>
      <c r="J650" s="343"/>
      <c r="L650" s="297"/>
      <c r="N650" s="298"/>
      <c r="O650" s="299">
        <f t="shared" ref="O650:O713" si="150">H650+H651-L650</f>
        <v>0</v>
      </c>
      <c r="P650" s="300"/>
      <c r="Q650" s="301" t="e">
        <f t="shared" ref="Q650" si="151">O650/P650</f>
        <v>#DIV/0!</v>
      </c>
    </row>
    <row r="651" spans="1:17" ht="15.75" customHeight="1">
      <c r="A651" s="331">
        <v>46347</v>
      </c>
      <c r="B651" s="100" t="s">
        <v>25</v>
      </c>
      <c r="C651" s="205"/>
      <c r="D651" s="205"/>
      <c r="E651" s="205"/>
      <c r="F651" s="205"/>
      <c r="G651" s="205"/>
      <c r="H651" s="205"/>
      <c r="I651" s="448"/>
      <c r="J651" s="448"/>
      <c r="L651" s="430"/>
      <c r="N651" s="430"/>
      <c r="O651" s="439"/>
      <c r="P651" s="430"/>
      <c r="Q651" s="430"/>
    </row>
    <row r="652" spans="1:17" ht="15.75" customHeight="1">
      <c r="A652" s="332"/>
      <c r="B652" s="100" t="s">
        <v>32</v>
      </c>
      <c r="C652" s="205"/>
      <c r="D652" s="205"/>
      <c r="E652" s="205"/>
      <c r="F652" s="205"/>
      <c r="G652" s="205"/>
      <c r="H652" s="205"/>
      <c r="I652" s="344"/>
      <c r="J652" s="344"/>
      <c r="L652" s="297"/>
      <c r="N652" s="298"/>
      <c r="O652" s="299">
        <f t="shared" ref="O652:O715" si="152">H652+H653-L652</f>
        <v>0</v>
      </c>
      <c r="P652" s="300"/>
      <c r="Q652" s="301" t="e">
        <f t="shared" ref="Q652" si="153">O652/P652</f>
        <v>#DIV/0!</v>
      </c>
    </row>
    <row r="653" spans="1:17" ht="15.75" customHeight="1">
      <c r="A653" s="331">
        <v>46348</v>
      </c>
      <c r="B653" s="100" t="s">
        <v>25</v>
      </c>
      <c r="C653" s="205"/>
      <c r="D653" s="205"/>
      <c r="E653" s="205"/>
      <c r="F653" s="205"/>
      <c r="G653" s="205"/>
      <c r="H653" s="205"/>
      <c r="I653" s="449"/>
      <c r="J653" s="449"/>
      <c r="L653" s="430"/>
      <c r="N653" s="430"/>
      <c r="O653" s="439"/>
      <c r="P653" s="430"/>
      <c r="Q653" s="430"/>
    </row>
    <row r="654" spans="1:17" ht="15.75" customHeight="1">
      <c r="A654" s="332"/>
      <c r="B654" s="100" t="s">
        <v>32</v>
      </c>
      <c r="C654" s="205"/>
      <c r="D654" s="205"/>
      <c r="E654" s="205"/>
      <c r="F654" s="205"/>
      <c r="G654" s="205"/>
      <c r="H654" s="205"/>
      <c r="I654" s="343"/>
      <c r="J654" s="343"/>
      <c r="L654" s="297"/>
      <c r="N654" s="298"/>
      <c r="O654" s="299">
        <f t="shared" ref="O654:O717" si="154">H654+H655-L654</f>
        <v>0</v>
      </c>
      <c r="P654" s="300"/>
      <c r="Q654" s="301" t="e">
        <f t="shared" ref="Q654" si="155">O654/P654</f>
        <v>#DIV/0!</v>
      </c>
    </row>
    <row r="655" spans="1:17" ht="15.75" customHeight="1">
      <c r="A655" s="331">
        <v>46349</v>
      </c>
      <c r="B655" s="100" t="s">
        <v>25</v>
      </c>
      <c r="C655" s="205"/>
      <c r="D655" s="205"/>
      <c r="E655" s="205"/>
      <c r="F655" s="205"/>
      <c r="G655" s="205"/>
      <c r="H655" s="205"/>
      <c r="I655" s="448"/>
      <c r="J655" s="448"/>
      <c r="L655" s="430"/>
      <c r="N655" s="430"/>
      <c r="O655" s="439"/>
      <c r="P655" s="430"/>
      <c r="Q655" s="430"/>
    </row>
    <row r="656" spans="1:17" ht="15.75" customHeight="1">
      <c r="A656" s="332"/>
      <c r="B656" s="100" t="s">
        <v>32</v>
      </c>
      <c r="C656" s="205"/>
      <c r="D656" s="205"/>
      <c r="E656" s="205"/>
      <c r="F656" s="205"/>
      <c r="G656" s="205"/>
      <c r="H656" s="205"/>
      <c r="I656" s="344"/>
      <c r="J656" s="344"/>
      <c r="L656" s="297"/>
      <c r="N656" s="298"/>
      <c r="O656" s="299">
        <f t="shared" ref="O656:O719" si="156">H656+H657-L656</f>
        <v>0</v>
      </c>
      <c r="P656" s="300"/>
      <c r="Q656" s="301" t="e">
        <f t="shared" ref="Q656" si="157">O656/P656</f>
        <v>#DIV/0!</v>
      </c>
    </row>
    <row r="657" spans="1:17" ht="15.75" customHeight="1">
      <c r="A657" s="331">
        <v>46350</v>
      </c>
      <c r="B657" s="100" t="s">
        <v>25</v>
      </c>
      <c r="C657" s="205"/>
      <c r="D657" s="205"/>
      <c r="E657" s="205"/>
      <c r="F657" s="205"/>
      <c r="G657" s="205"/>
      <c r="H657" s="205"/>
      <c r="I657" s="449"/>
      <c r="J657" s="449"/>
      <c r="L657" s="430"/>
      <c r="N657" s="430"/>
      <c r="O657" s="439"/>
      <c r="P657" s="430"/>
      <c r="Q657" s="430"/>
    </row>
    <row r="658" spans="1:17" ht="15.75" customHeight="1">
      <c r="A658" s="332"/>
      <c r="B658" s="100" t="s">
        <v>32</v>
      </c>
      <c r="C658" s="205"/>
      <c r="D658" s="205"/>
      <c r="E658" s="205"/>
      <c r="F658" s="205"/>
      <c r="G658" s="205"/>
      <c r="H658" s="205"/>
      <c r="I658" s="343"/>
      <c r="J658" s="343"/>
      <c r="L658" s="297"/>
      <c r="N658" s="298"/>
      <c r="O658" s="299">
        <f t="shared" ref="O658:O721" si="158">H658+H659-L658</f>
        <v>0</v>
      </c>
      <c r="P658" s="300"/>
      <c r="Q658" s="301" t="e">
        <f t="shared" ref="Q658" si="159">O658/P658</f>
        <v>#DIV/0!</v>
      </c>
    </row>
    <row r="659" spans="1:17" ht="15.75" customHeight="1">
      <c r="A659" s="331">
        <v>46351</v>
      </c>
      <c r="B659" s="100" t="s">
        <v>25</v>
      </c>
      <c r="C659" s="205"/>
      <c r="D659" s="205"/>
      <c r="E659" s="205"/>
      <c r="F659" s="205"/>
      <c r="G659" s="205"/>
      <c r="H659" s="205"/>
      <c r="I659" s="448"/>
      <c r="J659" s="448"/>
      <c r="L659" s="430"/>
      <c r="N659" s="430"/>
      <c r="O659" s="439"/>
      <c r="P659" s="430"/>
      <c r="Q659" s="430"/>
    </row>
    <row r="660" spans="1:17" ht="15.75" customHeight="1">
      <c r="A660" s="332"/>
      <c r="B660" s="100" t="s">
        <v>32</v>
      </c>
      <c r="C660" s="205"/>
      <c r="D660" s="205"/>
      <c r="E660" s="205"/>
      <c r="F660" s="205"/>
      <c r="G660" s="205"/>
      <c r="H660" s="205"/>
      <c r="I660" s="344"/>
      <c r="J660" s="344"/>
      <c r="L660" s="297"/>
      <c r="N660" s="298"/>
      <c r="O660" s="299">
        <f t="shared" ref="O660:O723" si="160">H660+H661-L660</f>
        <v>0</v>
      </c>
      <c r="P660" s="300"/>
      <c r="Q660" s="301" t="e">
        <f t="shared" ref="Q660" si="161">O660/P660</f>
        <v>#DIV/0!</v>
      </c>
    </row>
    <row r="661" spans="1:17" ht="15.75" customHeight="1">
      <c r="A661" s="331">
        <v>46352</v>
      </c>
      <c r="B661" s="100" t="s">
        <v>25</v>
      </c>
      <c r="C661" s="205"/>
      <c r="D661" s="205"/>
      <c r="E661" s="205"/>
      <c r="F661" s="205"/>
      <c r="G661" s="205"/>
      <c r="H661" s="205"/>
      <c r="I661" s="449"/>
      <c r="J661" s="449"/>
      <c r="L661" s="430"/>
      <c r="N661" s="430"/>
      <c r="O661" s="439"/>
      <c r="P661" s="430"/>
      <c r="Q661" s="430"/>
    </row>
    <row r="662" spans="1:17" ht="15.75" customHeight="1">
      <c r="A662" s="332"/>
      <c r="B662" s="100" t="s">
        <v>32</v>
      </c>
      <c r="C662" s="205"/>
      <c r="D662" s="205"/>
      <c r="E662" s="205"/>
      <c r="F662" s="205"/>
      <c r="G662" s="205"/>
      <c r="H662" s="205"/>
      <c r="I662" s="343"/>
      <c r="J662" s="343"/>
      <c r="L662" s="297"/>
      <c r="N662" s="298"/>
      <c r="O662" s="299">
        <f t="shared" ref="O662:O725" si="162">H662+H663-L662</f>
        <v>0</v>
      </c>
      <c r="P662" s="300"/>
      <c r="Q662" s="301" t="e">
        <f t="shared" ref="Q662" si="163">O662/P662</f>
        <v>#DIV/0!</v>
      </c>
    </row>
    <row r="663" spans="1:17" ht="15.75" customHeight="1">
      <c r="A663" s="331">
        <v>46353</v>
      </c>
      <c r="B663" s="100" t="s">
        <v>25</v>
      </c>
      <c r="C663" s="205"/>
      <c r="D663" s="205"/>
      <c r="E663" s="205"/>
      <c r="F663" s="205"/>
      <c r="G663" s="205"/>
      <c r="H663" s="205"/>
      <c r="I663" s="448"/>
      <c r="J663" s="448"/>
      <c r="L663" s="430"/>
      <c r="N663" s="430"/>
      <c r="O663" s="439"/>
      <c r="P663" s="430"/>
      <c r="Q663" s="430"/>
    </row>
    <row r="664" spans="1:17" ht="15.75" customHeight="1">
      <c r="A664" s="332"/>
      <c r="B664" s="100" t="s">
        <v>32</v>
      </c>
      <c r="C664" s="205"/>
      <c r="D664" s="205"/>
      <c r="E664" s="205"/>
      <c r="F664" s="205"/>
      <c r="G664" s="205"/>
      <c r="H664" s="205"/>
      <c r="I664" s="344"/>
      <c r="J664" s="344"/>
      <c r="L664" s="297"/>
      <c r="N664" s="298"/>
      <c r="O664" s="299">
        <f t="shared" ref="O664:O727" si="164">H664+H665-L664</f>
        <v>0</v>
      </c>
      <c r="P664" s="300"/>
      <c r="Q664" s="301" t="e">
        <f t="shared" ref="Q664" si="165">O664/P664</f>
        <v>#DIV/0!</v>
      </c>
    </row>
    <row r="665" spans="1:17" ht="15.75" customHeight="1">
      <c r="A665" s="331">
        <v>46354</v>
      </c>
      <c r="B665" s="100" t="s">
        <v>25</v>
      </c>
      <c r="C665" s="205"/>
      <c r="D665" s="205"/>
      <c r="E665" s="205"/>
      <c r="F665" s="205"/>
      <c r="G665" s="205"/>
      <c r="H665" s="205"/>
      <c r="I665" s="449"/>
      <c r="J665" s="449"/>
      <c r="L665" s="430"/>
      <c r="N665" s="430"/>
      <c r="O665" s="439"/>
      <c r="P665" s="430"/>
      <c r="Q665" s="430"/>
    </row>
    <row r="666" spans="1:17" ht="15.75" customHeight="1">
      <c r="A666" s="332"/>
      <c r="B666" s="100" t="s">
        <v>32</v>
      </c>
      <c r="C666" s="205"/>
      <c r="D666" s="205"/>
      <c r="E666" s="205"/>
      <c r="F666" s="205"/>
      <c r="G666" s="205"/>
      <c r="H666" s="205"/>
      <c r="I666" s="343"/>
      <c r="J666" s="343"/>
      <c r="L666" s="297"/>
      <c r="N666" s="298"/>
      <c r="O666" s="299">
        <f t="shared" ref="O666:O729" si="166">H666+H667-L666</f>
        <v>0</v>
      </c>
      <c r="P666" s="300"/>
      <c r="Q666" s="301" t="e">
        <f t="shared" ref="Q666" si="167">O666/P666</f>
        <v>#DIV/0!</v>
      </c>
    </row>
    <row r="667" spans="1:17" ht="15.75" customHeight="1">
      <c r="A667" s="331">
        <v>46355</v>
      </c>
      <c r="B667" s="100" t="s">
        <v>25</v>
      </c>
      <c r="C667" s="205"/>
      <c r="D667" s="205"/>
      <c r="E667" s="205"/>
      <c r="F667" s="205"/>
      <c r="G667" s="205"/>
      <c r="H667" s="205"/>
      <c r="I667" s="448"/>
      <c r="J667" s="448"/>
      <c r="L667" s="430"/>
      <c r="N667" s="430"/>
      <c r="O667" s="439"/>
      <c r="P667" s="430"/>
      <c r="Q667" s="430"/>
    </row>
    <row r="668" spans="1:17" ht="15.75" customHeight="1">
      <c r="A668" s="332"/>
      <c r="B668" s="100" t="s">
        <v>32</v>
      </c>
      <c r="C668" s="205"/>
      <c r="D668" s="205"/>
      <c r="E668" s="205"/>
      <c r="F668" s="205"/>
      <c r="G668" s="205"/>
      <c r="H668" s="205"/>
      <c r="I668" s="344"/>
      <c r="J668" s="344"/>
      <c r="L668" s="297"/>
      <c r="N668" s="298"/>
      <c r="O668" s="299">
        <f t="shared" ref="O668:O731" si="168">H668+H669-L668</f>
        <v>0</v>
      </c>
      <c r="P668" s="300"/>
      <c r="Q668" s="301" t="e">
        <f t="shared" ref="Q668" si="169">O668/P668</f>
        <v>#DIV/0!</v>
      </c>
    </row>
    <row r="669" spans="1:17" ht="15.75" customHeight="1">
      <c r="A669" s="331">
        <v>46356</v>
      </c>
      <c r="B669" s="100" t="s">
        <v>25</v>
      </c>
      <c r="C669" s="205"/>
      <c r="D669" s="205"/>
      <c r="E669" s="205"/>
      <c r="F669" s="205"/>
      <c r="G669" s="205"/>
      <c r="H669" s="205"/>
      <c r="I669" s="449"/>
      <c r="J669" s="449"/>
      <c r="L669" s="430"/>
      <c r="N669" s="430"/>
      <c r="O669" s="439"/>
      <c r="P669" s="430"/>
      <c r="Q669" s="430"/>
    </row>
    <row r="670" spans="1:17" ht="15.75" customHeight="1">
      <c r="A670" s="332"/>
      <c r="B670" s="100" t="s">
        <v>32</v>
      </c>
      <c r="C670" s="205"/>
      <c r="D670" s="205"/>
      <c r="E670" s="205"/>
      <c r="F670" s="205"/>
      <c r="G670" s="205"/>
      <c r="H670" s="205"/>
      <c r="I670" s="343"/>
      <c r="J670" s="343"/>
      <c r="L670" s="297"/>
      <c r="N670" s="298"/>
      <c r="O670" s="299">
        <f t="shared" ref="O670:O733" si="170">H670+H671-L670</f>
        <v>0</v>
      </c>
      <c r="P670" s="300"/>
      <c r="Q670" s="301" t="e">
        <f t="shared" ref="Q670" si="171">O670/P670</f>
        <v>#DIV/0!</v>
      </c>
    </row>
    <row r="671" spans="1:17" ht="15.75" customHeight="1">
      <c r="A671" s="331">
        <v>46357</v>
      </c>
      <c r="B671" s="100" t="s">
        <v>25</v>
      </c>
      <c r="C671" s="205"/>
      <c r="D671" s="205"/>
      <c r="E671" s="205"/>
      <c r="F671" s="205"/>
      <c r="G671" s="205"/>
      <c r="H671" s="205"/>
      <c r="I671" s="448"/>
      <c r="J671" s="448"/>
      <c r="L671" s="430"/>
      <c r="N671" s="430"/>
      <c r="O671" s="439"/>
      <c r="P671" s="430"/>
      <c r="Q671" s="430"/>
    </row>
    <row r="672" spans="1:17" ht="15.75" customHeight="1">
      <c r="A672" s="332"/>
      <c r="B672" s="100" t="s">
        <v>32</v>
      </c>
      <c r="C672" s="205"/>
      <c r="D672" s="205"/>
      <c r="E672" s="205"/>
      <c r="F672" s="205"/>
      <c r="G672" s="205"/>
      <c r="H672" s="205"/>
      <c r="I672" s="344"/>
      <c r="J672" s="344"/>
      <c r="L672" s="297"/>
      <c r="N672" s="298"/>
      <c r="O672" s="299">
        <f t="shared" ref="O672:O735" si="172">H672+H673-L672</f>
        <v>0</v>
      </c>
      <c r="P672" s="300"/>
      <c r="Q672" s="301" t="e">
        <f t="shared" ref="Q672" si="173">O672/P672</f>
        <v>#DIV/0!</v>
      </c>
    </row>
    <row r="673" spans="1:17" ht="15.75" customHeight="1">
      <c r="A673" s="331">
        <v>46358</v>
      </c>
      <c r="B673" s="100" t="s">
        <v>25</v>
      </c>
      <c r="C673" s="205"/>
      <c r="D673" s="205"/>
      <c r="E673" s="205"/>
      <c r="F673" s="205"/>
      <c r="G673" s="205"/>
      <c r="H673" s="205"/>
      <c r="I673" s="449"/>
      <c r="J673" s="449"/>
      <c r="L673" s="430"/>
      <c r="N673" s="430"/>
      <c r="O673" s="439"/>
      <c r="P673" s="430"/>
      <c r="Q673" s="430"/>
    </row>
    <row r="674" spans="1:17" ht="15.75" customHeight="1">
      <c r="A674" s="332"/>
      <c r="B674" s="100" t="s">
        <v>32</v>
      </c>
      <c r="C674" s="205"/>
      <c r="D674" s="205"/>
      <c r="E674" s="205"/>
      <c r="F674" s="205"/>
      <c r="G674" s="205"/>
      <c r="H674" s="205"/>
      <c r="I674" s="343"/>
      <c r="J674" s="343"/>
      <c r="L674" s="297"/>
      <c r="N674" s="298"/>
      <c r="O674" s="299">
        <f t="shared" ref="O674:O737" si="174">H674+H675-L674</f>
        <v>0</v>
      </c>
      <c r="P674" s="300"/>
      <c r="Q674" s="301" t="e">
        <f t="shared" ref="Q674" si="175">O674/P674</f>
        <v>#DIV/0!</v>
      </c>
    </row>
    <row r="675" spans="1:17" ht="15.75" customHeight="1">
      <c r="A675" s="331">
        <v>46359</v>
      </c>
      <c r="B675" s="100" t="s">
        <v>25</v>
      </c>
      <c r="C675" s="205"/>
      <c r="D675" s="205"/>
      <c r="E675" s="205"/>
      <c r="F675" s="205"/>
      <c r="G675" s="205"/>
      <c r="H675" s="205"/>
      <c r="I675" s="448"/>
      <c r="J675" s="448"/>
      <c r="L675" s="430"/>
      <c r="N675" s="430"/>
      <c r="O675" s="439"/>
      <c r="P675" s="430"/>
      <c r="Q675" s="430"/>
    </row>
    <row r="676" spans="1:17" ht="15.75" customHeight="1">
      <c r="A676" s="332"/>
      <c r="B676" s="100" t="s">
        <v>32</v>
      </c>
      <c r="C676" s="205"/>
      <c r="D676" s="205"/>
      <c r="E676" s="205"/>
      <c r="F676" s="205"/>
      <c r="G676" s="205"/>
      <c r="H676" s="205"/>
      <c r="I676" s="344"/>
      <c r="J676" s="344"/>
      <c r="L676" s="297"/>
      <c r="N676" s="298"/>
      <c r="O676" s="299">
        <f t="shared" ref="O676:O737" si="176">H676+H677-L676</f>
        <v>0</v>
      </c>
      <c r="P676" s="300"/>
      <c r="Q676" s="301" t="e">
        <f t="shared" ref="Q676" si="177">O676/P676</f>
        <v>#DIV/0!</v>
      </c>
    </row>
    <row r="677" spans="1:17" ht="15.75" customHeight="1">
      <c r="A677" s="331">
        <v>46360</v>
      </c>
      <c r="B677" s="100" t="s">
        <v>25</v>
      </c>
      <c r="C677" s="205"/>
      <c r="D677" s="205"/>
      <c r="E677" s="205"/>
      <c r="F677" s="205"/>
      <c r="G677" s="205"/>
      <c r="H677" s="205"/>
      <c r="I677" s="449"/>
      <c r="J677" s="449"/>
      <c r="L677" s="430"/>
      <c r="N677" s="430"/>
      <c r="O677" s="439"/>
      <c r="P677" s="430"/>
      <c r="Q677" s="430"/>
    </row>
    <row r="678" spans="1:17" ht="15.75" customHeight="1">
      <c r="A678" s="332"/>
      <c r="B678" s="100" t="s">
        <v>32</v>
      </c>
      <c r="C678" s="205"/>
      <c r="D678" s="205"/>
      <c r="E678" s="205"/>
      <c r="F678" s="205"/>
      <c r="G678" s="205"/>
      <c r="H678" s="205"/>
      <c r="I678" s="343"/>
      <c r="J678" s="343"/>
      <c r="L678" s="297"/>
      <c r="N678" s="298"/>
      <c r="O678" s="299">
        <f t="shared" ref="O678:O737" si="178">H678+H679-L678</f>
        <v>0</v>
      </c>
      <c r="P678" s="300"/>
      <c r="Q678" s="301" t="e">
        <f t="shared" ref="Q678" si="179">O678/P678</f>
        <v>#DIV/0!</v>
      </c>
    </row>
    <row r="679" spans="1:17" ht="15.75" customHeight="1">
      <c r="A679" s="331">
        <v>46361</v>
      </c>
      <c r="B679" s="100" t="s">
        <v>25</v>
      </c>
      <c r="C679" s="205"/>
      <c r="D679" s="205"/>
      <c r="E679" s="205"/>
      <c r="F679" s="205"/>
      <c r="G679" s="205"/>
      <c r="H679" s="205"/>
      <c r="I679" s="448"/>
      <c r="J679" s="448"/>
      <c r="L679" s="430"/>
      <c r="N679" s="430"/>
      <c r="O679" s="439"/>
      <c r="P679" s="430"/>
      <c r="Q679" s="430"/>
    </row>
    <row r="680" spans="1:17" ht="15.75" customHeight="1">
      <c r="A680" s="332"/>
      <c r="B680" s="100" t="s">
        <v>32</v>
      </c>
      <c r="C680" s="205"/>
      <c r="D680" s="205"/>
      <c r="E680" s="205"/>
      <c r="F680" s="205"/>
      <c r="G680" s="205"/>
      <c r="H680" s="205"/>
      <c r="I680" s="344"/>
      <c r="J680" s="344"/>
      <c r="L680" s="297"/>
      <c r="N680" s="298"/>
      <c r="O680" s="299">
        <f t="shared" ref="O680:O737" si="180">H680+H681-L680</f>
        <v>0</v>
      </c>
      <c r="P680" s="300"/>
      <c r="Q680" s="301" t="e">
        <f t="shared" ref="Q680" si="181">O680/P680</f>
        <v>#DIV/0!</v>
      </c>
    </row>
    <row r="681" spans="1:17" ht="15.75" customHeight="1">
      <c r="A681" s="331">
        <v>46362</v>
      </c>
      <c r="B681" s="100" t="s">
        <v>25</v>
      </c>
      <c r="C681" s="205"/>
      <c r="D681" s="205"/>
      <c r="E681" s="205"/>
      <c r="F681" s="205"/>
      <c r="G681" s="205"/>
      <c r="H681" s="205"/>
      <c r="I681" s="449"/>
      <c r="J681" s="449"/>
      <c r="L681" s="430"/>
      <c r="N681" s="430"/>
      <c r="O681" s="439"/>
      <c r="P681" s="430"/>
      <c r="Q681" s="430"/>
    </row>
    <row r="682" spans="1:17" ht="15.75" customHeight="1">
      <c r="A682" s="332"/>
      <c r="B682" s="100" t="s">
        <v>32</v>
      </c>
      <c r="C682" s="205"/>
      <c r="D682" s="205"/>
      <c r="E682" s="205"/>
      <c r="F682" s="205"/>
      <c r="G682" s="205"/>
      <c r="H682" s="205"/>
      <c r="I682" s="343"/>
      <c r="J682" s="343"/>
      <c r="L682" s="297"/>
      <c r="N682" s="298"/>
      <c r="O682" s="299">
        <f t="shared" ref="O682:O737" si="182">H682+H683-L682</f>
        <v>0</v>
      </c>
      <c r="P682" s="300"/>
      <c r="Q682" s="301" t="e">
        <f t="shared" ref="Q682" si="183">O682/P682</f>
        <v>#DIV/0!</v>
      </c>
    </row>
    <row r="683" spans="1:17" ht="15.75" customHeight="1">
      <c r="A683" s="331">
        <v>46363</v>
      </c>
      <c r="B683" s="100" t="s">
        <v>25</v>
      </c>
      <c r="C683" s="205"/>
      <c r="D683" s="205"/>
      <c r="E683" s="205"/>
      <c r="F683" s="205"/>
      <c r="G683" s="205"/>
      <c r="H683" s="205"/>
      <c r="I683" s="448"/>
      <c r="J683" s="448"/>
      <c r="L683" s="430"/>
      <c r="N683" s="430"/>
      <c r="O683" s="439"/>
      <c r="P683" s="430"/>
      <c r="Q683" s="430"/>
    </row>
    <row r="684" spans="1:17" ht="15.75" customHeight="1">
      <c r="A684" s="332"/>
      <c r="B684" s="100" t="s">
        <v>32</v>
      </c>
      <c r="C684" s="205"/>
      <c r="D684" s="205"/>
      <c r="E684" s="205"/>
      <c r="F684" s="205"/>
      <c r="G684" s="205"/>
      <c r="H684" s="205"/>
      <c r="I684" s="344"/>
      <c r="J684" s="344"/>
      <c r="L684" s="297"/>
      <c r="N684" s="298"/>
      <c r="O684" s="299">
        <f t="shared" ref="O684:O737" si="184">H684+H685-L684</f>
        <v>0</v>
      </c>
      <c r="P684" s="300"/>
      <c r="Q684" s="301" t="e">
        <f t="shared" ref="Q684" si="185">O684/P684</f>
        <v>#DIV/0!</v>
      </c>
    </row>
    <row r="685" spans="1:17" ht="15.75" customHeight="1">
      <c r="A685" s="331">
        <v>46364</v>
      </c>
      <c r="B685" s="100" t="s">
        <v>25</v>
      </c>
      <c r="C685" s="205"/>
      <c r="D685" s="205"/>
      <c r="E685" s="205"/>
      <c r="F685" s="205"/>
      <c r="G685" s="205"/>
      <c r="H685" s="205"/>
      <c r="I685" s="449"/>
      <c r="J685" s="449"/>
      <c r="L685" s="430"/>
      <c r="N685" s="430"/>
      <c r="O685" s="439"/>
      <c r="P685" s="430"/>
      <c r="Q685" s="430"/>
    </row>
    <row r="686" spans="1:17" ht="15.75" customHeight="1">
      <c r="A686" s="332"/>
      <c r="B686" s="100" t="s">
        <v>32</v>
      </c>
      <c r="C686" s="205"/>
      <c r="D686" s="205"/>
      <c r="E686" s="205"/>
      <c r="F686" s="205"/>
      <c r="G686" s="205"/>
      <c r="H686" s="205"/>
      <c r="I686" s="343"/>
      <c r="J686" s="343"/>
      <c r="L686" s="297"/>
      <c r="N686" s="298"/>
      <c r="O686" s="299">
        <f t="shared" ref="O686:O737" si="186">H686+H687-L686</f>
        <v>0</v>
      </c>
      <c r="P686" s="300"/>
      <c r="Q686" s="301" t="e">
        <f t="shared" ref="Q686" si="187">O686/P686</f>
        <v>#DIV/0!</v>
      </c>
    </row>
    <row r="687" spans="1:17" ht="15.75" customHeight="1">
      <c r="A687" s="331">
        <v>46365</v>
      </c>
      <c r="B687" s="100" t="s">
        <v>25</v>
      </c>
      <c r="C687" s="205"/>
      <c r="D687" s="205"/>
      <c r="E687" s="205"/>
      <c r="F687" s="205"/>
      <c r="G687" s="205"/>
      <c r="H687" s="205"/>
      <c r="I687" s="448"/>
      <c r="J687" s="448"/>
      <c r="L687" s="430"/>
      <c r="N687" s="430"/>
      <c r="O687" s="439"/>
      <c r="P687" s="430"/>
      <c r="Q687" s="430"/>
    </row>
    <row r="688" spans="1:17" ht="15.75" customHeight="1">
      <c r="A688" s="332"/>
      <c r="B688" s="100" t="s">
        <v>32</v>
      </c>
      <c r="C688" s="205"/>
      <c r="D688" s="205"/>
      <c r="E688" s="205"/>
      <c r="F688" s="205"/>
      <c r="G688" s="205"/>
      <c r="H688" s="205"/>
      <c r="I688" s="344"/>
      <c r="J688" s="344"/>
      <c r="L688" s="297"/>
      <c r="N688" s="298"/>
      <c r="O688" s="299">
        <f t="shared" ref="O688:O737" si="188">H688+H689-L688</f>
        <v>0</v>
      </c>
      <c r="P688" s="300"/>
      <c r="Q688" s="301" t="e">
        <f t="shared" ref="Q688" si="189">O688/P688</f>
        <v>#DIV/0!</v>
      </c>
    </row>
    <row r="689" spans="1:17" ht="15.75" customHeight="1">
      <c r="A689" s="331">
        <v>46366</v>
      </c>
      <c r="B689" s="100" t="s">
        <v>25</v>
      </c>
      <c r="C689" s="205"/>
      <c r="D689" s="205"/>
      <c r="E689" s="205"/>
      <c r="F689" s="205"/>
      <c r="G689" s="205"/>
      <c r="H689" s="205"/>
      <c r="I689" s="449"/>
      <c r="J689" s="449"/>
      <c r="L689" s="430"/>
      <c r="N689" s="430"/>
      <c r="O689" s="439"/>
      <c r="P689" s="430"/>
      <c r="Q689" s="430"/>
    </row>
    <row r="690" spans="1:17" ht="15.75" customHeight="1">
      <c r="A690" s="332"/>
      <c r="B690" s="100" t="s">
        <v>32</v>
      </c>
      <c r="C690" s="205"/>
      <c r="D690" s="205"/>
      <c r="E690" s="205"/>
      <c r="F690" s="205"/>
      <c r="G690" s="205"/>
      <c r="H690" s="205"/>
      <c r="I690" s="343"/>
      <c r="J690" s="343"/>
      <c r="L690" s="297"/>
      <c r="N690" s="298"/>
      <c r="O690" s="299">
        <f t="shared" ref="O690:O737" si="190">H690+H691-L690</f>
        <v>0</v>
      </c>
      <c r="P690" s="300"/>
      <c r="Q690" s="301" t="e">
        <f t="shared" ref="Q690" si="191">O690/P690</f>
        <v>#DIV/0!</v>
      </c>
    </row>
    <row r="691" spans="1:17" ht="15.75" customHeight="1">
      <c r="A691" s="331">
        <v>46367</v>
      </c>
      <c r="B691" s="100" t="s">
        <v>25</v>
      </c>
      <c r="C691" s="205"/>
      <c r="D691" s="205"/>
      <c r="E691" s="205"/>
      <c r="F691" s="205"/>
      <c r="G691" s="205"/>
      <c r="H691" s="205"/>
      <c r="I691" s="448"/>
      <c r="J691" s="448"/>
      <c r="L691" s="430"/>
      <c r="N691" s="430"/>
      <c r="O691" s="439"/>
      <c r="P691" s="430"/>
      <c r="Q691" s="430"/>
    </row>
    <row r="692" spans="1:17" ht="15.75" customHeight="1">
      <c r="A692" s="332"/>
      <c r="B692" s="100" t="s">
        <v>32</v>
      </c>
      <c r="C692" s="205"/>
      <c r="D692" s="205"/>
      <c r="E692" s="205"/>
      <c r="F692" s="205"/>
      <c r="G692" s="205"/>
      <c r="H692" s="205"/>
      <c r="I692" s="344"/>
      <c r="J692" s="344"/>
      <c r="L692" s="297"/>
      <c r="N692" s="298"/>
      <c r="O692" s="299">
        <f t="shared" ref="O692:O737" si="192">H692+H693-L692</f>
        <v>0</v>
      </c>
      <c r="P692" s="300"/>
      <c r="Q692" s="301" t="e">
        <f t="shared" ref="Q692" si="193">O692/P692</f>
        <v>#DIV/0!</v>
      </c>
    </row>
    <row r="693" spans="1:17" ht="15.75" customHeight="1">
      <c r="A693" s="331">
        <v>46368</v>
      </c>
      <c r="B693" s="100" t="s">
        <v>25</v>
      </c>
      <c r="C693" s="205"/>
      <c r="D693" s="205"/>
      <c r="E693" s="205"/>
      <c r="F693" s="205"/>
      <c r="G693" s="205"/>
      <c r="H693" s="205"/>
      <c r="I693" s="449"/>
      <c r="J693" s="449"/>
      <c r="L693" s="430"/>
      <c r="N693" s="430"/>
      <c r="O693" s="439"/>
      <c r="P693" s="430"/>
      <c r="Q693" s="430"/>
    </row>
    <row r="694" spans="1:17" ht="15.75" customHeight="1">
      <c r="A694" s="332"/>
      <c r="B694" s="100" t="s">
        <v>32</v>
      </c>
      <c r="C694" s="205"/>
      <c r="D694" s="205"/>
      <c r="E694" s="205"/>
      <c r="F694" s="205"/>
      <c r="G694" s="205"/>
      <c r="H694" s="205"/>
      <c r="I694" s="343"/>
      <c r="J694" s="343"/>
      <c r="L694" s="297"/>
      <c r="N694" s="298"/>
      <c r="O694" s="299">
        <f t="shared" ref="O694:O737" si="194">H694+H695-L694</f>
        <v>0</v>
      </c>
      <c r="P694" s="300"/>
      <c r="Q694" s="301" t="e">
        <f t="shared" ref="Q694" si="195">O694/P694</f>
        <v>#DIV/0!</v>
      </c>
    </row>
    <row r="695" spans="1:17" ht="15.75" customHeight="1">
      <c r="A695" s="331">
        <v>46369</v>
      </c>
      <c r="B695" s="100" t="s">
        <v>25</v>
      </c>
      <c r="C695" s="205"/>
      <c r="D695" s="205"/>
      <c r="E695" s="205"/>
      <c r="F695" s="205"/>
      <c r="G695" s="205"/>
      <c r="H695" s="205"/>
      <c r="I695" s="448"/>
      <c r="J695" s="448"/>
      <c r="L695" s="430"/>
      <c r="N695" s="430"/>
      <c r="O695" s="439"/>
      <c r="P695" s="430"/>
      <c r="Q695" s="430"/>
    </row>
    <row r="696" spans="1:17" ht="15.75" customHeight="1">
      <c r="A696" s="332"/>
      <c r="B696" s="100" t="s">
        <v>32</v>
      </c>
      <c r="C696" s="205"/>
      <c r="D696" s="205"/>
      <c r="E696" s="205"/>
      <c r="F696" s="205"/>
      <c r="G696" s="205"/>
      <c r="H696" s="205"/>
      <c r="I696" s="344"/>
      <c r="J696" s="344"/>
      <c r="L696" s="297"/>
      <c r="N696" s="298"/>
      <c r="O696" s="299">
        <f t="shared" ref="O696:O737" si="196">H696+H697-L696</f>
        <v>0</v>
      </c>
      <c r="P696" s="300"/>
      <c r="Q696" s="301" t="e">
        <f t="shared" ref="Q696" si="197">O696/P696</f>
        <v>#DIV/0!</v>
      </c>
    </row>
    <row r="697" spans="1:17" ht="15.75" customHeight="1">
      <c r="A697" s="331">
        <v>46370</v>
      </c>
      <c r="B697" s="100" t="s">
        <v>25</v>
      </c>
      <c r="C697" s="205"/>
      <c r="D697" s="205"/>
      <c r="E697" s="205"/>
      <c r="F697" s="205"/>
      <c r="G697" s="205"/>
      <c r="H697" s="205"/>
      <c r="I697" s="449"/>
      <c r="J697" s="449"/>
      <c r="L697" s="430"/>
      <c r="N697" s="430"/>
      <c r="O697" s="439"/>
      <c r="P697" s="430"/>
      <c r="Q697" s="430"/>
    </row>
    <row r="698" spans="1:17" ht="15.75" customHeight="1">
      <c r="A698" s="332"/>
      <c r="B698" s="100" t="s">
        <v>32</v>
      </c>
      <c r="C698" s="205"/>
      <c r="D698" s="205"/>
      <c r="E698" s="205"/>
      <c r="F698" s="205"/>
      <c r="G698" s="205"/>
      <c r="H698" s="205"/>
      <c r="I698" s="343"/>
      <c r="J698" s="343"/>
      <c r="L698" s="297"/>
      <c r="N698" s="298"/>
      <c r="O698" s="299">
        <f t="shared" ref="O698:O737" si="198">H698+H699-L698</f>
        <v>0</v>
      </c>
      <c r="P698" s="300"/>
      <c r="Q698" s="301" t="e">
        <f t="shared" ref="Q698" si="199">O698/P698</f>
        <v>#DIV/0!</v>
      </c>
    </row>
    <row r="699" spans="1:17" ht="15.75" customHeight="1">
      <c r="A699" s="331">
        <v>46371</v>
      </c>
      <c r="B699" s="100" t="s">
        <v>25</v>
      </c>
      <c r="C699" s="205"/>
      <c r="D699" s="205"/>
      <c r="E699" s="205"/>
      <c r="F699" s="205"/>
      <c r="G699" s="205"/>
      <c r="H699" s="205"/>
      <c r="I699" s="448"/>
      <c r="J699" s="448"/>
      <c r="L699" s="430"/>
      <c r="N699" s="430"/>
      <c r="O699" s="439"/>
      <c r="P699" s="430"/>
      <c r="Q699" s="430"/>
    </row>
    <row r="700" spans="1:17" ht="15.75" customHeight="1">
      <c r="A700" s="332"/>
      <c r="B700" s="100" t="s">
        <v>32</v>
      </c>
      <c r="C700" s="205"/>
      <c r="D700" s="205"/>
      <c r="E700" s="205"/>
      <c r="F700" s="205"/>
      <c r="G700" s="205"/>
      <c r="H700" s="205"/>
      <c r="I700" s="344"/>
      <c r="J700" s="344"/>
      <c r="L700" s="297"/>
      <c r="N700" s="298"/>
      <c r="O700" s="299">
        <f t="shared" ref="O700:O737" si="200">H700+H701-L700</f>
        <v>0</v>
      </c>
      <c r="P700" s="300"/>
      <c r="Q700" s="301" t="e">
        <f t="shared" ref="Q700" si="201">O700/P700</f>
        <v>#DIV/0!</v>
      </c>
    </row>
    <row r="701" spans="1:17" ht="15.75" customHeight="1">
      <c r="A701" s="331">
        <v>46372</v>
      </c>
      <c r="B701" s="100" t="s">
        <v>25</v>
      </c>
      <c r="C701" s="205"/>
      <c r="D701" s="205"/>
      <c r="E701" s="205"/>
      <c r="F701" s="205"/>
      <c r="G701" s="205"/>
      <c r="H701" s="205"/>
      <c r="I701" s="449"/>
      <c r="J701" s="449"/>
      <c r="L701" s="430"/>
      <c r="N701" s="430"/>
      <c r="O701" s="439"/>
      <c r="P701" s="430"/>
      <c r="Q701" s="430"/>
    </row>
    <row r="702" spans="1:17" ht="15.75" customHeight="1">
      <c r="A702" s="332"/>
      <c r="B702" s="100" t="s">
        <v>32</v>
      </c>
      <c r="C702" s="205"/>
      <c r="D702" s="205"/>
      <c r="E702" s="205"/>
      <c r="F702" s="205"/>
      <c r="G702" s="205"/>
      <c r="H702" s="205"/>
      <c r="I702" s="343"/>
      <c r="J702" s="343"/>
      <c r="L702" s="297"/>
      <c r="N702" s="298"/>
      <c r="O702" s="299">
        <f t="shared" ref="O702:O737" si="202">H702+H703-L702</f>
        <v>0</v>
      </c>
      <c r="P702" s="300"/>
      <c r="Q702" s="301" t="e">
        <f t="shared" ref="Q702" si="203">O702/P702</f>
        <v>#DIV/0!</v>
      </c>
    </row>
    <row r="703" spans="1:17" ht="15.75" customHeight="1">
      <c r="A703" s="331">
        <v>46373</v>
      </c>
      <c r="B703" s="100" t="s">
        <v>25</v>
      </c>
      <c r="C703" s="205"/>
      <c r="D703" s="205"/>
      <c r="E703" s="205"/>
      <c r="F703" s="205"/>
      <c r="G703" s="205"/>
      <c r="H703" s="205"/>
      <c r="I703" s="448"/>
      <c r="J703" s="448"/>
      <c r="L703" s="430"/>
      <c r="N703" s="430"/>
      <c r="O703" s="439"/>
      <c r="P703" s="430"/>
      <c r="Q703" s="430"/>
    </row>
    <row r="704" spans="1:17" ht="15.75" customHeight="1">
      <c r="A704" s="332"/>
      <c r="B704" s="100" t="s">
        <v>32</v>
      </c>
      <c r="C704" s="205"/>
      <c r="D704" s="205"/>
      <c r="E704" s="205"/>
      <c r="F704" s="205"/>
      <c r="G704" s="205"/>
      <c r="H704" s="205"/>
      <c r="I704" s="344"/>
      <c r="J704" s="344"/>
      <c r="L704" s="297"/>
      <c r="N704" s="298"/>
      <c r="O704" s="299">
        <f t="shared" ref="O704:O737" si="204">H704+H705-L704</f>
        <v>0</v>
      </c>
      <c r="P704" s="300"/>
      <c r="Q704" s="301" t="e">
        <f t="shared" ref="Q704" si="205">O704/P704</f>
        <v>#DIV/0!</v>
      </c>
    </row>
    <row r="705" spans="1:17" ht="15.75" customHeight="1">
      <c r="A705" s="331">
        <v>46374</v>
      </c>
      <c r="B705" s="100" t="s">
        <v>25</v>
      </c>
      <c r="C705" s="205"/>
      <c r="D705" s="205"/>
      <c r="E705" s="205"/>
      <c r="F705" s="205"/>
      <c r="G705" s="205"/>
      <c r="H705" s="205"/>
      <c r="I705" s="449"/>
      <c r="J705" s="449"/>
      <c r="L705" s="430"/>
      <c r="N705" s="430"/>
      <c r="O705" s="439"/>
      <c r="P705" s="430"/>
      <c r="Q705" s="430"/>
    </row>
    <row r="706" spans="1:17" ht="15.75" customHeight="1">
      <c r="A706" s="332"/>
      <c r="B706" s="100" t="s">
        <v>32</v>
      </c>
      <c r="C706" s="205"/>
      <c r="D706" s="205"/>
      <c r="E706" s="205"/>
      <c r="F706" s="205"/>
      <c r="G706" s="205"/>
      <c r="H706" s="205"/>
      <c r="I706" s="343"/>
      <c r="J706" s="343"/>
      <c r="L706" s="297"/>
      <c r="N706" s="298"/>
      <c r="O706" s="299">
        <f t="shared" ref="O706:O737" si="206">H706+H707-L706</f>
        <v>0</v>
      </c>
      <c r="P706" s="300"/>
      <c r="Q706" s="301" t="e">
        <f t="shared" ref="Q706" si="207">O706/P706</f>
        <v>#DIV/0!</v>
      </c>
    </row>
    <row r="707" spans="1:17" ht="15.75" customHeight="1">
      <c r="A707" s="331">
        <v>46375</v>
      </c>
      <c r="B707" s="100" t="s">
        <v>25</v>
      </c>
      <c r="C707" s="205"/>
      <c r="D707" s="205"/>
      <c r="E707" s="205"/>
      <c r="F707" s="205"/>
      <c r="G707" s="205"/>
      <c r="H707" s="205"/>
      <c r="I707" s="448"/>
      <c r="J707" s="448"/>
      <c r="L707" s="430"/>
      <c r="N707" s="430"/>
      <c r="O707" s="439"/>
      <c r="P707" s="430"/>
      <c r="Q707" s="430"/>
    </row>
    <row r="708" spans="1:17" ht="15.75" customHeight="1">
      <c r="A708" s="332"/>
      <c r="B708" s="100" t="s">
        <v>32</v>
      </c>
      <c r="C708" s="205"/>
      <c r="D708" s="205"/>
      <c r="E708" s="205"/>
      <c r="F708" s="205"/>
      <c r="G708" s="205"/>
      <c r="H708" s="205"/>
      <c r="I708" s="344"/>
      <c r="J708" s="344"/>
      <c r="L708" s="297"/>
      <c r="N708" s="298"/>
      <c r="O708" s="299">
        <f t="shared" ref="O708:O737" si="208">H708+H709-L708</f>
        <v>0</v>
      </c>
      <c r="P708" s="300"/>
      <c r="Q708" s="301" t="e">
        <f t="shared" ref="Q708" si="209">O708/P708</f>
        <v>#DIV/0!</v>
      </c>
    </row>
    <row r="709" spans="1:17" ht="15.75" customHeight="1">
      <c r="A709" s="331">
        <v>46376</v>
      </c>
      <c r="B709" s="100" t="s">
        <v>25</v>
      </c>
      <c r="C709" s="205"/>
      <c r="D709" s="205"/>
      <c r="E709" s="205"/>
      <c r="F709" s="205"/>
      <c r="G709" s="205"/>
      <c r="H709" s="205"/>
      <c r="I709" s="449"/>
      <c r="J709" s="449"/>
      <c r="L709" s="430"/>
      <c r="N709" s="430"/>
      <c r="O709" s="439"/>
      <c r="P709" s="430"/>
      <c r="Q709" s="430"/>
    </row>
    <row r="710" spans="1:17" ht="15.75" customHeight="1">
      <c r="A710" s="332"/>
      <c r="B710" s="100" t="s">
        <v>32</v>
      </c>
      <c r="C710" s="205"/>
      <c r="D710" s="205"/>
      <c r="E710" s="205"/>
      <c r="F710" s="205"/>
      <c r="G710" s="205"/>
      <c r="H710" s="205"/>
      <c r="I710" s="343"/>
      <c r="J710" s="343"/>
      <c r="L710" s="297"/>
      <c r="N710" s="298"/>
      <c r="O710" s="299">
        <f t="shared" ref="O710:O737" si="210">H710+H711-L710</f>
        <v>0</v>
      </c>
      <c r="P710" s="300"/>
      <c r="Q710" s="301" t="e">
        <f t="shared" ref="Q710" si="211">O710/P710</f>
        <v>#DIV/0!</v>
      </c>
    </row>
    <row r="711" spans="1:17" ht="15.75" customHeight="1">
      <c r="A711" s="331">
        <v>46377</v>
      </c>
      <c r="B711" s="100" t="s">
        <v>25</v>
      </c>
      <c r="C711" s="205"/>
      <c r="D711" s="205"/>
      <c r="E711" s="205"/>
      <c r="F711" s="205"/>
      <c r="G711" s="205"/>
      <c r="H711" s="205"/>
      <c r="I711" s="448"/>
      <c r="J711" s="448"/>
      <c r="L711" s="430"/>
      <c r="N711" s="430"/>
      <c r="O711" s="439"/>
      <c r="P711" s="430"/>
      <c r="Q711" s="430"/>
    </row>
    <row r="712" spans="1:17" ht="15.75" customHeight="1">
      <c r="A712" s="332"/>
      <c r="B712" s="100" t="s">
        <v>32</v>
      </c>
      <c r="C712" s="205"/>
      <c r="D712" s="205"/>
      <c r="E712" s="205"/>
      <c r="F712" s="205"/>
      <c r="G712" s="205"/>
      <c r="H712" s="205"/>
      <c r="I712" s="344"/>
      <c r="J712" s="344"/>
      <c r="L712" s="297"/>
      <c r="N712" s="298"/>
      <c r="O712" s="299">
        <f t="shared" ref="O712:O737" si="212">H712+H713-L712</f>
        <v>0</v>
      </c>
      <c r="P712" s="300"/>
      <c r="Q712" s="301" t="e">
        <f t="shared" ref="Q712" si="213">O712/P712</f>
        <v>#DIV/0!</v>
      </c>
    </row>
    <row r="713" spans="1:17" ht="15.75" customHeight="1">
      <c r="A713" s="331">
        <v>46378</v>
      </c>
      <c r="B713" s="100" t="s">
        <v>25</v>
      </c>
      <c r="C713" s="205"/>
      <c r="D713" s="205"/>
      <c r="E713" s="205"/>
      <c r="F713" s="205"/>
      <c r="G713" s="205"/>
      <c r="H713" s="205"/>
      <c r="I713" s="449"/>
      <c r="J713" s="449"/>
      <c r="L713" s="430"/>
      <c r="N713" s="430"/>
      <c r="O713" s="439"/>
      <c r="P713" s="430"/>
      <c r="Q713" s="430"/>
    </row>
    <row r="714" spans="1:17" ht="15.75" customHeight="1">
      <c r="A714" s="332"/>
      <c r="B714" s="100" t="s">
        <v>32</v>
      </c>
      <c r="C714" s="205"/>
      <c r="D714" s="205"/>
      <c r="E714" s="205"/>
      <c r="F714" s="205"/>
      <c r="G714" s="205"/>
      <c r="H714" s="205"/>
      <c r="I714" s="343"/>
      <c r="J714" s="343"/>
      <c r="L714" s="297"/>
      <c r="N714" s="298"/>
      <c r="O714" s="299">
        <f t="shared" ref="O714:O737" si="214">H714+H715-L714</f>
        <v>0</v>
      </c>
      <c r="P714" s="300"/>
      <c r="Q714" s="301" t="e">
        <f t="shared" ref="Q714" si="215">O714/P714</f>
        <v>#DIV/0!</v>
      </c>
    </row>
    <row r="715" spans="1:17" ht="15.75" customHeight="1">
      <c r="A715" s="331">
        <v>46379</v>
      </c>
      <c r="B715" s="100" t="s">
        <v>25</v>
      </c>
      <c r="C715" s="205"/>
      <c r="D715" s="205"/>
      <c r="E715" s="205"/>
      <c r="F715" s="205"/>
      <c r="G715" s="205"/>
      <c r="H715" s="205"/>
      <c r="I715" s="448"/>
      <c r="J715" s="448"/>
      <c r="L715" s="430"/>
      <c r="N715" s="430"/>
      <c r="O715" s="439"/>
      <c r="P715" s="430"/>
      <c r="Q715" s="430"/>
    </row>
    <row r="716" spans="1:17" ht="15.75" customHeight="1">
      <c r="A716" s="332"/>
      <c r="B716" s="100" t="s">
        <v>32</v>
      </c>
      <c r="C716" s="205"/>
      <c r="D716" s="205"/>
      <c r="E716" s="205"/>
      <c r="F716" s="205"/>
      <c r="G716" s="205"/>
      <c r="H716" s="205"/>
      <c r="I716" s="344"/>
      <c r="J716" s="344"/>
      <c r="L716" s="297"/>
      <c r="N716" s="298"/>
      <c r="O716" s="299">
        <f t="shared" ref="O716:O737" si="216">H716+H717-L716</f>
        <v>0</v>
      </c>
      <c r="P716" s="300"/>
      <c r="Q716" s="301" t="e">
        <f t="shared" ref="Q716" si="217">O716/P716</f>
        <v>#DIV/0!</v>
      </c>
    </row>
    <row r="717" spans="1:17" ht="15.75" customHeight="1">
      <c r="A717" s="331">
        <v>46380</v>
      </c>
      <c r="B717" s="100" t="s">
        <v>25</v>
      </c>
      <c r="C717" s="205"/>
      <c r="D717" s="205"/>
      <c r="E717" s="205"/>
      <c r="F717" s="205"/>
      <c r="G717" s="205"/>
      <c r="H717" s="205"/>
      <c r="I717" s="449"/>
      <c r="J717" s="449"/>
      <c r="L717" s="430"/>
      <c r="N717" s="430"/>
      <c r="O717" s="439"/>
      <c r="P717" s="430"/>
      <c r="Q717" s="430"/>
    </row>
    <row r="718" spans="1:17" ht="15.75" customHeight="1">
      <c r="A718" s="332"/>
      <c r="B718" s="100" t="s">
        <v>32</v>
      </c>
      <c r="C718" s="205"/>
      <c r="D718" s="205"/>
      <c r="E718" s="205"/>
      <c r="F718" s="205"/>
      <c r="G718" s="205"/>
      <c r="H718" s="205"/>
      <c r="I718" s="343"/>
      <c r="J718" s="343"/>
      <c r="L718" s="297"/>
      <c r="N718" s="298"/>
      <c r="O718" s="299">
        <f t="shared" ref="O718:O737" si="218">H718+H719-L718</f>
        <v>0</v>
      </c>
      <c r="P718" s="300"/>
      <c r="Q718" s="301" t="e">
        <f t="shared" ref="Q718" si="219">O718/P718</f>
        <v>#DIV/0!</v>
      </c>
    </row>
    <row r="719" spans="1:17" ht="15.75" customHeight="1">
      <c r="A719" s="331">
        <v>46381</v>
      </c>
      <c r="B719" s="100" t="s">
        <v>25</v>
      </c>
      <c r="C719" s="205"/>
      <c r="D719" s="205"/>
      <c r="E719" s="205"/>
      <c r="F719" s="205"/>
      <c r="G719" s="205"/>
      <c r="H719" s="205"/>
      <c r="I719" s="448"/>
      <c r="J719" s="448"/>
      <c r="L719" s="430"/>
      <c r="N719" s="430"/>
      <c r="O719" s="439"/>
      <c r="P719" s="430"/>
      <c r="Q719" s="430"/>
    </row>
    <row r="720" spans="1:17" ht="15.75" customHeight="1">
      <c r="A720" s="332"/>
      <c r="B720" s="100" t="s">
        <v>32</v>
      </c>
      <c r="C720" s="205"/>
      <c r="D720" s="205"/>
      <c r="E720" s="205"/>
      <c r="F720" s="205"/>
      <c r="G720" s="205"/>
      <c r="H720" s="205"/>
      <c r="I720" s="344"/>
      <c r="J720" s="344"/>
      <c r="L720" s="297"/>
      <c r="N720" s="298"/>
      <c r="O720" s="299">
        <f t="shared" ref="O720:O737" si="220">H720+H721-L720</f>
        <v>0</v>
      </c>
      <c r="P720" s="300"/>
      <c r="Q720" s="301" t="e">
        <f t="shared" ref="Q720" si="221">O720/P720</f>
        <v>#DIV/0!</v>
      </c>
    </row>
    <row r="721" spans="1:17" ht="15.75" customHeight="1">
      <c r="A721" s="331">
        <v>46382</v>
      </c>
      <c r="B721" s="100" t="s">
        <v>25</v>
      </c>
      <c r="C721" s="205"/>
      <c r="D721" s="205"/>
      <c r="E721" s="205"/>
      <c r="F721" s="205"/>
      <c r="G721" s="205"/>
      <c r="H721" s="205"/>
      <c r="I721" s="449"/>
      <c r="J721" s="449"/>
      <c r="L721" s="430"/>
      <c r="N721" s="430"/>
      <c r="O721" s="439"/>
      <c r="P721" s="430"/>
      <c r="Q721" s="430"/>
    </row>
    <row r="722" spans="1:17" ht="15.75" customHeight="1">
      <c r="A722" s="332"/>
      <c r="B722" s="100" t="s">
        <v>32</v>
      </c>
      <c r="C722" s="205"/>
      <c r="D722" s="205"/>
      <c r="E722" s="205"/>
      <c r="F722" s="205"/>
      <c r="G722" s="205"/>
      <c r="H722" s="205"/>
      <c r="I722" s="343"/>
      <c r="J722" s="343"/>
      <c r="L722" s="297"/>
      <c r="N722" s="298"/>
      <c r="O722" s="299">
        <f t="shared" ref="O722:O737" si="222">H722+H723-L722</f>
        <v>0</v>
      </c>
      <c r="P722" s="300"/>
      <c r="Q722" s="301" t="e">
        <f t="shared" ref="Q722" si="223">O722/P722</f>
        <v>#DIV/0!</v>
      </c>
    </row>
    <row r="723" spans="1:17" ht="15.75" customHeight="1">
      <c r="A723" s="331">
        <v>46383</v>
      </c>
      <c r="B723" s="100" t="s">
        <v>25</v>
      </c>
      <c r="C723" s="205"/>
      <c r="D723" s="205"/>
      <c r="E723" s="205"/>
      <c r="F723" s="205"/>
      <c r="G723" s="205"/>
      <c r="H723" s="205"/>
      <c r="I723" s="448"/>
      <c r="J723" s="448"/>
      <c r="L723" s="430"/>
      <c r="N723" s="430"/>
      <c r="O723" s="439"/>
      <c r="P723" s="430"/>
      <c r="Q723" s="430"/>
    </row>
    <row r="724" spans="1:17" ht="15.75" customHeight="1">
      <c r="A724" s="332"/>
      <c r="B724" s="100" t="s">
        <v>32</v>
      </c>
      <c r="C724" s="205"/>
      <c r="D724" s="205"/>
      <c r="E724" s="205"/>
      <c r="F724" s="205"/>
      <c r="G724" s="205"/>
      <c r="H724" s="205"/>
      <c r="I724" s="344"/>
      <c r="J724" s="344"/>
      <c r="L724" s="297"/>
      <c r="N724" s="298"/>
      <c r="O724" s="299">
        <f t="shared" ref="O724:O737" si="224">H724+H725-L724</f>
        <v>0</v>
      </c>
      <c r="P724" s="300"/>
      <c r="Q724" s="301" t="e">
        <f t="shared" ref="Q724" si="225">O724/P724</f>
        <v>#DIV/0!</v>
      </c>
    </row>
    <row r="725" spans="1:17" ht="15.75" customHeight="1">
      <c r="A725" s="331">
        <v>46384</v>
      </c>
      <c r="B725" s="100" t="s">
        <v>25</v>
      </c>
      <c r="C725" s="205"/>
      <c r="D725" s="205"/>
      <c r="E725" s="205"/>
      <c r="F725" s="205"/>
      <c r="G725" s="205"/>
      <c r="H725" s="205"/>
      <c r="I725" s="449"/>
      <c r="J725" s="449"/>
      <c r="L725" s="430"/>
      <c r="N725" s="430"/>
      <c r="O725" s="439"/>
      <c r="P725" s="430"/>
      <c r="Q725" s="430"/>
    </row>
    <row r="726" spans="1:17" ht="15.75" customHeight="1">
      <c r="A726" s="332"/>
      <c r="B726" s="100" t="s">
        <v>32</v>
      </c>
      <c r="C726" s="205"/>
      <c r="D726" s="205"/>
      <c r="E726" s="205"/>
      <c r="F726" s="205"/>
      <c r="G726" s="205"/>
      <c r="H726" s="205"/>
      <c r="I726" s="343"/>
      <c r="J726" s="343"/>
      <c r="L726" s="297"/>
      <c r="N726" s="298"/>
      <c r="O726" s="299">
        <f t="shared" ref="O726:O737" si="226">H726+H727-L726</f>
        <v>0</v>
      </c>
      <c r="P726" s="300"/>
      <c r="Q726" s="301" t="e">
        <f t="shared" ref="Q726" si="227">O726/P726</f>
        <v>#DIV/0!</v>
      </c>
    </row>
    <row r="727" spans="1:17" ht="15.75" customHeight="1">
      <c r="A727" s="331">
        <v>46385</v>
      </c>
      <c r="B727" s="100" t="s">
        <v>25</v>
      </c>
      <c r="C727" s="205"/>
      <c r="D727" s="205"/>
      <c r="E727" s="205"/>
      <c r="F727" s="205"/>
      <c r="G727" s="205"/>
      <c r="H727" s="205"/>
      <c r="I727" s="448"/>
      <c r="J727" s="448"/>
      <c r="L727" s="430"/>
      <c r="N727" s="430"/>
      <c r="O727" s="439"/>
      <c r="P727" s="430"/>
      <c r="Q727" s="430"/>
    </row>
    <row r="728" spans="1:17" ht="15.75" customHeight="1">
      <c r="A728" s="332"/>
      <c r="B728" s="100" t="s">
        <v>32</v>
      </c>
      <c r="C728" s="205"/>
      <c r="D728" s="205"/>
      <c r="E728" s="205"/>
      <c r="F728" s="205"/>
      <c r="G728" s="205"/>
      <c r="H728" s="205"/>
      <c r="I728" s="344"/>
      <c r="J728" s="344"/>
      <c r="L728" s="297"/>
      <c r="N728" s="298"/>
      <c r="O728" s="299">
        <f t="shared" ref="O728:O737" si="228">H728+H729-L728</f>
        <v>0</v>
      </c>
      <c r="P728" s="300"/>
      <c r="Q728" s="301" t="e">
        <f t="shared" ref="Q728" si="229">O728/P728</f>
        <v>#DIV/0!</v>
      </c>
    </row>
    <row r="729" spans="1:17" ht="15.75" customHeight="1">
      <c r="A729" s="331">
        <v>46386</v>
      </c>
      <c r="B729" s="100" t="s">
        <v>25</v>
      </c>
      <c r="C729" s="205"/>
      <c r="D729" s="205"/>
      <c r="E729" s="205"/>
      <c r="F729" s="205"/>
      <c r="G729" s="205"/>
      <c r="H729" s="205"/>
      <c r="I729" s="449"/>
      <c r="J729" s="449"/>
      <c r="L729" s="430"/>
      <c r="N729" s="430"/>
      <c r="O729" s="439"/>
      <c r="P729" s="430"/>
      <c r="Q729" s="430"/>
    </row>
    <row r="730" spans="1:17" ht="15.75" customHeight="1">
      <c r="A730" s="332"/>
      <c r="B730" s="100" t="s">
        <v>32</v>
      </c>
      <c r="C730" s="205"/>
      <c r="D730" s="205"/>
      <c r="E730" s="205"/>
      <c r="F730" s="205"/>
      <c r="G730" s="205"/>
      <c r="H730" s="205"/>
      <c r="I730" s="343"/>
      <c r="J730" s="343"/>
      <c r="L730" s="297"/>
      <c r="N730" s="298"/>
      <c r="O730" s="299">
        <f t="shared" ref="O730:O737" si="230">H730+H731-L730</f>
        <v>0</v>
      </c>
      <c r="P730" s="300"/>
      <c r="Q730" s="301" t="e">
        <f t="shared" ref="Q730" si="231">O730/P730</f>
        <v>#DIV/0!</v>
      </c>
    </row>
    <row r="731" spans="1:17" ht="15.75" customHeight="1">
      <c r="A731" s="331">
        <v>46387</v>
      </c>
      <c r="B731" s="100" t="s">
        <v>25</v>
      </c>
      <c r="C731" s="205"/>
      <c r="D731" s="205"/>
      <c r="E731" s="205"/>
      <c r="F731" s="205"/>
      <c r="G731" s="205"/>
      <c r="H731" s="205"/>
      <c r="I731" s="448"/>
      <c r="J731" s="448"/>
      <c r="L731" s="430"/>
      <c r="N731" s="430"/>
      <c r="O731" s="439"/>
      <c r="P731" s="430"/>
      <c r="Q731" s="430"/>
    </row>
    <row r="732" spans="1:17" ht="15.75" customHeight="1">
      <c r="A732" s="332"/>
      <c r="B732" s="100" t="s">
        <v>32</v>
      </c>
      <c r="C732" s="205"/>
      <c r="D732" s="205"/>
      <c r="E732" s="205"/>
      <c r="F732" s="205"/>
      <c r="G732" s="205"/>
      <c r="H732" s="205"/>
      <c r="I732" s="344"/>
      <c r="J732" s="344"/>
      <c r="L732" s="297"/>
      <c r="N732" s="298"/>
      <c r="O732" s="299">
        <f t="shared" ref="O732:O737" si="232">H732+H733-L732</f>
        <v>0</v>
      </c>
      <c r="P732" s="300"/>
      <c r="Q732" s="301" t="e">
        <f t="shared" ref="Q732" si="233">O732/P732</f>
        <v>#DIV/0!</v>
      </c>
    </row>
    <row r="733" spans="1:17" ht="15.75" customHeight="1">
      <c r="A733" s="331">
        <v>46388</v>
      </c>
      <c r="B733" s="100" t="s">
        <v>25</v>
      </c>
      <c r="C733" s="205"/>
      <c r="D733" s="205"/>
      <c r="E733" s="205"/>
      <c r="F733" s="205"/>
      <c r="G733" s="205"/>
      <c r="H733" s="205"/>
      <c r="I733" s="449"/>
      <c r="J733" s="449"/>
      <c r="L733" s="430"/>
      <c r="N733" s="430"/>
      <c r="O733" s="439"/>
      <c r="P733" s="430"/>
      <c r="Q733" s="430"/>
    </row>
    <row r="734" spans="1:17" ht="15.75" customHeight="1">
      <c r="A734" s="332"/>
      <c r="B734" s="100" t="s">
        <v>32</v>
      </c>
      <c r="C734" s="205"/>
      <c r="D734" s="205"/>
      <c r="E734" s="205"/>
      <c r="F734" s="205"/>
      <c r="G734" s="205"/>
      <c r="H734" s="205"/>
      <c r="I734" s="343"/>
      <c r="J734" s="343"/>
      <c r="L734" s="297"/>
      <c r="N734" s="298"/>
      <c r="O734" s="299">
        <f t="shared" ref="O734:O737" si="234">H734+H735-L734</f>
        <v>0</v>
      </c>
      <c r="P734" s="300"/>
      <c r="Q734" s="301" t="e">
        <f t="shared" ref="Q734" si="235">O734/P734</f>
        <v>#DIV/0!</v>
      </c>
    </row>
    <row r="735" spans="1:17" ht="15.75" customHeight="1">
      <c r="A735" s="331">
        <v>46389</v>
      </c>
      <c r="B735" s="100" t="s">
        <v>25</v>
      </c>
      <c r="C735" s="205"/>
      <c r="D735" s="205"/>
      <c r="E735" s="205"/>
      <c r="F735" s="205"/>
      <c r="G735" s="205"/>
      <c r="H735" s="205"/>
      <c r="I735" s="448"/>
      <c r="J735" s="448"/>
      <c r="L735" s="430"/>
      <c r="N735" s="430"/>
      <c r="O735" s="439"/>
      <c r="P735" s="430"/>
      <c r="Q735" s="430"/>
    </row>
    <row r="736" spans="1:17" ht="15.75" customHeight="1">
      <c r="A736" s="332"/>
      <c r="B736" s="100" t="s">
        <v>32</v>
      </c>
      <c r="C736" s="205"/>
      <c r="D736" s="205"/>
      <c r="E736" s="205"/>
      <c r="F736" s="205"/>
      <c r="G736" s="205"/>
      <c r="H736" s="205"/>
      <c r="I736" s="344"/>
      <c r="J736" s="344"/>
      <c r="L736" s="297"/>
      <c r="N736" s="298"/>
      <c r="O736" s="299">
        <f t="shared" ref="O736:O737" si="236">H736+H737-L736</f>
        <v>0</v>
      </c>
      <c r="P736" s="300"/>
      <c r="Q736" s="301" t="e">
        <f t="shared" ref="Q736" si="237">O736/P736</f>
        <v>#DIV/0!</v>
      </c>
    </row>
    <row r="737" spans="9:17" ht="15.75" customHeight="1">
      <c r="I737" s="449"/>
      <c r="J737" s="449"/>
      <c r="L737" s="430"/>
      <c r="N737" s="430"/>
      <c r="O737" s="439"/>
      <c r="P737" s="430"/>
      <c r="Q737" s="430"/>
    </row>
  </sheetData>
  <mergeCells count="2515">
    <mergeCell ref="N728:N729"/>
    <mergeCell ref="O728:O729"/>
    <mergeCell ref="P728:P729"/>
    <mergeCell ref="Q728:Q729"/>
    <mergeCell ref="N730:N731"/>
    <mergeCell ref="O730:O731"/>
    <mergeCell ref="P730:P731"/>
    <mergeCell ref="Q730:Q731"/>
    <mergeCell ref="N732:N733"/>
    <mergeCell ref="O732:O733"/>
    <mergeCell ref="P732:P733"/>
    <mergeCell ref="Q732:Q733"/>
    <mergeCell ref="N734:N735"/>
    <mergeCell ref="O734:O735"/>
    <mergeCell ref="P734:P735"/>
    <mergeCell ref="Q734:Q735"/>
    <mergeCell ref="N736:N737"/>
    <mergeCell ref="O736:O737"/>
    <mergeCell ref="P736:P737"/>
    <mergeCell ref="Q736:Q737"/>
    <mergeCell ref="N718:N719"/>
    <mergeCell ref="O718:O719"/>
    <mergeCell ref="P718:P719"/>
    <mergeCell ref="Q718:Q719"/>
    <mergeCell ref="N720:N721"/>
    <mergeCell ref="O720:O721"/>
    <mergeCell ref="P720:P721"/>
    <mergeCell ref="Q720:Q721"/>
    <mergeCell ref="N722:N723"/>
    <mergeCell ref="O722:O723"/>
    <mergeCell ref="P722:P723"/>
    <mergeCell ref="Q722:Q723"/>
    <mergeCell ref="N724:N725"/>
    <mergeCell ref="O724:O725"/>
    <mergeCell ref="P724:P725"/>
    <mergeCell ref="Q724:Q725"/>
    <mergeCell ref="N726:N727"/>
    <mergeCell ref="O726:O727"/>
    <mergeCell ref="P726:P727"/>
    <mergeCell ref="Q726:Q727"/>
    <mergeCell ref="N708:N709"/>
    <mergeCell ref="O708:O709"/>
    <mergeCell ref="P708:P709"/>
    <mergeCell ref="Q708:Q709"/>
    <mergeCell ref="N710:N711"/>
    <mergeCell ref="O710:O711"/>
    <mergeCell ref="P710:P711"/>
    <mergeCell ref="Q710:Q711"/>
    <mergeCell ref="N712:N713"/>
    <mergeCell ref="O712:O713"/>
    <mergeCell ref="P712:P713"/>
    <mergeCell ref="Q712:Q713"/>
    <mergeCell ref="N714:N715"/>
    <mergeCell ref="O714:O715"/>
    <mergeCell ref="P714:P715"/>
    <mergeCell ref="Q714:Q715"/>
    <mergeCell ref="N716:N717"/>
    <mergeCell ref="O716:O717"/>
    <mergeCell ref="P716:P717"/>
    <mergeCell ref="Q716:Q717"/>
    <mergeCell ref="N698:N699"/>
    <mergeCell ref="O698:O699"/>
    <mergeCell ref="P698:P699"/>
    <mergeCell ref="Q698:Q699"/>
    <mergeCell ref="N700:N701"/>
    <mergeCell ref="O700:O701"/>
    <mergeCell ref="P700:P701"/>
    <mergeCell ref="Q700:Q701"/>
    <mergeCell ref="N702:N703"/>
    <mergeCell ref="O702:O703"/>
    <mergeCell ref="P702:P703"/>
    <mergeCell ref="Q702:Q703"/>
    <mergeCell ref="N704:N705"/>
    <mergeCell ref="O704:O705"/>
    <mergeCell ref="P704:P705"/>
    <mergeCell ref="Q704:Q705"/>
    <mergeCell ref="N706:N707"/>
    <mergeCell ref="O706:O707"/>
    <mergeCell ref="P706:P707"/>
    <mergeCell ref="Q706:Q707"/>
    <mergeCell ref="N688:N689"/>
    <mergeCell ref="O688:O689"/>
    <mergeCell ref="P688:P689"/>
    <mergeCell ref="Q688:Q689"/>
    <mergeCell ref="N690:N691"/>
    <mergeCell ref="O690:O691"/>
    <mergeCell ref="P690:P691"/>
    <mergeCell ref="Q690:Q691"/>
    <mergeCell ref="N692:N693"/>
    <mergeCell ref="O692:O693"/>
    <mergeCell ref="P692:P693"/>
    <mergeCell ref="Q692:Q693"/>
    <mergeCell ref="N694:N695"/>
    <mergeCell ref="O694:O695"/>
    <mergeCell ref="P694:P695"/>
    <mergeCell ref="Q694:Q695"/>
    <mergeCell ref="N696:N697"/>
    <mergeCell ref="O696:O697"/>
    <mergeCell ref="P696:P697"/>
    <mergeCell ref="Q696:Q697"/>
    <mergeCell ref="N678:N679"/>
    <mergeCell ref="O678:O679"/>
    <mergeCell ref="P678:P679"/>
    <mergeCell ref="Q678:Q679"/>
    <mergeCell ref="N680:N681"/>
    <mergeCell ref="O680:O681"/>
    <mergeCell ref="P680:P681"/>
    <mergeCell ref="Q680:Q681"/>
    <mergeCell ref="N682:N683"/>
    <mergeCell ref="O682:O683"/>
    <mergeCell ref="P682:P683"/>
    <mergeCell ref="Q682:Q683"/>
    <mergeCell ref="N684:N685"/>
    <mergeCell ref="O684:O685"/>
    <mergeCell ref="P684:P685"/>
    <mergeCell ref="Q684:Q685"/>
    <mergeCell ref="N686:N687"/>
    <mergeCell ref="O686:O687"/>
    <mergeCell ref="P686:P687"/>
    <mergeCell ref="Q686:Q687"/>
    <mergeCell ref="N668:N669"/>
    <mergeCell ref="O668:O669"/>
    <mergeCell ref="P668:P669"/>
    <mergeCell ref="Q668:Q669"/>
    <mergeCell ref="N670:N671"/>
    <mergeCell ref="O670:O671"/>
    <mergeCell ref="P670:P671"/>
    <mergeCell ref="Q670:Q671"/>
    <mergeCell ref="N672:N673"/>
    <mergeCell ref="O672:O673"/>
    <mergeCell ref="P672:P673"/>
    <mergeCell ref="Q672:Q673"/>
    <mergeCell ref="N674:N675"/>
    <mergeCell ref="O674:O675"/>
    <mergeCell ref="P674:P675"/>
    <mergeCell ref="Q674:Q675"/>
    <mergeCell ref="N676:N677"/>
    <mergeCell ref="O676:O677"/>
    <mergeCell ref="P676:P677"/>
    <mergeCell ref="Q676:Q677"/>
    <mergeCell ref="N658:N659"/>
    <mergeCell ref="O658:O659"/>
    <mergeCell ref="P658:P659"/>
    <mergeCell ref="Q658:Q659"/>
    <mergeCell ref="N660:N661"/>
    <mergeCell ref="O660:O661"/>
    <mergeCell ref="P660:P661"/>
    <mergeCell ref="Q660:Q661"/>
    <mergeCell ref="N662:N663"/>
    <mergeCell ref="O662:O663"/>
    <mergeCell ref="P662:P663"/>
    <mergeCell ref="Q662:Q663"/>
    <mergeCell ref="N664:N665"/>
    <mergeCell ref="O664:O665"/>
    <mergeCell ref="P664:P665"/>
    <mergeCell ref="Q664:Q665"/>
    <mergeCell ref="N666:N667"/>
    <mergeCell ref="O666:O667"/>
    <mergeCell ref="P666:P667"/>
    <mergeCell ref="Q666:Q667"/>
    <mergeCell ref="N648:N649"/>
    <mergeCell ref="O648:O649"/>
    <mergeCell ref="P648:P649"/>
    <mergeCell ref="Q648:Q649"/>
    <mergeCell ref="N650:N651"/>
    <mergeCell ref="O650:O651"/>
    <mergeCell ref="P650:P651"/>
    <mergeCell ref="Q650:Q651"/>
    <mergeCell ref="N652:N653"/>
    <mergeCell ref="O652:O653"/>
    <mergeCell ref="P652:P653"/>
    <mergeCell ref="Q652:Q653"/>
    <mergeCell ref="N654:N655"/>
    <mergeCell ref="O654:O655"/>
    <mergeCell ref="P654:P655"/>
    <mergeCell ref="Q654:Q655"/>
    <mergeCell ref="N656:N657"/>
    <mergeCell ref="O656:O657"/>
    <mergeCell ref="P656:P657"/>
    <mergeCell ref="Q656:Q657"/>
    <mergeCell ref="N638:N639"/>
    <mergeCell ref="O638:O639"/>
    <mergeCell ref="P638:P639"/>
    <mergeCell ref="Q638:Q639"/>
    <mergeCell ref="N640:N641"/>
    <mergeCell ref="O640:O641"/>
    <mergeCell ref="P640:P641"/>
    <mergeCell ref="Q640:Q641"/>
    <mergeCell ref="N642:N643"/>
    <mergeCell ref="O642:O643"/>
    <mergeCell ref="P642:P643"/>
    <mergeCell ref="Q642:Q643"/>
    <mergeCell ref="N644:N645"/>
    <mergeCell ref="O644:O645"/>
    <mergeCell ref="P644:P645"/>
    <mergeCell ref="Q644:Q645"/>
    <mergeCell ref="N646:N647"/>
    <mergeCell ref="O646:O647"/>
    <mergeCell ref="P646:P647"/>
    <mergeCell ref="Q646:Q647"/>
    <mergeCell ref="N628:N629"/>
    <mergeCell ref="O628:O629"/>
    <mergeCell ref="P628:P629"/>
    <mergeCell ref="Q628:Q629"/>
    <mergeCell ref="N630:N631"/>
    <mergeCell ref="O630:O631"/>
    <mergeCell ref="P630:P631"/>
    <mergeCell ref="Q630:Q631"/>
    <mergeCell ref="N632:N633"/>
    <mergeCell ref="O632:O633"/>
    <mergeCell ref="P632:P633"/>
    <mergeCell ref="Q632:Q633"/>
    <mergeCell ref="N634:N635"/>
    <mergeCell ref="O634:O635"/>
    <mergeCell ref="P634:P635"/>
    <mergeCell ref="Q634:Q635"/>
    <mergeCell ref="N636:N637"/>
    <mergeCell ref="O636:O637"/>
    <mergeCell ref="P636:P637"/>
    <mergeCell ref="Q636:Q637"/>
    <mergeCell ref="N618:N619"/>
    <mergeCell ref="O618:O619"/>
    <mergeCell ref="P618:P619"/>
    <mergeCell ref="Q618:Q619"/>
    <mergeCell ref="N620:N621"/>
    <mergeCell ref="O620:O621"/>
    <mergeCell ref="P620:P621"/>
    <mergeCell ref="Q620:Q621"/>
    <mergeCell ref="N622:N623"/>
    <mergeCell ref="O622:O623"/>
    <mergeCell ref="P622:P623"/>
    <mergeCell ref="Q622:Q623"/>
    <mergeCell ref="N624:N625"/>
    <mergeCell ref="O624:O625"/>
    <mergeCell ref="P624:P625"/>
    <mergeCell ref="Q624:Q625"/>
    <mergeCell ref="N626:N627"/>
    <mergeCell ref="O626:O627"/>
    <mergeCell ref="P626:P627"/>
    <mergeCell ref="Q626:Q627"/>
    <mergeCell ref="N608:N609"/>
    <mergeCell ref="O608:O609"/>
    <mergeCell ref="P608:P609"/>
    <mergeCell ref="Q608:Q609"/>
    <mergeCell ref="N610:N611"/>
    <mergeCell ref="O610:O611"/>
    <mergeCell ref="P610:P611"/>
    <mergeCell ref="Q610:Q611"/>
    <mergeCell ref="N612:N613"/>
    <mergeCell ref="O612:O613"/>
    <mergeCell ref="P612:P613"/>
    <mergeCell ref="Q612:Q613"/>
    <mergeCell ref="N614:N615"/>
    <mergeCell ref="O614:O615"/>
    <mergeCell ref="P614:P615"/>
    <mergeCell ref="Q614:Q615"/>
    <mergeCell ref="N616:N617"/>
    <mergeCell ref="O616:O617"/>
    <mergeCell ref="P616:P617"/>
    <mergeCell ref="Q616:Q617"/>
    <mergeCell ref="N598:N599"/>
    <mergeCell ref="O598:O599"/>
    <mergeCell ref="P598:P599"/>
    <mergeCell ref="Q598:Q599"/>
    <mergeCell ref="N600:N601"/>
    <mergeCell ref="O600:O601"/>
    <mergeCell ref="P600:P601"/>
    <mergeCell ref="Q600:Q601"/>
    <mergeCell ref="N602:N603"/>
    <mergeCell ref="O602:O603"/>
    <mergeCell ref="P602:P603"/>
    <mergeCell ref="Q602:Q603"/>
    <mergeCell ref="N604:N605"/>
    <mergeCell ref="O604:O605"/>
    <mergeCell ref="P604:P605"/>
    <mergeCell ref="Q604:Q605"/>
    <mergeCell ref="N606:N607"/>
    <mergeCell ref="O606:O607"/>
    <mergeCell ref="P606:P607"/>
    <mergeCell ref="Q606:Q607"/>
    <mergeCell ref="N588:N589"/>
    <mergeCell ref="O588:O589"/>
    <mergeCell ref="P588:P589"/>
    <mergeCell ref="Q588:Q589"/>
    <mergeCell ref="N590:N591"/>
    <mergeCell ref="O590:O591"/>
    <mergeCell ref="P590:P591"/>
    <mergeCell ref="Q590:Q591"/>
    <mergeCell ref="N592:N593"/>
    <mergeCell ref="O592:O593"/>
    <mergeCell ref="P592:P593"/>
    <mergeCell ref="Q592:Q593"/>
    <mergeCell ref="N594:N595"/>
    <mergeCell ref="O594:O595"/>
    <mergeCell ref="P594:P595"/>
    <mergeCell ref="Q594:Q595"/>
    <mergeCell ref="N596:N597"/>
    <mergeCell ref="O596:O597"/>
    <mergeCell ref="P596:P597"/>
    <mergeCell ref="Q596:Q597"/>
    <mergeCell ref="N578:N579"/>
    <mergeCell ref="O578:O579"/>
    <mergeCell ref="P578:P579"/>
    <mergeCell ref="Q578:Q579"/>
    <mergeCell ref="N580:N581"/>
    <mergeCell ref="O580:O581"/>
    <mergeCell ref="P580:P581"/>
    <mergeCell ref="Q580:Q581"/>
    <mergeCell ref="N582:N583"/>
    <mergeCell ref="O582:O583"/>
    <mergeCell ref="P582:P583"/>
    <mergeCell ref="Q582:Q583"/>
    <mergeCell ref="N584:N585"/>
    <mergeCell ref="O584:O585"/>
    <mergeCell ref="P584:P585"/>
    <mergeCell ref="Q584:Q585"/>
    <mergeCell ref="N586:N587"/>
    <mergeCell ref="O586:O587"/>
    <mergeCell ref="P586:P587"/>
    <mergeCell ref="Q586:Q587"/>
    <mergeCell ref="N568:N569"/>
    <mergeCell ref="O568:O569"/>
    <mergeCell ref="P568:P569"/>
    <mergeCell ref="Q568:Q569"/>
    <mergeCell ref="N570:N571"/>
    <mergeCell ref="O570:O571"/>
    <mergeCell ref="P570:P571"/>
    <mergeCell ref="Q570:Q571"/>
    <mergeCell ref="N572:N573"/>
    <mergeCell ref="O572:O573"/>
    <mergeCell ref="P572:P573"/>
    <mergeCell ref="Q572:Q573"/>
    <mergeCell ref="N574:N575"/>
    <mergeCell ref="O574:O575"/>
    <mergeCell ref="P574:P575"/>
    <mergeCell ref="Q574:Q575"/>
    <mergeCell ref="N576:N577"/>
    <mergeCell ref="O576:O577"/>
    <mergeCell ref="P576:P577"/>
    <mergeCell ref="Q576:Q577"/>
    <mergeCell ref="N558:N559"/>
    <mergeCell ref="P558:P559"/>
    <mergeCell ref="Q558:Q559"/>
    <mergeCell ref="N560:N561"/>
    <mergeCell ref="P560:P561"/>
    <mergeCell ref="Q560:Q561"/>
    <mergeCell ref="N562:N563"/>
    <mergeCell ref="P562:P563"/>
    <mergeCell ref="Q562:Q563"/>
    <mergeCell ref="N564:N565"/>
    <mergeCell ref="O564:O565"/>
    <mergeCell ref="P564:P565"/>
    <mergeCell ref="Q564:Q565"/>
    <mergeCell ref="N566:N567"/>
    <mergeCell ref="O566:O567"/>
    <mergeCell ref="P566:P567"/>
    <mergeCell ref="Q566:Q567"/>
    <mergeCell ref="O558:O559"/>
    <mergeCell ref="O560:O561"/>
    <mergeCell ref="O562:O563"/>
    <mergeCell ref="I726:I727"/>
    <mergeCell ref="J726:J727"/>
    <mergeCell ref="L726:L727"/>
    <mergeCell ref="I728:I729"/>
    <mergeCell ref="J728:J729"/>
    <mergeCell ref="L728:L729"/>
    <mergeCell ref="I730:I731"/>
    <mergeCell ref="J730:J731"/>
    <mergeCell ref="L730:L731"/>
    <mergeCell ref="I732:I733"/>
    <mergeCell ref="J732:J733"/>
    <mergeCell ref="L732:L733"/>
    <mergeCell ref="I734:I735"/>
    <mergeCell ref="J734:J735"/>
    <mergeCell ref="L734:L735"/>
    <mergeCell ref="I736:I737"/>
    <mergeCell ref="J736:J737"/>
    <mergeCell ref="L736:L737"/>
    <mergeCell ref="I714:I715"/>
    <mergeCell ref="J714:J715"/>
    <mergeCell ref="L714:L715"/>
    <mergeCell ref="I716:I717"/>
    <mergeCell ref="J716:J717"/>
    <mergeCell ref="L716:L717"/>
    <mergeCell ref="I718:I719"/>
    <mergeCell ref="J718:J719"/>
    <mergeCell ref="L718:L719"/>
    <mergeCell ref="I720:I721"/>
    <mergeCell ref="J720:J721"/>
    <mergeCell ref="L720:L721"/>
    <mergeCell ref="I722:I723"/>
    <mergeCell ref="J722:J723"/>
    <mergeCell ref="L722:L723"/>
    <mergeCell ref="I724:I725"/>
    <mergeCell ref="J724:J725"/>
    <mergeCell ref="L724:L725"/>
    <mergeCell ref="I702:I703"/>
    <mergeCell ref="J702:J703"/>
    <mergeCell ref="L702:L703"/>
    <mergeCell ref="I704:I705"/>
    <mergeCell ref="J704:J705"/>
    <mergeCell ref="L704:L705"/>
    <mergeCell ref="I706:I707"/>
    <mergeCell ref="J706:J707"/>
    <mergeCell ref="L706:L707"/>
    <mergeCell ref="I708:I709"/>
    <mergeCell ref="J708:J709"/>
    <mergeCell ref="L708:L709"/>
    <mergeCell ref="I710:I711"/>
    <mergeCell ref="J710:J711"/>
    <mergeCell ref="L710:L711"/>
    <mergeCell ref="I712:I713"/>
    <mergeCell ref="J712:J713"/>
    <mergeCell ref="L712:L713"/>
    <mergeCell ref="I690:I691"/>
    <mergeCell ref="J690:J691"/>
    <mergeCell ref="L690:L691"/>
    <mergeCell ref="I692:I693"/>
    <mergeCell ref="J692:J693"/>
    <mergeCell ref="L692:L693"/>
    <mergeCell ref="I694:I695"/>
    <mergeCell ref="J694:J695"/>
    <mergeCell ref="L694:L695"/>
    <mergeCell ref="I696:I697"/>
    <mergeCell ref="J696:J697"/>
    <mergeCell ref="L696:L697"/>
    <mergeCell ref="I698:I699"/>
    <mergeCell ref="J698:J699"/>
    <mergeCell ref="L698:L699"/>
    <mergeCell ref="I700:I701"/>
    <mergeCell ref="J700:J701"/>
    <mergeCell ref="L700:L701"/>
    <mergeCell ref="I678:I679"/>
    <mergeCell ref="J678:J679"/>
    <mergeCell ref="L678:L679"/>
    <mergeCell ref="I680:I681"/>
    <mergeCell ref="J680:J681"/>
    <mergeCell ref="L680:L681"/>
    <mergeCell ref="I682:I683"/>
    <mergeCell ref="J682:J683"/>
    <mergeCell ref="L682:L683"/>
    <mergeCell ref="I684:I685"/>
    <mergeCell ref="J684:J685"/>
    <mergeCell ref="L684:L685"/>
    <mergeCell ref="I686:I687"/>
    <mergeCell ref="J686:J687"/>
    <mergeCell ref="L686:L687"/>
    <mergeCell ref="I688:I689"/>
    <mergeCell ref="J688:J689"/>
    <mergeCell ref="L688:L689"/>
    <mergeCell ref="I666:I667"/>
    <mergeCell ref="J666:J667"/>
    <mergeCell ref="L666:L667"/>
    <mergeCell ref="I668:I669"/>
    <mergeCell ref="J668:J669"/>
    <mergeCell ref="L668:L669"/>
    <mergeCell ref="I670:I671"/>
    <mergeCell ref="J670:J671"/>
    <mergeCell ref="L670:L671"/>
    <mergeCell ref="I672:I673"/>
    <mergeCell ref="J672:J673"/>
    <mergeCell ref="L672:L673"/>
    <mergeCell ref="I674:I675"/>
    <mergeCell ref="J674:J675"/>
    <mergeCell ref="L674:L675"/>
    <mergeCell ref="I676:I677"/>
    <mergeCell ref="J676:J677"/>
    <mergeCell ref="L676:L677"/>
    <mergeCell ref="I654:I655"/>
    <mergeCell ref="J654:J655"/>
    <mergeCell ref="L654:L655"/>
    <mergeCell ref="I656:I657"/>
    <mergeCell ref="J656:J657"/>
    <mergeCell ref="L656:L657"/>
    <mergeCell ref="I658:I659"/>
    <mergeCell ref="J658:J659"/>
    <mergeCell ref="L658:L659"/>
    <mergeCell ref="I660:I661"/>
    <mergeCell ref="J660:J661"/>
    <mergeCell ref="L660:L661"/>
    <mergeCell ref="I662:I663"/>
    <mergeCell ref="J662:J663"/>
    <mergeCell ref="L662:L663"/>
    <mergeCell ref="I664:I665"/>
    <mergeCell ref="J664:J665"/>
    <mergeCell ref="L664:L665"/>
    <mergeCell ref="I642:I643"/>
    <mergeCell ref="J642:J643"/>
    <mergeCell ref="L642:L643"/>
    <mergeCell ref="I644:I645"/>
    <mergeCell ref="J644:J645"/>
    <mergeCell ref="L644:L645"/>
    <mergeCell ref="I646:I647"/>
    <mergeCell ref="J646:J647"/>
    <mergeCell ref="L646:L647"/>
    <mergeCell ref="I648:I649"/>
    <mergeCell ref="J648:J649"/>
    <mergeCell ref="L648:L649"/>
    <mergeCell ref="I650:I651"/>
    <mergeCell ref="J650:J651"/>
    <mergeCell ref="L650:L651"/>
    <mergeCell ref="I652:I653"/>
    <mergeCell ref="J652:J653"/>
    <mergeCell ref="L652:L653"/>
    <mergeCell ref="I630:I631"/>
    <mergeCell ref="J630:J631"/>
    <mergeCell ref="L630:L631"/>
    <mergeCell ref="I632:I633"/>
    <mergeCell ref="J632:J633"/>
    <mergeCell ref="L632:L633"/>
    <mergeCell ref="I634:I635"/>
    <mergeCell ref="J634:J635"/>
    <mergeCell ref="L634:L635"/>
    <mergeCell ref="I636:I637"/>
    <mergeCell ref="J636:J637"/>
    <mergeCell ref="L636:L637"/>
    <mergeCell ref="I638:I639"/>
    <mergeCell ref="J638:J639"/>
    <mergeCell ref="L638:L639"/>
    <mergeCell ref="I640:I641"/>
    <mergeCell ref="J640:J641"/>
    <mergeCell ref="L640:L641"/>
    <mergeCell ref="I618:I619"/>
    <mergeCell ref="J618:J619"/>
    <mergeCell ref="L618:L619"/>
    <mergeCell ref="I620:I621"/>
    <mergeCell ref="J620:J621"/>
    <mergeCell ref="L620:L621"/>
    <mergeCell ref="I622:I623"/>
    <mergeCell ref="J622:J623"/>
    <mergeCell ref="L622:L623"/>
    <mergeCell ref="I624:I625"/>
    <mergeCell ref="J624:J625"/>
    <mergeCell ref="L624:L625"/>
    <mergeCell ref="I626:I627"/>
    <mergeCell ref="J626:J627"/>
    <mergeCell ref="L626:L627"/>
    <mergeCell ref="I628:I629"/>
    <mergeCell ref="J628:J629"/>
    <mergeCell ref="L628:L629"/>
    <mergeCell ref="I606:I607"/>
    <mergeCell ref="J606:J607"/>
    <mergeCell ref="L606:L607"/>
    <mergeCell ref="I608:I609"/>
    <mergeCell ref="J608:J609"/>
    <mergeCell ref="L608:L609"/>
    <mergeCell ref="I610:I611"/>
    <mergeCell ref="J610:J611"/>
    <mergeCell ref="L610:L611"/>
    <mergeCell ref="I612:I613"/>
    <mergeCell ref="J612:J613"/>
    <mergeCell ref="L612:L613"/>
    <mergeCell ref="I614:I615"/>
    <mergeCell ref="J614:J615"/>
    <mergeCell ref="L614:L615"/>
    <mergeCell ref="I616:I617"/>
    <mergeCell ref="J616:J617"/>
    <mergeCell ref="L616:L617"/>
    <mergeCell ref="I594:I595"/>
    <mergeCell ref="J594:J595"/>
    <mergeCell ref="L594:L595"/>
    <mergeCell ref="I596:I597"/>
    <mergeCell ref="J596:J597"/>
    <mergeCell ref="L596:L597"/>
    <mergeCell ref="I598:I599"/>
    <mergeCell ref="J598:J599"/>
    <mergeCell ref="L598:L599"/>
    <mergeCell ref="I600:I601"/>
    <mergeCell ref="J600:J601"/>
    <mergeCell ref="L600:L601"/>
    <mergeCell ref="I602:I603"/>
    <mergeCell ref="J602:J603"/>
    <mergeCell ref="L602:L603"/>
    <mergeCell ref="I604:I605"/>
    <mergeCell ref="J604:J605"/>
    <mergeCell ref="L604:L605"/>
    <mergeCell ref="I582:I583"/>
    <mergeCell ref="J582:J583"/>
    <mergeCell ref="L582:L583"/>
    <mergeCell ref="I584:I585"/>
    <mergeCell ref="J584:J585"/>
    <mergeCell ref="L584:L585"/>
    <mergeCell ref="I586:I587"/>
    <mergeCell ref="J586:J587"/>
    <mergeCell ref="L586:L587"/>
    <mergeCell ref="I588:I589"/>
    <mergeCell ref="J588:J589"/>
    <mergeCell ref="L588:L589"/>
    <mergeCell ref="I590:I591"/>
    <mergeCell ref="J590:J591"/>
    <mergeCell ref="L590:L591"/>
    <mergeCell ref="I592:I593"/>
    <mergeCell ref="J592:J593"/>
    <mergeCell ref="L592:L593"/>
    <mergeCell ref="I570:I571"/>
    <mergeCell ref="J570:J571"/>
    <mergeCell ref="L570:L571"/>
    <mergeCell ref="I572:I573"/>
    <mergeCell ref="J572:J573"/>
    <mergeCell ref="L572:L573"/>
    <mergeCell ref="I574:I575"/>
    <mergeCell ref="J574:J575"/>
    <mergeCell ref="L574:L575"/>
    <mergeCell ref="I576:I577"/>
    <mergeCell ref="J576:J577"/>
    <mergeCell ref="L576:L577"/>
    <mergeCell ref="I578:I579"/>
    <mergeCell ref="J578:J579"/>
    <mergeCell ref="L578:L579"/>
    <mergeCell ref="I580:I581"/>
    <mergeCell ref="J580:J581"/>
    <mergeCell ref="L580:L581"/>
    <mergeCell ref="I558:I559"/>
    <mergeCell ref="J558:J559"/>
    <mergeCell ref="L558:L559"/>
    <mergeCell ref="I560:I561"/>
    <mergeCell ref="J560:J561"/>
    <mergeCell ref="L560:L561"/>
    <mergeCell ref="I562:I563"/>
    <mergeCell ref="J562:J563"/>
    <mergeCell ref="L562:L563"/>
    <mergeCell ref="I564:I565"/>
    <mergeCell ref="J564:J565"/>
    <mergeCell ref="L564:L565"/>
    <mergeCell ref="I566:I567"/>
    <mergeCell ref="J566:J567"/>
    <mergeCell ref="L566:L567"/>
    <mergeCell ref="I568:I569"/>
    <mergeCell ref="J568:J569"/>
    <mergeCell ref="L568:L569"/>
    <mergeCell ref="A727:A728"/>
    <mergeCell ref="A729:A730"/>
    <mergeCell ref="A731:A732"/>
    <mergeCell ref="A733:A734"/>
    <mergeCell ref="A735:A736"/>
    <mergeCell ref="A693:A694"/>
    <mergeCell ref="A695:A696"/>
    <mergeCell ref="A697:A698"/>
    <mergeCell ref="A699:A700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25:A626"/>
    <mergeCell ref="A627:A628"/>
    <mergeCell ref="A629:A630"/>
    <mergeCell ref="A631:A632"/>
    <mergeCell ref="A633:A634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A617:A618"/>
    <mergeCell ref="A619:A620"/>
    <mergeCell ref="A621:A622"/>
    <mergeCell ref="A623:A624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A589:A590"/>
    <mergeCell ref="I556:I557"/>
    <mergeCell ref="J556:J557"/>
    <mergeCell ref="I426:I427"/>
    <mergeCell ref="J426:J427"/>
    <mergeCell ref="I428:I429"/>
    <mergeCell ref="J428:J429"/>
    <mergeCell ref="I430:I431"/>
    <mergeCell ref="J430:J431"/>
    <mergeCell ref="I432:I433"/>
    <mergeCell ref="J432:J433"/>
    <mergeCell ref="I434:I435"/>
    <mergeCell ref="J434:J435"/>
    <mergeCell ref="I436:I437"/>
    <mergeCell ref="J436:J437"/>
    <mergeCell ref="I438:I439"/>
    <mergeCell ref="J438:J439"/>
    <mergeCell ref="I440:I441"/>
    <mergeCell ref="J440:J441"/>
    <mergeCell ref="I442:I443"/>
    <mergeCell ref="J442:J443"/>
    <mergeCell ref="I444:I445"/>
    <mergeCell ref="J444:J445"/>
    <mergeCell ref="I446:I447"/>
    <mergeCell ref="J446:J447"/>
    <mergeCell ref="I448:I449"/>
    <mergeCell ref="J448:J449"/>
    <mergeCell ref="I450:I451"/>
    <mergeCell ref="J450:J451"/>
    <mergeCell ref="I452:I453"/>
    <mergeCell ref="J452:J453"/>
    <mergeCell ref="I454:I455"/>
    <mergeCell ref="J454:J455"/>
    <mergeCell ref="J540:J541"/>
    <mergeCell ref="I542:I543"/>
    <mergeCell ref="J542:J543"/>
    <mergeCell ref="I544:I545"/>
    <mergeCell ref="J544:J545"/>
    <mergeCell ref="I546:I547"/>
    <mergeCell ref="J546:J547"/>
    <mergeCell ref="I548:I549"/>
    <mergeCell ref="J548:J549"/>
    <mergeCell ref="I550:I551"/>
    <mergeCell ref="J550:J551"/>
    <mergeCell ref="I526:I527"/>
    <mergeCell ref="J526:J527"/>
    <mergeCell ref="I528:I529"/>
    <mergeCell ref="J528:J529"/>
    <mergeCell ref="I530:I531"/>
    <mergeCell ref="J530:J531"/>
    <mergeCell ref="I532:I533"/>
    <mergeCell ref="J532:J533"/>
    <mergeCell ref="I534:I535"/>
    <mergeCell ref="J534:J535"/>
    <mergeCell ref="I536:I537"/>
    <mergeCell ref="J536:J537"/>
    <mergeCell ref="I552:I553"/>
    <mergeCell ref="J552:J553"/>
    <mergeCell ref="I554:I555"/>
    <mergeCell ref="J554:J555"/>
    <mergeCell ref="I478:I479"/>
    <mergeCell ref="J478:J479"/>
    <mergeCell ref="I480:I481"/>
    <mergeCell ref="J480:J481"/>
    <mergeCell ref="I488:I489"/>
    <mergeCell ref="J488:J489"/>
    <mergeCell ref="I490:I491"/>
    <mergeCell ref="J490:J491"/>
    <mergeCell ref="I492:I493"/>
    <mergeCell ref="J492:J493"/>
    <mergeCell ref="I494:I495"/>
    <mergeCell ref="J494:J495"/>
    <mergeCell ref="I496:I497"/>
    <mergeCell ref="J496:J497"/>
    <mergeCell ref="I498:I499"/>
    <mergeCell ref="J498:J499"/>
    <mergeCell ref="I500:I501"/>
    <mergeCell ref="J500:J501"/>
    <mergeCell ref="I502:I503"/>
    <mergeCell ref="J502:J503"/>
    <mergeCell ref="I504:I505"/>
    <mergeCell ref="J504:J505"/>
    <mergeCell ref="I506:I507"/>
    <mergeCell ref="J506:J507"/>
    <mergeCell ref="I508:I509"/>
    <mergeCell ref="I538:I539"/>
    <mergeCell ref="J538:J539"/>
    <mergeCell ref="I540:I541"/>
    <mergeCell ref="J508:J509"/>
    <mergeCell ref="I524:I525"/>
    <mergeCell ref="J524:J525"/>
    <mergeCell ref="J512:J513"/>
    <mergeCell ref="I514:I515"/>
    <mergeCell ref="J514:J515"/>
    <mergeCell ref="I516:I517"/>
    <mergeCell ref="J516:J517"/>
    <mergeCell ref="I518:I519"/>
    <mergeCell ref="J518:J519"/>
    <mergeCell ref="I520:I521"/>
    <mergeCell ref="J520:J521"/>
    <mergeCell ref="I522:I523"/>
    <mergeCell ref="J522:J523"/>
    <mergeCell ref="I470:I471"/>
    <mergeCell ref="J470:J471"/>
    <mergeCell ref="I472:I473"/>
    <mergeCell ref="J472:J473"/>
    <mergeCell ref="I474:I475"/>
    <mergeCell ref="J474:J475"/>
    <mergeCell ref="I476:I477"/>
    <mergeCell ref="J476:J477"/>
    <mergeCell ref="I486:I487"/>
    <mergeCell ref="J486:J487"/>
    <mergeCell ref="I510:I511"/>
    <mergeCell ref="J510:J511"/>
    <mergeCell ref="I512:I513"/>
    <mergeCell ref="I456:I457"/>
    <mergeCell ref="J456:J457"/>
    <mergeCell ref="I458:I459"/>
    <mergeCell ref="J458:J459"/>
    <mergeCell ref="I460:I461"/>
    <mergeCell ref="J460:J461"/>
    <mergeCell ref="I462:I463"/>
    <mergeCell ref="J462:J463"/>
    <mergeCell ref="I464:I465"/>
    <mergeCell ref="J464:J465"/>
    <mergeCell ref="I466:I467"/>
    <mergeCell ref="J466:J467"/>
    <mergeCell ref="I468:I469"/>
    <mergeCell ref="J468:J469"/>
    <mergeCell ref="I482:I483"/>
    <mergeCell ref="J482:J483"/>
    <mergeCell ref="I484:I485"/>
    <mergeCell ref="J484:J485"/>
    <mergeCell ref="N552:N553"/>
    <mergeCell ref="O552:O553"/>
    <mergeCell ref="P552:P553"/>
    <mergeCell ref="Q552:Q553"/>
    <mergeCell ref="N554:N555"/>
    <mergeCell ref="O554:O555"/>
    <mergeCell ref="P554:P555"/>
    <mergeCell ref="Q554:Q555"/>
    <mergeCell ref="N556:N557"/>
    <mergeCell ref="O556:O557"/>
    <mergeCell ref="P556:P557"/>
    <mergeCell ref="Q556:Q557"/>
    <mergeCell ref="N542:N543"/>
    <mergeCell ref="O542:O543"/>
    <mergeCell ref="P542:P543"/>
    <mergeCell ref="Q542:Q543"/>
    <mergeCell ref="N544:N545"/>
    <mergeCell ref="O544:O545"/>
    <mergeCell ref="P544:P545"/>
    <mergeCell ref="Q544:Q545"/>
    <mergeCell ref="N546:N547"/>
    <mergeCell ref="O546:O547"/>
    <mergeCell ref="P546:P547"/>
    <mergeCell ref="Q546:Q547"/>
    <mergeCell ref="N548:N549"/>
    <mergeCell ref="O548:O549"/>
    <mergeCell ref="P548:P549"/>
    <mergeCell ref="Q548:Q549"/>
    <mergeCell ref="N550:N551"/>
    <mergeCell ref="O550:O551"/>
    <mergeCell ref="P550:P551"/>
    <mergeCell ref="Q550:Q551"/>
    <mergeCell ref="N532:N533"/>
    <mergeCell ref="O532:O533"/>
    <mergeCell ref="P532:P533"/>
    <mergeCell ref="Q532:Q533"/>
    <mergeCell ref="N534:N535"/>
    <mergeCell ref="O534:O535"/>
    <mergeCell ref="P534:P535"/>
    <mergeCell ref="Q534:Q535"/>
    <mergeCell ref="N536:N537"/>
    <mergeCell ref="O536:O537"/>
    <mergeCell ref="P536:P537"/>
    <mergeCell ref="Q536:Q537"/>
    <mergeCell ref="N538:N539"/>
    <mergeCell ref="O538:O539"/>
    <mergeCell ref="P538:P539"/>
    <mergeCell ref="Q538:Q539"/>
    <mergeCell ref="N540:N541"/>
    <mergeCell ref="O540:O541"/>
    <mergeCell ref="P540:P541"/>
    <mergeCell ref="Q540:Q541"/>
    <mergeCell ref="N522:N523"/>
    <mergeCell ref="O522:O523"/>
    <mergeCell ref="P522:P523"/>
    <mergeCell ref="Q522:Q523"/>
    <mergeCell ref="N524:N525"/>
    <mergeCell ref="O524:O525"/>
    <mergeCell ref="P524:P525"/>
    <mergeCell ref="Q524:Q525"/>
    <mergeCell ref="N526:N527"/>
    <mergeCell ref="O526:O527"/>
    <mergeCell ref="P526:P527"/>
    <mergeCell ref="Q526:Q527"/>
    <mergeCell ref="N528:N529"/>
    <mergeCell ref="O528:O529"/>
    <mergeCell ref="P528:P529"/>
    <mergeCell ref="Q528:Q529"/>
    <mergeCell ref="N530:N531"/>
    <mergeCell ref="O530:O531"/>
    <mergeCell ref="P530:P531"/>
    <mergeCell ref="Q530:Q531"/>
    <mergeCell ref="N512:N513"/>
    <mergeCell ref="O512:O513"/>
    <mergeCell ref="P512:P513"/>
    <mergeCell ref="Q512:Q513"/>
    <mergeCell ref="N514:N515"/>
    <mergeCell ref="O514:O515"/>
    <mergeCell ref="P514:P515"/>
    <mergeCell ref="Q514:Q515"/>
    <mergeCell ref="N516:N517"/>
    <mergeCell ref="O516:O517"/>
    <mergeCell ref="P516:P517"/>
    <mergeCell ref="Q516:Q517"/>
    <mergeCell ref="N518:N519"/>
    <mergeCell ref="O518:O519"/>
    <mergeCell ref="P518:P519"/>
    <mergeCell ref="Q518:Q519"/>
    <mergeCell ref="N520:N521"/>
    <mergeCell ref="O520:O521"/>
    <mergeCell ref="P520:P521"/>
    <mergeCell ref="Q520:Q521"/>
    <mergeCell ref="N502:N503"/>
    <mergeCell ref="O502:O503"/>
    <mergeCell ref="P502:P503"/>
    <mergeCell ref="Q502:Q503"/>
    <mergeCell ref="N504:N505"/>
    <mergeCell ref="O504:O505"/>
    <mergeCell ref="P504:P505"/>
    <mergeCell ref="Q504:Q505"/>
    <mergeCell ref="N506:N507"/>
    <mergeCell ref="O506:O507"/>
    <mergeCell ref="P506:P507"/>
    <mergeCell ref="Q506:Q507"/>
    <mergeCell ref="N508:N509"/>
    <mergeCell ref="O508:O509"/>
    <mergeCell ref="P508:P509"/>
    <mergeCell ref="Q508:Q509"/>
    <mergeCell ref="N510:N511"/>
    <mergeCell ref="O510:O511"/>
    <mergeCell ref="P510:P511"/>
    <mergeCell ref="Q510:Q511"/>
    <mergeCell ref="L550:L551"/>
    <mergeCell ref="L552:L553"/>
    <mergeCell ref="L554:L555"/>
    <mergeCell ref="L556:L557"/>
    <mergeCell ref="N488:N489"/>
    <mergeCell ref="O488:O489"/>
    <mergeCell ref="P488:P489"/>
    <mergeCell ref="Q488:Q489"/>
    <mergeCell ref="N490:N491"/>
    <mergeCell ref="O490:O491"/>
    <mergeCell ref="P490:P491"/>
    <mergeCell ref="Q490:Q491"/>
    <mergeCell ref="N492:N493"/>
    <mergeCell ref="O492:O493"/>
    <mergeCell ref="P492:P493"/>
    <mergeCell ref="Q492:Q493"/>
    <mergeCell ref="N494:N495"/>
    <mergeCell ref="O494:O495"/>
    <mergeCell ref="P494:P495"/>
    <mergeCell ref="Q494:Q495"/>
    <mergeCell ref="N496:N497"/>
    <mergeCell ref="O496:O497"/>
    <mergeCell ref="P496:P497"/>
    <mergeCell ref="Q496:Q497"/>
    <mergeCell ref="N498:N499"/>
    <mergeCell ref="O498:O499"/>
    <mergeCell ref="P498:P499"/>
    <mergeCell ref="Q498:Q499"/>
    <mergeCell ref="N500:N501"/>
    <mergeCell ref="O500:O501"/>
    <mergeCell ref="P500:P501"/>
    <mergeCell ref="Q500:Q501"/>
    <mergeCell ref="A555:A556"/>
    <mergeCell ref="L488:L489"/>
    <mergeCell ref="L490:L491"/>
    <mergeCell ref="L492:L493"/>
    <mergeCell ref="L494:L495"/>
    <mergeCell ref="L496:L497"/>
    <mergeCell ref="L498:L499"/>
    <mergeCell ref="L500:L501"/>
    <mergeCell ref="L502:L503"/>
    <mergeCell ref="L504:L505"/>
    <mergeCell ref="L506:L507"/>
    <mergeCell ref="L508:L509"/>
    <mergeCell ref="L510:L511"/>
    <mergeCell ref="L512:L513"/>
    <mergeCell ref="L514:L515"/>
    <mergeCell ref="L516:L517"/>
    <mergeCell ref="L518:L519"/>
    <mergeCell ref="L520:L521"/>
    <mergeCell ref="L522:L523"/>
    <mergeCell ref="L524:L525"/>
    <mergeCell ref="L526:L527"/>
    <mergeCell ref="L528:L529"/>
    <mergeCell ref="L530:L531"/>
    <mergeCell ref="L532:L533"/>
    <mergeCell ref="L534:L535"/>
    <mergeCell ref="L536:L537"/>
    <mergeCell ref="L538:L539"/>
    <mergeCell ref="L540:L541"/>
    <mergeCell ref="L542:L543"/>
    <mergeCell ref="L544:L545"/>
    <mergeCell ref="L546:L547"/>
    <mergeCell ref="L548:L549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L464:L465"/>
    <mergeCell ref="N464:N465"/>
    <mergeCell ref="O464:O465"/>
    <mergeCell ref="P464:P465"/>
    <mergeCell ref="Q464:Q465"/>
    <mergeCell ref="L466:L467"/>
    <mergeCell ref="N466:N467"/>
    <mergeCell ref="O466:O467"/>
    <mergeCell ref="P466:P467"/>
    <mergeCell ref="Q466:Q467"/>
    <mergeCell ref="L468:L469"/>
    <mergeCell ref="N468:N469"/>
    <mergeCell ref="O468:O469"/>
    <mergeCell ref="P468:P469"/>
    <mergeCell ref="Q468:Q469"/>
    <mergeCell ref="L470:L471"/>
    <mergeCell ref="N470:N471"/>
    <mergeCell ref="O470:O471"/>
    <mergeCell ref="P470:P471"/>
    <mergeCell ref="Q470:Q471"/>
    <mergeCell ref="L456:L457"/>
    <mergeCell ref="N456:N457"/>
    <mergeCell ref="O456:O457"/>
    <mergeCell ref="P456:P457"/>
    <mergeCell ref="Q456:Q457"/>
    <mergeCell ref="L458:L459"/>
    <mergeCell ref="N458:N459"/>
    <mergeCell ref="O458:O459"/>
    <mergeCell ref="P458:P459"/>
    <mergeCell ref="Q458:Q459"/>
    <mergeCell ref="L460:L461"/>
    <mergeCell ref="N460:N461"/>
    <mergeCell ref="O460:O461"/>
    <mergeCell ref="P460:P461"/>
    <mergeCell ref="Q460:Q461"/>
    <mergeCell ref="L462:L463"/>
    <mergeCell ref="N462:N463"/>
    <mergeCell ref="O462:O463"/>
    <mergeCell ref="P462:P463"/>
    <mergeCell ref="Q462:Q463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L448:L449"/>
    <mergeCell ref="N448:N449"/>
    <mergeCell ref="O448:O449"/>
    <mergeCell ref="P448:P449"/>
    <mergeCell ref="Q448:Q449"/>
    <mergeCell ref="L450:L451"/>
    <mergeCell ref="N450:N451"/>
    <mergeCell ref="O450:O451"/>
    <mergeCell ref="P450:P451"/>
    <mergeCell ref="Q450:Q451"/>
    <mergeCell ref="L452:L453"/>
    <mergeCell ref="N452:N453"/>
    <mergeCell ref="O452:O453"/>
    <mergeCell ref="P452:P453"/>
    <mergeCell ref="Q452:Q453"/>
    <mergeCell ref="L454:L455"/>
    <mergeCell ref="N454:N455"/>
    <mergeCell ref="O454:O455"/>
    <mergeCell ref="P454:P455"/>
    <mergeCell ref="Q454:Q455"/>
    <mergeCell ref="L446:L447"/>
    <mergeCell ref="N446:N447"/>
    <mergeCell ref="O446:O447"/>
    <mergeCell ref="P446:P447"/>
    <mergeCell ref="Q446:Q447"/>
    <mergeCell ref="A435:A436"/>
    <mergeCell ref="A437:A438"/>
    <mergeCell ref="A439:A440"/>
    <mergeCell ref="A441:A442"/>
    <mergeCell ref="A443:A444"/>
    <mergeCell ref="A445:A446"/>
    <mergeCell ref="L440:L441"/>
    <mergeCell ref="N440:N441"/>
    <mergeCell ref="O440:O441"/>
    <mergeCell ref="P440:P441"/>
    <mergeCell ref="Q440:Q441"/>
    <mergeCell ref="L442:L443"/>
    <mergeCell ref="L436:L437"/>
    <mergeCell ref="N436:N437"/>
    <mergeCell ref="O436:O437"/>
    <mergeCell ref="P436:P437"/>
    <mergeCell ref="Q436:Q437"/>
    <mergeCell ref="L438:L439"/>
    <mergeCell ref="N438:N439"/>
    <mergeCell ref="O438:O439"/>
    <mergeCell ref="P438:P439"/>
    <mergeCell ref="Q438:Q439"/>
    <mergeCell ref="N442:N443"/>
    <mergeCell ref="O442:O443"/>
    <mergeCell ref="P442:P443"/>
    <mergeCell ref="Q442:Q443"/>
    <mergeCell ref="L444:L445"/>
    <mergeCell ref="N444:N445"/>
    <mergeCell ref="O444:O445"/>
    <mergeCell ref="P444:P445"/>
    <mergeCell ref="Q444:Q445"/>
    <mergeCell ref="L426:L427"/>
    <mergeCell ref="N426:N427"/>
    <mergeCell ref="O426:O427"/>
    <mergeCell ref="P426:P427"/>
    <mergeCell ref="L428:L429"/>
    <mergeCell ref="N428:N429"/>
    <mergeCell ref="O428:O429"/>
    <mergeCell ref="P428:P429"/>
    <mergeCell ref="L430:L431"/>
    <mergeCell ref="N430:N431"/>
    <mergeCell ref="O430:O431"/>
    <mergeCell ref="P430:P431"/>
    <mergeCell ref="Q430:Q431"/>
    <mergeCell ref="A427:A428"/>
    <mergeCell ref="A429:A430"/>
    <mergeCell ref="A431:A432"/>
    <mergeCell ref="A433:A434"/>
    <mergeCell ref="Q426:Q427"/>
    <mergeCell ref="Q428:Q429"/>
    <mergeCell ref="A425:A426"/>
    <mergeCell ref="L432:L433"/>
    <mergeCell ref="N432:N433"/>
    <mergeCell ref="O432:O433"/>
    <mergeCell ref="P432:P433"/>
    <mergeCell ref="Q432:Q433"/>
    <mergeCell ref="L434:L435"/>
    <mergeCell ref="O434:O435"/>
    <mergeCell ref="P434:P435"/>
    <mergeCell ref="Q434:Q435"/>
    <mergeCell ref="O424:O425"/>
    <mergeCell ref="P424:P425"/>
    <mergeCell ref="N434:N435"/>
    <mergeCell ref="O236:O237"/>
    <mergeCell ref="P236:P237"/>
    <mergeCell ref="N230:N231"/>
    <mergeCell ref="N232:N233"/>
    <mergeCell ref="L234:L235"/>
    <mergeCell ref="O234:O235"/>
    <mergeCell ref="P234:P235"/>
    <mergeCell ref="Q234:Q235"/>
    <mergeCell ref="L236:L237"/>
    <mergeCell ref="Q236:Q237"/>
    <mergeCell ref="O228:O229"/>
    <mergeCell ref="P228:P229"/>
    <mergeCell ref="N222:N223"/>
    <mergeCell ref="N224:N225"/>
    <mergeCell ref="L226:L227"/>
    <mergeCell ref="O226:O227"/>
    <mergeCell ref="P226:P227"/>
    <mergeCell ref="Q226:Q227"/>
    <mergeCell ref="L228:L229"/>
    <mergeCell ref="Q228:Q229"/>
    <mergeCell ref="O232:O233"/>
    <mergeCell ref="P232:P233"/>
    <mergeCell ref="N226:N227"/>
    <mergeCell ref="N228:N229"/>
    <mergeCell ref="L230:L231"/>
    <mergeCell ref="O230:O231"/>
    <mergeCell ref="P230:P231"/>
    <mergeCell ref="Q230:Q231"/>
    <mergeCell ref="L232:L233"/>
    <mergeCell ref="Q232:Q233"/>
    <mergeCell ref="Q222:Q223"/>
    <mergeCell ref="L224:L225"/>
    <mergeCell ref="Q210:Q211"/>
    <mergeCell ref="L212:L213"/>
    <mergeCell ref="Q212:Q213"/>
    <mergeCell ref="O216:O217"/>
    <mergeCell ref="P216:P217"/>
    <mergeCell ref="N210:N211"/>
    <mergeCell ref="N212:N213"/>
    <mergeCell ref="L214:L215"/>
    <mergeCell ref="O214:O215"/>
    <mergeCell ref="P214:P215"/>
    <mergeCell ref="Q214:Q215"/>
    <mergeCell ref="L216:L217"/>
    <mergeCell ref="Q216:Q217"/>
    <mergeCell ref="O220:O221"/>
    <mergeCell ref="P220:P221"/>
    <mergeCell ref="N214:N215"/>
    <mergeCell ref="N216:N217"/>
    <mergeCell ref="L218:L219"/>
    <mergeCell ref="O218:O219"/>
    <mergeCell ref="P218:P219"/>
    <mergeCell ref="Q218:Q219"/>
    <mergeCell ref="L220:L221"/>
    <mergeCell ref="Q220:Q221"/>
    <mergeCell ref="N218:N219"/>
    <mergeCell ref="N220:N221"/>
    <mergeCell ref="Q224:Q225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O212:O213"/>
    <mergeCell ref="P212:P213"/>
    <mergeCell ref="N206:N207"/>
    <mergeCell ref="N208:N209"/>
    <mergeCell ref="L210:L211"/>
    <mergeCell ref="O210:O211"/>
    <mergeCell ref="P210:P211"/>
    <mergeCell ref="O224:O225"/>
    <mergeCell ref="P224:P225"/>
    <mergeCell ref="L222:L223"/>
    <mergeCell ref="O222:O223"/>
    <mergeCell ref="P222:P223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387:A388"/>
    <mergeCell ref="A389:A390"/>
    <mergeCell ref="A391:A392"/>
    <mergeCell ref="A393:A394"/>
    <mergeCell ref="A395:A396"/>
    <mergeCell ref="A397:A398"/>
    <mergeCell ref="A413:A414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417:A418"/>
    <mergeCell ref="A349:A350"/>
    <mergeCell ref="A351:A352"/>
    <mergeCell ref="A419:A420"/>
    <mergeCell ref="A421:A422"/>
    <mergeCell ref="A423:A424"/>
    <mergeCell ref="A399:A400"/>
    <mergeCell ref="A401:A402"/>
    <mergeCell ref="A403:A404"/>
    <mergeCell ref="A405:A406"/>
    <mergeCell ref="A407:A408"/>
    <mergeCell ref="A409:A410"/>
    <mergeCell ref="A411:A41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415:A41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315:A316"/>
    <mergeCell ref="A317:A318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O208:O209"/>
    <mergeCell ref="P208:P209"/>
    <mergeCell ref="N202:N203"/>
    <mergeCell ref="N204:N205"/>
    <mergeCell ref="L206:L207"/>
    <mergeCell ref="O206:O207"/>
    <mergeCell ref="P206:P207"/>
    <mergeCell ref="Q206:Q207"/>
    <mergeCell ref="L208:L209"/>
    <mergeCell ref="Q208:Q209"/>
    <mergeCell ref="A119:A120"/>
    <mergeCell ref="A121:A122"/>
    <mergeCell ref="A123:A124"/>
    <mergeCell ref="A125:A126"/>
    <mergeCell ref="A127:A128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O200:O201"/>
    <mergeCell ref="P200:P201"/>
    <mergeCell ref="N194:N195"/>
    <mergeCell ref="N196:N197"/>
    <mergeCell ref="L198:L199"/>
    <mergeCell ref="O198:O199"/>
    <mergeCell ref="P198:P199"/>
    <mergeCell ref="Q198:Q199"/>
    <mergeCell ref="L200:L201"/>
    <mergeCell ref="Q200:Q201"/>
    <mergeCell ref="O204:O205"/>
    <mergeCell ref="P204:P205"/>
    <mergeCell ref="N198:N199"/>
    <mergeCell ref="N200:N201"/>
    <mergeCell ref="L202:L203"/>
    <mergeCell ref="O202:O203"/>
    <mergeCell ref="P202:P203"/>
    <mergeCell ref="Q202:Q203"/>
    <mergeCell ref="L204:L205"/>
    <mergeCell ref="Q204:Q205"/>
    <mergeCell ref="O192:O193"/>
    <mergeCell ref="P192:P193"/>
    <mergeCell ref="N186:N187"/>
    <mergeCell ref="N188:N189"/>
    <mergeCell ref="L190:L191"/>
    <mergeCell ref="O190:O191"/>
    <mergeCell ref="P190:P191"/>
    <mergeCell ref="Q190:Q191"/>
    <mergeCell ref="L192:L193"/>
    <mergeCell ref="Q192:Q193"/>
    <mergeCell ref="O196:O197"/>
    <mergeCell ref="P196:P197"/>
    <mergeCell ref="N190:N191"/>
    <mergeCell ref="N192:N193"/>
    <mergeCell ref="L194:L195"/>
    <mergeCell ref="O194:O195"/>
    <mergeCell ref="P194:P195"/>
    <mergeCell ref="Q194:Q195"/>
    <mergeCell ref="L196:L197"/>
    <mergeCell ref="Q196:Q197"/>
    <mergeCell ref="O184:O185"/>
    <mergeCell ref="P184:P185"/>
    <mergeCell ref="N178:N179"/>
    <mergeCell ref="N180:N181"/>
    <mergeCell ref="L182:L183"/>
    <mergeCell ref="O182:O183"/>
    <mergeCell ref="P182:P183"/>
    <mergeCell ref="Q182:Q183"/>
    <mergeCell ref="L184:L185"/>
    <mergeCell ref="Q184:Q185"/>
    <mergeCell ref="O188:O189"/>
    <mergeCell ref="P188:P189"/>
    <mergeCell ref="N182:N183"/>
    <mergeCell ref="N184:N185"/>
    <mergeCell ref="L186:L187"/>
    <mergeCell ref="O186:O187"/>
    <mergeCell ref="P186:P187"/>
    <mergeCell ref="Q186:Q187"/>
    <mergeCell ref="L188:L189"/>
    <mergeCell ref="Q188:Q189"/>
    <mergeCell ref="O176:O177"/>
    <mergeCell ref="P176:P177"/>
    <mergeCell ref="N170:N171"/>
    <mergeCell ref="N172:N173"/>
    <mergeCell ref="L174:L175"/>
    <mergeCell ref="O174:O175"/>
    <mergeCell ref="P174:P175"/>
    <mergeCell ref="Q174:Q175"/>
    <mergeCell ref="L176:L177"/>
    <mergeCell ref="Q176:Q177"/>
    <mergeCell ref="O180:O181"/>
    <mergeCell ref="P180:P181"/>
    <mergeCell ref="N174:N175"/>
    <mergeCell ref="N176:N177"/>
    <mergeCell ref="L178:L179"/>
    <mergeCell ref="O178:O179"/>
    <mergeCell ref="P178:P179"/>
    <mergeCell ref="Q178:Q179"/>
    <mergeCell ref="L180:L181"/>
    <mergeCell ref="Q180:Q181"/>
    <mergeCell ref="O168:O169"/>
    <mergeCell ref="P168:P169"/>
    <mergeCell ref="N162:N163"/>
    <mergeCell ref="N164:N165"/>
    <mergeCell ref="L166:L167"/>
    <mergeCell ref="O166:O167"/>
    <mergeCell ref="P166:P167"/>
    <mergeCell ref="Q166:Q167"/>
    <mergeCell ref="L168:L169"/>
    <mergeCell ref="Q168:Q169"/>
    <mergeCell ref="O172:O173"/>
    <mergeCell ref="P172:P173"/>
    <mergeCell ref="N166:N167"/>
    <mergeCell ref="N168:N169"/>
    <mergeCell ref="L170:L171"/>
    <mergeCell ref="O170:O171"/>
    <mergeCell ref="P170:P171"/>
    <mergeCell ref="Q170:Q171"/>
    <mergeCell ref="L172:L173"/>
    <mergeCell ref="Q172:Q173"/>
    <mergeCell ref="O160:O161"/>
    <mergeCell ref="P160:P161"/>
    <mergeCell ref="N154:N155"/>
    <mergeCell ref="N156:N157"/>
    <mergeCell ref="L158:L159"/>
    <mergeCell ref="O158:O159"/>
    <mergeCell ref="P158:P159"/>
    <mergeCell ref="Q158:Q159"/>
    <mergeCell ref="L160:L161"/>
    <mergeCell ref="Q160:Q161"/>
    <mergeCell ref="O164:O165"/>
    <mergeCell ref="P164:P165"/>
    <mergeCell ref="N158:N159"/>
    <mergeCell ref="N160:N161"/>
    <mergeCell ref="L162:L163"/>
    <mergeCell ref="O162:O163"/>
    <mergeCell ref="P162:P163"/>
    <mergeCell ref="Q162:Q163"/>
    <mergeCell ref="L164:L165"/>
    <mergeCell ref="Q164:Q165"/>
    <mergeCell ref="O152:O153"/>
    <mergeCell ref="P152:P153"/>
    <mergeCell ref="N146:N147"/>
    <mergeCell ref="N148:N149"/>
    <mergeCell ref="L150:L151"/>
    <mergeCell ref="O150:O151"/>
    <mergeCell ref="P150:P151"/>
    <mergeCell ref="Q150:Q151"/>
    <mergeCell ref="L152:L153"/>
    <mergeCell ref="Q152:Q153"/>
    <mergeCell ref="O156:O157"/>
    <mergeCell ref="P156:P157"/>
    <mergeCell ref="N150:N151"/>
    <mergeCell ref="N152:N153"/>
    <mergeCell ref="L154:L155"/>
    <mergeCell ref="O154:O155"/>
    <mergeCell ref="P154:P155"/>
    <mergeCell ref="Q154:Q155"/>
    <mergeCell ref="L156:L157"/>
    <mergeCell ref="Q156:Q157"/>
    <mergeCell ref="O144:O145"/>
    <mergeCell ref="P144:P145"/>
    <mergeCell ref="N138:N139"/>
    <mergeCell ref="N140:N141"/>
    <mergeCell ref="L142:L143"/>
    <mergeCell ref="O142:O143"/>
    <mergeCell ref="P142:P143"/>
    <mergeCell ref="Q142:Q143"/>
    <mergeCell ref="L144:L145"/>
    <mergeCell ref="Q144:Q145"/>
    <mergeCell ref="N142:N143"/>
    <mergeCell ref="N144:N145"/>
    <mergeCell ref="O146:O147"/>
    <mergeCell ref="P146:P147"/>
    <mergeCell ref="Q146:Q147"/>
    <mergeCell ref="L148:L149"/>
    <mergeCell ref="Q148:Q149"/>
    <mergeCell ref="O130:O131"/>
    <mergeCell ref="P130:P131"/>
    <mergeCell ref="Q130:Q131"/>
    <mergeCell ref="L132:L133"/>
    <mergeCell ref="Q132:Q133"/>
    <mergeCell ref="N130:N131"/>
    <mergeCell ref="N132:N133"/>
    <mergeCell ref="Q134:Q135"/>
    <mergeCell ref="L136:L137"/>
    <mergeCell ref="Q136:Q137"/>
    <mergeCell ref="O140:O141"/>
    <mergeCell ref="P140:P141"/>
    <mergeCell ref="N134:N135"/>
    <mergeCell ref="N136:N137"/>
    <mergeCell ref="L138:L139"/>
    <mergeCell ref="O138:O139"/>
    <mergeCell ref="P138:P139"/>
    <mergeCell ref="Q138:Q139"/>
    <mergeCell ref="L140:L141"/>
    <mergeCell ref="Q140:Q141"/>
    <mergeCell ref="Q106:Q107"/>
    <mergeCell ref="L108:L109"/>
    <mergeCell ref="Q108:Q109"/>
    <mergeCell ref="O112:O113"/>
    <mergeCell ref="P112:P113"/>
    <mergeCell ref="N106:N107"/>
    <mergeCell ref="N108:N109"/>
    <mergeCell ref="L110:L111"/>
    <mergeCell ref="O110:O111"/>
    <mergeCell ref="P110:P111"/>
    <mergeCell ref="Q110:Q111"/>
    <mergeCell ref="L112:L113"/>
    <mergeCell ref="Q112:Q113"/>
    <mergeCell ref="N110:N111"/>
    <mergeCell ref="N112:N113"/>
    <mergeCell ref="L114:L115"/>
    <mergeCell ref="O114:O115"/>
    <mergeCell ref="P114:P115"/>
    <mergeCell ref="Q114:Q115"/>
    <mergeCell ref="N114:N115"/>
    <mergeCell ref="O92:O93"/>
    <mergeCell ref="Q100:Q101"/>
    <mergeCell ref="O104:O105"/>
    <mergeCell ref="P104:P105"/>
    <mergeCell ref="N98:N99"/>
    <mergeCell ref="N100:N101"/>
    <mergeCell ref="L102:L103"/>
    <mergeCell ref="O102:O103"/>
    <mergeCell ref="P102:P103"/>
    <mergeCell ref="Q102:Q103"/>
    <mergeCell ref="L104:L105"/>
    <mergeCell ref="Q104:Q105"/>
    <mergeCell ref="O96:O97"/>
    <mergeCell ref="P96:P97"/>
    <mergeCell ref="N102:N103"/>
    <mergeCell ref="N104:N105"/>
    <mergeCell ref="L94:L95"/>
    <mergeCell ref="O94:O95"/>
    <mergeCell ref="P94:P95"/>
    <mergeCell ref="Q94:Q95"/>
    <mergeCell ref="L96:L97"/>
    <mergeCell ref="Q96:Q97"/>
    <mergeCell ref="L98:L99"/>
    <mergeCell ref="O98:O99"/>
    <mergeCell ref="P98:P99"/>
    <mergeCell ref="Q98:Q99"/>
    <mergeCell ref="N94:N95"/>
    <mergeCell ref="N96:N97"/>
    <mergeCell ref="P78:P79"/>
    <mergeCell ref="Q78:Q79"/>
    <mergeCell ref="L80:L81"/>
    <mergeCell ref="Q80:Q81"/>
    <mergeCell ref="O84:O85"/>
    <mergeCell ref="P84:P85"/>
    <mergeCell ref="N78:N79"/>
    <mergeCell ref="N80:N81"/>
    <mergeCell ref="L82:L83"/>
    <mergeCell ref="Q58:Q59"/>
    <mergeCell ref="L60:L61"/>
    <mergeCell ref="Q60:Q61"/>
    <mergeCell ref="O64:O65"/>
    <mergeCell ref="P64:P65"/>
    <mergeCell ref="N58:N59"/>
    <mergeCell ref="N60:N61"/>
    <mergeCell ref="L62:L63"/>
    <mergeCell ref="O62:O63"/>
    <mergeCell ref="P62:P63"/>
    <mergeCell ref="Q62:Q63"/>
    <mergeCell ref="L64:L65"/>
    <mergeCell ref="Q64:Q65"/>
    <mergeCell ref="N62:N63"/>
    <mergeCell ref="N64:N65"/>
    <mergeCell ref="L84:L85"/>
    <mergeCell ref="Q84:Q85"/>
    <mergeCell ref="L66:L67"/>
    <mergeCell ref="O66:O67"/>
    <mergeCell ref="P66:P67"/>
    <mergeCell ref="Q66:Q67"/>
    <mergeCell ref="L68:L69"/>
    <mergeCell ref="Q68:Q69"/>
    <mergeCell ref="O404:O405"/>
    <mergeCell ref="P404:P405"/>
    <mergeCell ref="N398:N399"/>
    <mergeCell ref="N400:N401"/>
    <mergeCell ref="L402:L403"/>
    <mergeCell ref="O402:O403"/>
    <mergeCell ref="P402:P403"/>
    <mergeCell ref="Q402:Q403"/>
    <mergeCell ref="L404:L405"/>
    <mergeCell ref="Q404:Q405"/>
    <mergeCell ref="N402:N403"/>
    <mergeCell ref="N404:N405"/>
    <mergeCell ref="L44:L45"/>
    <mergeCell ref="Q44:Q45"/>
    <mergeCell ref="O48:O49"/>
    <mergeCell ref="P48:P49"/>
    <mergeCell ref="N42:N43"/>
    <mergeCell ref="N44:N45"/>
    <mergeCell ref="L46:L47"/>
    <mergeCell ref="O46:O47"/>
    <mergeCell ref="P46:P47"/>
    <mergeCell ref="Q46:Q47"/>
    <mergeCell ref="L48:L49"/>
    <mergeCell ref="Q48:Q49"/>
    <mergeCell ref="O52:O53"/>
    <mergeCell ref="P52:P53"/>
    <mergeCell ref="Q56:Q57"/>
    <mergeCell ref="O60:O61"/>
    <mergeCell ref="P60:P61"/>
    <mergeCell ref="N54:N55"/>
    <mergeCell ref="N56:N57"/>
    <mergeCell ref="L58:L59"/>
    <mergeCell ref="L18:L19"/>
    <mergeCell ref="N18:N19"/>
    <mergeCell ref="N374:N375"/>
    <mergeCell ref="N376:N377"/>
    <mergeCell ref="L378:L379"/>
    <mergeCell ref="O378:O379"/>
    <mergeCell ref="P378:P379"/>
    <mergeCell ref="Q378:Q379"/>
    <mergeCell ref="L380:L381"/>
    <mergeCell ref="Q380:Q381"/>
    <mergeCell ref="O384:O385"/>
    <mergeCell ref="P384:P385"/>
    <mergeCell ref="N378:N379"/>
    <mergeCell ref="N380:N381"/>
    <mergeCell ref="L382:L383"/>
    <mergeCell ref="O382:O383"/>
    <mergeCell ref="P382:P383"/>
    <mergeCell ref="Q382:Q383"/>
    <mergeCell ref="L384:L385"/>
    <mergeCell ref="Q384:Q385"/>
    <mergeCell ref="N382:N383"/>
    <mergeCell ref="N384:N385"/>
    <mergeCell ref="O44:O45"/>
    <mergeCell ref="P44:P45"/>
    <mergeCell ref="N38:N39"/>
    <mergeCell ref="N40:N41"/>
    <mergeCell ref="L42:L43"/>
    <mergeCell ref="O42:O43"/>
    <mergeCell ref="P42:P43"/>
    <mergeCell ref="Q42:Q43"/>
    <mergeCell ref="O58:O59"/>
    <mergeCell ref="P58:P59"/>
    <mergeCell ref="Q10:Q11"/>
    <mergeCell ref="N12:N13"/>
    <mergeCell ref="Q12:Q13"/>
    <mergeCell ref="P16:P17"/>
    <mergeCell ref="Q16:Q17"/>
    <mergeCell ref="L12:L13"/>
    <mergeCell ref="L14:L15"/>
    <mergeCell ref="N14:N15"/>
    <mergeCell ref="O14:O15"/>
    <mergeCell ref="P14:P15"/>
    <mergeCell ref="Q14:Q15"/>
    <mergeCell ref="L16:L17"/>
    <mergeCell ref="O20:O21"/>
    <mergeCell ref="P20:P21"/>
    <mergeCell ref="N24:N25"/>
    <mergeCell ref="O24:O25"/>
    <mergeCell ref="P24:P25"/>
    <mergeCell ref="Q24:Q25"/>
    <mergeCell ref="O12:O13"/>
    <mergeCell ref="P12:P13"/>
    <mergeCell ref="N16:N17"/>
    <mergeCell ref="O16:O17"/>
    <mergeCell ref="O18:O19"/>
    <mergeCell ref="P18:P19"/>
    <mergeCell ref="Q18:Q19"/>
    <mergeCell ref="N20:N21"/>
    <mergeCell ref="Q20:Q21"/>
    <mergeCell ref="L20:L21"/>
    <mergeCell ref="L22:L23"/>
    <mergeCell ref="N22:N23"/>
    <mergeCell ref="O22:O23"/>
    <mergeCell ref="P22:P23"/>
    <mergeCell ref="O420:O421"/>
    <mergeCell ref="P420:P421"/>
    <mergeCell ref="N414:N415"/>
    <mergeCell ref="N416:N417"/>
    <mergeCell ref="L418:L419"/>
    <mergeCell ref="O418:O419"/>
    <mergeCell ref="P418:P419"/>
    <mergeCell ref="Q418:Q419"/>
    <mergeCell ref="L420:L421"/>
    <mergeCell ref="Q420:Q421"/>
    <mergeCell ref="O376:O377"/>
    <mergeCell ref="P376:P377"/>
    <mergeCell ref="N370:N371"/>
    <mergeCell ref="N372:N373"/>
    <mergeCell ref="L374:L375"/>
    <mergeCell ref="O374:O375"/>
    <mergeCell ref="P374:P375"/>
    <mergeCell ref="Q374:Q375"/>
    <mergeCell ref="L376:L377"/>
    <mergeCell ref="Q376:Q377"/>
    <mergeCell ref="O408:O409"/>
    <mergeCell ref="P408:P409"/>
    <mergeCell ref="N418:N419"/>
    <mergeCell ref="N420:N421"/>
    <mergeCell ref="L408:L409"/>
    <mergeCell ref="Q408:Q409"/>
    <mergeCell ref="O392:O393"/>
    <mergeCell ref="P392:P393"/>
    <mergeCell ref="N386:N387"/>
    <mergeCell ref="N388:N389"/>
    <mergeCell ref="L390:L391"/>
    <mergeCell ref="O390:O391"/>
    <mergeCell ref="L422:L423"/>
    <mergeCell ref="O422:O423"/>
    <mergeCell ref="P422:P423"/>
    <mergeCell ref="Q422:Q423"/>
    <mergeCell ref="L424:L425"/>
    <mergeCell ref="Q424:Q425"/>
    <mergeCell ref="N422:N423"/>
    <mergeCell ref="N424:N425"/>
    <mergeCell ref="O412:O413"/>
    <mergeCell ref="P412:P413"/>
    <mergeCell ref="N406:N407"/>
    <mergeCell ref="N408:N409"/>
    <mergeCell ref="L410:L411"/>
    <mergeCell ref="O410:O411"/>
    <mergeCell ref="P410:P411"/>
    <mergeCell ref="Q410:Q411"/>
    <mergeCell ref="L412:L413"/>
    <mergeCell ref="Q412:Q413"/>
    <mergeCell ref="O416:O417"/>
    <mergeCell ref="P416:P417"/>
    <mergeCell ref="N410:N411"/>
    <mergeCell ref="N412:N413"/>
    <mergeCell ref="L414:L415"/>
    <mergeCell ref="O414:O415"/>
    <mergeCell ref="P414:P415"/>
    <mergeCell ref="Q414:Q415"/>
    <mergeCell ref="L416:L417"/>
    <mergeCell ref="Q416:Q417"/>
    <mergeCell ref="L406:L407"/>
    <mergeCell ref="O406:O407"/>
    <mergeCell ref="P406:P407"/>
    <mergeCell ref="Q406:Q407"/>
    <mergeCell ref="P390:P391"/>
    <mergeCell ref="Q390:Q391"/>
    <mergeCell ref="L392:L393"/>
    <mergeCell ref="Q392:Q393"/>
    <mergeCell ref="O396:O397"/>
    <mergeCell ref="P396:P397"/>
    <mergeCell ref="O388:O389"/>
    <mergeCell ref="P388:P389"/>
    <mergeCell ref="N390:N391"/>
    <mergeCell ref="N392:N393"/>
    <mergeCell ref="L394:L395"/>
    <mergeCell ref="O394:O395"/>
    <mergeCell ref="P394:P395"/>
    <mergeCell ref="Q394:Q395"/>
    <mergeCell ref="L396:L397"/>
    <mergeCell ref="Q396:Q397"/>
    <mergeCell ref="O400:O401"/>
    <mergeCell ref="P400:P401"/>
    <mergeCell ref="N394:N395"/>
    <mergeCell ref="N396:N397"/>
    <mergeCell ref="L398:L399"/>
    <mergeCell ref="O398:O399"/>
    <mergeCell ref="P398:P399"/>
    <mergeCell ref="Q398:Q399"/>
    <mergeCell ref="L400:L401"/>
    <mergeCell ref="Q400:Q401"/>
    <mergeCell ref="L386:L387"/>
    <mergeCell ref="O386:O387"/>
    <mergeCell ref="P386:P387"/>
    <mergeCell ref="Q386:Q387"/>
    <mergeCell ref="L388:L389"/>
    <mergeCell ref="Q388:Q389"/>
    <mergeCell ref="O368:O369"/>
    <mergeCell ref="P368:P369"/>
    <mergeCell ref="N362:N363"/>
    <mergeCell ref="N364:N365"/>
    <mergeCell ref="L366:L367"/>
    <mergeCell ref="O366:O367"/>
    <mergeCell ref="P366:P367"/>
    <mergeCell ref="Q366:Q367"/>
    <mergeCell ref="L368:L369"/>
    <mergeCell ref="Q368:Q369"/>
    <mergeCell ref="O372:O373"/>
    <mergeCell ref="P372:P373"/>
    <mergeCell ref="N366:N367"/>
    <mergeCell ref="N368:N369"/>
    <mergeCell ref="L370:L371"/>
    <mergeCell ref="O370:O371"/>
    <mergeCell ref="P370:P371"/>
    <mergeCell ref="Q370:Q371"/>
    <mergeCell ref="L372:L373"/>
    <mergeCell ref="Q372:Q373"/>
    <mergeCell ref="O380:O381"/>
    <mergeCell ref="P380:P381"/>
    <mergeCell ref="O360:O361"/>
    <mergeCell ref="P360:P361"/>
    <mergeCell ref="N354:N355"/>
    <mergeCell ref="N356:N357"/>
    <mergeCell ref="L358:L359"/>
    <mergeCell ref="O358:O359"/>
    <mergeCell ref="P358:P359"/>
    <mergeCell ref="Q358:Q359"/>
    <mergeCell ref="L360:L361"/>
    <mergeCell ref="Q360:Q361"/>
    <mergeCell ref="O364:O365"/>
    <mergeCell ref="P364:P365"/>
    <mergeCell ref="N358:N359"/>
    <mergeCell ref="N360:N361"/>
    <mergeCell ref="L362:L363"/>
    <mergeCell ref="O362:O363"/>
    <mergeCell ref="P362:P363"/>
    <mergeCell ref="Q362:Q363"/>
    <mergeCell ref="L364:L365"/>
    <mergeCell ref="Q364:Q365"/>
    <mergeCell ref="O352:O353"/>
    <mergeCell ref="P352:P353"/>
    <mergeCell ref="N346:N347"/>
    <mergeCell ref="N348:N349"/>
    <mergeCell ref="L350:L351"/>
    <mergeCell ref="O350:O351"/>
    <mergeCell ref="P350:P351"/>
    <mergeCell ref="Q350:Q351"/>
    <mergeCell ref="L352:L353"/>
    <mergeCell ref="Q352:Q353"/>
    <mergeCell ref="O356:O357"/>
    <mergeCell ref="P356:P357"/>
    <mergeCell ref="N350:N351"/>
    <mergeCell ref="N352:N353"/>
    <mergeCell ref="L354:L355"/>
    <mergeCell ref="O354:O355"/>
    <mergeCell ref="P354:P355"/>
    <mergeCell ref="Q354:Q355"/>
    <mergeCell ref="L356:L357"/>
    <mergeCell ref="Q356:Q357"/>
    <mergeCell ref="O344:O345"/>
    <mergeCell ref="P344:P345"/>
    <mergeCell ref="N338:N339"/>
    <mergeCell ref="N340:N341"/>
    <mergeCell ref="L342:L343"/>
    <mergeCell ref="O342:O343"/>
    <mergeCell ref="P342:P343"/>
    <mergeCell ref="Q342:Q343"/>
    <mergeCell ref="L344:L345"/>
    <mergeCell ref="Q344:Q345"/>
    <mergeCell ref="O348:O349"/>
    <mergeCell ref="P348:P349"/>
    <mergeCell ref="N342:N343"/>
    <mergeCell ref="N344:N345"/>
    <mergeCell ref="L346:L347"/>
    <mergeCell ref="O346:O347"/>
    <mergeCell ref="P346:P347"/>
    <mergeCell ref="Q346:Q347"/>
    <mergeCell ref="L348:L349"/>
    <mergeCell ref="Q348:Q349"/>
    <mergeCell ref="O336:O337"/>
    <mergeCell ref="P336:P337"/>
    <mergeCell ref="N330:N331"/>
    <mergeCell ref="N332:N333"/>
    <mergeCell ref="L334:L335"/>
    <mergeCell ref="O334:O335"/>
    <mergeCell ref="P334:P335"/>
    <mergeCell ref="Q334:Q335"/>
    <mergeCell ref="L336:L337"/>
    <mergeCell ref="Q336:Q337"/>
    <mergeCell ref="O340:O341"/>
    <mergeCell ref="P340:P341"/>
    <mergeCell ref="N334:N335"/>
    <mergeCell ref="N336:N337"/>
    <mergeCell ref="L338:L339"/>
    <mergeCell ref="O338:O339"/>
    <mergeCell ref="P338:P339"/>
    <mergeCell ref="Q338:Q339"/>
    <mergeCell ref="L340:L341"/>
    <mergeCell ref="Q340:Q341"/>
    <mergeCell ref="O328:O329"/>
    <mergeCell ref="P328:P329"/>
    <mergeCell ref="N322:N323"/>
    <mergeCell ref="N324:N325"/>
    <mergeCell ref="L326:L327"/>
    <mergeCell ref="O326:O327"/>
    <mergeCell ref="P326:P327"/>
    <mergeCell ref="Q326:Q327"/>
    <mergeCell ref="L328:L329"/>
    <mergeCell ref="Q328:Q329"/>
    <mergeCell ref="O332:O333"/>
    <mergeCell ref="P332:P333"/>
    <mergeCell ref="N326:N327"/>
    <mergeCell ref="N328:N329"/>
    <mergeCell ref="L330:L331"/>
    <mergeCell ref="O330:O331"/>
    <mergeCell ref="P330:P331"/>
    <mergeCell ref="Q330:Q331"/>
    <mergeCell ref="L332:L333"/>
    <mergeCell ref="Q332:Q333"/>
    <mergeCell ref="O320:O321"/>
    <mergeCell ref="P320:P321"/>
    <mergeCell ref="N314:N315"/>
    <mergeCell ref="N316:N317"/>
    <mergeCell ref="L318:L319"/>
    <mergeCell ref="O318:O319"/>
    <mergeCell ref="P318:P319"/>
    <mergeCell ref="Q318:Q319"/>
    <mergeCell ref="L320:L321"/>
    <mergeCell ref="Q320:Q321"/>
    <mergeCell ref="O324:O325"/>
    <mergeCell ref="P324:P325"/>
    <mergeCell ref="N318:N319"/>
    <mergeCell ref="N320:N321"/>
    <mergeCell ref="L322:L323"/>
    <mergeCell ref="O322:O323"/>
    <mergeCell ref="P322:P323"/>
    <mergeCell ref="Q322:Q323"/>
    <mergeCell ref="L324:L325"/>
    <mergeCell ref="Q324:Q325"/>
    <mergeCell ref="O312:O313"/>
    <mergeCell ref="P312:P313"/>
    <mergeCell ref="N306:N307"/>
    <mergeCell ref="N308:N309"/>
    <mergeCell ref="L310:L311"/>
    <mergeCell ref="O310:O311"/>
    <mergeCell ref="P310:P311"/>
    <mergeCell ref="Q310:Q311"/>
    <mergeCell ref="L312:L313"/>
    <mergeCell ref="Q312:Q313"/>
    <mergeCell ref="O316:O317"/>
    <mergeCell ref="P316:P317"/>
    <mergeCell ref="N310:N311"/>
    <mergeCell ref="N312:N313"/>
    <mergeCell ref="L314:L315"/>
    <mergeCell ref="O314:O315"/>
    <mergeCell ref="P314:P315"/>
    <mergeCell ref="Q314:Q315"/>
    <mergeCell ref="L316:L317"/>
    <mergeCell ref="Q316:Q317"/>
    <mergeCell ref="O304:O305"/>
    <mergeCell ref="P304:P305"/>
    <mergeCell ref="N298:N299"/>
    <mergeCell ref="N300:N301"/>
    <mergeCell ref="L302:L303"/>
    <mergeCell ref="O302:O303"/>
    <mergeCell ref="P302:P303"/>
    <mergeCell ref="Q302:Q303"/>
    <mergeCell ref="L304:L305"/>
    <mergeCell ref="Q304:Q305"/>
    <mergeCell ref="O308:O309"/>
    <mergeCell ref="P308:P309"/>
    <mergeCell ref="N302:N303"/>
    <mergeCell ref="N304:N305"/>
    <mergeCell ref="L306:L307"/>
    <mergeCell ref="O306:O307"/>
    <mergeCell ref="P306:P307"/>
    <mergeCell ref="Q306:Q307"/>
    <mergeCell ref="L308:L309"/>
    <mergeCell ref="Q308:Q309"/>
    <mergeCell ref="O296:O297"/>
    <mergeCell ref="P296:P297"/>
    <mergeCell ref="N290:N291"/>
    <mergeCell ref="N292:N293"/>
    <mergeCell ref="L294:L295"/>
    <mergeCell ref="O294:O295"/>
    <mergeCell ref="P294:P295"/>
    <mergeCell ref="Q294:Q295"/>
    <mergeCell ref="L296:L297"/>
    <mergeCell ref="Q296:Q297"/>
    <mergeCell ref="O300:O301"/>
    <mergeCell ref="P300:P301"/>
    <mergeCell ref="N294:N295"/>
    <mergeCell ref="N296:N297"/>
    <mergeCell ref="L298:L299"/>
    <mergeCell ref="O298:O299"/>
    <mergeCell ref="P298:P299"/>
    <mergeCell ref="Q298:Q299"/>
    <mergeCell ref="L300:L301"/>
    <mergeCell ref="Q300:Q301"/>
    <mergeCell ref="O288:O289"/>
    <mergeCell ref="P288:P289"/>
    <mergeCell ref="N282:N283"/>
    <mergeCell ref="N284:N285"/>
    <mergeCell ref="L286:L287"/>
    <mergeCell ref="O286:O287"/>
    <mergeCell ref="P286:P287"/>
    <mergeCell ref="Q286:Q287"/>
    <mergeCell ref="L288:L289"/>
    <mergeCell ref="Q288:Q289"/>
    <mergeCell ref="O292:O293"/>
    <mergeCell ref="P292:P293"/>
    <mergeCell ref="N286:N287"/>
    <mergeCell ref="N288:N289"/>
    <mergeCell ref="L290:L291"/>
    <mergeCell ref="O290:O291"/>
    <mergeCell ref="P290:P291"/>
    <mergeCell ref="Q290:Q291"/>
    <mergeCell ref="L292:L293"/>
    <mergeCell ref="Q292:Q293"/>
    <mergeCell ref="O280:O281"/>
    <mergeCell ref="P280:P281"/>
    <mergeCell ref="N274:N275"/>
    <mergeCell ref="N276:N277"/>
    <mergeCell ref="L278:L279"/>
    <mergeCell ref="O278:O279"/>
    <mergeCell ref="P278:P279"/>
    <mergeCell ref="Q278:Q279"/>
    <mergeCell ref="L280:L281"/>
    <mergeCell ref="Q280:Q281"/>
    <mergeCell ref="O284:O285"/>
    <mergeCell ref="P284:P285"/>
    <mergeCell ref="N278:N279"/>
    <mergeCell ref="N280:N281"/>
    <mergeCell ref="L282:L283"/>
    <mergeCell ref="O282:O283"/>
    <mergeCell ref="P282:P283"/>
    <mergeCell ref="Q282:Q283"/>
    <mergeCell ref="L284:L285"/>
    <mergeCell ref="Q284:Q285"/>
    <mergeCell ref="O272:O273"/>
    <mergeCell ref="P272:P273"/>
    <mergeCell ref="N266:N267"/>
    <mergeCell ref="N268:N269"/>
    <mergeCell ref="L270:L271"/>
    <mergeCell ref="O270:O271"/>
    <mergeCell ref="P270:P271"/>
    <mergeCell ref="Q270:Q271"/>
    <mergeCell ref="L272:L273"/>
    <mergeCell ref="Q272:Q273"/>
    <mergeCell ref="O276:O277"/>
    <mergeCell ref="P276:P277"/>
    <mergeCell ref="N270:N271"/>
    <mergeCell ref="N272:N273"/>
    <mergeCell ref="L274:L275"/>
    <mergeCell ref="O274:O275"/>
    <mergeCell ref="P274:P275"/>
    <mergeCell ref="Q274:Q275"/>
    <mergeCell ref="L276:L277"/>
    <mergeCell ref="Q276:Q277"/>
    <mergeCell ref="O264:O265"/>
    <mergeCell ref="P264:P265"/>
    <mergeCell ref="N258:N259"/>
    <mergeCell ref="N260:N261"/>
    <mergeCell ref="L262:L263"/>
    <mergeCell ref="O262:O263"/>
    <mergeCell ref="P262:P263"/>
    <mergeCell ref="Q262:Q263"/>
    <mergeCell ref="L264:L265"/>
    <mergeCell ref="Q264:Q265"/>
    <mergeCell ref="O268:O269"/>
    <mergeCell ref="P268:P269"/>
    <mergeCell ref="N262:N263"/>
    <mergeCell ref="N264:N265"/>
    <mergeCell ref="L266:L267"/>
    <mergeCell ref="O266:O267"/>
    <mergeCell ref="P266:P267"/>
    <mergeCell ref="Q266:Q267"/>
    <mergeCell ref="L268:L269"/>
    <mergeCell ref="Q268:Q269"/>
    <mergeCell ref="O256:O257"/>
    <mergeCell ref="P256:P257"/>
    <mergeCell ref="N250:N251"/>
    <mergeCell ref="N252:N253"/>
    <mergeCell ref="L254:L255"/>
    <mergeCell ref="O254:O255"/>
    <mergeCell ref="P254:P255"/>
    <mergeCell ref="Q254:Q255"/>
    <mergeCell ref="L256:L257"/>
    <mergeCell ref="Q256:Q257"/>
    <mergeCell ref="O260:O261"/>
    <mergeCell ref="P260:P261"/>
    <mergeCell ref="N254:N255"/>
    <mergeCell ref="N256:N257"/>
    <mergeCell ref="L258:L259"/>
    <mergeCell ref="O258:O259"/>
    <mergeCell ref="P258:P259"/>
    <mergeCell ref="Q258:Q259"/>
    <mergeCell ref="L260:L261"/>
    <mergeCell ref="Q260:Q261"/>
    <mergeCell ref="O248:O249"/>
    <mergeCell ref="P248:P249"/>
    <mergeCell ref="N242:N243"/>
    <mergeCell ref="N244:N245"/>
    <mergeCell ref="L246:L247"/>
    <mergeCell ref="O246:O247"/>
    <mergeCell ref="P246:P247"/>
    <mergeCell ref="Q246:Q247"/>
    <mergeCell ref="L248:L249"/>
    <mergeCell ref="Q248:Q249"/>
    <mergeCell ref="O252:O253"/>
    <mergeCell ref="P252:P253"/>
    <mergeCell ref="N246:N247"/>
    <mergeCell ref="N248:N249"/>
    <mergeCell ref="L250:L251"/>
    <mergeCell ref="O250:O251"/>
    <mergeCell ref="P250:P251"/>
    <mergeCell ref="Q250:Q251"/>
    <mergeCell ref="L252:L253"/>
    <mergeCell ref="Q252:Q253"/>
    <mergeCell ref="P126:P127"/>
    <mergeCell ref="Q126:Q127"/>
    <mergeCell ref="L128:L129"/>
    <mergeCell ref="Q128:Q129"/>
    <mergeCell ref="O132:O133"/>
    <mergeCell ref="L116:L117"/>
    <mergeCell ref="Q116:Q117"/>
    <mergeCell ref="O120:O121"/>
    <mergeCell ref="P120:P121"/>
    <mergeCell ref="N116:N117"/>
    <mergeCell ref="L118:L119"/>
    <mergeCell ref="O118:O119"/>
    <mergeCell ref="P118:P119"/>
    <mergeCell ref="Q118:Q119"/>
    <mergeCell ref="L120:L121"/>
    <mergeCell ref="Q120:Q121"/>
    <mergeCell ref="O124:O125"/>
    <mergeCell ref="P124:P125"/>
    <mergeCell ref="N118:N119"/>
    <mergeCell ref="N120:N121"/>
    <mergeCell ref="L122:L123"/>
    <mergeCell ref="O122:O123"/>
    <mergeCell ref="P122:P123"/>
    <mergeCell ref="Q122:Q123"/>
    <mergeCell ref="L124:L125"/>
    <mergeCell ref="Q124:Q125"/>
    <mergeCell ref="N122:N123"/>
    <mergeCell ref="N124:N125"/>
    <mergeCell ref="P132:P133"/>
    <mergeCell ref="N126:N127"/>
    <mergeCell ref="N128:N129"/>
    <mergeCell ref="L130:L131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O240:O241"/>
    <mergeCell ref="P240:P241"/>
    <mergeCell ref="N234:N235"/>
    <mergeCell ref="N236:N237"/>
    <mergeCell ref="L238:L239"/>
    <mergeCell ref="O238:O239"/>
    <mergeCell ref="P238:P239"/>
    <mergeCell ref="O100:O101"/>
    <mergeCell ref="P100:P101"/>
    <mergeCell ref="O108:O109"/>
    <mergeCell ref="P108:P109"/>
    <mergeCell ref="L106:L107"/>
    <mergeCell ref="O106:O107"/>
    <mergeCell ref="P106:P107"/>
    <mergeCell ref="O136:O137"/>
    <mergeCell ref="P136:P137"/>
    <mergeCell ref="L134:L135"/>
    <mergeCell ref="O134:O135"/>
    <mergeCell ref="P134:P135"/>
    <mergeCell ref="O148:O149"/>
    <mergeCell ref="P148:P149"/>
    <mergeCell ref="L146:L147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57:A58"/>
    <mergeCell ref="A59:A60"/>
    <mergeCell ref="A61:A62"/>
    <mergeCell ref="A63:A64"/>
    <mergeCell ref="L50:L51"/>
    <mergeCell ref="O50:O51"/>
    <mergeCell ref="P50:P51"/>
    <mergeCell ref="Q50:Q51"/>
    <mergeCell ref="L52:L53"/>
    <mergeCell ref="Q52:Q53"/>
    <mergeCell ref="O56:O57"/>
    <mergeCell ref="P56:P57"/>
    <mergeCell ref="N50:N51"/>
    <mergeCell ref="N52:N53"/>
    <mergeCell ref="L54:L55"/>
    <mergeCell ref="O54:O55"/>
    <mergeCell ref="P54:P55"/>
    <mergeCell ref="Q54:Q55"/>
    <mergeCell ref="L56:L57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N46:N47"/>
    <mergeCell ref="N48:N49"/>
    <mergeCell ref="Q34:Q35"/>
    <mergeCell ref="Q36:Q37"/>
    <mergeCell ref="A49:A50"/>
    <mergeCell ref="A51:A52"/>
    <mergeCell ref="A53:A54"/>
    <mergeCell ref="A55:A56"/>
    <mergeCell ref="A9:A10"/>
    <mergeCell ref="A11:A12"/>
    <mergeCell ref="A13:A14"/>
    <mergeCell ref="A15:A16"/>
    <mergeCell ref="A17:A18"/>
    <mergeCell ref="A19:A20"/>
    <mergeCell ref="O40:O41"/>
    <mergeCell ref="P40:P41"/>
    <mergeCell ref="N34:N35"/>
    <mergeCell ref="N36:N37"/>
    <mergeCell ref="L38:L39"/>
    <mergeCell ref="O38:O39"/>
    <mergeCell ref="P38:P39"/>
    <mergeCell ref="L10:L11"/>
    <mergeCell ref="N10:N11"/>
    <mergeCell ref="O10:O11"/>
    <mergeCell ref="P10:P11"/>
    <mergeCell ref="N8:N9"/>
    <mergeCell ref="O8:O9"/>
    <mergeCell ref="P8:P9"/>
    <mergeCell ref="O36:O37"/>
    <mergeCell ref="P36:P37"/>
    <mergeCell ref="L34:L35"/>
    <mergeCell ref="O34:O35"/>
    <mergeCell ref="P34:P35"/>
    <mergeCell ref="L36:L37"/>
    <mergeCell ref="L40:L41"/>
    <mergeCell ref="A21:A22"/>
    <mergeCell ref="A23:A24"/>
    <mergeCell ref="A25:A26"/>
    <mergeCell ref="A27:A28"/>
    <mergeCell ref="A29:A30"/>
    <mergeCell ref="P70:P71"/>
    <mergeCell ref="Q70:Q71"/>
    <mergeCell ref="O80:O81"/>
    <mergeCell ref="P80:P81"/>
    <mergeCell ref="Q8:Q9"/>
    <mergeCell ref="I1:K1"/>
    <mergeCell ref="A3:A4"/>
    <mergeCell ref="N3:N5"/>
    <mergeCell ref="O3:O5"/>
    <mergeCell ref="P3:P5"/>
    <mergeCell ref="Q3:Q5"/>
    <mergeCell ref="A5:A6"/>
    <mergeCell ref="L3:L5"/>
    <mergeCell ref="L6:L7"/>
    <mergeCell ref="N6:N7"/>
    <mergeCell ref="O6:O7"/>
    <mergeCell ref="P6:P7"/>
    <mergeCell ref="Q6:Q7"/>
    <mergeCell ref="L8:L9"/>
    <mergeCell ref="Q28:Q29"/>
    <mergeCell ref="P32:P33"/>
    <mergeCell ref="Q32:Q33"/>
    <mergeCell ref="L28:L29"/>
    <mergeCell ref="L30:L31"/>
    <mergeCell ref="N30:N31"/>
    <mergeCell ref="O30:O31"/>
    <mergeCell ref="P30:P31"/>
    <mergeCell ref="Q30:Q31"/>
    <mergeCell ref="L32:L33"/>
    <mergeCell ref="N32:N33"/>
    <mergeCell ref="O32:O33"/>
    <mergeCell ref="A7:A8"/>
    <mergeCell ref="L72:L73"/>
    <mergeCell ref="Q72:Q73"/>
    <mergeCell ref="O76:O77"/>
    <mergeCell ref="P76:P77"/>
    <mergeCell ref="Q22:Q23"/>
    <mergeCell ref="L24:L25"/>
    <mergeCell ref="O28:O29"/>
    <mergeCell ref="P28:P29"/>
    <mergeCell ref="L26:L27"/>
    <mergeCell ref="N26:N27"/>
    <mergeCell ref="O26:O27"/>
    <mergeCell ref="P26:P27"/>
    <mergeCell ref="Q26:Q27"/>
    <mergeCell ref="N28:N29"/>
    <mergeCell ref="O88:O89"/>
    <mergeCell ref="P88:P89"/>
    <mergeCell ref="Q38:Q39"/>
    <mergeCell ref="Q40:Q41"/>
    <mergeCell ref="L86:L87"/>
    <mergeCell ref="O86:O87"/>
    <mergeCell ref="P86:P87"/>
    <mergeCell ref="Q86:Q87"/>
    <mergeCell ref="L88:L89"/>
    <mergeCell ref="Q88:Q89"/>
    <mergeCell ref="N82:N83"/>
    <mergeCell ref="N84:N85"/>
    <mergeCell ref="O72:O73"/>
    <mergeCell ref="P72:P73"/>
    <mergeCell ref="N66:N67"/>
    <mergeCell ref="N68:N69"/>
    <mergeCell ref="L70:L71"/>
    <mergeCell ref="O70:O71"/>
    <mergeCell ref="Q76:Q77"/>
    <mergeCell ref="N92:N93"/>
    <mergeCell ref="N74:N75"/>
    <mergeCell ref="N76:N77"/>
    <mergeCell ref="L78:L79"/>
    <mergeCell ref="O78:O79"/>
    <mergeCell ref="P474:P475"/>
    <mergeCell ref="Q474:Q475"/>
    <mergeCell ref="L476:L477"/>
    <mergeCell ref="N476:N477"/>
    <mergeCell ref="O476:O477"/>
    <mergeCell ref="P476:P477"/>
    <mergeCell ref="Q476:Q477"/>
    <mergeCell ref="O82:O83"/>
    <mergeCell ref="P82:P83"/>
    <mergeCell ref="Q82:Q83"/>
    <mergeCell ref="P92:P93"/>
    <mergeCell ref="N86:N87"/>
    <mergeCell ref="N88:N89"/>
    <mergeCell ref="L90:L91"/>
    <mergeCell ref="O90:O91"/>
    <mergeCell ref="P90:P91"/>
    <mergeCell ref="Q90:Q91"/>
    <mergeCell ref="L92:L93"/>
    <mergeCell ref="Q92:Q93"/>
    <mergeCell ref="N90:N91"/>
    <mergeCell ref="O116:O117"/>
    <mergeCell ref="P116:P117"/>
    <mergeCell ref="O128:O129"/>
    <mergeCell ref="P128:P129"/>
    <mergeCell ref="L126:L127"/>
    <mergeCell ref="O126:O127"/>
    <mergeCell ref="N478:N479"/>
    <mergeCell ref="O478:O479"/>
    <mergeCell ref="P478:P479"/>
    <mergeCell ref="Q478:Q479"/>
    <mergeCell ref="L480:L481"/>
    <mergeCell ref="N480:N481"/>
    <mergeCell ref="O480:O481"/>
    <mergeCell ref="P480:P481"/>
    <mergeCell ref="O68:O69"/>
    <mergeCell ref="P68:P69"/>
    <mergeCell ref="L100:L101"/>
    <mergeCell ref="Q238:Q239"/>
    <mergeCell ref="L240:L241"/>
    <mergeCell ref="Q240:Q241"/>
    <mergeCell ref="O244:O245"/>
    <mergeCell ref="P244:P245"/>
    <mergeCell ref="N238:N239"/>
    <mergeCell ref="N240:N241"/>
    <mergeCell ref="L242:L243"/>
    <mergeCell ref="O242:O243"/>
    <mergeCell ref="P242:P243"/>
    <mergeCell ref="Q242:Q243"/>
    <mergeCell ref="L244:L245"/>
    <mergeCell ref="Q244:Q245"/>
    <mergeCell ref="Q480:Q481"/>
    <mergeCell ref="N70:N71"/>
    <mergeCell ref="N72:N73"/>
    <mergeCell ref="L74:L75"/>
    <mergeCell ref="O74:O75"/>
    <mergeCell ref="P74:P75"/>
    <mergeCell ref="Q74:Q75"/>
    <mergeCell ref="L76:L77"/>
    <mergeCell ref="L482:L483"/>
    <mergeCell ref="N482:N483"/>
    <mergeCell ref="O482:O483"/>
    <mergeCell ref="P482:P483"/>
    <mergeCell ref="Q482:Q483"/>
    <mergeCell ref="L484:L485"/>
    <mergeCell ref="N484:N485"/>
    <mergeCell ref="O484:O485"/>
    <mergeCell ref="P484:P485"/>
    <mergeCell ref="Q484:Q485"/>
    <mergeCell ref="L486:L487"/>
    <mergeCell ref="N486:N487"/>
    <mergeCell ref="O486:O487"/>
    <mergeCell ref="P486:P487"/>
    <mergeCell ref="Q486:Q487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L472:L473"/>
    <mergeCell ref="N472:N473"/>
    <mergeCell ref="O472:O473"/>
    <mergeCell ref="P472:P473"/>
    <mergeCell ref="Q472:Q473"/>
    <mergeCell ref="L474:L475"/>
    <mergeCell ref="N474:N475"/>
    <mergeCell ref="O474:O475"/>
    <mergeCell ref="L478:L479"/>
  </mergeCells>
  <pageMargins left="0" right="0" top="0" bottom="0" header="0" footer="0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75F4-F1CA-4F02-94C6-ED1073808AD4}">
  <dimension ref="A2:L7"/>
  <sheetViews>
    <sheetView workbookViewId="0">
      <selection activeCell="L16" sqref="L16"/>
    </sheetView>
  </sheetViews>
  <sheetFormatPr defaultRowHeight="12.75"/>
  <cols>
    <col min="1" max="1" width="11.5703125" bestFit="1" customWidth="1"/>
  </cols>
  <sheetData>
    <row r="2" spans="1:12">
      <c r="A2" cm="1">
        <f t="array" ref="A2:L7">_xlfn.LET(
    _xlpm.src, 'Ghee Avarage'!A3:Q10000,
    _xlpm.colA, _xlfn.CHOOSECOLS(_xlpm.src, 1),
    _xlpm.colB, _xlfn.CHOOSECOLS(_xlpm.src, 2),
    _xlpm.colC, _xlfn.CHOOSECOLS(_xlpm.src, 3),
    _xlpm.colD, _xlfn.CHOOSECOLS(_xlpm.src, 4),
    _xlpm.colE, _xlfn.CHOOSECOLS(_xlpm.src, 5),
    _xlpm.colF, _xlfn.CHOOSECOLS(_xlpm.src, 6),
    _xlpm.colG, _xlfn.CHOOSECOLS(_xlpm.src, 7),
    _xlpm.colH, _xlfn.CHOOSECOLS(_xlpm.src, 8),
    _xlpm.colL, _xlfn.CHOOSECOLS(_xlpm.src, 12),
    _xlpm.colO, _xlfn.CHOOSECOLS(_xlpm.src, 15),
    _xlpm.colP, _xlfn.CHOOSECOLS(_xlpm.src, 16),
    _xlpm.colQ, _xlfn.CHOOSECOLS(_xlpm.src, 17),
    _xlpm.last_p, _xlfn.XMATCH(TRUE, IFERROR(_xlpm.colP &gt; 0, FALSE), 0, -1),
    _xlpm.last, MIN(_xlpm.last_p + 1, ROWS(_xlpm.src)),
    _xlpm.r_A, _xlfn.TAKE(_xlpm.colA, _xlpm.last),
    _xlpm.r_B, _xlfn.TAKE(_xlpm.colB, _xlpm.last),
    _xlpm.r_C, _xlfn.TAKE(_xlpm.colC, _xlpm.last),
    _xlpm.r_D, _xlfn.TAKE(_xlpm.colD, _xlpm.last),
    _xlpm.r_E, _xlfn.TAKE(_xlpm.colE, _xlpm.last),
    _xlpm.r_F, _xlfn.TAKE(_xlpm.colF, _xlpm.last),
    _xlpm.r_G, _xlfn.TAKE(_xlpm.colG, _xlpm.last),
    _xlpm.r_H, _xlfn.TAKE(_xlpm.colH, _xlpm.last),
    _xlpm.r_L, _xlfn.TAKE(_xlpm.colL, _xlpm.last),
    _xlpm.r_O, _xlfn.TAKE(_xlpm.colO, _xlpm.last),
    _xlpm.r_P, _xlfn.TAKE(_xlpm.colP, _xlpm.last),
    _xlpm.r_Q, _xlfn.TAKE(_xlpm.colQ, _xlpm.last),
    _xlpm.d, _xlfn.SCAN(0, _xlpm.r_A, _xlfn.LAMBDA(_xlpm.a,_xlpm.b, IF(OR(_xlpm.b = 0, _xlpm.b = ""), _xlpm.a, _xlpm.b))),
    _xlpm.o, _xlfn.SCAN(0, _xlpm.r_O, _xlfn.LAMBDA(_xlpm.a,_xlpm.b, IF(OR(_xlpm.b = 0, _xlpm.b = ""), _xlpm.a, _xlpm.b))),
    _xlpm.pos, _xlfn._xlws.FILTER(_xlfn.SEQUENCE(_xlpm.last_p), IFERROR(_xlfn.TAKE(_xlpm.colO, _xlpm.last_p) &lt;&gt; 0, FALSE)),
    _xlpm.start, MIN(_xlfn.TAKE(_xlpm.pos, -3)),
    _xlfn.DROP(
        _xlfn.HSTACK(
            _xlpm.d,
            _xlpm.r_B,
            _xlpm.r_C,
            _xlpm.r_D,
            _xlpm.r_E,
            _xlpm.r_F,
            _xlpm.r_G,
            _xlpm.r_H,
            IF(_xlpm.r_B = "M", 0, _xlpm.r_L),
            IF(_xlpm.r_B = "M", 0, _xlpm.o),
            IF(_xlpm.r_B = "M", 0, _xlpm.r_P),
            IF(_xlpm.r_B = "M", 0, _xlpm.r_Q)
        ),
        _xlpm.start - 1
    )
)</f>
        <v>46302</v>
      </c>
      <c r="B2" t="str">
        <v>E</v>
      </c>
      <c r="C2">
        <v>181.39999999999998</v>
      </c>
      <c r="D2">
        <v>9415.2999999999993</v>
      </c>
      <c r="E2">
        <v>334.9</v>
      </c>
      <c r="F2">
        <v>325.2</v>
      </c>
      <c r="G2">
        <v>109.4</v>
      </c>
      <c r="H2">
        <v>10366.199999999999</v>
      </c>
      <c r="I2">
        <v>20</v>
      </c>
      <c r="J2">
        <v>11368.499999999998</v>
      </c>
      <c r="K2">
        <v>487.58</v>
      </c>
      <c r="L2">
        <v>23.316173756101559</v>
      </c>
    </row>
    <row r="3" spans="1:12">
      <c r="A3">
        <v>46303</v>
      </c>
      <c r="B3" t="str">
        <v>M</v>
      </c>
      <c r="C3">
        <v>189.60000000000002</v>
      </c>
      <c r="D3">
        <v>9.3000000000000007</v>
      </c>
      <c r="E3">
        <v>364.59999999999997</v>
      </c>
      <c r="F3">
        <v>356</v>
      </c>
      <c r="G3">
        <v>102.80000000000001</v>
      </c>
      <c r="H3">
        <v>1022.3</v>
      </c>
      <c r="I3">
        <v>0</v>
      </c>
      <c r="J3">
        <v>0</v>
      </c>
      <c r="K3">
        <v>0</v>
      </c>
      <c r="L3">
        <v>0</v>
      </c>
    </row>
    <row r="4" spans="1:12">
      <c r="A4">
        <v>46303</v>
      </c>
      <c r="B4" t="str">
        <v>E</v>
      </c>
      <c r="C4">
        <v>179.2</v>
      </c>
      <c r="D4">
        <v>8030.6</v>
      </c>
      <c r="E4">
        <v>321.39999999999998</v>
      </c>
      <c r="F4">
        <v>323.8</v>
      </c>
      <c r="G4">
        <v>108.60000000000001</v>
      </c>
      <c r="H4">
        <v>8963.6</v>
      </c>
      <c r="I4">
        <v>20</v>
      </c>
      <c r="J4">
        <v>9973.8000000000011</v>
      </c>
      <c r="K4">
        <v>405.41</v>
      </c>
      <c r="L4">
        <v>24.601761180039961</v>
      </c>
    </row>
    <row r="5" spans="1:12">
      <c r="A5">
        <v>46304</v>
      </c>
      <c r="B5" t="str">
        <v>M</v>
      </c>
      <c r="C5">
        <v>180.4</v>
      </c>
      <c r="D5">
        <v>18</v>
      </c>
      <c r="E5">
        <v>370.80000000000007</v>
      </c>
      <c r="F5">
        <v>359.7</v>
      </c>
      <c r="G5">
        <v>101.3</v>
      </c>
      <c r="H5">
        <v>1030.2</v>
      </c>
      <c r="I5">
        <v>0</v>
      </c>
      <c r="J5">
        <v>0</v>
      </c>
      <c r="K5">
        <v>0</v>
      </c>
      <c r="L5">
        <v>0</v>
      </c>
    </row>
    <row r="6" spans="1:12">
      <c r="A6">
        <v>46304</v>
      </c>
      <c r="B6" t="str">
        <v>E</v>
      </c>
      <c r="C6">
        <v>170.7</v>
      </c>
      <c r="D6">
        <v>9929</v>
      </c>
      <c r="E6">
        <v>319.10000000000002</v>
      </c>
      <c r="F6">
        <v>287.20000000000005</v>
      </c>
      <c r="G6">
        <v>112.19999999999999</v>
      </c>
      <c r="H6">
        <v>10818.200000000003</v>
      </c>
      <c r="I6">
        <v>20</v>
      </c>
      <c r="J6">
        <v>11772.100000000002</v>
      </c>
      <c r="K6">
        <v>510.82</v>
      </c>
      <c r="L6">
        <v>23.045495477859134</v>
      </c>
    </row>
    <row r="7" spans="1:12">
      <c r="A7">
        <v>46305</v>
      </c>
      <c r="B7" t="str">
        <v>M</v>
      </c>
      <c r="C7">
        <v>142.89999999999998</v>
      </c>
      <c r="D7">
        <v>19.2</v>
      </c>
      <c r="E7">
        <v>359.7</v>
      </c>
      <c r="F7">
        <v>347.9</v>
      </c>
      <c r="G7">
        <v>104.19999999999999</v>
      </c>
      <c r="H7">
        <v>973.89999999999986</v>
      </c>
      <c r="I7">
        <v>0</v>
      </c>
      <c r="J7">
        <v>0</v>
      </c>
      <c r="K7">
        <v>0</v>
      </c>
      <c r="L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H738"/>
  <sheetViews>
    <sheetView topLeftCell="B1" workbookViewId="0">
      <pane ySplit="4" topLeftCell="A5" activePane="bottomLeft" state="frozen"/>
      <selection pane="bottomLeft" activeCell="C19" sqref="C19"/>
      <selection activeCell="B1" sqref="B1"/>
    </sheetView>
  </sheetViews>
  <sheetFormatPr defaultColWidth="12.5703125" defaultRowHeight="15.75" customHeight="1"/>
  <sheetData>
    <row r="1" spans="1:7" ht="15.75" customHeight="1">
      <c r="A1" s="450"/>
      <c r="B1" s="451" t="s">
        <v>156</v>
      </c>
      <c r="C1" s="452"/>
      <c r="D1" s="452"/>
      <c r="E1" s="452"/>
      <c r="F1" s="452"/>
      <c r="G1" s="437"/>
    </row>
    <row r="2" spans="1:7" ht="13.5">
      <c r="A2" s="435"/>
      <c r="B2" s="453" t="s">
        <v>157</v>
      </c>
      <c r="C2" s="454"/>
      <c r="D2" s="454"/>
      <c r="E2" s="454"/>
      <c r="F2" s="454"/>
      <c r="G2" s="429"/>
    </row>
    <row r="3" spans="1:7" ht="13.5">
      <c r="A3" s="435"/>
      <c r="B3" s="455" t="s">
        <v>158</v>
      </c>
      <c r="C3" s="454"/>
      <c r="D3" s="454"/>
      <c r="E3" s="454"/>
      <c r="F3" s="454"/>
      <c r="G3" s="429"/>
    </row>
    <row r="4" spans="1:7" ht="13.5">
      <c r="A4" s="435"/>
      <c r="B4" s="456" t="s">
        <v>159</v>
      </c>
      <c r="C4" s="457"/>
      <c r="D4" s="457"/>
      <c r="E4" s="457"/>
      <c r="F4" s="457"/>
      <c r="G4" s="436"/>
    </row>
    <row r="5" spans="1:7" ht="24">
      <c r="A5" s="233" t="s">
        <v>160</v>
      </c>
      <c r="B5" s="236" t="s">
        <v>161</v>
      </c>
      <c r="C5" s="234" t="s">
        <v>162</v>
      </c>
      <c r="D5" s="235" t="s">
        <v>163</v>
      </c>
      <c r="E5" s="235" t="s">
        <v>164</v>
      </c>
      <c r="F5" s="238" t="s">
        <v>165</v>
      </c>
      <c r="G5" s="220"/>
    </row>
    <row r="6" spans="1:7" s="152" customFormat="1" ht="12.75">
      <c r="A6" s="219">
        <v>1</v>
      </c>
      <c r="B6" s="237">
        <v>46296</v>
      </c>
      <c r="C6" s="112">
        <v>30</v>
      </c>
      <c r="D6" s="112">
        <v>225</v>
      </c>
      <c r="E6" s="112">
        <f>+C6*D6</f>
        <v>6750</v>
      </c>
      <c r="F6" s="215"/>
      <c r="G6" s="230"/>
    </row>
    <row r="7" spans="1:7" s="152" customFormat="1" ht="12.75">
      <c r="A7" s="219">
        <v>2</v>
      </c>
      <c r="B7" s="237">
        <v>46297</v>
      </c>
      <c r="C7" s="112">
        <v>30</v>
      </c>
      <c r="D7" s="112">
        <v>225</v>
      </c>
      <c r="E7" s="112">
        <f>+C7*D7</f>
        <v>6750</v>
      </c>
      <c r="F7" s="215"/>
      <c r="G7" s="230"/>
    </row>
    <row r="8" spans="1:7" s="152" customFormat="1" ht="12.75">
      <c r="A8" s="219">
        <v>3</v>
      </c>
      <c r="B8" s="237">
        <v>46298</v>
      </c>
      <c r="C8" s="112">
        <v>15</v>
      </c>
      <c r="D8" s="112">
        <v>225</v>
      </c>
      <c r="E8" s="112">
        <f>+C8*D8</f>
        <v>3375</v>
      </c>
      <c r="F8" s="215"/>
      <c r="G8" s="230"/>
    </row>
    <row r="9" spans="1:7" s="152" customFormat="1" ht="12.75">
      <c r="A9" s="219">
        <v>4</v>
      </c>
      <c r="B9" s="237">
        <v>46299</v>
      </c>
      <c r="C9" s="112">
        <v>33</v>
      </c>
      <c r="D9" s="112">
        <v>225</v>
      </c>
      <c r="E9" s="112">
        <f>+C9*D9</f>
        <v>7425</v>
      </c>
      <c r="F9" s="215"/>
      <c r="G9" s="230" t="s">
        <v>166</v>
      </c>
    </row>
    <row r="10" spans="1:7" s="152" customFormat="1" ht="12.75">
      <c r="A10" s="219">
        <v>5</v>
      </c>
      <c r="B10" s="237">
        <v>46300</v>
      </c>
      <c r="C10" s="112">
        <v>35</v>
      </c>
      <c r="D10" s="112">
        <v>225</v>
      </c>
      <c r="E10" s="112">
        <f>+C10*D10</f>
        <v>7875</v>
      </c>
      <c r="F10" s="215"/>
      <c r="G10" s="230"/>
    </row>
    <row r="11" spans="1:7" s="152" customFormat="1" ht="12.75">
      <c r="A11" s="219">
        <v>6</v>
      </c>
      <c r="B11" s="237">
        <v>46301</v>
      </c>
      <c r="C11" s="112">
        <v>30</v>
      </c>
      <c r="D11" s="112">
        <v>225</v>
      </c>
      <c r="E11" s="112">
        <f>+C11*D11</f>
        <v>6750</v>
      </c>
      <c r="F11" s="215"/>
      <c r="G11" s="230" t="s">
        <v>167</v>
      </c>
    </row>
    <row r="12" spans="1:7" s="152" customFormat="1" ht="12.75">
      <c r="A12" s="219">
        <v>7</v>
      </c>
      <c r="B12" s="237">
        <v>46302</v>
      </c>
      <c r="C12" s="112">
        <v>40</v>
      </c>
      <c r="D12" s="112">
        <v>225</v>
      </c>
      <c r="E12" s="112">
        <f>+C12*D12</f>
        <v>9000</v>
      </c>
      <c r="F12" s="215"/>
      <c r="G12" s="230"/>
    </row>
    <row r="13" spans="1:7" s="152" customFormat="1" ht="12.75">
      <c r="A13" s="219">
        <v>8</v>
      </c>
      <c r="B13" s="237">
        <v>46303</v>
      </c>
      <c r="C13" s="112">
        <v>35</v>
      </c>
      <c r="D13" s="112">
        <v>225</v>
      </c>
      <c r="E13" s="112">
        <f>+C13*D13</f>
        <v>7875</v>
      </c>
      <c r="F13" s="215"/>
      <c r="G13" s="230"/>
    </row>
    <row r="14" spans="1:7" s="152" customFormat="1" ht="12.75">
      <c r="A14" s="219">
        <v>9</v>
      </c>
      <c r="B14" s="237">
        <v>46304</v>
      </c>
      <c r="C14" s="112">
        <v>45</v>
      </c>
      <c r="D14" s="112">
        <v>225</v>
      </c>
      <c r="E14" s="112">
        <f>+C14*D14</f>
        <v>10125</v>
      </c>
      <c r="F14" s="215"/>
      <c r="G14" s="230"/>
    </row>
    <row r="15" spans="1:7" s="152" customFormat="1" ht="12.75">
      <c r="A15" s="219">
        <v>10</v>
      </c>
      <c r="B15" s="237">
        <v>46305</v>
      </c>
      <c r="C15" s="112">
        <v>20</v>
      </c>
      <c r="D15" s="112">
        <v>225</v>
      </c>
      <c r="E15" s="112">
        <f>+C15*D15</f>
        <v>4500</v>
      </c>
      <c r="F15" s="215"/>
      <c r="G15" s="230"/>
    </row>
    <row r="16" spans="1:7" s="152" customFormat="1" ht="12.75">
      <c r="A16" s="219">
        <v>11</v>
      </c>
      <c r="B16" s="237">
        <v>46306</v>
      </c>
      <c r="C16" s="112">
        <v>15</v>
      </c>
      <c r="D16" s="112">
        <v>225</v>
      </c>
      <c r="E16" s="112">
        <f>+C16*D16</f>
        <v>3375</v>
      </c>
      <c r="F16" s="215"/>
      <c r="G16" s="230"/>
    </row>
    <row r="17" spans="1:7" s="152" customFormat="1" ht="12.75">
      <c r="A17" s="219">
        <v>12</v>
      </c>
      <c r="B17" s="237">
        <v>46307</v>
      </c>
      <c r="C17" s="112">
        <v>35</v>
      </c>
      <c r="D17" s="112">
        <v>225</v>
      </c>
      <c r="E17" s="112">
        <f>+C17*D17</f>
        <v>7875</v>
      </c>
      <c r="F17" s="215"/>
      <c r="G17" s="230"/>
    </row>
    <row r="18" spans="1:7" s="152" customFormat="1" ht="12.75">
      <c r="A18" s="219">
        <v>13</v>
      </c>
      <c r="B18" s="237">
        <v>46308</v>
      </c>
      <c r="C18" s="112">
        <v>30</v>
      </c>
      <c r="D18" s="112">
        <v>225</v>
      </c>
      <c r="E18" s="112">
        <f>+C18*D18</f>
        <v>6750</v>
      </c>
      <c r="F18" s="215"/>
      <c r="G18" s="230"/>
    </row>
    <row r="19" spans="1:7" s="152" customFormat="1" ht="12.75">
      <c r="A19" s="219">
        <v>14</v>
      </c>
      <c r="B19" s="237">
        <v>46309</v>
      </c>
      <c r="C19" s="112"/>
      <c r="D19" s="112">
        <v>225</v>
      </c>
      <c r="E19" s="112">
        <f>+C19*D19</f>
        <v>0</v>
      </c>
      <c r="F19" s="215"/>
      <c r="G19" s="230"/>
    </row>
    <row r="20" spans="1:7" s="152" customFormat="1" ht="12.75">
      <c r="A20" s="219">
        <v>15</v>
      </c>
      <c r="B20" s="237">
        <v>46310</v>
      </c>
      <c r="C20" s="112"/>
      <c r="D20" s="112">
        <v>225</v>
      </c>
      <c r="E20" s="112">
        <f>+C20*D20</f>
        <v>0</v>
      </c>
      <c r="F20" s="215"/>
      <c r="G20" s="230"/>
    </row>
    <row r="21" spans="1:7" s="152" customFormat="1" ht="12.75">
      <c r="A21" s="219">
        <v>16</v>
      </c>
      <c r="B21" s="237">
        <v>46311</v>
      </c>
      <c r="C21" s="112"/>
      <c r="D21" s="112">
        <v>225</v>
      </c>
      <c r="E21" s="112">
        <f>+C21*D21</f>
        <v>0</v>
      </c>
      <c r="F21" s="215"/>
      <c r="G21" s="230"/>
    </row>
    <row r="22" spans="1:7" s="152" customFormat="1" ht="12.75">
      <c r="A22" s="219">
        <v>17</v>
      </c>
      <c r="B22" s="237">
        <v>46312</v>
      </c>
      <c r="C22" s="112"/>
      <c r="D22" s="112">
        <v>225</v>
      </c>
      <c r="E22" s="112">
        <f>+C22*D22</f>
        <v>0</v>
      </c>
      <c r="F22" s="215"/>
      <c r="G22" s="230"/>
    </row>
    <row r="23" spans="1:7" s="152" customFormat="1" ht="12.75">
      <c r="A23" s="219">
        <v>18</v>
      </c>
      <c r="B23" s="237">
        <v>46313</v>
      </c>
      <c r="C23" s="112"/>
      <c r="D23" s="112">
        <v>225</v>
      </c>
      <c r="E23" s="112">
        <f>+C23*D23</f>
        <v>0</v>
      </c>
      <c r="F23" s="215"/>
      <c r="G23" s="230"/>
    </row>
    <row r="24" spans="1:7" s="152" customFormat="1" ht="12.75">
      <c r="A24" s="219">
        <v>19</v>
      </c>
      <c r="B24" s="237">
        <v>46314</v>
      </c>
      <c r="C24" s="112"/>
      <c r="D24" s="112">
        <v>225</v>
      </c>
      <c r="E24" s="112">
        <f>+C24*D24</f>
        <v>0</v>
      </c>
      <c r="F24" s="215"/>
      <c r="G24" s="230"/>
    </row>
    <row r="25" spans="1:7" s="152" customFormat="1" ht="12.75">
      <c r="A25" s="219">
        <v>20</v>
      </c>
      <c r="B25" s="237">
        <v>46315</v>
      </c>
      <c r="C25" s="112"/>
      <c r="D25" s="112">
        <v>225</v>
      </c>
      <c r="E25" s="112">
        <f>+C25*D25</f>
        <v>0</v>
      </c>
      <c r="F25" s="215"/>
      <c r="G25" s="230"/>
    </row>
    <row r="26" spans="1:7" s="152" customFormat="1" ht="12.75">
      <c r="A26" s="219">
        <v>21</v>
      </c>
      <c r="B26" s="237">
        <v>46316</v>
      </c>
      <c r="C26" s="112"/>
      <c r="D26" s="112">
        <v>225</v>
      </c>
      <c r="E26" s="112">
        <f>+C26*D26</f>
        <v>0</v>
      </c>
      <c r="F26" s="215"/>
      <c r="G26" s="230"/>
    </row>
    <row r="27" spans="1:7" s="152" customFormat="1" ht="12.75">
      <c r="A27" s="219">
        <v>22</v>
      </c>
      <c r="B27" s="237">
        <v>46317</v>
      </c>
      <c r="C27" s="112"/>
      <c r="D27" s="112">
        <v>225</v>
      </c>
      <c r="E27" s="112">
        <f>+C27*D27</f>
        <v>0</v>
      </c>
      <c r="F27" s="215"/>
      <c r="G27" s="230"/>
    </row>
    <row r="28" spans="1:7" s="152" customFormat="1" ht="12.75">
      <c r="A28" s="219">
        <v>23</v>
      </c>
      <c r="B28" s="237">
        <v>46318</v>
      </c>
      <c r="C28" s="112"/>
      <c r="D28" s="112">
        <v>225</v>
      </c>
      <c r="E28" s="112">
        <f>+C28*D28</f>
        <v>0</v>
      </c>
      <c r="F28" s="215"/>
      <c r="G28" s="230"/>
    </row>
    <row r="29" spans="1:7" s="152" customFormat="1" ht="12.75">
      <c r="A29" s="219">
        <v>24</v>
      </c>
      <c r="B29" s="237">
        <v>46319</v>
      </c>
      <c r="C29" s="112"/>
      <c r="D29" s="112">
        <v>225</v>
      </c>
      <c r="E29" s="112">
        <f>+C29*D29</f>
        <v>0</v>
      </c>
      <c r="F29" s="215"/>
      <c r="G29" s="230"/>
    </row>
    <row r="30" spans="1:7" s="152" customFormat="1" ht="12.75">
      <c r="A30" s="219">
        <v>25</v>
      </c>
      <c r="B30" s="237">
        <v>46320</v>
      </c>
      <c r="C30" s="112"/>
      <c r="D30" s="112">
        <v>225</v>
      </c>
      <c r="E30" s="112">
        <f>+C30*D30</f>
        <v>0</v>
      </c>
      <c r="F30" s="215"/>
      <c r="G30" s="230"/>
    </row>
    <row r="31" spans="1:7" s="152" customFormat="1" ht="12.75">
      <c r="A31" s="219">
        <v>26</v>
      </c>
      <c r="B31" s="237">
        <v>46321</v>
      </c>
      <c r="C31" s="112"/>
      <c r="D31" s="112">
        <v>225</v>
      </c>
      <c r="E31" s="112">
        <f>+C31*D31</f>
        <v>0</v>
      </c>
      <c r="F31" s="215"/>
      <c r="G31" s="230"/>
    </row>
    <row r="32" spans="1:7" s="152" customFormat="1" ht="12.75">
      <c r="A32" s="219">
        <v>27</v>
      </c>
      <c r="B32" s="237">
        <v>46322</v>
      </c>
      <c r="C32" s="112"/>
      <c r="D32" s="112">
        <v>225</v>
      </c>
      <c r="E32" s="112">
        <f>+C32*D32</f>
        <v>0</v>
      </c>
      <c r="F32" s="215"/>
      <c r="G32" s="230"/>
    </row>
    <row r="33" spans="1:7" s="152" customFormat="1" ht="12.75">
      <c r="A33" s="219">
        <v>28</v>
      </c>
      <c r="B33" s="237">
        <v>46323</v>
      </c>
      <c r="C33" s="112"/>
      <c r="D33" s="112">
        <v>225</v>
      </c>
      <c r="E33" s="112">
        <f>+C33*D33</f>
        <v>0</v>
      </c>
      <c r="F33" s="215"/>
      <c r="G33" s="230"/>
    </row>
    <row r="34" spans="1:7" s="152" customFormat="1" ht="12.75">
      <c r="A34" s="219">
        <v>29</v>
      </c>
      <c r="B34" s="237">
        <v>46324</v>
      </c>
      <c r="C34" s="112"/>
      <c r="D34" s="112">
        <v>225</v>
      </c>
      <c r="E34" s="112">
        <f>+C34*D34</f>
        <v>0</v>
      </c>
      <c r="F34" s="222"/>
      <c r="G34" s="230"/>
    </row>
    <row r="35" spans="1:7" s="152" customFormat="1" ht="12.75">
      <c r="A35" s="219">
        <v>30</v>
      </c>
      <c r="B35" s="237">
        <v>46325</v>
      </c>
      <c r="C35" s="112"/>
      <c r="D35" s="112">
        <v>225</v>
      </c>
      <c r="E35" s="112">
        <f>+C35*D35</f>
        <v>0</v>
      </c>
      <c r="F35" s="215"/>
      <c r="G35" s="230"/>
    </row>
    <row r="36" spans="1:7" s="152" customFormat="1" ht="12.75">
      <c r="A36" s="219">
        <v>31</v>
      </c>
      <c r="B36" s="237">
        <v>46326</v>
      </c>
      <c r="C36" s="112"/>
      <c r="D36" s="112"/>
      <c r="E36" s="112"/>
      <c r="F36" s="215"/>
      <c r="G36" s="230"/>
    </row>
    <row r="37" spans="1:7" s="152" customFormat="1" ht="17.25">
      <c r="A37" s="223"/>
      <c r="B37" s="221" t="s">
        <v>168</v>
      </c>
      <c r="C37" s="228">
        <f>SUM(C6:C36)</f>
        <v>393</v>
      </c>
      <c r="D37" s="224"/>
      <c r="E37" s="228">
        <f>SUM(E6:E36)</f>
        <v>88425</v>
      </c>
      <c r="F37" s="225"/>
      <c r="G37" s="230"/>
    </row>
    <row r="38" spans="1:7" ht="17.25">
      <c r="A38" s="219">
        <v>1</v>
      </c>
      <c r="B38" s="213">
        <v>46266</v>
      </c>
      <c r="C38" s="112">
        <v>35</v>
      </c>
      <c r="D38" s="112">
        <v>225</v>
      </c>
      <c r="E38" s="112">
        <f>+C38*D38</f>
        <v>7875</v>
      </c>
      <c r="F38" s="215"/>
      <c r="G38" s="139"/>
    </row>
    <row r="39" spans="1:7" ht="17.25">
      <c r="A39" s="219">
        <v>2</v>
      </c>
      <c r="B39" s="213">
        <v>46267</v>
      </c>
      <c r="C39" s="112">
        <v>30</v>
      </c>
      <c r="D39" s="112">
        <v>225</v>
      </c>
      <c r="E39" s="112">
        <f>+C39*D39</f>
        <v>6750</v>
      </c>
      <c r="F39" s="215"/>
      <c r="G39" s="139"/>
    </row>
    <row r="40" spans="1:7" ht="17.25">
      <c r="A40" s="219">
        <v>3</v>
      </c>
      <c r="B40" s="213">
        <v>46268</v>
      </c>
      <c r="C40" s="112">
        <v>40</v>
      </c>
      <c r="D40" s="112">
        <v>225</v>
      </c>
      <c r="E40" s="112">
        <f>+C40*D40</f>
        <v>9000</v>
      </c>
      <c r="F40" s="215"/>
      <c r="G40" s="139"/>
    </row>
    <row r="41" spans="1:7" ht="17.25">
      <c r="A41" s="219">
        <v>4</v>
      </c>
      <c r="B41" s="213">
        <v>46269</v>
      </c>
      <c r="C41" s="112">
        <v>35</v>
      </c>
      <c r="D41" s="112">
        <v>225</v>
      </c>
      <c r="E41" s="112">
        <f>+C41*D41</f>
        <v>7875</v>
      </c>
      <c r="F41" s="215"/>
      <c r="G41" s="139"/>
    </row>
    <row r="42" spans="1:7" ht="17.25">
      <c r="A42" s="219">
        <v>5</v>
      </c>
      <c r="B42" s="213">
        <v>46270</v>
      </c>
      <c r="C42" s="112">
        <v>40</v>
      </c>
      <c r="D42" s="112">
        <v>225</v>
      </c>
      <c r="E42" s="112">
        <f>+C42*D42</f>
        <v>9000</v>
      </c>
      <c r="F42" s="215"/>
      <c r="G42" s="139"/>
    </row>
    <row r="43" spans="1:7" ht="17.25">
      <c r="A43" s="219">
        <v>6</v>
      </c>
      <c r="B43" s="213">
        <v>46271</v>
      </c>
      <c r="C43" s="112">
        <v>35</v>
      </c>
      <c r="D43" s="112">
        <v>225</v>
      </c>
      <c r="E43" s="112">
        <f>+C43*D43</f>
        <v>7875</v>
      </c>
      <c r="F43" s="215"/>
      <c r="G43" s="139"/>
    </row>
    <row r="44" spans="1:7" ht="17.25">
      <c r="A44" s="219">
        <v>7</v>
      </c>
      <c r="B44" s="213">
        <v>46272</v>
      </c>
      <c r="C44" s="112">
        <v>40</v>
      </c>
      <c r="D44" s="112">
        <v>225</v>
      </c>
      <c r="E44" s="112">
        <f>+C44*D44</f>
        <v>9000</v>
      </c>
      <c r="F44" s="215"/>
      <c r="G44" s="139"/>
    </row>
    <row r="45" spans="1:7" ht="17.25">
      <c r="A45" s="219">
        <v>8</v>
      </c>
      <c r="B45" s="213">
        <v>46273</v>
      </c>
      <c r="C45" s="112">
        <v>40</v>
      </c>
      <c r="D45" s="112">
        <v>225</v>
      </c>
      <c r="E45" s="112">
        <f>+C45*D45</f>
        <v>9000</v>
      </c>
      <c r="F45" s="215"/>
      <c r="G45" s="139"/>
    </row>
    <row r="46" spans="1:7" ht="17.25">
      <c r="A46" s="219">
        <v>9</v>
      </c>
      <c r="B46" s="213">
        <v>46274</v>
      </c>
      <c r="C46" s="112">
        <v>40</v>
      </c>
      <c r="D46" s="112">
        <v>225</v>
      </c>
      <c r="E46" s="112">
        <f>+C46*D46</f>
        <v>9000</v>
      </c>
      <c r="F46" s="215"/>
      <c r="G46" s="139"/>
    </row>
    <row r="47" spans="1:7" ht="17.25">
      <c r="A47" s="219">
        <v>10</v>
      </c>
      <c r="B47" s="213">
        <v>46275</v>
      </c>
      <c r="C47" s="112">
        <v>30</v>
      </c>
      <c r="D47" s="112">
        <v>225</v>
      </c>
      <c r="E47" s="112">
        <f>+C47*D47</f>
        <v>6750</v>
      </c>
      <c r="F47" s="215"/>
      <c r="G47" s="139"/>
    </row>
    <row r="48" spans="1:7" ht="17.25">
      <c r="A48" s="219">
        <v>11</v>
      </c>
      <c r="B48" s="213">
        <v>46276</v>
      </c>
      <c r="C48" s="112">
        <v>40</v>
      </c>
      <c r="D48" s="112">
        <v>225</v>
      </c>
      <c r="E48" s="112">
        <f>+C48*D48</f>
        <v>9000</v>
      </c>
      <c r="F48" s="215"/>
      <c r="G48" s="139"/>
    </row>
    <row r="49" spans="1:7" ht="17.25">
      <c r="A49" s="219">
        <v>12</v>
      </c>
      <c r="B49" s="213">
        <v>46277</v>
      </c>
      <c r="C49" s="112">
        <v>35</v>
      </c>
      <c r="D49" s="112">
        <v>225</v>
      </c>
      <c r="E49" s="112">
        <f>+C49*D49</f>
        <v>7875</v>
      </c>
      <c r="F49" s="215"/>
      <c r="G49" s="139"/>
    </row>
    <row r="50" spans="1:7" ht="17.25">
      <c r="A50" s="219">
        <v>13</v>
      </c>
      <c r="B50" s="213">
        <v>46278</v>
      </c>
      <c r="C50" s="112">
        <v>32</v>
      </c>
      <c r="D50" s="112">
        <v>225</v>
      </c>
      <c r="E50" s="112">
        <f>+C50*D50</f>
        <v>7200</v>
      </c>
      <c r="F50" s="215"/>
      <c r="G50" s="139"/>
    </row>
    <row r="51" spans="1:7" ht="17.25">
      <c r="A51" s="219">
        <v>14</v>
      </c>
      <c r="B51" s="213">
        <v>46279</v>
      </c>
      <c r="C51" s="112">
        <v>32</v>
      </c>
      <c r="D51" s="112">
        <v>225</v>
      </c>
      <c r="E51" s="112">
        <f>+C51*D51</f>
        <v>7200</v>
      </c>
      <c r="F51" s="215"/>
      <c r="G51" s="139"/>
    </row>
    <row r="52" spans="1:7" ht="17.25">
      <c r="A52" s="219">
        <v>15</v>
      </c>
      <c r="B52" s="213">
        <v>46280</v>
      </c>
      <c r="C52" s="112">
        <v>35</v>
      </c>
      <c r="D52" s="112">
        <v>225</v>
      </c>
      <c r="E52" s="112">
        <f>+C52*D52</f>
        <v>7875</v>
      </c>
      <c r="F52" s="215"/>
      <c r="G52" s="139"/>
    </row>
    <row r="53" spans="1:7" ht="17.25">
      <c r="A53" s="219">
        <v>16</v>
      </c>
      <c r="B53" s="213">
        <v>46281</v>
      </c>
      <c r="C53" s="112">
        <v>40</v>
      </c>
      <c r="D53" s="112">
        <v>225</v>
      </c>
      <c r="E53" s="112">
        <f>+C53*D53</f>
        <v>9000</v>
      </c>
      <c r="F53" s="215"/>
      <c r="G53" s="139"/>
    </row>
    <row r="54" spans="1:7" ht="17.25">
      <c r="A54" s="219">
        <v>17</v>
      </c>
      <c r="B54" s="213">
        <v>46282</v>
      </c>
      <c r="C54" s="112">
        <v>30</v>
      </c>
      <c r="D54" s="112">
        <v>225</v>
      </c>
      <c r="E54" s="112">
        <f>+C54*D54</f>
        <v>6750</v>
      </c>
      <c r="F54" s="215"/>
      <c r="G54" s="139"/>
    </row>
    <row r="55" spans="1:7" ht="17.25">
      <c r="A55" s="219">
        <v>18</v>
      </c>
      <c r="B55" s="213">
        <v>46283</v>
      </c>
      <c r="C55" s="112">
        <v>32</v>
      </c>
      <c r="D55" s="112">
        <v>225</v>
      </c>
      <c r="E55" s="112">
        <f>+C55*D55</f>
        <v>7200</v>
      </c>
      <c r="F55" s="215"/>
      <c r="G55" s="139"/>
    </row>
    <row r="56" spans="1:7" ht="17.25">
      <c r="A56" s="219">
        <v>19</v>
      </c>
      <c r="B56" s="213">
        <v>46284</v>
      </c>
      <c r="C56" s="112">
        <v>0</v>
      </c>
      <c r="D56" s="112">
        <v>225</v>
      </c>
      <c r="E56" s="112">
        <f>+C56*D56</f>
        <v>0</v>
      </c>
      <c r="F56" s="215"/>
      <c r="G56" s="139" t="s">
        <v>169</v>
      </c>
    </row>
    <row r="57" spans="1:7" ht="17.25">
      <c r="A57" s="219">
        <v>20</v>
      </c>
      <c r="B57" s="213">
        <v>46285</v>
      </c>
      <c r="C57" s="112">
        <v>40</v>
      </c>
      <c r="D57" s="112">
        <v>225</v>
      </c>
      <c r="E57" s="112">
        <f>+C57*D57</f>
        <v>9000</v>
      </c>
      <c r="F57" s="215"/>
      <c r="G57" s="139"/>
    </row>
    <row r="58" spans="1:7" ht="17.25">
      <c r="A58" s="219">
        <v>21</v>
      </c>
      <c r="B58" s="213">
        <v>46286</v>
      </c>
      <c r="C58" s="112">
        <v>38</v>
      </c>
      <c r="D58" s="112">
        <v>225</v>
      </c>
      <c r="E58" s="112">
        <f>+C58*D58</f>
        <v>8550</v>
      </c>
      <c r="F58" s="215"/>
      <c r="G58" s="139"/>
    </row>
    <row r="59" spans="1:7" ht="17.25">
      <c r="A59" s="219">
        <v>22</v>
      </c>
      <c r="B59" s="213">
        <v>46287</v>
      </c>
      <c r="C59" s="112">
        <v>35</v>
      </c>
      <c r="D59" s="112">
        <v>225</v>
      </c>
      <c r="E59" s="112">
        <f>+C59*D59</f>
        <v>7875</v>
      </c>
      <c r="F59" s="215"/>
      <c r="G59" s="139"/>
    </row>
    <row r="60" spans="1:7" ht="17.25">
      <c r="A60" s="219">
        <v>23</v>
      </c>
      <c r="B60" s="213">
        <v>46288</v>
      </c>
      <c r="C60" s="112">
        <v>35</v>
      </c>
      <c r="D60" s="112">
        <v>225</v>
      </c>
      <c r="E60" s="112">
        <f>+C60*D60</f>
        <v>7875</v>
      </c>
      <c r="F60" s="215"/>
      <c r="G60" s="139"/>
    </row>
    <row r="61" spans="1:7" ht="17.25">
      <c r="A61" s="219">
        <v>24</v>
      </c>
      <c r="B61" s="213">
        <v>46289</v>
      </c>
      <c r="C61" s="112">
        <v>40</v>
      </c>
      <c r="D61" s="112">
        <v>225</v>
      </c>
      <c r="E61" s="112">
        <f>+C61*D61</f>
        <v>9000</v>
      </c>
      <c r="F61" s="215"/>
      <c r="G61" s="139"/>
    </row>
    <row r="62" spans="1:7" ht="17.25">
      <c r="A62" s="219">
        <v>25</v>
      </c>
      <c r="B62" s="213">
        <v>46290</v>
      </c>
      <c r="C62" s="112">
        <v>40</v>
      </c>
      <c r="D62" s="112">
        <v>225</v>
      </c>
      <c r="E62" s="112">
        <f>+C62*D62</f>
        <v>9000</v>
      </c>
      <c r="F62" s="215"/>
      <c r="G62" s="139"/>
    </row>
    <row r="63" spans="1:7" ht="17.25">
      <c r="A63" s="219">
        <v>26</v>
      </c>
      <c r="B63" s="213">
        <v>46291</v>
      </c>
      <c r="C63" s="112">
        <v>0</v>
      </c>
      <c r="D63" s="112">
        <v>225</v>
      </c>
      <c r="E63" s="112">
        <f>+C63*D63</f>
        <v>0</v>
      </c>
      <c r="F63" s="215"/>
      <c r="G63" s="139"/>
    </row>
    <row r="64" spans="1:7" ht="17.25">
      <c r="A64" s="219">
        <v>27</v>
      </c>
      <c r="B64" s="213">
        <v>46292</v>
      </c>
      <c r="C64" s="112">
        <v>40</v>
      </c>
      <c r="D64" s="112">
        <v>225</v>
      </c>
      <c r="E64" s="112">
        <f>+C64*D64</f>
        <v>9000</v>
      </c>
      <c r="F64" s="215"/>
      <c r="G64" s="139"/>
    </row>
    <row r="65" spans="1:7" ht="17.25">
      <c r="A65" s="219">
        <v>28</v>
      </c>
      <c r="B65" s="213">
        <v>46293</v>
      </c>
      <c r="C65" s="112">
        <v>35</v>
      </c>
      <c r="D65" s="112">
        <v>225</v>
      </c>
      <c r="E65" s="112">
        <f>+C65*D65</f>
        <v>7875</v>
      </c>
      <c r="F65" s="215"/>
      <c r="G65" s="139"/>
    </row>
    <row r="66" spans="1:7" ht="17.25">
      <c r="A66" s="219">
        <v>29</v>
      </c>
      <c r="B66" s="213">
        <v>46294</v>
      </c>
      <c r="C66" s="112">
        <v>35</v>
      </c>
      <c r="D66" s="112">
        <v>225</v>
      </c>
      <c r="E66" s="112">
        <f>+C66*D66</f>
        <v>7875</v>
      </c>
      <c r="F66" s="222"/>
      <c r="G66" s="139"/>
    </row>
    <row r="67" spans="1:7" ht="17.25">
      <c r="A67" s="219">
        <v>30</v>
      </c>
      <c r="B67" s="213">
        <v>46295</v>
      </c>
      <c r="C67" s="112">
        <v>30</v>
      </c>
      <c r="D67" s="112">
        <v>225</v>
      </c>
      <c r="E67" s="112">
        <f>+C67*D67</f>
        <v>6750</v>
      </c>
      <c r="F67" s="215"/>
      <c r="G67" s="139"/>
    </row>
    <row r="68" spans="1:7" ht="17.25">
      <c r="A68" s="219"/>
      <c r="B68" s="216"/>
      <c r="C68" s="112"/>
      <c r="D68" s="112"/>
      <c r="E68" s="112"/>
      <c r="F68" s="215"/>
      <c r="G68" s="139"/>
    </row>
    <row r="69" spans="1:7" ht="17.25">
      <c r="A69" s="223"/>
      <c r="B69" s="221" t="s">
        <v>168</v>
      </c>
      <c r="C69" s="228">
        <f>SUM(C38:C67)</f>
        <v>1009</v>
      </c>
      <c r="D69" s="224"/>
      <c r="E69" s="228">
        <f>SUM(E38:E67)</f>
        <v>227025</v>
      </c>
      <c r="F69" s="225"/>
      <c r="G69" s="225"/>
    </row>
    <row r="70" spans="1:7" ht="17.25">
      <c r="A70" s="216"/>
      <c r="B70" s="217"/>
      <c r="C70" s="218"/>
      <c r="D70" s="218"/>
      <c r="E70" s="218"/>
      <c r="F70" s="139"/>
      <c r="G70" s="139"/>
    </row>
    <row r="71" spans="1:7" ht="17.25">
      <c r="A71" s="219">
        <v>1</v>
      </c>
      <c r="B71" s="213">
        <v>46235</v>
      </c>
      <c r="C71" s="112">
        <v>45</v>
      </c>
      <c r="D71" s="112">
        <v>225</v>
      </c>
      <c r="E71" s="112">
        <f>+C71*D71</f>
        <v>10125</v>
      </c>
      <c r="F71" s="215"/>
      <c r="G71" s="139"/>
    </row>
    <row r="72" spans="1:7" ht="17.25">
      <c r="A72" s="219">
        <v>2</v>
      </c>
      <c r="B72" s="213">
        <v>46236</v>
      </c>
      <c r="C72" s="112">
        <v>50</v>
      </c>
      <c r="D72" s="112">
        <v>225</v>
      </c>
      <c r="E72" s="112">
        <f>+C72*D72</f>
        <v>11250</v>
      </c>
      <c r="F72" s="215"/>
      <c r="G72" s="139"/>
    </row>
    <row r="73" spans="1:7" ht="17.25">
      <c r="A73" s="219">
        <v>3</v>
      </c>
      <c r="B73" s="213">
        <v>46237</v>
      </c>
      <c r="C73" s="112">
        <v>30</v>
      </c>
      <c r="D73" s="112">
        <v>225</v>
      </c>
      <c r="E73" s="112">
        <f>+C73*D73</f>
        <v>6750</v>
      </c>
      <c r="F73" s="215"/>
      <c r="G73" s="139"/>
    </row>
    <row r="74" spans="1:7" ht="17.25">
      <c r="A74" s="219">
        <v>4</v>
      </c>
      <c r="B74" s="213">
        <v>46238</v>
      </c>
      <c r="C74" s="112">
        <v>10</v>
      </c>
      <c r="D74" s="112">
        <v>225</v>
      </c>
      <c r="E74" s="112">
        <f>+C74*D74</f>
        <v>2250</v>
      </c>
      <c r="F74" s="215"/>
      <c r="G74" s="139"/>
    </row>
    <row r="75" spans="1:7" ht="17.25">
      <c r="A75" s="219">
        <v>5</v>
      </c>
      <c r="B75" s="213">
        <v>46239</v>
      </c>
      <c r="C75" s="112">
        <v>54</v>
      </c>
      <c r="D75" s="112">
        <v>225</v>
      </c>
      <c r="E75" s="112">
        <f>+C75*D75</f>
        <v>12150</v>
      </c>
      <c r="F75" s="215"/>
      <c r="G75" s="139"/>
    </row>
    <row r="76" spans="1:7" ht="17.25">
      <c r="A76" s="219">
        <v>6</v>
      </c>
      <c r="B76" s="213">
        <v>46240</v>
      </c>
      <c r="C76" s="112">
        <v>50</v>
      </c>
      <c r="D76" s="112">
        <v>225</v>
      </c>
      <c r="E76" s="112">
        <f>+C76*D76</f>
        <v>11250</v>
      </c>
      <c r="F76" s="215"/>
      <c r="G76" s="139"/>
    </row>
    <row r="77" spans="1:7" ht="17.25">
      <c r="A77" s="219">
        <v>7</v>
      </c>
      <c r="B77" s="213">
        <v>46241</v>
      </c>
      <c r="C77" s="112">
        <v>25</v>
      </c>
      <c r="D77" s="112">
        <v>225</v>
      </c>
      <c r="E77" s="112">
        <f>+C77*D77</f>
        <v>5625</v>
      </c>
      <c r="F77" s="215"/>
      <c r="G77" s="139"/>
    </row>
    <row r="78" spans="1:7" ht="17.25">
      <c r="A78" s="219">
        <v>8</v>
      </c>
      <c r="B78" s="213">
        <v>46242</v>
      </c>
      <c r="C78" s="112">
        <v>50</v>
      </c>
      <c r="D78" s="112">
        <v>225</v>
      </c>
      <c r="E78" s="112">
        <f>+C78*D78</f>
        <v>11250</v>
      </c>
      <c r="F78" s="215"/>
      <c r="G78" s="139"/>
    </row>
    <row r="79" spans="1:7" ht="17.25">
      <c r="A79" s="219">
        <v>9</v>
      </c>
      <c r="B79" s="213">
        <v>46243</v>
      </c>
      <c r="C79" s="112">
        <v>40</v>
      </c>
      <c r="D79" s="112">
        <v>225</v>
      </c>
      <c r="E79" s="112">
        <f>+C79*D79</f>
        <v>9000</v>
      </c>
      <c r="F79" s="215"/>
      <c r="G79" s="139"/>
    </row>
    <row r="80" spans="1:7" ht="17.25">
      <c r="A80" s="219">
        <v>10</v>
      </c>
      <c r="B80" s="213">
        <v>46244</v>
      </c>
      <c r="C80" s="112">
        <v>15</v>
      </c>
      <c r="D80" s="112">
        <v>225</v>
      </c>
      <c r="E80" s="112">
        <f>+C80*D80</f>
        <v>3375</v>
      </c>
      <c r="F80" s="215"/>
      <c r="G80" s="139"/>
    </row>
    <row r="81" spans="1:7" ht="17.25">
      <c r="A81" s="219">
        <v>11</v>
      </c>
      <c r="B81" s="213">
        <v>46245</v>
      </c>
      <c r="C81" s="112">
        <v>15</v>
      </c>
      <c r="D81" s="112">
        <v>225</v>
      </c>
      <c r="E81" s="112">
        <f>+C81*D81</f>
        <v>3375</v>
      </c>
      <c r="F81" s="215"/>
      <c r="G81" s="139"/>
    </row>
    <row r="82" spans="1:7" ht="17.25">
      <c r="A82" s="219">
        <v>12</v>
      </c>
      <c r="B82" s="213">
        <v>46246</v>
      </c>
      <c r="C82" s="112">
        <v>54</v>
      </c>
      <c r="D82" s="112">
        <v>225</v>
      </c>
      <c r="E82" s="112">
        <f>+C82*D82</f>
        <v>12150</v>
      </c>
      <c r="F82" s="215"/>
      <c r="G82" s="139"/>
    </row>
    <row r="83" spans="1:7" ht="17.25">
      <c r="A83" s="219">
        <v>13</v>
      </c>
      <c r="B83" s="213">
        <v>46247</v>
      </c>
      <c r="C83" s="112">
        <v>30</v>
      </c>
      <c r="D83" s="112">
        <v>225</v>
      </c>
      <c r="E83" s="112">
        <f>+C83*D83</f>
        <v>6750</v>
      </c>
      <c r="F83" s="215"/>
      <c r="G83" s="139"/>
    </row>
    <row r="84" spans="1:7" ht="17.25">
      <c r="A84" s="219">
        <v>14</v>
      </c>
      <c r="B84" s="213">
        <v>46248</v>
      </c>
      <c r="C84" s="112">
        <v>50</v>
      </c>
      <c r="D84" s="112">
        <v>225</v>
      </c>
      <c r="E84" s="112">
        <f>+C84*D84</f>
        <v>11250</v>
      </c>
      <c r="F84" s="215"/>
      <c r="G84" s="139"/>
    </row>
    <row r="85" spans="1:7" ht="17.25">
      <c r="A85" s="219">
        <v>15</v>
      </c>
      <c r="B85" s="213">
        <v>46249</v>
      </c>
      <c r="C85" s="112">
        <v>25</v>
      </c>
      <c r="D85" s="112">
        <v>225</v>
      </c>
      <c r="E85" s="112">
        <f>+C85*D85</f>
        <v>5625</v>
      </c>
      <c r="F85" s="215"/>
      <c r="G85" s="139"/>
    </row>
    <row r="86" spans="1:7" ht="17.25">
      <c r="A86" s="219">
        <v>16</v>
      </c>
      <c r="B86" s="213">
        <v>46250</v>
      </c>
      <c r="C86" s="112">
        <v>30</v>
      </c>
      <c r="D86" s="112">
        <v>225</v>
      </c>
      <c r="E86" s="112">
        <f>+C86*D86</f>
        <v>6750</v>
      </c>
      <c r="F86" s="215"/>
      <c r="G86" s="139"/>
    </row>
    <row r="87" spans="1:7" ht="17.25">
      <c r="A87" s="219">
        <v>17</v>
      </c>
      <c r="B87" s="213">
        <v>46251</v>
      </c>
      <c r="C87" s="112">
        <v>55</v>
      </c>
      <c r="D87" s="112">
        <v>225</v>
      </c>
      <c r="E87" s="112">
        <f>+C87*D87</f>
        <v>12375</v>
      </c>
      <c r="F87" s="215"/>
      <c r="G87" s="139"/>
    </row>
    <row r="88" spans="1:7" ht="17.25">
      <c r="A88" s="219">
        <v>18</v>
      </c>
      <c r="B88" s="213">
        <v>46252</v>
      </c>
      <c r="C88" s="112">
        <v>20</v>
      </c>
      <c r="D88" s="112">
        <v>225</v>
      </c>
      <c r="E88" s="112">
        <f>+C88*D88</f>
        <v>4500</v>
      </c>
      <c r="F88" s="215"/>
      <c r="G88" s="139"/>
    </row>
    <row r="89" spans="1:7" ht="17.25">
      <c r="A89" s="219">
        <v>19</v>
      </c>
      <c r="B89" s="213">
        <v>46253</v>
      </c>
      <c r="C89" s="112">
        <v>45</v>
      </c>
      <c r="D89" s="112">
        <v>225</v>
      </c>
      <c r="E89" s="112">
        <f>+C89*D89</f>
        <v>10125</v>
      </c>
      <c r="F89" s="215"/>
      <c r="G89" s="139"/>
    </row>
    <row r="90" spans="1:7" ht="17.25">
      <c r="A90" s="219">
        <v>20</v>
      </c>
      <c r="B90" s="213">
        <v>46254</v>
      </c>
      <c r="C90" s="112">
        <v>48</v>
      </c>
      <c r="D90" s="112">
        <v>225</v>
      </c>
      <c r="E90" s="112">
        <f>+C90*D90</f>
        <v>10800</v>
      </c>
      <c r="F90" s="215"/>
      <c r="G90" s="139"/>
    </row>
    <row r="91" spans="1:7" ht="17.25">
      <c r="A91" s="219">
        <v>21</v>
      </c>
      <c r="B91" s="213">
        <v>46255</v>
      </c>
      <c r="C91" s="112">
        <v>40</v>
      </c>
      <c r="D91" s="112">
        <v>225</v>
      </c>
      <c r="E91" s="112">
        <f>+C91*D91</f>
        <v>9000</v>
      </c>
      <c r="F91" s="215"/>
      <c r="G91" s="139"/>
    </row>
    <row r="92" spans="1:7" ht="17.25">
      <c r="A92" s="219">
        <v>22</v>
      </c>
      <c r="B92" s="213">
        <v>46256</v>
      </c>
      <c r="C92" s="112">
        <v>45</v>
      </c>
      <c r="D92" s="112">
        <v>225</v>
      </c>
      <c r="E92" s="112">
        <f>+C92*D92</f>
        <v>10125</v>
      </c>
      <c r="F92" s="215"/>
      <c r="G92" s="139"/>
    </row>
    <row r="93" spans="1:7" ht="17.25">
      <c r="A93" s="219">
        <v>23</v>
      </c>
      <c r="B93" s="213">
        <v>46257</v>
      </c>
      <c r="C93" s="112">
        <v>40</v>
      </c>
      <c r="D93" s="112">
        <v>225</v>
      </c>
      <c r="E93" s="112">
        <f>+C93*D93</f>
        <v>9000</v>
      </c>
      <c r="F93" s="215"/>
      <c r="G93" s="139"/>
    </row>
    <row r="94" spans="1:7" ht="17.25">
      <c r="A94" s="219">
        <v>24</v>
      </c>
      <c r="B94" s="213">
        <v>46258</v>
      </c>
      <c r="C94" s="112">
        <v>50</v>
      </c>
      <c r="D94" s="112">
        <v>225</v>
      </c>
      <c r="E94" s="112">
        <f>+C94*D94</f>
        <v>11250</v>
      </c>
      <c r="F94" s="215"/>
      <c r="G94" s="139"/>
    </row>
    <row r="95" spans="1:7" ht="17.25">
      <c r="A95" s="219">
        <v>25</v>
      </c>
      <c r="B95" s="213">
        <v>46259</v>
      </c>
      <c r="C95" s="112">
        <v>50</v>
      </c>
      <c r="D95" s="112">
        <v>225</v>
      </c>
      <c r="E95" s="112">
        <f>+C95*D95</f>
        <v>11250</v>
      </c>
      <c r="F95" s="215"/>
      <c r="G95" s="139"/>
    </row>
    <row r="96" spans="1:7" ht="17.25">
      <c r="A96" s="219">
        <v>26</v>
      </c>
      <c r="B96" s="213">
        <v>46260</v>
      </c>
      <c r="C96" s="226">
        <v>80</v>
      </c>
      <c r="D96" s="112">
        <v>225</v>
      </c>
      <c r="E96" s="112">
        <f>+C96*D96</f>
        <v>18000</v>
      </c>
      <c r="F96" s="215"/>
      <c r="G96" s="139"/>
    </row>
    <row r="97" spans="1:8" ht="17.25">
      <c r="A97" s="219">
        <v>27</v>
      </c>
      <c r="B97" s="213">
        <v>46261</v>
      </c>
      <c r="C97" s="226">
        <v>54</v>
      </c>
      <c r="D97" s="112">
        <v>225</v>
      </c>
      <c r="E97" s="112">
        <f>+C97*D97</f>
        <v>12150</v>
      </c>
      <c r="F97" s="215"/>
      <c r="G97" s="139"/>
    </row>
    <row r="98" spans="1:8" ht="17.25">
      <c r="A98" s="219">
        <v>28</v>
      </c>
      <c r="B98" s="213">
        <v>46262</v>
      </c>
      <c r="C98" s="226">
        <v>60</v>
      </c>
      <c r="D98" s="112">
        <v>225</v>
      </c>
      <c r="E98" s="112">
        <f>+C98*D98</f>
        <v>13500</v>
      </c>
      <c r="F98" s="215"/>
      <c r="G98" s="139"/>
    </row>
    <row r="99" spans="1:8" ht="17.25">
      <c r="A99" s="219">
        <v>29</v>
      </c>
      <c r="B99" s="213">
        <v>46263</v>
      </c>
      <c r="C99" s="226">
        <v>70</v>
      </c>
      <c r="D99" s="112">
        <v>225</v>
      </c>
      <c r="E99" s="112">
        <f>+C99*D99</f>
        <v>15750</v>
      </c>
      <c r="F99" s="221">
        <v>20</v>
      </c>
      <c r="G99" s="139"/>
      <c r="H99" s="227"/>
    </row>
    <row r="100" spans="1:8" ht="17.25">
      <c r="A100" s="219">
        <v>30</v>
      </c>
      <c r="B100" s="213">
        <v>46264</v>
      </c>
      <c r="C100" s="112">
        <v>60</v>
      </c>
      <c r="D100" s="112">
        <v>225</v>
      </c>
      <c r="E100" s="112">
        <f>+C100*D100</f>
        <v>13500</v>
      </c>
      <c r="F100" s="215"/>
      <c r="G100" s="139"/>
    </row>
    <row r="101" spans="1:8" ht="17.25">
      <c r="A101" s="219">
        <v>31</v>
      </c>
      <c r="B101" s="213">
        <v>46265</v>
      </c>
      <c r="C101" s="112">
        <v>50</v>
      </c>
      <c r="D101" s="112">
        <v>225</v>
      </c>
      <c r="E101" s="112">
        <f>+C101*D101</f>
        <v>11250</v>
      </c>
      <c r="F101" s="215"/>
      <c r="G101" s="139"/>
    </row>
    <row r="102" spans="1:8" ht="17.25">
      <c r="A102" s="216"/>
      <c r="B102" s="217"/>
      <c r="C102" s="218">
        <f>SUM(C71)</f>
        <v>45</v>
      </c>
      <c r="D102" s="218"/>
      <c r="E102" s="218"/>
      <c r="F102" s="139"/>
      <c r="G102" s="139"/>
    </row>
    <row r="103" spans="1:8" ht="17.25">
      <c r="A103" s="216"/>
      <c r="B103" s="217"/>
      <c r="C103" s="231">
        <f>SUM(C71:C102)</f>
        <v>1385</v>
      </c>
      <c r="D103" s="218"/>
      <c r="E103" s="218"/>
      <c r="F103" s="139"/>
      <c r="G103" s="139"/>
    </row>
    <row r="104" spans="1:8" ht="17.25">
      <c r="A104" s="111">
        <v>46229</v>
      </c>
      <c r="B104" s="214" t="s">
        <v>170</v>
      </c>
      <c r="C104" s="112">
        <v>45</v>
      </c>
      <c r="D104" s="112">
        <v>225</v>
      </c>
      <c r="E104" s="113">
        <f>C104*D104</f>
        <v>10125</v>
      </c>
      <c r="F104" s="114"/>
      <c r="G104" s="114"/>
    </row>
    <row r="105" spans="1:8" ht="17.25">
      <c r="A105" s="111"/>
      <c r="B105" s="163" t="s">
        <v>171</v>
      </c>
      <c r="C105" s="112">
        <v>36</v>
      </c>
      <c r="D105" s="112">
        <v>225</v>
      </c>
      <c r="E105" s="113">
        <f>C105*D105</f>
        <v>8100</v>
      </c>
      <c r="F105" s="114"/>
      <c r="G105" s="114"/>
    </row>
    <row r="106" spans="1:8" ht="17.25">
      <c r="A106" s="111"/>
      <c r="B106" s="163" t="s">
        <v>172</v>
      </c>
      <c r="C106" s="112">
        <v>43</v>
      </c>
      <c r="D106" s="112">
        <v>225</v>
      </c>
      <c r="E106" s="113">
        <f>C106*D106</f>
        <v>9675</v>
      </c>
      <c r="F106" s="114"/>
      <c r="G106" s="114"/>
    </row>
    <row r="107" spans="1:8" ht="17.25">
      <c r="A107" s="111"/>
      <c r="B107" s="163" t="s">
        <v>173</v>
      </c>
      <c r="C107" s="112">
        <v>40</v>
      </c>
      <c r="D107" s="112">
        <v>225</v>
      </c>
      <c r="E107" s="113">
        <f>C107*D107</f>
        <v>9000</v>
      </c>
      <c r="F107" s="114"/>
      <c r="G107" s="114"/>
    </row>
    <row r="108" spans="1:8" ht="17.25">
      <c r="A108" s="111"/>
      <c r="B108" s="163" t="s">
        <v>174</v>
      </c>
      <c r="C108" s="112">
        <v>40</v>
      </c>
      <c r="D108" s="112">
        <v>225</v>
      </c>
      <c r="E108" s="113">
        <f>C108*D108</f>
        <v>9000</v>
      </c>
      <c r="F108" s="114"/>
      <c r="G108" s="114"/>
    </row>
    <row r="109" spans="1:8" ht="17.25">
      <c r="A109" s="111"/>
      <c r="B109" s="163" t="s">
        <v>175</v>
      </c>
      <c r="C109" s="112">
        <v>30</v>
      </c>
      <c r="D109" s="112">
        <v>225</v>
      </c>
      <c r="E109" s="113">
        <f>C109*D109</f>
        <v>6750</v>
      </c>
      <c r="F109" s="114"/>
      <c r="G109" s="114"/>
    </row>
    <row r="110" spans="1:8" ht="17.25">
      <c r="A110" s="111"/>
      <c r="B110" s="163" t="s">
        <v>176</v>
      </c>
      <c r="C110" s="112">
        <v>42</v>
      </c>
      <c r="D110" s="112">
        <v>225</v>
      </c>
      <c r="E110" s="113">
        <f>C110*D110</f>
        <v>9450</v>
      </c>
      <c r="F110" s="114"/>
      <c r="G110" s="114"/>
    </row>
    <row r="111" spans="1:8" ht="17.25">
      <c r="A111" s="111"/>
      <c r="B111" s="163" t="s">
        <v>177</v>
      </c>
      <c r="C111" s="112">
        <v>30</v>
      </c>
      <c r="D111" s="112">
        <v>225</v>
      </c>
      <c r="E111" s="113">
        <f>C111*D111</f>
        <v>6750</v>
      </c>
      <c r="F111" s="114"/>
      <c r="G111" s="114"/>
    </row>
    <row r="112" spans="1:8" ht="17.25">
      <c r="A112" s="111"/>
      <c r="B112" s="163" t="s">
        <v>178</v>
      </c>
      <c r="C112" s="112">
        <v>32</v>
      </c>
      <c r="D112" s="112">
        <v>225</v>
      </c>
      <c r="E112" s="113">
        <f>C112*D112</f>
        <v>7200</v>
      </c>
      <c r="F112" s="114"/>
      <c r="G112" s="114"/>
    </row>
    <row r="113" spans="1:7" ht="17.25">
      <c r="A113" s="111"/>
      <c r="B113" s="163" t="s">
        <v>179</v>
      </c>
      <c r="C113" s="112">
        <v>30</v>
      </c>
      <c r="D113" s="112">
        <v>225</v>
      </c>
      <c r="E113" s="113">
        <f>C113*D113</f>
        <v>6750</v>
      </c>
      <c r="F113" s="114"/>
      <c r="G113" s="114"/>
    </row>
    <row r="114" spans="1:7" ht="17.25">
      <c r="A114" s="111"/>
      <c r="B114" s="163" t="s">
        <v>180</v>
      </c>
      <c r="C114" s="112">
        <v>41</v>
      </c>
      <c r="D114" s="112">
        <v>225</v>
      </c>
      <c r="E114" s="113">
        <f>C114*D114</f>
        <v>9225</v>
      </c>
      <c r="F114" s="114"/>
      <c r="G114" s="114"/>
    </row>
    <row r="115" spans="1:7" ht="17.25">
      <c r="A115" s="111"/>
      <c r="B115" s="163" t="s">
        <v>181</v>
      </c>
      <c r="C115" s="112">
        <v>47</v>
      </c>
      <c r="D115" s="112">
        <v>225</v>
      </c>
      <c r="E115" s="113">
        <f>C115*D115</f>
        <v>10575</v>
      </c>
      <c r="F115" s="114"/>
      <c r="G115" s="114"/>
    </row>
    <row r="116" spans="1:7" ht="17.25">
      <c r="A116" s="111"/>
      <c r="B116" s="163" t="s">
        <v>182</v>
      </c>
      <c r="C116" s="112">
        <v>46</v>
      </c>
      <c r="D116" s="112">
        <v>225</v>
      </c>
      <c r="E116" s="113">
        <f>C116*D116</f>
        <v>10350</v>
      </c>
      <c r="F116" s="114"/>
      <c r="G116" s="114"/>
    </row>
    <row r="117" spans="1:7" ht="17.25">
      <c r="A117" s="111"/>
      <c r="B117" s="163" t="s">
        <v>183</v>
      </c>
      <c r="C117" s="112">
        <v>40</v>
      </c>
      <c r="D117" s="112">
        <v>225</v>
      </c>
      <c r="E117" s="113">
        <f>C117*D117</f>
        <v>9000</v>
      </c>
      <c r="F117" s="114"/>
      <c r="G117" s="114"/>
    </row>
    <row r="118" spans="1:7" ht="17.25">
      <c r="A118" s="111"/>
      <c r="B118" s="163" t="s">
        <v>184</v>
      </c>
      <c r="C118" s="112">
        <v>45</v>
      </c>
      <c r="D118" s="112">
        <v>225</v>
      </c>
      <c r="E118" s="113">
        <f>C118*D118</f>
        <v>10125</v>
      </c>
      <c r="F118" s="114"/>
      <c r="G118" s="114"/>
    </row>
    <row r="119" spans="1:7" ht="17.25">
      <c r="A119" s="111"/>
      <c r="B119" s="163" t="s">
        <v>185</v>
      </c>
      <c r="C119" s="112">
        <v>45</v>
      </c>
      <c r="D119" s="112">
        <v>225</v>
      </c>
      <c r="E119" s="113">
        <f>C119*D119</f>
        <v>10125</v>
      </c>
      <c r="F119" s="114"/>
      <c r="G119" s="114"/>
    </row>
    <row r="120" spans="1:7" ht="17.25">
      <c r="A120" s="111"/>
      <c r="B120" s="163" t="s">
        <v>186</v>
      </c>
      <c r="C120" s="112">
        <v>39</v>
      </c>
      <c r="D120" s="112">
        <v>225</v>
      </c>
      <c r="E120" s="113">
        <f>C120*D120</f>
        <v>8775</v>
      </c>
      <c r="F120" s="114"/>
      <c r="G120" s="114"/>
    </row>
    <row r="121" spans="1:7" ht="17.25">
      <c r="A121" s="111"/>
      <c r="B121" s="163" t="s">
        <v>187</v>
      </c>
      <c r="C121" s="112">
        <v>45</v>
      </c>
      <c r="D121" s="112">
        <v>225</v>
      </c>
      <c r="E121" s="113">
        <f>C121*D121</f>
        <v>10125</v>
      </c>
      <c r="F121" s="114"/>
      <c r="G121" s="114"/>
    </row>
    <row r="122" spans="1:7" ht="17.25">
      <c r="A122" s="111"/>
      <c r="B122" s="163" t="s">
        <v>188</v>
      </c>
      <c r="C122" s="112">
        <v>52</v>
      </c>
      <c r="D122" s="112">
        <v>225</v>
      </c>
      <c r="E122" s="113">
        <f>C122*D122</f>
        <v>11700</v>
      </c>
      <c r="F122" s="114"/>
      <c r="G122" s="114"/>
    </row>
    <row r="123" spans="1:7" ht="17.25">
      <c r="A123" s="111"/>
      <c r="B123" s="163" t="s">
        <v>189</v>
      </c>
      <c r="C123" s="112">
        <v>41</v>
      </c>
      <c r="D123" s="112">
        <v>225</v>
      </c>
      <c r="E123" s="113">
        <f>C123*D123</f>
        <v>9225</v>
      </c>
      <c r="F123" s="114"/>
      <c r="G123" s="114"/>
    </row>
    <row r="124" spans="1:7" ht="17.25">
      <c r="A124" s="111"/>
      <c r="B124" s="163" t="s">
        <v>190</v>
      </c>
      <c r="C124" s="112">
        <v>45</v>
      </c>
      <c r="D124" s="112">
        <v>225</v>
      </c>
      <c r="E124" s="113">
        <f>C124*D124</f>
        <v>10125</v>
      </c>
      <c r="F124" s="114"/>
      <c r="G124" s="114"/>
    </row>
    <row r="125" spans="1:7" ht="17.25">
      <c r="A125" s="111"/>
      <c r="B125" s="163" t="s">
        <v>191</v>
      </c>
      <c r="C125" s="112">
        <v>36</v>
      </c>
      <c r="D125" s="112">
        <v>225</v>
      </c>
      <c r="E125" s="113">
        <f>C125*D125</f>
        <v>8100</v>
      </c>
      <c r="F125" s="114"/>
      <c r="G125" s="114"/>
    </row>
    <row r="126" spans="1:7" ht="17.25">
      <c r="A126" s="111"/>
      <c r="B126" s="163" t="s">
        <v>192</v>
      </c>
      <c r="C126" s="112">
        <v>30</v>
      </c>
      <c r="D126" s="112">
        <v>225</v>
      </c>
      <c r="E126" s="113">
        <f>C126*D126</f>
        <v>6750</v>
      </c>
      <c r="F126" s="114"/>
      <c r="G126" s="114"/>
    </row>
    <row r="127" spans="1:7" ht="17.25">
      <c r="A127" s="111"/>
      <c r="B127" s="163" t="s">
        <v>193</v>
      </c>
      <c r="C127" s="112">
        <v>49</v>
      </c>
      <c r="D127" s="112">
        <v>225</v>
      </c>
      <c r="E127" s="113">
        <f>C127*D127</f>
        <v>11025</v>
      </c>
      <c r="F127" s="114"/>
      <c r="G127" s="114"/>
    </row>
    <row r="128" spans="1:7" ht="17.25">
      <c r="A128" s="111"/>
      <c r="B128" s="163" t="s">
        <v>194</v>
      </c>
      <c r="C128" s="112">
        <v>25</v>
      </c>
      <c r="D128" s="112">
        <v>225</v>
      </c>
      <c r="E128" s="113">
        <f>C128*D128</f>
        <v>5625</v>
      </c>
      <c r="F128" s="114"/>
      <c r="G128" s="114"/>
    </row>
    <row r="129" spans="1:7" ht="17.25">
      <c r="A129" s="111"/>
      <c r="B129" s="163" t="s">
        <v>195</v>
      </c>
      <c r="C129" s="112">
        <v>40</v>
      </c>
      <c r="D129" s="112">
        <v>225</v>
      </c>
      <c r="E129" s="113">
        <f>C129*D129</f>
        <v>9000</v>
      </c>
      <c r="F129" s="114"/>
      <c r="G129" s="114"/>
    </row>
    <row r="130" spans="1:7" ht="17.25">
      <c r="A130" s="111"/>
      <c r="B130" s="163" t="s">
        <v>196</v>
      </c>
      <c r="C130" s="112">
        <v>42</v>
      </c>
      <c r="D130" s="112">
        <v>225</v>
      </c>
      <c r="E130" s="113">
        <f>C130*D130</f>
        <v>9450</v>
      </c>
      <c r="F130" s="114"/>
      <c r="G130" s="114"/>
    </row>
    <row r="131" spans="1:7" ht="17.25">
      <c r="A131" s="111"/>
      <c r="B131" s="163" t="s">
        <v>197</v>
      </c>
      <c r="C131" s="112">
        <v>25</v>
      </c>
      <c r="D131" s="112">
        <v>225</v>
      </c>
      <c r="E131" s="113">
        <f>C131*D131</f>
        <v>5625</v>
      </c>
      <c r="F131" s="114"/>
      <c r="G131" s="114"/>
    </row>
    <row r="132" spans="1:7" ht="17.25">
      <c r="A132" s="111"/>
      <c r="B132" s="163" t="s">
        <v>198</v>
      </c>
      <c r="C132" s="112">
        <v>15</v>
      </c>
      <c r="D132" s="112">
        <v>225</v>
      </c>
      <c r="E132" s="113">
        <f>C132*D132</f>
        <v>3375</v>
      </c>
      <c r="F132" s="114"/>
      <c r="G132" s="114"/>
    </row>
    <row r="133" spans="1:7" ht="17.25">
      <c r="A133" s="111"/>
      <c r="B133" s="163" t="s">
        <v>199</v>
      </c>
      <c r="C133" s="112">
        <v>50</v>
      </c>
      <c r="D133" s="112">
        <v>225</v>
      </c>
      <c r="E133" s="113">
        <f>C133*D133</f>
        <v>11250</v>
      </c>
      <c r="F133" s="114"/>
      <c r="G133" s="114"/>
    </row>
    <row r="134" spans="1:7" ht="17.25">
      <c r="A134" s="111"/>
      <c r="B134" s="163" t="s">
        <v>200</v>
      </c>
      <c r="C134" s="112">
        <v>22</v>
      </c>
      <c r="D134" s="112">
        <v>225</v>
      </c>
      <c r="E134" s="113">
        <f>C134*D134</f>
        <v>4950</v>
      </c>
      <c r="F134" s="114"/>
      <c r="G134" s="114"/>
    </row>
    <row r="135" spans="1:7" ht="17.25">
      <c r="A135" s="111"/>
      <c r="B135" s="115"/>
      <c r="C135" s="116">
        <f>SUM(C104:C134)</f>
        <v>1188</v>
      </c>
      <c r="D135" s="116">
        <v>225</v>
      </c>
      <c r="E135" s="117">
        <f>SUM(E104:E134)</f>
        <v>267300</v>
      </c>
      <c r="F135" s="59"/>
      <c r="G135" s="59"/>
    </row>
    <row r="136" spans="1:7" ht="17.25">
      <c r="A136" s="111"/>
      <c r="B136" s="75"/>
      <c r="C136" s="112"/>
      <c r="D136" s="112"/>
      <c r="E136" s="113"/>
      <c r="F136" s="114"/>
      <c r="G136" s="114"/>
    </row>
    <row r="137" spans="1:7" ht="17.25">
      <c r="A137" s="111">
        <v>46199</v>
      </c>
      <c r="B137" s="75" t="s">
        <v>201</v>
      </c>
      <c r="C137" s="161">
        <v>30</v>
      </c>
      <c r="D137" s="112">
        <v>225</v>
      </c>
      <c r="E137" s="113">
        <f t="shared" ref="E137:E167" si="0">C137*D137</f>
        <v>6750</v>
      </c>
      <c r="F137" s="114"/>
      <c r="G137" s="114"/>
    </row>
    <row r="138" spans="1:7" ht="17.25">
      <c r="A138" s="111"/>
      <c r="B138" s="75" t="s">
        <v>202</v>
      </c>
      <c r="C138" s="162">
        <v>30</v>
      </c>
      <c r="D138" s="112">
        <v>225</v>
      </c>
      <c r="E138" s="113">
        <f t="shared" si="0"/>
        <v>6750</v>
      </c>
      <c r="F138" s="114"/>
      <c r="G138" s="114"/>
    </row>
    <row r="139" spans="1:7" ht="17.25">
      <c r="A139" s="111"/>
      <c r="B139" s="75" t="s">
        <v>203</v>
      </c>
      <c r="C139" s="162">
        <v>30</v>
      </c>
      <c r="D139" s="112">
        <v>225</v>
      </c>
      <c r="E139" s="113">
        <f t="shared" si="0"/>
        <v>6750</v>
      </c>
      <c r="F139" s="114"/>
      <c r="G139" s="114"/>
    </row>
    <row r="140" spans="1:7" ht="17.25">
      <c r="A140" s="111"/>
      <c r="B140" s="75" t="s">
        <v>204</v>
      </c>
      <c r="C140" s="162">
        <v>36</v>
      </c>
      <c r="D140" s="112">
        <v>225</v>
      </c>
      <c r="E140" s="113">
        <f t="shared" si="0"/>
        <v>8100</v>
      </c>
      <c r="F140" s="114"/>
      <c r="G140" s="114"/>
    </row>
    <row r="141" spans="1:7" ht="17.25">
      <c r="A141" s="111"/>
      <c r="B141" s="75" t="s">
        <v>205</v>
      </c>
      <c r="C141" s="162">
        <v>30</v>
      </c>
      <c r="D141" s="112">
        <v>225</v>
      </c>
      <c r="E141" s="113">
        <f t="shared" si="0"/>
        <v>6750</v>
      </c>
      <c r="F141" s="114"/>
      <c r="G141" s="114"/>
    </row>
    <row r="142" spans="1:7" ht="17.25">
      <c r="A142" s="111"/>
      <c r="B142" s="75" t="s">
        <v>206</v>
      </c>
      <c r="C142" s="162">
        <v>30</v>
      </c>
      <c r="D142" s="112">
        <v>225</v>
      </c>
      <c r="E142" s="113">
        <f t="shared" si="0"/>
        <v>6750</v>
      </c>
      <c r="F142" s="114"/>
      <c r="G142" s="114"/>
    </row>
    <row r="143" spans="1:7" ht="17.25">
      <c r="A143" s="111"/>
      <c r="B143" s="75" t="s">
        <v>207</v>
      </c>
      <c r="C143" s="162">
        <v>35</v>
      </c>
      <c r="D143" s="112">
        <v>225</v>
      </c>
      <c r="E143" s="113">
        <f t="shared" si="0"/>
        <v>7875</v>
      </c>
      <c r="F143" s="114"/>
      <c r="G143" s="114"/>
    </row>
    <row r="144" spans="1:7" ht="17.25">
      <c r="A144" s="111"/>
      <c r="B144" s="75" t="s">
        <v>208</v>
      </c>
      <c r="C144" s="162">
        <v>40</v>
      </c>
      <c r="D144" s="112">
        <v>225</v>
      </c>
      <c r="E144" s="113">
        <f t="shared" si="0"/>
        <v>9000</v>
      </c>
      <c r="F144" s="114"/>
      <c r="G144" s="114"/>
    </row>
    <row r="145" spans="1:7" ht="17.25">
      <c r="A145" s="111"/>
      <c r="B145" s="75" t="s">
        <v>209</v>
      </c>
      <c r="C145" s="162">
        <v>40</v>
      </c>
      <c r="D145" s="112">
        <v>225</v>
      </c>
      <c r="E145" s="113">
        <f t="shared" si="0"/>
        <v>9000</v>
      </c>
      <c r="F145" s="114"/>
      <c r="G145" s="114"/>
    </row>
    <row r="146" spans="1:7" ht="17.25">
      <c r="A146" s="111"/>
      <c r="B146" s="75" t="s">
        <v>210</v>
      </c>
      <c r="C146" s="162">
        <v>44</v>
      </c>
      <c r="D146" s="112">
        <v>225</v>
      </c>
      <c r="E146" s="113">
        <f t="shared" si="0"/>
        <v>9900</v>
      </c>
      <c r="F146" s="114"/>
      <c r="G146" s="114"/>
    </row>
    <row r="147" spans="1:7" ht="17.25">
      <c r="A147" s="111"/>
      <c r="B147" s="75" t="s">
        <v>211</v>
      </c>
      <c r="C147" s="162">
        <v>30</v>
      </c>
      <c r="D147" s="112">
        <v>225</v>
      </c>
      <c r="E147" s="113">
        <f t="shared" si="0"/>
        <v>6750</v>
      </c>
      <c r="F147" s="114"/>
      <c r="G147" s="114"/>
    </row>
    <row r="148" spans="1:7" ht="17.25">
      <c r="A148" s="111"/>
      <c r="B148" s="75" t="s">
        <v>212</v>
      </c>
      <c r="C148" s="162">
        <v>30</v>
      </c>
      <c r="D148" s="112">
        <v>225</v>
      </c>
      <c r="E148" s="113">
        <f t="shared" si="0"/>
        <v>6750</v>
      </c>
      <c r="F148" s="114"/>
      <c r="G148" s="114"/>
    </row>
    <row r="149" spans="1:7" ht="17.25">
      <c r="A149" s="111"/>
      <c r="B149" s="75" t="s">
        <v>213</v>
      </c>
      <c r="C149" s="162">
        <v>40</v>
      </c>
      <c r="D149" s="112">
        <v>225</v>
      </c>
      <c r="E149" s="113">
        <f t="shared" si="0"/>
        <v>9000</v>
      </c>
      <c r="F149" s="114"/>
      <c r="G149" s="114"/>
    </row>
    <row r="150" spans="1:7" ht="17.25">
      <c r="A150" s="111"/>
      <c r="B150" s="75" t="s">
        <v>214</v>
      </c>
      <c r="C150" s="162">
        <v>44</v>
      </c>
      <c r="D150" s="112">
        <v>225</v>
      </c>
      <c r="E150" s="113">
        <f t="shared" si="0"/>
        <v>9900</v>
      </c>
      <c r="F150" s="114"/>
      <c r="G150" s="114"/>
    </row>
    <row r="151" spans="1:7" ht="17.25">
      <c r="A151" s="111"/>
      <c r="B151" s="75" t="s">
        <v>215</v>
      </c>
      <c r="C151" s="162">
        <v>38</v>
      </c>
      <c r="D151" s="112">
        <v>225</v>
      </c>
      <c r="E151" s="113">
        <f t="shared" si="0"/>
        <v>8550</v>
      </c>
      <c r="F151" s="114"/>
      <c r="G151" s="114"/>
    </row>
    <row r="152" spans="1:7" ht="17.25">
      <c r="A152" s="111"/>
      <c r="B152" s="75" t="s">
        <v>216</v>
      </c>
      <c r="C152" s="162">
        <v>40</v>
      </c>
      <c r="D152" s="112">
        <v>225</v>
      </c>
      <c r="E152" s="113">
        <f t="shared" si="0"/>
        <v>9000</v>
      </c>
      <c r="F152" s="114"/>
      <c r="G152" s="114"/>
    </row>
    <row r="153" spans="1:7" ht="17.25">
      <c r="A153" s="111"/>
      <c r="B153" s="75" t="s">
        <v>217</v>
      </c>
      <c r="C153" s="162">
        <v>30</v>
      </c>
      <c r="D153" s="112">
        <v>225</v>
      </c>
      <c r="E153" s="113">
        <f t="shared" si="0"/>
        <v>6750</v>
      </c>
      <c r="F153" s="114"/>
      <c r="G153" s="114"/>
    </row>
    <row r="154" spans="1:7" ht="17.25">
      <c r="A154" s="111"/>
      <c r="B154" s="75" t="s">
        <v>218</v>
      </c>
      <c r="C154" s="162">
        <v>40</v>
      </c>
      <c r="D154" s="112">
        <v>225</v>
      </c>
      <c r="E154" s="113">
        <f t="shared" si="0"/>
        <v>9000</v>
      </c>
      <c r="F154" s="114"/>
      <c r="G154" s="114"/>
    </row>
    <row r="155" spans="1:7" ht="17.25">
      <c r="A155" s="111"/>
      <c r="B155" s="75" t="s">
        <v>219</v>
      </c>
      <c r="C155" s="162">
        <v>38</v>
      </c>
      <c r="D155" s="112">
        <v>225</v>
      </c>
      <c r="E155" s="113">
        <f t="shared" si="0"/>
        <v>8550</v>
      </c>
      <c r="F155" s="114"/>
      <c r="G155" s="114"/>
    </row>
    <row r="156" spans="1:7" ht="17.25">
      <c r="A156" s="111"/>
      <c r="B156" s="75" t="s">
        <v>220</v>
      </c>
      <c r="C156" s="162">
        <v>38</v>
      </c>
      <c r="D156" s="112">
        <v>225</v>
      </c>
      <c r="E156" s="113">
        <f t="shared" si="0"/>
        <v>8550</v>
      </c>
      <c r="F156" s="114"/>
      <c r="G156" s="114"/>
    </row>
    <row r="157" spans="1:7" ht="17.25">
      <c r="A157" s="111"/>
      <c r="B157" s="75" t="s">
        <v>221</v>
      </c>
      <c r="C157" s="162">
        <v>38</v>
      </c>
      <c r="D157" s="112">
        <v>225</v>
      </c>
      <c r="E157" s="113">
        <f t="shared" si="0"/>
        <v>8550</v>
      </c>
      <c r="F157" s="114"/>
      <c r="G157" s="114"/>
    </row>
    <row r="158" spans="1:7" ht="17.25">
      <c r="A158" s="111"/>
      <c r="B158" s="75" t="s">
        <v>222</v>
      </c>
      <c r="C158" s="162">
        <v>42</v>
      </c>
      <c r="D158" s="112">
        <v>225</v>
      </c>
      <c r="E158" s="113">
        <f t="shared" si="0"/>
        <v>9450</v>
      </c>
      <c r="F158" s="114"/>
      <c r="G158" s="114"/>
    </row>
    <row r="159" spans="1:7" ht="17.25">
      <c r="A159" s="111"/>
      <c r="B159" s="75" t="s">
        <v>223</v>
      </c>
      <c r="C159" s="162">
        <v>48</v>
      </c>
      <c r="D159" s="112">
        <v>225</v>
      </c>
      <c r="E159" s="113">
        <f t="shared" si="0"/>
        <v>10800</v>
      </c>
      <c r="F159" s="114"/>
      <c r="G159" s="114"/>
    </row>
    <row r="160" spans="1:7" ht="17.25">
      <c r="A160" s="111"/>
      <c r="B160" s="75" t="s">
        <v>224</v>
      </c>
      <c r="C160" s="162">
        <v>40</v>
      </c>
      <c r="D160" s="112">
        <v>225</v>
      </c>
      <c r="E160" s="113">
        <f t="shared" si="0"/>
        <v>9000</v>
      </c>
      <c r="F160" s="114"/>
      <c r="G160" s="114"/>
    </row>
    <row r="161" spans="1:7" ht="17.25">
      <c r="A161" s="111"/>
      <c r="B161" s="75" t="s">
        <v>225</v>
      </c>
      <c r="C161" s="162">
        <v>39</v>
      </c>
      <c r="D161" s="112">
        <v>225</v>
      </c>
      <c r="E161" s="113">
        <f t="shared" si="0"/>
        <v>8775</v>
      </c>
      <c r="F161" s="114"/>
      <c r="G161" s="114"/>
    </row>
    <row r="162" spans="1:7" ht="17.25">
      <c r="A162" s="111"/>
      <c r="B162" s="75" t="s">
        <v>226</v>
      </c>
      <c r="C162" s="162">
        <v>40</v>
      </c>
      <c r="D162" s="112">
        <v>225</v>
      </c>
      <c r="E162" s="113">
        <f t="shared" si="0"/>
        <v>9000</v>
      </c>
      <c r="F162" s="114"/>
      <c r="G162" s="114"/>
    </row>
    <row r="163" spans="1:7" ht="17.25">
      <c r="A163" s="111"/>
      <c r="B163" s="75" t="s">
        <v>227</v>
      </c>
      <c r="C163" s="162">
        <v>30</v>
      </c>
      <c r="D163" s="112">
        <v>225</v>
      </c>
      <c r="E163" s="113">
        <f t="shared" si="0"/>
        <v>6750</v>
      </c>
      <c r="F163" s="114"/>
      <c r="G163" s="114"/>
    </row>
    <row r="164" spans="1:7" ht="17.25">
      <c r="A164" s="111"/>
      <c r="B164" s="75" t="s">
        <v>228</v>
      </c>
      <c r="C164" s="162">
        <v>42</v>
      </c>
      <c r="D164" s="112">
        <v>225</v>
      </c>
      <c r="E164" s="113">
        <f t="shared" si="0"/>
        <v>9450</v>
      </c>
      <c r="F164" s="114"/>
      <c r="G164" s="114"/>
    </row>
    <row r="165" spans="1:7" ht="17.25">
      <c r="A165" s="111"/>
      <c r="B165" s="75" t="s">
        <v>229</v>
      </c>
      <c r="C165" s="162">
        <v>30</v>
      </c>
      <c r="D165" s="112">
        <v>225</v>
      </c>
      <c r="E165" s="113">
        <f t="shared" si="0"/>
        <v>6750</v>
      </c>
      <c r="F165" s="114"/>
      <c r="G165" s="114"/>
    </row>
    <row r="166" spans="1:7" ht="17.25">
      <c r="A166" s="111"/>
      <c r="B166" s="75" t="s">
        <v>230</v>
      </c>
      <c r="C166" s="162">
        <v>43</v>
      </c>
      <c r="D166" s="112">
        <v>225</v>
      </c>
      <c r="E166" s="113">
        <f t="shared" si="0"/>
        <v>9675</v>
      </c>
      <c r="F166" s="114"/>
      <c r="G166" s="114"/>
    </row>
    <row r="167" spans="1:7" ht="17.25">
      <c r="A167" s="111"/>
      <c r="B167" s="75"/>
      <c r="C167" s="112"/>
      <c r="D167" s="112">
        <v>225</v>
      </c>
      <c r="E167" s="113">
        <f t="shared" si="0"/>
        <v>0</v>
      </c>
      <c r="F167" s="114"/>
      <c r="G167" s="114"/>
    </row>
    <row r="168" spans="1:7" ht="17.25">
      <c r="A168" s="111"/>
      <c r="B168" s="115"/>
      <c r="C168" s="116">
        <f>SUM(C137:C167)</f>
        <v>1105</v>
      </c>
      <c r="D168" s="116"/>
      <c r="E168" s="117">
        <f>SUM(E137:E167)</f>
        <v>248625</v>
      </c>
      <c r="F168" s="59"/>
      <c r="G168" s="59"/>
    </row>
    <row r="169" spans="1:7" ht="17.25">
      <c r="A169" s="111"/>
      <c r="B169" s="75"/>
      <c r="C169" s="112"/>
      <c r="D169" s="112"/>
      <c r="E169" s="113"/>
      <c r="F169" s="114"/>
      <c r="G169" s="114"/>
    </row>
    <row r="170" spans="1:7" ht="17.25">
      <c r="A170" s="111">
        <v>46168</v>
      </c>
      <c r="B170" s="75" t="s">
        <v>231</v>
      </c>
      <c r="C170" s="112">
        <v>40</v>
      </c>
      <c r="D170" s="112">
        <v>225</v>
      </c>
      <c r="E170" s="113">
        <f t="shared" ref="E170:E200" si="1">C170*D170</f>
        <v>9000</v>
      </c>
      <c r="F170" s="114"/>
      <c r="G170" s="114"/>
    </row>
    <row r="171" spans="1:7" ht="17.25">
      <c r="A171" s="111"/>
      <c r="B171" s="75" t="s">
        <v>232</v>
      </c>
      <c r="C171" s="112">
        <v>45</v>
      </c>
      <c r="D171" s="112">
        <v>225</v>
      </c>
      <c r="E171" s="113">
        <f t="shared" si="1"/>
        <v>10125</v>
      </c>
      <c r="F171" s="114"/>
      <c r="G171" s="114"/>
    </row>
    <row r="172" spans="1:7" ht="17.25">
      <c r="A172" s="111"/>
      <c r="B172" s="75" t="s">
        <v>233</v>
      </c>
      <c r="C172" s="112">
        <v>40</v>
      </c>
      <c r="D172" s="112">
        <v>225</v>
      </c>
      <c r="E172" s="113">
        <f t="shared" si="1"/>
        <v>9000</v>
      </c>
      <c r="F172" s="114"/>
      <c r="G172" s="114"/>
    </row>
    <row r="173" spans="1:7" ht="17.25">
      <c r="A173" s="111"/>
      <c r="B173" s="75" t="s">
        <v>234</v>
      </c>
      <c r="C173" s="112">
        <v>40</v>
      </c>
      <c r="D173" s="112">
        <v>225</v>
      </c>
      <c r="E173" s="113">
        <f t="shared" si="1"/>
        <v>9000</v>
      </c>
      <c r="F173" s="114"/>
      <c r="G173" s="114"/>
    </row>
    <row r="174" spans="1:7" ht="17.25">
      <c r="A174" s="111"/>
      <c r="B174" s="75" t="s">
        <v>235</v>
      </c>
      <c r="C174" s="112">
        <v>40</v>
      </c>
      <c r="D174" s="112">
        <v>225</v>
      </c>
      <c r="E174" s="113">
        <f t="shared" si="1"/>
        <v>9000</v>
      </c>
      <c r="F174" s="114"/>
      <c r="G174" s="114"/>
    </row>
    <row r="175" spans="1:7" ht="17.25">
      <c r="A175" s="111"/>
      <c r="B175" s="75" t="s">
        <v>236</v>
      </c>
      <c r="C175" s="112">
        <v>50</v>
      </c>
      <c r="D175" s="112">
        <v>225</v>
      </c>
      <c r="E175" s="113">
        <f t="shared" si="1"/>
        <v>11250</v>
      </c>
      <c r="F175" s="114"/>
      <c r="G175" s="114"/>
    </row>
    <row r="176" spans="1:7" ht="17.25">
      <c r="A176" s="111"/>
      <c r="B176" s="75" t="s">
        <v>237</v>
      </c>
      <c r="C176" s="112">
        <v>40</v>
      </c>
      <c r="D176" s="112">
        <v>225</v>
      </c>
      <c r="E176" s="113">
        <f t="shared" si="1"/>
        <v>9000</v>
      </c>
      <c r="F176" s="114"/>
      <c r="G176" s="114"/>
    </row>
    <row r="177" spans="1:7" ht="17.25">
      <c r="A177" s="111"/>
      <c r="B177" s="75" t="s">
        <v>238</v>
      </c>
      <c r="C177" s="112">
        <v>45</v>
      </c>
      <c r="D177" s="112">
        <v>225</v>
      </c>
      <c r="E177" s="113">
        <f t="shared" si="1"/>
        <v>10125</v>
      </c>
      <c r="F177" s="114"/>
      <c r="G177" s="114"/>
    </row>
    <row r="178" spans="1:7" ht="17.25">
      <c r="A178" s="111"/>
      <c r="B178" s="75" t="s">
        <v>239</v>
      </c>
      <c r="C178" s="112">
        <v>40</v>
      </c>
      <c r="D178" s="112">
        <v>225</v>
      </c>
      <c r="E178" s="113">
        <f t="shared" si="1"/>
        <v>9000</v>
      </c>
      <c r="F178" s="114"/>
      <c r="G178" s="114"/>
    </row>
    <row r="179" spans="1:7" ht="17.25">
      <c r="A179" s="111"/>
      <c r="B179" s="75" t="s">
        <v>240</v>
      </c>
      <c r="C179" s="112">
        <v>39</v>
      </c>
      <c r="D179" s="112">
        <v>225</v>
      </c>
      <c r="E179" s="113">
        <f t="shared" si="1"/>
        <v>8775</v>
      </c>
      <c r="F179" s="114"/>
      <c r="G179" s="114"/>
    </row>
    <row r="180" spans="1:7" ht="17.25">
      <c r="A180" s="111"/>
      <c r="B180" s="75" t="s">
        <v>241</v>
      </c>
      <c r="C180" s="112">
        <v>40</v>
      </c>
      <c r="D180" s="112">
        <v>225</v>
      </c>
      <c r="E180" s="113">
        <f t="shared" si="1"/>
        <v>9000</v>
      </c>
      <c r="F180" s="114"/>
      <c r="G180" s="114"/>
    </row>
    <row r="181" spans="1:7" ht="17.25">
      <c r="A181" s="111"/>
      <c r="B181" s="75" t="s">
        <v>242</v>
      </c>
      <c r="C181" s="112">
        <v>50</v>
      </c>
      <c r="D181" s="112">
        <v>225</v>
      </c>
      <c r="E181" s="113">
        <f t="shared" si="1"/>
        <v>11250</v>
      </c>
      <c r="F181" s="114"/>
      <c r="G181" s="114"/>
    </row>
    <row r="182" spans="1:7" ht="17.25">
      <c r="A182" s="111"/>
      <c r="B182" s="75" t="s">
        <v>243</v>
      </c>
      <c r="C182" s="112">
        <v>45</v>
      </c>
      <c r="D182" s="112">
        <v>225</v>
      </c>
      <c r="E182" s="113">
        <f t="shared" si="1"/>
        <v>10125</v>
      </c>
      <c r="F182" s="114"/>
      <c r="G182" s="114"/>
    </row>
    <row r="183" spans="1:7" ht="17.25">
      <c r="A183" s="111"/>
      <c r="B183" s="75" t="s">
        <v>244</v>
      </c>
      <c r="C183" s="112">
        <v>45</v>
      </c>
      <c r="D183" s="112">
        <v>225</v>
      </c>
      <c r="E183" s="113">
        <f t="shared" si="1"/>
        <v>10125</v>
      </c>
      <c r="F183" s="114"/>
      <c r="G183" s="114"/>
    </row>
    <row r="184" spans="1:7" ht="17.25">
      <c r="A184" s="111"/>
      <c r="B184" s="75" t="s">
        <v>245</v>
      </c>
      <c r="C184" s="112">
        <v>48</v>
      </c>
      <c r="D184" s="112">
        <v>225</v>
      </c>
      <c r="E184" s="113">
        <f t="shared" si="1"/>
        <v>10800</v>
      </c>
      <c r="F184" s="114"/>
      <c r="G184" s="114"/>
    </row>
    <row r="185" spans="1:7" ht="17.25">
      <c r="A185" s="111"/>
      <c r="B185" s="75" t="s">
        <v>246</v>
      </c>
      <c r="C185" s="112">
        <v>40</v>
      </c>
      <c r="D185" s="112">
        <v>225</v>
      </c>
      <c r="E185" s="113">
        <f t="shared" si="1"/>
        <v>9000</v>
      </c>
      <c r="F185" s="114"/>
      <c r="G185" s="114"/>
    </row>
    <row r="186" spans="1:7" ht="17.25">
      <c r="A186" s="111"/>
      <c r="B186" s="75" t="s">
        <v>247</v>
      </c>
      <c r="C186" s="112">
        <v>41</v>
      </c>
      <c r="D186" s="112">
        <v>225</v>
      </c>
      <c r="E186" s="113">
        <f t="shared" si="1"/>
        <v>9225</v>
      </c>
      <c r="F186" s="114"/>
      <c r="G186" s="114"/>
    </row>
    <row r="187" spans="1:7" ht="17.25">
      <c r="A187" s="111"/>
      <c r="B187" s="75" t="s">
        <v>248</v>
      </c>
      <c r="C187" s="112">
        <v>50</v>
      </c>
      <c r="D187" s="112">
        <v>225</v>
      </c>
      <c r="E187" s="113">
        <f t="shared" si="1"/>
        <v>11250</v>
      </c>
      <c r="F187" s="114"/>
      <c r="G187" s="114"/>
    </row>
    <row r="188" spans="1:7" ht="17.25">
      <c r="A188" s="111"/>
      <c r="B188" s="75" t="s">
        <v>249</v>
      </c>
      <c r="C188" s="112">
        <v>55</v>
      </c>
      <c r="D188" s="112">
        <v>225</v>
      </c>
      <c r="E188" s="113">
        <f t="shared" si="1"/>
        <v>12375</v>
      </c>
      <c r="F188" s="114"/>
      <c r="G188" s="114"/>
    </row>
    <row r="189" spans="1:7" ht="17.25">
      <c r="A189" s="111"/>
      <c r="B189" s="75" t="s">
        <v>250</v>
      </c>
      <c r="C189" s="112">
        <v>50</v>
      </c>
      <c r="D189" s="112">
        <v>225</v>
      </c>
      <c r="E189" s="113">
        <f t="shared" si="1"/>
        <v>11250</v>
      </c>
      <c r="F189" s="114"/>
      <c r="G189" s="114"/>
    </row>
    <row r="190" spans="1:7" ht="17.25">
      <c r="A190" s="111"/>
      <c r="B190" s="75" t="s">
        <v>251</v>
      </c>
      <c r="C190" s="112">
        <v>50</v>
      </c>
      <c r="D190" s="112">
        <v>225</v>
      </c>
      <c r="E190" s="113">
        <f t="shared" si="1"/>
        <v>11250</v>
      </c>
      <c r="F190" s="114"/>
      <c r="G190" s="114"/>
    </row>
    <row r="191" spans="1:7" ht="17.25">
      <c r="A191" s="111"/>
      <c r="B191" s="75" t="s">
        <v>252</v>
      </c>
      <c r="C191" s="112">
        <v>30</v>
      </c>
      <c r="D191" s="112">
        <v>225</v>
      </c>
      <c r="E191" s="113">
        <f t="shared" si="1"/>
        <v>6750</v>
      </c>
      <c r="F191" s="114"/>
      <c r="G191" s="114"/>
    </row>
    <row r="192" spans="1:7" ht="17.25">
      <c r="A192" s="111"/>
      <c r="B192" s="75" t="s">
        <v>253</v>
      </c>
      <c r="C192" s="112">
        <v>35</v>
      </c>
      <c r="D192" s="112">
        <v>225</v>
      </c>
      <c r="E192" s="113">
        <f t="shared" si="1"/>
        <v>7875</v>
      </c>
      <c r="F192" s="114"/>
      <c r="G192" s="114"/>
    </row>
    <row r="193" spans="1:7" ht="17.25">
      <c r="A193" s="111"/>
      <c r="B193" s="75" t="s">
        <v>254</v>
      </c>
      <c r="C193" s="112">
        <v>31</v>
      </c>
      <c r="D193" s="112">
        <v>225</v>
      </c>
      <c r="E193" s="113">
        <f t="shared" si="1"/>
        <v>6975</v>
      </c>
      <c r="F193" s="114"/>
      <c r="G193" s="114"/>
    </row>
    <row r="194" spans="1:7" ht="17.25">
      <c r="A194" s="111"/>
      <c r="B194" s="75" t="s">
        <v>255</v>
      </c>
      <c r="C194" s="112">
        <v>30</v>
      </c>
      <c r="D194" s="112">
        <v>225</v>
      </c>
      <c r="E194" s="113">
        <f t="shared" si="1"/>
        <v>6750</v>
      </c>
      <c r="F194" s="114"/>
      <c r="G194" s="114"/>
    </row>
    <row r="195" spans="1:7" ht="17.25">
      <c r="A195" s="111"/>
      <c r="B195" s="75" t="s">
        <v>256</v>
      </c>
      <c r="C195" s="112">
        <v>30</v>
      </c>
      <c r="D195" s="112">
        <v>225</v>
      </c>
      <c r="E195" s="113">
        <f t="shared" si="1"/>
        <v>6750</v>
      </c>
      <c r="F195" s="114"/>
      <c r="G195" s="114"/>
    </row>
    <row r="196" spans="1:7" ht="17.25">
      <c r="A196" s="111"/>
      <c r="B196" s="75" t="s">
        <v>257</v>
      </c>
      <c r="C196" s="112">
        <v>40</v>
      </c>
      <c r="D196" s="112">
        <v>225</v>
      </c>
      <c r="E196" s="113">
        <f t="shared" si="1"/>
        <v>9000</v>
      </c>
      <c r="F196" s="114"/>
      <c r="G196" s="114"/>
    </row>
    <row r="197" spans="1:7" ht="17.25">
      <c r="A197" s="111"/>
      <c r="B197" s="75" t="s">
        <v>258</v>
      </c>
      <c r="C197" s="112">
        <v>30</v>
      </c>
      <c r="D197" s="112">
        <v>225</v>
      </c>
      <c r="E197" s="113">
        <f t="shared" si="1"/>
        <v>6750</v>
      </c>
      <c r="F197" s="114"/>
      <c r="G197" s="114"/>
    </row>
    <row r="198" spans="1:7" ht="17.25">
      <c r="A198" s="111"/>
      <c r="B198" s="75" t="s">
        <v>259</v>
      </c>
      <c r="C198" s="112">
        <v>30</v>
      </c>
      <c r="D198" s="112">
        <v>225</v>
      </c>
      <c r="E198" s="113">
        <f t="shared" si="1"/>
        <v>6750</v>
      </c>
      <c r="F198" s="114"/>
      <c r="G198" s="114"/>
    </row>
    <row r="199" spans="1:7" ht="17.25">
      <c r="A199" s="111"/>
      <c r="B199" s="75" t="s">
        <v>260</v>
      </c>
      <c r="C199" s="112">
        <v>24</v>
      </c>
      <c r="D199" s="112">
        <v>225</v>
      </c>
      <c r="E199" s="113">
        <f t="shared" si="1"/>
        <v>5400</v>
      </c>
      <c r="F199" s="114"/>
      <c r="G199" s="114"/>
    </row>
    <row r="200" spans="1:7" ht="17.25">
      <c r="A200" s="111"/>
      <c r="B200" s="75" t="s">
        <v>261</v>
      </c>
      <c r="C200" s="112">
        <v>40</v>
      </c>
      <c r="D200" s="112">
        <v>225</v>
      </c>
      <c r="E200" s="113">
        <f t="shared" si="1"/>
        <v>9000</v>
      </c>
      <c r="F200" s="114"/>
      <c r="G200" s="114"/>
    </row>
    <row r="201" spans="1:7" ht="17.25">
      <c r="A201" s="111"/>
      <c r="B201" s="111"/>
      <c r="C201" s="118">
        <v>1253</v>
      </c>
      <c r="D201" s="118">
        <v>225</v>
      </c>
      <c r="E201" s="118">
        <v>281925</v>
      </c>
      <c r="F201" s="111"/>
      <c r="G201" s="111"/>
    </row>
    <row r="202" spans="1:7" ht="17.25">
      <c r="A202" s="111">
        <v>46138</v>
      </c>
      <c r="B202" s="75" t="s">
        <v>262</v>
      </c>
      <c r="C202" s="112">
        <v>30</v>
      </c>
      <c r="D202" s="112">
        <v>225</v>
      </c>
      <c r="E202" s="113">
        <f t="shared" ref="E202:E231" si="2">C202*D202</f>
        <v>6750</v>
      </c>
      <c r="F202" s="114"/>
      <c r="G202" s="114"/>
    </row>
    <row r="203" spans="1:7" ht="17.25">
      <c r="A203" s="111"/>
      <c r="B203" s="75" t="s">
        <v>263</v>
      </c>
      <c r="C203" s="112">
        <v>32</v>
      </c>
      <c r="D203" s="112">
        <v>225</v>
      </c>
      <c r="E203" s="113">
        <f t="shared" si="2"/>
        <v>7200</v>
      </c>
      <c r="F203" s="114"/>
      <c r="G203" s="114"/>
    </row>
    <row r="204" spans="1:7" ht="17.25">
      <c r="A204" s="111"/>
      <c r="B204" s="75" t="s">
        <v>264</v>
      </c>
      <c r="C204" s="112">
        <v>45</v>
      </c>
      <c r="D204" s="112">
        <v>225</v>
      </c>
      <c r="E204" s="113">
        <f t="shared" si="2"/>
        <v>10125</v>
      </c>
      <c r="F204" s="114"/>
      <c r="G204" s="114"/>
    </row>
    <row r="205" spans="1:7" ht="17.25">
      <c r="A205" s="111"/>
      <c r="B205" s="75" t="s">
        <v>265</v>
      </c>
      <c r="C205" s="112">
        <v>40</v>
      </c>
      <c r="D205" s="112">
        <v>225</v>
      </c>
      <c r="E205" s="113">
        <f t="shared" si="2"/>
        <v>9000</v>
      </c>
      <c r="F205" s="114"/>
      <c r="G205" s="114"/>
    </row>
    <row r="206" spans="1:7" ht="17.25">
      <c r="A206" s="111"/>
      <c r="B206" s="75" t="s">
        <v>266</v>
      </c>
      <c r="C206" s="112">
        <v>45</v>
      </c>
      <c r="D206" s="112">
        <v>225</v>
      </c>
      <c r="E206" s="113">
        <f t="shared" si="2"/>
        <v>10125</v>
      </c>
      <c r="F206" s="114"/>
      <c r="G206" s="114"/>
    </row>
    <row r="207" spans="1:7" ht="17.25">
      <c r="A207" s="111"/>
      <c r="B207" s="75" t="s">
        <v>267</v>
      </c>
      <c r="C207" s="112">
        <v>40</v>
      </c>
      <c r="D207" s="112">
        <v>225</v>
      </c>
      <c r="E207" s="113">
        <f t="shared" si="2"/>
        <v>9000</v>
      </c>
      <c r="F207" s="114"/>
      <c r="G207" s="114"/>
    </row>
    <row r="208" spans="1:7" ht="17.25">
      <c r="A208" s="111"/>
      <c r="B208" s="75" t="s">
        <v>268</v>
      </c>
      <c r="C208" s="112">
        <v>40</v>
      </c>
      <c r="D208" s="112">
        <v>225</v>
      </c>
      <c r="E208" s="113">
        <f t="shared" si="2"/>
        <v>9000</v>
      </c>
      <c r="F208" s="114"/>
      <c r="G208" s="114"/>
    </row>
    <row r="209" spans="1:7" ht="17.25">
      <c r="A209" s="111"/>
      <c r="B209" s="75" t="s">
        <v>269</v>
      </c>
      <c r="C209" s="112">
        <v>35</v>
      </c>
      <c r="D209" s="112">
        <v>225</v>
      </c>
      <c r="E209" s="113">
        <f t="shared" si="2"/>
        <v>7875</v>
      </c>
      <c r="F209" s="114"/>
      <c r="G209" s="114"/>
    </row>
    <row r="210" spans="1:7" ht="17.25">
      <c r="A210" s="111"/>
      <c r="B210" s="75" t="s">
        <v>270</v>
      </c>
      <c r="C210" s="112">
        <v>30</v>
      </c>
      <c r="D210" s="112">
        <v>225</v>
      </c>
      <c r="E210" s="113">
        <f t="shared" si="2"/>
        <v>6750</v>
      </c>
      <c r="F210" s="114"/>
      <c r="G210" s="114"/>
    </row>
    <row r="211" spans="1:7" ht="17.25">
      <c r="A211" s="111"/>
      <c r="B211" s="75" t="s">
        <v>271</v>
      </c>
      <c r="C211" s="112">
        <v>39</v>
      </c>
      <c r="D211" s="112">
        <v>225</v>
      </c>
      <c r="E211" s="113">
        <f t="shared" si="2"/>
        <v>8775</v>
      </c>
      <c r="F211" s="114"/>
      <c r="G211" s="114"/>
    </row>
    <row r="212" spans="1:7" ht="17.25">
      <c r="A212" s="111"/>
      <c r="B212" s="75" t="s">
        <v>272</v>
      </c>
      <c r="C212" s="112">
        <v>35</v>
      </c>
      <c r="D212" s="112">
        <v>225</v>
      </c>
      <c r="E212" s="113">
        <f t="shared" si="2"/>
        <v>7875</v>
      </c>
      <c r="F212" s="114"/>
      <c r="G212" s="114"/>
    </row>
    <row r="213" spans="1:7" ht="17.25">
      <c r="A213" s="111"/>
      <c r="B213" s="75" t="s">
        <v>273</v>
      </c>
      <c r="C213" s="112">
        <v>45</v>
      </c>
      <c r="D213" s="112">
        <v>225</v>
      </c>
      <c r="E213" s="113">
        <f t="shared" si="2"/>
        <v>10125</v>
      </c>
      <c r="F213" s="114"/>
      <c r="G213" s="114"/>
    </row>
    <row r="214" spans="1:7" ht="17.25">
      <c r="A214" s="111"/>
      <c r="B214" s="75" t="s">
        <v>274</v>
      </c>
      <c r="C214" s="112">
        <v>35</v>
      </c>
      <c r="D214" s="112">
        <v>225</v>
      </c>
      <c r="E214" s="113">
        <f t="shared" si="2"/>
        <v>7875</v>
      </c>
      <c r="F214" s="114"/>
      <c r="G214" s="114"/>
    </row>
    <row r="215" spans="1:7" ht="17.25">
      <c r="A215" s="111"/>
      <c r="B215" s="75" t="s">
        <v>275</v>
      </c>
      <c r="C215" s="112">
        <v>38</v>
      </c>
      <c r="D215" s="112">
        <v>225</v>
      </c>
      <c r="E215" s="113">
        <f t="shared" si="2"/>
        <v>8550</v>
      </c>
      <c r="F215" s="114"/>
      <c r="G215" s="114"/>
    </row>
    <row r="216" spans="1:7" ht="17.25">
      <c r="A216" s="111"/>
      <c r="B216" s="75" t="s">
        <v>276</v>
      </c>
      <c r="C216" s="112">
        <v>45</v>
      </c>
      <c r="D216" s="112">
        <v>225</v>
      </c>
      <c r="E216" s="113">
        <f t="shared" si="2"/>
        <v>10125</v>
      </c>
      <c r="F216" s="114"/>
      <c r="G216" s="114"/>
    </row>
    <row r="217" spans="1:7" ht="17.25">
      <c r="A217" s="111"/>
      <c r="B217" s="75" t="s">
        <v>277</v>
      </c>
      <c r="C217" s="112">
        <v>40</v>
      </c>
      <c r="D217" s="112">
        <v>225</v>
      </c>
      <c r="E217" s="113">
        <f t="shared" si="2"/>
        <v>9000</v>
      </c>
      <c r="F217" s="114"/>
      <c r="G217" s="114"/>
    </row>
    <row r="218" spans="1:7" ht="17.25">
      <c r="A218" s="111"/>
      <c r="B218" s="75" t="s">
        <v>278</v>
      </c>
      <c r="C218" s="112">
        <v>40</v>
      </c>
      <c r="D218" s="112">
        <v>225</v>
      </c>
      <c r="E218" s="113">
        <f t="shared" si="2"/>
        <v>9000</v>
      </c>
      <c r="F218" s="114"/>
      <c r="G218" s="114"/>
    </row>
    <row r="219" spans="1:7" ht="17.25">
      <c r="A219" s="111"/>
      <c r="B219" s="75" t="s">
        <v>279</v>
      </c>
      <c r="C219" s="112">
        <v>45</v>
      </c>
      <c r="D219" s="112">
        <v>225</v>
      </c>
      <c r="E219" s="113">
        <f t="shared" si="2"/>
        <v>10125</v>
      </c>
      <c r="F219" s="114"/>
      <c r="G219" s="114"/>
    </row>
    <row r="220" spans="1:7" ht="17.25">
      <c r="A220" s="111"/>
      <c r="B220" s="75" t="s">
        <v>280</v>
      </c>
      <c r="C220" s="112">
        <v>38</v>
      </c>
      <c r="D220" s="112">
        <v>225</v>
      </c>
      <c r="E220" s="113">
        <f t="shared" si="2"/>
        <v>8550</v>
      </c>
      <c r="F220" s="114"/>
      <c r="G220" s="114"/>
    </row>
    <row r="221" spans="1:7" ht="17.25">
      <c r="A221" s="111"/>
      <c r="B221" s="75" t="s">
        <v>281</v>
      </c>
      <c r="C221" s="112">
        <v>43</v>
      </c>
      <c r="D221" s="112">
        <v>225</v>
      </c>
      <c r="E221" s="113">
        <f t="shared" si="2"/>
        <v>9675</v>
      </c>
      <c r="F221" s="114"/>
      <c r="G221" s="114"/>
    </row>
    <row r="222" spans="1:7" ht="17.25">
      <c r="A222" s="111"/>
      <c r="B222" s="75" t="s">
        <v>282</v>
      </c>
      <c r="C222" s="112">
        <v>45</v>
      </c>
      <c r="D222" s="112">
        <v>225</v>
      </c>
      <c r="E222" s="113">
        <f t="shared" si="2"/>
        <v>10125</v>
      </c>
      <c r="F222" s="114"/>
      <c r="G222" s="114"/>
    </row>
    <row r="223" spans="1:7" ht="17.25">
      <c r="A223" s="111"/>
      <c r="B223" s="75" t="s">
        <v>283</v>
      </c>
      <c r="C223" s="112">
        <v>45</v>
      </c>
      <c r="D223" s="112">
        <v>225</v>
      </c>
      <c r="E223" s="113">
        <f t="shared" si="2"/>
        <v>10125</v>
      </c>
      <c r="F223" s="114"/>
      <c r="G223" s="114"/>
    </row>
    <row r="224" spans="1:7" ht="17.25">
      <c r="A224" s="111"/>
      <c r="B224" s="75" t="s">
        <v>284</v>
      </c>
      <c r="C224" s="112">
        <v>45</v>
      </c>
      <c r="D224" s="112">
        <v>225</v>
      </c>
      <c r="E224" s="113">
        <f t="shared" si="2"/>
        <v>10125</v>
      </c>
      <c r="F224" s="114"/>
      <c r="G224" s="114"/>
    </row>
    <row r="225" spans="1:7" ht="17.25">
      <c r="A225" s="111"/>
      <c r="B225" s="75" t="s">
        <v>285</v>
      </c>
      <c r="C225" s="112">
        <v>45</v>
      </c>
      <c r="D225" s="112">
        <v>225</v>
      </c>
      <c r="E225" s="113">
        <f t="shared" si="2"/>
        <v>10125</v>
      </c>
      <c r="F225" s="114"/>
      <c r="G225" s="114"/>
    </row>
    <row r="226" spans="1:7" ht="17.25">
      <c r="A226" s="111"/>
      <c r="B226" s="75" t="s">
        <v>286</v>
      </c>
      <c r="C226" s="112">
        <v>45</v>
      </c>
      <c r="D226" s="112">
        <v>225</v>
      </c>
      <c r="E226" s="113">
        <f t="shared" si="2"/>
        <v>10125</v>
      </c>
      <c r="F226" s="114"/>
      <c r="G226" s="114"/>
    </row>
    <row r="227" spans="1:7" ht="17.25">
      <c r="A227" s="111"/>
      <c r="B227" s="75" t="s">
        <v>287</v>
      </c>
      <c r="C227" s="112">
        <v>44</v>
      </c>
      <c r="D227" s="112">
        <v>225</v>
      </c>
      <c r="E227" s="113">
        <f t="shared" si="2"/>
        <v>9900</v>
      </c>
      <c r="F227" s="114"/>
      <c r="G227" s="114"/>
    </row>
    <row r="228" spans="1:7" ht="17.25">
      <c r="A228" s="111"/>
      <c r="B228" s="75" t="s">
        <v>288</v>
      </c>
      <c r="C228" s="112">
        <v>30</v>
      </c>
      <c r="D228" s="112">
        <v>225</v>
      </c>
      <c r="E228" s="113">
        <f t="shared" si="2"/>
        <v>6750</v>
      </c>
      <c r="F228" s="114"/>
      <c r="G228" s="114"/>
    </row>
    <row r="229" spans="1:7" ht="17.25">
      <c r="A229" s="111"/>
      <c r="B229" s="75" t="s">
        <v>289</v>
      </c>
      <c r="C229" s="112">
        <v>45</v>
      </c>
      <c r="D229" s="112">
        <v>225</v>
      </c>
      <c r="E229" s="113">
        <f t="shared" si="2"/>
        <v>10125</v>
      </c>
      <c r="F229" s="114"/>
      <c r="G229" s="114"/>
    </row>
    <row r="230" spans="1:7" ht="17.25">
      <c r="A230" s="111"/>
      <c r="B230" s="75" t="s">
        <v>290</v>
      </c>
      <c r="C230" s="112">
        <v>40</v>
      </c>
      <c r="D230" s="112">
        <v>225</v>
      </c>
      <c r="E230" s="113">
        <f t="shared" si="2"/>
        <v>9000</v>
      </c>
      <c r="F230" s="114"/>
      <c r="G230" s="114"/>
    </row>
    <row r="231" spans="1:7" ht="17.25">
      <c r="A231" s="111"/>
      <c r="B231" s="75" t="s">
        <v>291</v>
      </c>
      <c r="C231" s="112">
        <v>45</v>
      </c>
      <c r="D231" s="112">
        <v>225</v>
      </c>
      <c r="E231" s="113">
        <f t="shared" si="2"/>
        <v>10125</v>
      </c>
      <c r="F231" s="114"/>
      <c r="G231" s="114"/>
    </row>
    <row r="232" spans="1:7" ht="17.25">
      <c r="A232" s="111"/>
      <c r="B232" s="115"/>
      <c r="C232" s="116">
        <f>SUM(C202:C231)</f>
        <v>1209</v>
      </c>
      <c r="D232" s="116"/>
      <c r="E232" s="117">
        <f>SUM(E202:E231)</f>
        <v>272025</v>
      </c>
      <c r="F232" s="59"/>
      <c r="G232" s="59"/>
    </row>
    <row r="233" spans="1:7" ht="17.25">
      <c r="A233" s="111"/>
      <c r="B233" s="75"/>
      <c r="C233" s="112"/>
      <c r="D233" s="112"/>
      <c r="E233" s="113"/>
      <c r="F233" s="114"/>
      <c r="G233" s="114"/>
    </row>
    <row r="234" spans="1:7" ht="17.25">
      <c r="A234" s="111"/>
      <c r="B234" s="75"/>
      <c r="C234" s="112"/>
      <c r="D234" s="112"/>
      <c r="E234" s="113"/>
      <c r="F234" s="114"/>
      <c r="G234" s="114"/>
    </row>
    <row r="235" spans="1:7" ht="17.25">
      <c r="A235" s="111">
        <v>46107</v>
      </c>
      <c r="B235" s="75" t="s">
        <v>292</v>
      </c>
      <c r="C235" s="112">
        <v>25</v>
      </c>
      <c r="D235" s="112">
        <v>225</v>
      </c>
      <c r="E235" s="113">
        <f t="shared" ref="E235:E265" si="3">C235*D235</f>
        <v>5625</v>
      </c>
      <c r="F235" s="114"/>
      <c r="G235" s="114"/>
    </row>
    <row r="236" spans="1:7" ht="17.25">
      <c r="A236" s="111"/>
      <c r="B236" s="75" t="s">
        <v>293</v>
      </c>
      <c r="C236" s="112">
        <v>28</v>
      </c>
      <c r="D236" s="112">
        <v>225</v>
      </c>
      <c r="E236" s="113">
        <f t="shared" si="3"/>
        <v>6300</v>
      </c>
      <c r="F236" s="114"/>
      <c r="G236" s="114"/>
    </row>
    <row r="237" spans="1:7" ht="17.25">
      <c r="A237" s="111"/>
      <c r="B237" s="75" t="s">
        <v>294</v>
      </c>
      <c r="C237" s="112">
        <v>28</v>
      </c>
      <c r="D237" s="112">
        <v>225</v>
      </c>
      <c r="E237" s="113">
        <f t="shared" si="3"/>
        <v>6300</v>
      </c>
      <c r="F237" s="114"/>
      <c r="G237" s="114"/>
    </row>
    <row r="238" spans="1:7" ht="17.25">
      <c r="A238" s="111"/>
      <c r="B238" s="75" t="s">
        <v>295</v>
      </c>
      <c r="C238" s="112">
        <v>28</v>
      </c>
      <c r="D238" s="112">
        <v>225</v>
      </c>
      <c r="E238" s="113">
        <f t="shared" si="3"/>
        <v>6300</v>
      </c>
      <c r="F238" s="114"/>
      <c r="G238" s="114"/>
    </row>
    <row r="239" spans="1:7" ht="17.25">
      <c r="A239" s="111"/>
      <c r="B239" s="75" t="s">
        <v>296</v>
      </c>
      <c r="C239" s="112">
        <v>30</v>
      </c>
      <c r="D239" s="112">
        <v>225</v>
      </c>
      <c r="E239" s="113">
        <f t="shared" si="3"/>
        <v>6750</v>
      </c>
      <c r="F239" s="114"/>
      <c r="G239" s="114"/>
    </row>
    <row r="240" spans="1:7" ht="17.25">
      <c r="A240" s="111"/>
      <c r="B240" s="75" t="s">
        <v>297</v>
      </c>
      <c r="C240" s="112">
        <v>28</v>
      </c>
      <c r="D240" s="112">
        <v>225</v>
      </c>
      <c r="E240" s="113">
        <f t="shared" si="3"/>
        <v>6300</v>
      </c>
      <c r="F240" s="114"/>
      <c r="G240" s="114"/>
    </row>
    <row r="241" spans="1:7" ht="17.25">
      <c r="A241" s="111"/>
      <c r="B241" s="75" t="s">
        <v>298</v>
      </c>
      <c r="C241" s="112">
        <v>26</v>
      </c>
      <c r="D241" s="112">
        <v>225</v>
      </c>
      <c r="E241" s="113">
        <f t="shared" si="3"/>
        <v>5850</v>
      </c>
      <c r="F241" s="114"/>
      <c r="G241" s="114"/>
    </row>
    <row r="242" spans="1:7" ht="17.25">
      <c r="A242" s="111"/>
      <c r="B242" s="75" t="s">
        <v>299</v>
      </c>
      <c r="C242" s="112">
        <v>30</v>
      </c>
      <c r="D242" s="112">
        <v>225</v>
      </c>
      <c r="E242" s="113">
        <f t="shared" si="3"/>
        <v>6750</v>
      </c>
      <c r="F242" s="114"/>
      <c r="G242" s="114"/>
    </row>
    <row r="243" spans="1:7" ht="17.25">
      <c r="A243" s="111"/>
      <c r="B243" s="75" t="s">
        <v>300</v>
      </c>
      <c r="C243" s="112">
        <v>30</v>
      </c>
      <c r="D243" s="112">
        <v>225</v>
      </c>
      <c r="E243" s="113">
        <f t="shared" si="3"/>
        <v>6750</v>
      </c>
      <c r="F243" s="114"/>
      <c r="G243" s="114"/>
    </row>
    <row r="244" spans="1:7" ht="17.25">
      <c r="A244" s="111"/>
      <c r="B244" s="75" t="s">
        <v>301</v>
      </c>
      <c r="C244" s="112">
        <v>30</v>
      </c>
      <c r="D244" s="112">
        <v>225</v>
      </c>
      <c r="E244" s="113">
        <f t="shared" si="3"/>
        <v>6750</v>
      </c>
      <c r="F244" s="114"/>
      <c r="G244" s="114"/>
    </row>
    <row r="245" spans="1:7" ht="17.25">
      <c r="A245" s="111"/>
      <c r="B245" s="75" t="s">
        <v>302</v>
      </c>
      <c r="C245" s="112">
        <v>30</v>
      </c>
      <c r="D245" s="112">
        <v>225</v>
      </c>
      <c r="E245" s="113">
        <f t="shared" si="3"/>
        <v>6750</v>
      </c>
      <c r="F245" s="114"/>
      <c r="G245" s="114"/>
    </row>
    <row r="246" spans="1:7" ht="17.25">
      <c r="A246" s="111"/>
      <c r="B246" s="75" t="s">
        <v>303</v>
      </c>
      <c r="C246" s="112">
        <v>33</v>
      </c>
      <c r="D246" s="112">
        <v>225</v>
      </c>
      <c r="E246" s="113">
        <f t="shared" si="3"/>
        <v>7425</v>
      </c>
      <c r="F246" s="114"/>
      <c r="G246" s="114"/>
    </row>
    <row r="247" spans="1:7" ht="17.25">
      <c r="A247" s="111"/>
      <c r="B247" s="75" t="s">
        <v>304</v>
      </c>
      <c r="C247" s="112">
        <v>30</v>
      </c>
      <c r="D247" s="112">
        <v>225</v>
      </c>
      <c r="E247" s="113">
        <f t="shared" si="3"/>
        <v>6750</v>
      </c>
      <c r="F247" s="114"/>
      <c r="G247" s="114"/>
    </row>
    <row r="248" spans="1:7" ht="17.25">
      <c r="A248" s="111"/>
      <c r="B248" s="75" t="s">
        <v>305</v>
      </c>
      <c r="C248" s="112">
        <v>30</v>
      </c>
      <c r="D248" s="112">
        <v>225</v>
      </c>
      <c r="E248" s="113">
        <f t="shared" si="3"/>
        <v>6750</v>
      </c>
      <c r="F248" s="114"/>
      <c r="G248" s="114"/>
    </row>
    <row r="249" spans="1:7" ht="17.25">
      <c r="A249" s="111"/>
      <c r="B249" s="75" t="s">
        <v>306</v>
      </c>
      <c r="C249" s="112">
        <v>30</v>
      </c>
      <c r="D249" s="112">
        <v>225</v>
      </c>
      <c r="E249" s="113">
        <f t="shared" si="3"/>
        <v>6750</v>
      </c>
      <c r="F249" s="114"/>
      <c r="G249" s="114"/>
    </row>
    <row r="250" spans="1:7" ht="17.25">
      <c r="A250" s="111"/>
      <c r="B250" s="75" t="s">
        <v>307</v>
      </c>
      <c r="C250" s="112">
        <v>30</v>
      </c>
      <c r="D250" s="112">
        <v>225</v>
      </c>
      <c r="E250" s="113">
        <f t="shared" si="3"/>
        <v>6750</v>
      </c>
      <c r="F250" s="114"/>
      <c r="G250" s="114"/>
    </row>
    <row r="251" spans="1:7" ht="17.25">
      <c r="A251" s="111"/>
      <c r="B251" s="75" t="s">
        <v>308</v>
      </c>
      <c r="C251" s="112">
        <v>28</v>
      </c>
      <c r="D251" s="112">
        <v>225</v>
      </c>
      <c r="E251" s="113">
        <f t="shared" si="3"/>
        <v>6300</v>
      </c>
      <c r="F251" s="114"/>
      <c r="G251" s="114"/>
    </row>
    <row r="252" spans="1:7" ht="17.25">
      <c r="A252" s="111"/>
      <c r="B252" s="75" t="s">
        <v>309</v>
      </c>
      <c r="C252" s="112">
        <v>30</v>
      </c>
      <c r="D252" s="112">
        <v>225</v>
      </c>
      <c r="E252" s="113">
        <f t="shared" si="3"/>
        <v>6750</v>
      </c>
      <c r="F252" s="114"/>
      <c r="G252" s="114"/>
    </row>
    <row r="253" spans="1:7" ht="17.25">
      <c r="A253" s="111"/>
      <c r="B253" s="75" t="s">
        <v>310</v>
      </c>
      <c r="C253" s="112">
        <v>30</v>
      </c>
      <c r="D253" s="112">
        <v>225</v>
      </c>
      <c r="E253" s="113">
        <f t="shared" si="3"/>
        <v>6750</v>
      </c>
      <c r="F253" s="114"/>
      <c r="G253" s="114"/>
    </row>
    <row r="254" spans="1:7" ht="17.25">
      <c r="A254" s="111"/>
      <c r="B254" s="75" t="s">
        <v>311</v>
      </c>
      <c r="C254" s="112">
        <v>28</v>
      </c>
      <c r="D254" s="112">
        <v>225</v>
      </c>
      <c r="E254" s="113">
        <f t="shared" si="3"/>
        <v>6300</v>
      </c>
      <c r="F254" s="114"/>
      <c r="G254" s="114"/>
    </row>
    <row r="255" spans="1:7" ht="17.25">
      <c r="A255" s="111"/>
      <c r="B255" s="75" t="s">
        <v>312</v>
      </c>
      <c r="C255" s="112">
        <v>28</v>
      </c>
      <c r="D255" s="112">
        <v>225</v>
      </c>
      <c r="E255" s="113">
        <f t="shared" si="3"/>
        <v>6300</v>
      </c>
      <c r="F255" s="114"/>
      <c r="G255" s="114"/>
    </row>
    <row r="256" spans="1:7" ht="17.25">
      <c r="A256" s="111"/>
      <c r="B256" s="75" t="s">
        <v>313</v>
      </c>
      <c r="C256" s="112">
        <v>26</v>
      </c>
      <c r="D256" s="112">
        <v>225</v>
      </c>
      <c r="E256" s="113">
        <f t="shared" si="3"/>
        <v>5850</v>
      </c>
      <c r="F256" s="114"/>
      <c r="G256" s="114"/>
    </row>
    <row r="257" spans="1:7" ht="17.25">
      <c r="A257" s="111"/>
      <c r="B257" s="75" t="s">
        <v>314</v>
      </c>
      <c r="C257" s="112">
        <v>28</v>
      </c>
      <c r="D257" s="112">
        <v>225</v>
      </c>
      <c r="E257" s="113">
        <f t="shared" si="3"/>
        <v>6300</v>
      </c>
      <c r="F257" s="114"/>
      <c r="G257" s="114"/>
    </row>
    <row r="258" spans="1:7" ht="17.25">
      <c r="A258" s="111"/>
      <c r="B258" s="75" t="s">
        <v>315</v>
      </c>
      <c r="C258" s="112">
        <v>35</v>
      </c>
      <c r="D258" s="112">
        <v>225</v>
      </c>
      <c r="E258" s="113">
        <f t="shared" si="3"/>
        <v>7875</v>
      </c>
      <c r="F258" s="114"/>
      <c r="G258" s="114"/>
    </row>
    <row r="259" spans="1:7" ht="17.25">
      <c r="A259" s="111"/>
      <c r="B259" s="75" t="s">
        <v>316</v>
      </c>
      <c r="C259" s="112">
        <v>35</v>
      </c>
      <c r="D259" s="112">
        <v>225</v>
      </c>
      <c r="E259" s="113">
        <f t="shared" si="3"/>
        <v>7875</v>
      </c>
      <c r="F259" s="114"/>
      <c r="G259" s="114"/>
    </row>
    <row r="260" spans="1:7" ht="17.25">
      <c r="A260" s="111"/>
      <c r="B260" s="75" t="s">
        <v>317</v>
      </c>
      <c r="C260" s="112">
        <v>35</v>
      </c>
      <c r="D260" s="112">
        <v>225</v>
      </c>
      <c r="E260" s="113">
        <f t="shared" si="3"/>
        <v>7875</v>
      </c>
      <c r="F260" s="114"/>
      <c r="G260" s="114"/>
    </row>
    <row r="261" spans="1:7" ht="17.25">
      <c r="A261" s="111"/>
      <c r="B261" s="75" t="s">
        <v>318</v>
      </c>
      <c r="C261" s="112">
        <v>30</v>
      </c>
      <c r="D261" s="112">
        <v>225</v>
      </c>
      <c r="E261" s="113">
        <f t="shared" si="3"/>
        <v>6750</v>
      </c>
      <c r="F261" s="114"/>
      <c r="G261" s="114"/>
    </row>
    <row r="262" spans="1:7" ht="17.25">
      <c r="A262" s="111"/>
      <c r="B262" s="75" t="s">
        <v>319</v>
      </c>
      <c r="C262" s="112">
        <v>28</v>
      </c>
      <c r="D262" s="112">
        <v>225</v>
      </c>
      <c r="E262" s="113">
        <f t="shared" si="3"/>
        <v>6300</v>
      </c>
      <c r="F262" s="114"/>
      <c r="G262" s="114"/>
    </row>
    <row r="263" spans="1:7" ht="17.25">
      <c r="A263" s="111"/>
      <c r="B263" s="75" t="s">
        <v>320</v>
      </c>
      <c r="C263" s="112">
        <v>28</v>
      </c>
      <c r="D263" s="112">
        <v>225</v>
      </c>
      <c r="E263" s="113">
        <f t="shared" si="3"/>
        <v>6300</v>
      </c>
      <c r="F263" s="114"/>
      <c r="G263" s="114"/>
    </row>
    <row r="264" spans="1:7" ht="17.25">
      <c r="A264" s="111"/>
      <c r="B264" s="75" t="s">
        <v>321</v>
      </c>
      <c r="C264" s="112">
        <v>30</v>
      </c>
      <c r="D264" s="112">
        <v>225</v>
      </c>
      <c r="E264" s="113">
        <f t="shared" si="3"/>
        <v>6750</v>
      </c>
      <c r="F264" s="114"/>
      <c r="G264" s="114"/>
    </row>
    <row r="265" spans="1:7" ht="17.25">
      <c r="A265" s="111"/>
      <c r="B265" s="75" t="s">
        <v>322</v>
      </c>
      <c r="C265" s="112">
        <v>30</v>
      </c>
      <c r="D265" s="112">
        <v>225</v>
      </c>
      <c r="E265" s="113">
        <f t="shared" si="3"/>
        <v>6750</v>
      </c>
      <c r="F265" s="114"/>
      <c r="G265" s="114"/>
    </row>
    <row r="266" spans="1:7" ht="17.25">
      <c r="A266" s="111"/>
      <c r="B266" s="115"/>
      <c r="C266" s="116">
        <f>SUM(C235:C265)</f>
        <v>915</v>
      </c>
      <c r="D266" s="116">
        <v>225</v>
      </c>
      <c r="E266" s="117">
        <f>SUM(E235:E265)</f>
        <v>205875</v>
      </c>
      <c r="F266" s="59"/>
      <c r="G266" s="59"/>
    </row>
    <row r="267" spans="1:7" ht="17.25">
      <c r="A267" s="111"/>
      <c r="B267" s="75"/>
      <c r="C267" s="112"/>
      <c r="D267" s="112"/>
      <c r="E267" s="113"/>
      <c r="F267" s="114"/>
      <c r="G267" s="114"/>
    </row>
    <row r="268" spans="1:7" ht="17.25">
      <c r="A268" s="111">
        <v>46079</v>
      </c>
      <c r="B268" s="75" t="s">
        <v>323</v>
      </c>
      <c r="C268" s="112">
        <v>35</v>
      </c>
      <c r="D268" s="112">
        <v>225</v>
      </c>
      <c r="E268" s="113">
        <f t="shared" ref="E268:E296" si="4">C268*D268</f>
        <v>7875</v>
      </c>
      <c r="F268" s="114"/>
      <c r="G268" s="114"/>
    </row>
    <row r="269" spans="1:7" ht="17.25">
      <c r="A269" s="111"/>
      <c r="B269" s="75" t="s">
        <v>324</v>
      </c>
      <c r="C269" s="112">
        <v>32</v>
      </c>
      <c r="D269" s="112">
        <v>225</v>
      </c>
      <c r="E269" s="113">
        <f t="shared" si="4"/>
        <v>7200</v>
      </c>
      <c r="F269" s="114"/>
      <c r="G269" s="114"/>
    </row>
    <row r="270" spans="1:7" ht="17.25">
      <c r="A270" s="111"/>
      <c r="B270" s="75" t="s">
        <v>325</v>
      </c>
      <c r="C270" s="112">
        <v>34</v>
      </c>
      <c r="D270" s="112">
        <v>225</v>
      </c>
      <c r="E270" s="113">
        <f t="shared" si="4"/>
        <v>7650</v>
      </c>
      <c r="F270" s="114"/>
      <c r="G270" s="114"/>
    </row>
    <row r="271" spans="1:7" ht="17.25">
      <c r="A271" s="111"/>
      <c r="B271" s="75" t="s">
        <v>326</v>
      </c>
      <c r="C271" s="112">
        <v>32</v>
      </c>
      <c r="D271" s="112">
        <v>225</v>
      </c>
      <c r="E271" s="113">
        <f t="shared" si="4"/>
        <v>7200</v>
      </c>
      <c r="F271" s="114"/>
      <c r="G271" s="114"/>
    </row>
    <row r="272" spans="1:7" ht="17.25">
      <c r="A272" s="111"/>
      <c r="B272" s="75" t="s">
        <v>327</v>
      </c>
      <c r="C272" s="112">
        <v>32</v>
      </c>
      <c r="D272" s="112">
        <v>225</v>
      </c>
      <c r="E272" s="113">
        <f t="shared" si="4"/>
        <v>7200</v>
      </c>
      <c r="F272" s="114"/>
      <c r="G272" s="114"/>
    </row>
    <row r="273" spans="1:7" ht="17.25">
      <c r="A273" s="111"/>
      <c r="B273" s="75" t="s">
        <v>328</v>
      </c>
      <c r="C273" s="112">
        <v>30</v>
      </c>
      <c r="D273" s="112">
        <v>225</v>
      </c>
      <c r="E273" s="113">
        <f t="shared" si="4"/>
        <v>6750</v>
      </c>
      <c r="F273" s="114"/>
      <c r="G273" s="114"/>
    </row>
    <row r="274" spans="1:7" ht="17.25">
      <c r="A274" s="111"/>
      <c r="B274" s="75" t="s">
        <v>329</v>
      </c>
      <c r="C274" s="112">
        <v>30</v>
      </c>
      <c r="D274" s="112">
        <v>225</v>
      </c>
      <c r="E274" s="113">
        <f t="shared" si="4"/>
        <v>6750</v>
      </c>
      <c r="F274" s="114"/>
      <c r="G274" s="114"/>
    </row>
    <row r="275" spans="1:7" ht="17.25">
      <c r="A275" s="111"/>
      <c r="B275" s="75" t="s">
        <v>330</v>
      </c>
      <c r="C275" s="112">
        <v>35</v>
      </c>
      <c r="D275" s="112">
        <v>225</v>
      </c>
      <c r="E275" s="113">
        <f t="shared" si="4"/>
        <v>7875</v>
      </c>
      <c r="F275" s="114"/>
      <c r="G275" s="114"/>
    </row>
    <row r="276" spans="1:7" ht="17.25">
      <c r="A276" s="111"/>
      <c r="B276" s="75" t="s">
        <v>331</v>
      </c>
      <c r="C276" s="112">
        <v>35</v>
      </c>
      <c r="D276" s="112">
        <v>225</v>
      </c>
      <c r="E276" s="113">
        <f t="shared" si="4"/>
        <v>7875</v>
      </c>
      <c r="F276" s="114"/>
      <c r="G276" s="114"/>
    </row>
    <row r="277" spans="1:7" ht="17.25">
      <c r="A277" s="111"/>
      <c r="B277" s="75" t="s">
        <v>332</v>
      </c>
      <c r="C277" s="112">
        <v>35</v>
      </c>
      <c r="D277" s="112">
        <v>225</v>
      </c>
      <c r="E277" s="113">
        <f t="shared" si="4"/>
        <v>7875</v>
      </c>
      <c r="F277" s="114"/>
      <c r="G277" s="114"/>
    </row>
    <row r="278" spans="1:7" ht="17.25">
      <c r="A278" s="111"/>
      <c r="B278" s="75" t="s">
        <v>333</v>
      </c>
      <c r="C278" s="112">
        <v>35</v>
      </c>
      <c r="D278" s="112">
        <v>225</v>
      </c>
      <c r="E278" s="113">
        <f t="shared" si="4"/>
        <v>7875</v>
      </c>
      <c r="F278" s="114"/>
      <c r="G278" s="114"/>
    </row>
    <row r="279" spans="1:7" ht="17.25">
      <c r="A279" s="111"/>
      <c r="B279" s="75" t="s">
        <v>334</v>
      </c>
      <c r="C279" s="112">
        <v>34</v>
      </c>
      <c r="D279" s="112">
        <v>225</v>
      </c>
      <c r="E279" s="113">
        <f t="shared" si="4"/>
        <v>7650</v>
      </c>
      <c r="F279" s="114"/>
      <c r="G279" s="114"/>
    </row>
    <row r="280" spans="1:7" ht="17.25">
      <c r="A280" s="111"/>
      <c r="B280" s="75" t="s">
        <v>335</v>
      </c>
      <c r="C280" s="112">
        <v>35</v>
      </c>
      <c r="D280" s="112">
        <v>225</v>
      </c>
      <c r="E280" s="113">
        <f t="shared" si="4"/>
        <v>7875</v>
      </c>
      <c r="F280" s="114"/>
      <c r="G280" s="114"/>
    </row>
    <row r="281" spans="1:7" ht="17.25">
      <c r="A281" s="111"/>
      <c r="B281" s="75" t="s">
        <v>336</v>
      </c>
      <c r="C281" s="112">
        <v>35</v>
      </c>
      <c r="D281" s="112">
        <v>225</v>
      </c>
      <c r="E281" s="113">
        <f t="shared" si="4"/>
        <v>7875</v>
      </c>
      <c r="F281" s="114"/>
      <c r="G281" s="114"/>
    </row>
    <row r="282" spans="1:7" ht="17.25">
      <c r="A282" s="111"/>
      <c r="B282" s="75" t="s">
        <v>337</v>
      </c>
      <c r="C282" s="112">
        <v>35</v>
      </c>
      <c r="D282" s="112">
        <v>225</v>
      </c>
      <c r="E282" s="113">
        <f t="shared" si="4"/>
        <v>7875</v>
      </c>
      <c r="F282" s="114"/>
      <c r="G282" s="114"/>
    </row>
    <row r="283" spans="1:7" ht="17.25">
      <c r="A283" s="111"/>
      <c r="B283" s="75" t="s">
        <v>338</v>
      </c>
      <c r="C283" s="112">
        <v>27</v>
      </c>
      <c r="D283" s="112">
        <v>225</v>
      </c>
      <c r="E283" s="113">
        <f t="shared" si="4"/>
        <v>6075</v>
      </c>
      <c r="F283" s="114"/>
      <c r="G283" s="114"/>
    </row>
    <row r="284" spans="1:7" ht="17.25">
      <c r="A284" s="111"/>
      <c r="B284" s="75" t="s">
        <v>339</v>
      </c>
      <c r="C284" s="112">
        <v>28</v>
      </c>
      <c r="D284" s="112">
        <v>225</v>
      </c>
      <c r="E284" s="113">
        <f t="shared" si="4"/>
        <v>6300</v>
      </c>
      <c r="F284" s="114"/>
      <c r="G284" s="114"/>
    </row>
    <row r="285" spans="1:7" ht="17.25">
      <c r="A285" s="111"/>
      <c r="B285" s="75" t="s">
        <v>340</v>
      </c>
      <c r="C285" s="112">
        <v>28</v>
      </c>
      <c r="D285" s="112">
        <v>225</v>
      </c>
      <c r="E285" s="113">
        <f t="shared" si="4"/>
        <v>6300</v>
      </c>
      <c r="F285" s="114"/>
      <c r="G285" s="114"/>
    </row>
    <row r="286" spans="1:7" ht="17.25">
      <c r="A286" s="111"/>
      <c r="B286" s="75" t="s">
        <v>341</v>
      </c>
      <c r="C286" s="112">
        <v>28</v>
      </c>
      <c r="D286" s="112">
        <v>225</v>
      </c>
      <c r="E286" s="113">
        <f t="shared" si="4"/>
        <v>6300</v>
      </c>
      <c r="F286" s="114"/>
      <c r="G286" s="114"/>
    </row>
    <row r="287" spans="1:7" ht="17.25">
      <c r="A287" s="111"/>
      <c r="B287" s="75" t="s">
        <v>342</v>
      </c>
      <c r="C287" s="112">
        <v>26</v>
      </c>
      <c r="D287" s="112">
        <v>225</v>
      </c>
      <c r="E287" s="113">
        <f t="shared" si="4"/>
        <v>5850</v>
      </c>
      <c r="F287" s="114"/>
      <c r="G287" s="114"/>
    </row>
    <row r="288" spans="1:7" ht="17.25">
      <c r="A288" s="111"/>
      <c r="B288" s="75" t="s">
        <v>343</v>
      </c>
      <c r="C288" s="112">
        <v>26</v>
      </c>
      <c r="D288" s="112">
        <v>225</v>
      </c>
      <c r="E288" s="113">
        <f t="shared" si="4"/>
        <v>5850</v>
      </c>
      <c r="F288" s="114"/>
      <c r="G288" s="114"/>
    </row>
    <row r="289" spans="1:7" ht="17.25">
      <c r="A289" s="111"/>
      <c r="B289" s="75" t="s">
        <v>344</v>
      </c>
      <c r="C289" s="112">
        <v>26</v>
      </c>
      <c r="D289" s="112">
        <v>225</v>
      </c>
      <c r="E289" s="113">
        <f t="shared" si="4"/>
        <v>5850</v>
      </c>
      <c r="F289" s="114"/>
      <c r="G289" s="114"/>
    </row>
    <row r="290" spans="1:7" ht="17.25">
      <c r="A290" s="111"/>
      <c r="B290" s="75" t="s">
        <v>345</v>
      </c>
      <c r="C290" s="112">
        <v>26</v>
      </c>
      <c r="D290" s="112">
        <v>225</v>
      </c>
      <c r="E290" s="113">
        <f t="shared" si="4"/>
        <v>5850</v>
      </c>
      <c r="F290" s="114"/>
      <c r="G290" s="114"/>
    </row>
    <row r="291" spans="1:7" ht="17.25">
      <c r="A291" s="111"/>
      <c r="B291" s="75" t="s">
        <v>346</v>
      </c>
      <c r="C291" s="112">
        <v>25</v>
      </c>
      <c r="D291" s="112">
        <v>225</v>
      </c>
      <c r="E291" s="113">
        <f t="shared" si="4"/>
        <v>5625</v>
      </c>
      <c r="F291" s="114"/>
      <c r="G291" s="114"/>
    </row>
    <row r="292" spans="1:7" ht="17.25">
      <c r="A292" s="111"/>
      <c r="B292" s="75" t="s">
        <v>347</v>
      </c>
      <c r="C292" s="112">
        <v>25</v>
      </c>
      <c r="D292" s="112">
        <v>225</v>
      </c>
      <c r="E292" s="113">
        <f t="shared" si="4"/>
        <v>5625</v>
      </c>
      <c r="F292" s="114"/>
      <c r="G292" s="114"/>
    </row>
    <row r="293" spans="1:7" ht="17.25">
      <c r="A293" s="111"/>
      <c r="B293" s="75" t="s">
        <v>348</v>
      </c>
      <c r="C293" s="112">
        <v>25</v>
      </c>
      <c r="D293" s="112">
        <v>225</v>
      </c>
      <c r="E293" s="113">
        <f t="shared" si="4"/>
        <v>5625</v>
      </c>
      <c r="F293" s="114"/>
      <c r="G293" s="114"/>
    </row>
    <row r="294" spans="1:7" ht="17.25">
      <c r="A294" s="111"/>
      <c r="B294" s="75" t="s">
        <v>349</v>
      </c>
      <c r="C294" s="112">
        <v>25</v>
      </c>
      <c r="D294" s="112">
        <v>225</v>
      </c>
      <c r="E294" s="113">
        <f t="shared" si="4"/>
        <v>5625</v>
      </c>
      <c r="F294" s="114"/>
      <c r="G294" s="114"/>
    </row>
    <row r="295" spans="1:7" ht="17.25">
      <c r="A295" s="111"/>
      <c r="B295" s="75" t="s">
        <v>350</v>
      </c>
      <c r="C295" s="112">
        <v>25</v>
      </c>
      <c r="D295" s="112">
        <v>225</v>
      </c>
      <c r="E295" s="113">
        <f t="shared" si="4"/>
        <v>5625</v>
      </c>
      <c r="F295" s="114"/>
      <c r="G295" s="114"/>
    </row>
    <row r="296" spans="1:7" ht="17.25">
      <c r="A296" s="111"/>
      <c r="B296" s="115"/>
      <c r="C296" s="116">
        <f>SUM(C268:C295)</f>
        <v>844</v>
      </c>
      <c r="D296" s="112">
        <v>225</v>
      </c>
      <c r="E296" s="117">
        <f t="shared" si="4"/>
        <v>189900</v>
      </c>
      <c r="F296" s="59"/>
      <c r="G296" s="59"/>
    </row>
    <row r="297" spans="1:7" ht="17.25">
      <c r="A297" s="111"/>
      <c r="B297" s="75"/>
      <c r="C297" s="112"/>
      <c r="D297" s="112"/>
      <c r="E297" s="113"/>
      <c r="F297" s="114"/>
      <c r="G297" s="114"/>
    </row>
    <row r="298" spans="1:7" ht="17.25">
      <c r="A298" s="119"/>
      <c r="B298" s="120"/>
      <c r="C298" s="121"/>
      <c r="D298" s="121"/>
      <c r="E298" s="122"/>
      <c r="F298" s="123"/>
      <c r="G298" s="123"/>
    </row>
    <row r="299" spans="1:7" ht="17.25">
      <c r="A299" s="111"/>
      <c r="B299" s="75"/>
      <c r="C299" s="112"/>
      <c r="D299" s="112"/>
      <c r="E299" s="113"/>
      <c r="F299" s="114"/>
      <c r="G299" s="114"/>
    </row>
    <row r="300" spans="1:7" ht="17.25">
      <c r="A300" s="111"/>
      <c r="B300" s="75"/>
      <c r="C300" s="112"/>
      <c r="D300" s="112"/>
      <c r="E300" s="113"/>
      <c r="F300" s="114"/>
      <c r="G300" s="114"/>
    </row>
    <row r="301" spans="1:7" ht="17.25">
      <c r="A301" s="111">
        <v>46048</v>
      </c>
      <c r="B301" s="75" t="s">
        <v>351</v>
      </c>
      <c r="C301" s="112">
        <v>35</v>
      </c>
      <c r="D301" s="112">
        <v>225</v>
      </c>
      <c r="E301" s="113">
        <f t="shared" ref="E301:E331" si="5">C301*D301</f>
        <v>7875</v>
      </c>
      <c r="F301" s="114"/>
      <c r="G301" s="114"/>
    </row>
    <row r="302" spans="1:7" ht="17.25">
      <c r="A302" s="111"/>
      <c r="B302" s="75" t="s">
        <v>352</v>
      </c>
      <c r="C302" s="112">
        <v>25</v>
      </c>
      <c r="D302" s="112">
        <v>225</v>
      </c>
      <c r="E302" s="113">
        <f t="shared" si="5"/>
        <v>5625</v>
      </c>
      <c r="F302" s="114"/>
      <c r="G302" s="114"/>
    </row>
    <row r="303" spans="1:7" ht="17.25">
      <c r="A303" s="111"/>
      <c r="B303" s="75" t="s">
        <v>353</v>
      </c>
      <c r="C303" s="112">
        <v>29</v>
      </c>
      <c r="D303" s="112">
        <v>225</v>
      </c>
      <c r="E303" s="113">
        <f t="shared" si="5"/>
        <v>6525</v>
      </c>
      <c r="F303" s="114"/>
      <c r="G303" s="114"/>
    </row>
    <row r="304" spans="1:7" ht="17.25">
      <c r="A304" s="111"/>
      <c r="B304" s="75" t="s">
        <v>354</v>
      </c>
      <c r="C304" s="112">
        <v>30</v>
      </c>
      <c r="D304" s="112">
        <v>225</v>
      </c>
      <c r="E304" s="113">
        <f t="shared" si="5"/>
        <v>6750</v>
      </c>
      <c r="F304" s="114"/>
      <c r="G304" s="114"/>
    </row>
    <row r="305" spans="1:7" ht="17.25">
      <c r="A305" s="111"/>
      <c r="B305" s="75" t="s">
        <v>355</v>
      </c>
      <c r="C305" s="112">
        <v>25</v>
      </c>
      <c r="D305" s="112">
        <v>225</v>
      </c>
      <c r="E305" s="113">
        <f t="shared" si="5"/>
        <v>5625</v>
      </c>
      <c r="F305" s="114"/>
      <c r="G305" s="114"/>
    </row>
    <row r="306" spans="1:7" ht="17.25">
      <c r="A306" s="111"/>
      <c r="B306" s="75" t="s">
        <v>356</v>
      </c>
      <c r="C306" s="112">
        <v>30</v>
      </c>
      <c r="D306" s="112">
        <v>225</v>
      </c>
      <c r="E306" s="113">
        <f t="shared" si="5"/>
        <v>6750</v>
      </c>
      <c r="F306" s="114"/>
      <c r="G306" s="114"/>
    </row>
    <row r="307" spans="1:7" ht="17.25">
      <c r="A307" s="111"/>
      <c r="B307" s="75" t="s">
        <v>357</v>
      </c>
      <c r="C307" s="112">
        <v>30</v>
      </c>
      <c r="D307" s="112">
        <v>225</v>
      </c>
      <c r="E307" s="113">
        <f t="shared" si="5"/>
        <v>6750</v>
      </c>
      <c r="F307" s="114"/>
      <c r="G307" s="114"/>
    </row>
    <row r="308" spans="1:7" ht="17.25">
      <c r="A308" s="111"/>
      <c r="B308" s="75" t="s">
        <v>358</v>
      </c>
      <c r="C308" s="112">
        <v>25</v>
      </c>
      <c r="D308" s="112">
        <v>225</v>
      </c>
      <c r="E308" s="113">
        <f t="shared" si="5"/>
        <v>5625</v>
      </c>
      <c r="F308" s="114"/>
      <c r="G308" s="114"/>
    </row>
    <row r="309" spans="1:7" ht="17.25">
      <c r="A309" s="111"/>
      <c r="B309" s="75" t="s">
        <v>359</v>
      </c>
      <c r="C309" s="112">
        <v>25</v>
      </c>
      <c r="D309" s="112">
        <v>225</v>
      </c>
      <c r="E309" s="113">
        <f t="shared" si="5"/>
        <v>5625</v>
      </c>
      <c r="F309" s="114"/>
      <c r="G309" s="114"/>
    </row>
    <row r="310" spans="1:7" ht="17.25">
      <c r="A310" s="111"/>
      <c r="B310" s="75" t="s">
        <v>360</v>
      </c>
      <c r="C310" s="112">
        <v>30</v>
      </c>
      <c r="D310" s="112">
        <v>225</v>
      </c>
      <c r="E310" s="113">
        <f t="shared" si="5"/>
        <v>6750</v>
      </c>
      <c r="F310" s="114"/>
      <c r="G310" s="114"/>
    </row>
    <row r="311" spans="1:7" ht="17.25">
      <c r="A311" s="111"/>
      <c r="B311" s="75" t="s">
        <v>361</v>
      </c>
      <c r="C311" s="112">
        <v>25</v>
      </c>
      <c r="D311" s="112">
        <v>225</v>
      </c>
      <c r="E311" s="113">
        <f t="shared" si="5"/>
        <v>5625</v>
      </c>
      <c r="F311" s="114"/>
      <c r="G311" s="114"/>
    </row>
    <row r="312" spans="1:7" ht="17.25">
      <c r="A312" s="111"/>
      <c r="B312" s="75" t="s">
        <v>362</v>
      </c>
      <c r="C312" s="112">
        <v>30</v>
      </c>
      <c r="D312" s="112">
        <v>225</v>
      </c>
      <c r="E312" s="113">
        <f t="shared" si="5"/>
        <v>6750</v>
      </c>
      <c r="F312" s="114"/>
      <c r="G312" s="114"/>
    </row>
    <row r="313" spans="1:7" ht="17.25">
      <c r="A313" s="111"/>
      <c r="B313" s="75" t="s">
        <v>363</v>
      </c>
      <c r="C313" s="112">
        <v>25</v>
      </c>
      <c r="D313" s="112">
        <v>225</v>
      </c>
      <c r="E313" s="113">
        <f t="shared" si="5"/>
        <v>5625</v>
      </c>
      <c r="F313" s="114"/>
      <c r="G313" s="114"/>
    </row>
    <row r="314" spans="1:7" ht="17.25">
      <c r="A314" s="111"/>
      <c r="B314" s="75" t="s">
        <v>364</v>
      </c>
      <c r="C314" s="112">
        <v>30</v>
      </c>
      <c r="D314" s="112">
        <v>225</v>
      </c>
      <c r="E314" s="113">
        <f t="shared" si="5"/>
        <v>6750</v>
      </c>
      <c r="F314" s="114"/>
      <c r="G314" s="114"/>
    </row>
    <row r="315" spans="1:7" ht="17.25">
      <c r="A315" s="111"/>
      <c r="B315" s="75" t="s">
        <v>365</v>
      </c>
      <c r="C315" s="112">
        <v>25</v>
      </c>
      <c r="D315" s="112">
        <v>225</v>
      </c>
      <c r="E315" s="113">
        <f t="shared" si="5"/>
        <v>5625</v>
      </c>
      <c r="F315" s="114"/>
      <c r="G315" s="114"/>
    </row>
    <row r="316" spans="1:7" ht="17.25">
      <c r="A316" s="111"/>
      <c r="B316" s="75" t="s">
        <v>366</v>
      </c>
      <c r="C316" s="112">
        <v>30</v>
      </c>
      <c r="D316" s="112">
        <v>225</v>
      </c>
      <c r="E316" s="113">
        <f t="shared" si="5"/>
        <v>6750</v>
      </c>
      <c r="F316" s="114"/>
      <c r="G316" s="114"/>
    </row>
    <row r="317" spans="1:7" ht="17.25">
      <c r="A317" s="111"/>
      <c r="B317" s="75" t="s">
        <v>367</v>
      </c>
      <c r="C317" s="112">
        <v>30</v>
      </c>
      <c r="D317" s="112">
        <v>225</v>
      </c>
      <c r="E317" s="113">
        <f t="shared" si="5"/>
        <v>6750</v>
      </c>
      <c r="F317" s="114"/>
      <c r="G317" s="114"/>
    </row>
    <row r="318" spans="1:7" ht="17.25">
      <c r="A318" s="111"/>
      <c r="B318" s="75" t="s">
        <v>368</v>
      </c>
      <c r="C318" s="112">
        <v>25</v>
      </c>
      <c r="D318" s="112">
        <v>225</v>
      </c>
      <c r="E318" s="113">
        <f t="shared" si="5"/>
        <v>5625</v>
      </c>
      <c r="F318" s="114"/>
      <c r="G318" s="114"/>
    </row>
    <row r="319" spans="1:7" ht="17.25">
      <c r="A319" s="111"/>
      <c r="B319" s="75" t="s">
        <v>369</v>
      </c>
      <c r="C319" s="112">
        <v>30</v>
      </c>
      <c r="D319" s="112">
        <v>225</v>
      </c>
      <c r="E319" s="113">
        <f t="shared" si="5"/>
        <v>6750</v>
      </c>
      <c r="F319" s="114"/>
      <c r="G319" s="114"/>
    </row>
    <row r="320" spans="1:7" ht="17.25">
      <c r="A320" s="111"/>
      <c r="B320" s="75" t="s">
        <v>370</v>
      </c>
      <c r="C320" s="112">
        <v>25</v>
      </c>
      <c r="D320" s="112">
        <v>225</v>
      </c>
      <c r="E320" s="113">
        <f t="shared" si="5"/>
        <v>5625</v>
      </c>
      <c r="F320" s="114"/>
      <c r="G320" s="114"/>
    </row>
    <row r="321" spans="1:7" ht="17.25">
      <c r="A321" s="111"/>
      <c r="B321" s="75" t="s">
        <v>371</v>
      </c>
      <c r="C321" s="112">
        <v>30</v>
      </c>
      <c r="D321" s="112">
        <v>225</v>
      </c>
      <c r="E321" s="113">
        <f t="shared" si="5"/>
        <v>6750</v>
      </c>
      <c r="F321" s="114"/>
      <c r="G321" s="114"/>
    </row>
    <row r="322" spans="1:7" ht="17.25">
      <c r="A322" s="111"/>
      <c r="B322" s="75" t="s">
        <v>372</v>
      </c>
      <c r="C322" s="112">
        <v>25</v>
      </c>
      <c r="D322" s="112">
        <v>225</v>
      </c>
      <c r="E322" s="113">
        <f t="shared" si="5"/>
        <v>5625</v>
      </c>
      <c r="F322" s="114"/>
      <c r="G322" s="114"/>
    </row>
    <row r="323" spans="1:7" ht="17.25">
      <c r="A323" s="111"/>
      <c r="B323" s="75" t="s">
        <v>373</v>
      </c>
      <c r="C323" s="112">
        <v>30</v>
      </c>
      <c r="D323" s="112">
        <v>225</v>
      </c>
      <c r="E323" s="113">
        <f t="shared" si="5"/>
        <v>6750</v>
      </c>
      <c r="F323" s="114"/>
      <c r="G323" s="114"/>
    </row>
    <row r="324" spans="1:7" ht="17.25">
      <c r="A324" s="111"/>
      <c r="B324" s="75" t="s">
        <v>374</v>
      </c>
      <c r="C324" s="112">
        <v>25</v>
      </c>
      <c r="D324" s="112">
        <v>225</v>
      </c>
      <c r="E324" s="113">
        <f t="shared" si="5"/>
        <v>5625</v>
      </c>
      <c r="F324" s="114"/>
      <c r="G324" s="114"/>
    </row>
    <row r="325" spans="1:7" ht="17.25">
      <c r="A325" s="111"/>
      <c r="B325" s="75" t="s">
        <v>375</v>
      </c>
      <c r="C325" s="112">
        <v>30</v>
      </c>
      <c r="D325" s="112">
        <v>225</v>
      </c>
      <c r="E325" s="113">
        <f t="shared" si="5"/>
        <v>6750</v>
      </c>
      <c r="F325" s="114"/>
      <c r="G325" s="114"/>
    </row>
    <row r="326" spans="1:7" ht="17.25">
      <c r="A326" s="111"/>
      <c r="B326" s="75" t="s">
        <v>376</v>
      </c>
      <c r="C326" s="112">
        <v>35</v>
      </c>
      <c r="D326" s="112">
        <v>225</v>
      </c>
      <c r="E326" s="113">
        <f t="shared" si="5"/>
        <v>7875</v>
      </c>
      <c r="F326" s="114"/>
      <c r="G326" s="114"/>
    </row>
    <row r="327" spans="1:7" ht="17.25">
      <c r="A327" s="111"/>
      <c r="B327" s="75" t="s">
        <v>377</v>
      </c>
      <c r="C327" s="112">
        <v>35</v>
      </c>
      <c r="D327" s="112">
        <v>225</v>
      </c>
      <c r="E327" s="113">
        <f t="shared" si="5"/>
        <v>7875</v>
      </c>
      <c r="F327" s="114"/>
      <c r="G327" s="114"/>
    </row>
    <row r="328" spans="1:7" ht="17.25">
      <c r="A328" s="111"/>
      <c r="B328" s="75" t="s">
        <v>378</v>
      </c>
      <c r="C328" s="112">
        <v>35</v>
      </c>
      <c r="D328" s="112">
        <v>225</v>
      </c>
      <c r="E328" s="113">
        <f t="shared" si="5"/>
        <v>7875</v>
      </c>
      <c r="F328" s="114"/>
      <c r="G328" s="114"/>
    </row>
    <row r="329" spans="1:7" ht="17.25">
      <c r="A329" s="111"/>
      <c r="B329" s="75" t="s">
        <v>379</v>
      </c>
      <c r="C329" s="112">
        <v>35</v>
      </c>
      <c r="D329" s="112">
        <v>225</v>
      </c>
      <c r="E329" s="113">
        <f t="shared" si="5"/>
        <v>7875</v>
      </c>
      <c r="F329" s="114"/>
      <c r="G329" s="114"/>
    </row>
    <row r="330" spans="1:7" ht="17.25">
      <c r="A330" s="111"/>
      <c r="B330" s="75" t="s">
        <v>380</v>
      </c>
      <c r="C330" s="112">
        <v>35</v>
      </c>
      <c r="D330" s="112">
        <v>225</v>
      </c>
      <c r="E330" s="113">
        <f t="shared" si="5"/>
        <v>7875</v>
      </c>
      <c r="F330" s="114"/>
      <c r="G330" s="114"/>
    </row>
    <row r="331" spans="1:7" ht="17.25">
      <c r="A331" s="111"/>
      <c r="B331" s="75" t="s">
        <v>381</v>
      </c>
      <c r="C331" s="112">
        <v>35</v>
      </c>
      <c r="D331" s="112">
        <v>225</v>
      </c>
      <c r="E331" s="113">
        <f t="shared" si="5"/>
        <v>7875</v>
      </c>
      <c r="F331" s="114"/>
      <c r="G331" s="114"/>
    </row>
    <row r="332" spans="1:7" ht="17.25">
      <c r="A332" s="111"/>
      <c r="B332" s="75"/>
      <c r="C332" s="112"/>
      <c r="D332" s="112"/>
      <c r="E332" s="113"/>
      <c r="F332" s="114"/>
      <c r="G332" s="114"/>
    </row>
    <row r="333" spans="1:7" ht="17.25">
      <c r="A333" s="111"/>
      <c r="B333" s="115"/>
      <c r="C333" s="116">
        <f>SUM(C301:C331)</f>
        <v>909</v>
      </c>
      <c r="D333" s="116"/>
      <c r="E333" s="117">
        <f>SUM(E301:E331)</f>
        <v>204525</v>
      </c>
      <c r="F333" s="59"/>
      <c r="G333" s="59"/>
    </row>
    <row r="334" spans="1:7" ht="17.25">
      <c r="A334" s="111"/>
      <c r="B334" s="75"/>
      <c r="C334" s="112"/>
      <c r="D334" s="112"/>
      <c r="E334" s="113"/>
      <c r="F334" s="114"/>
      <c r="G334" s="114"/>
    </row>
    <row r="335" spans="1:7" ht="17.25">
      <c r="A335" s="119"/>
      <c r="B335" s="124"/>
      <c r="C335" s="121"/>
      <c r="D335" s="121"/>
      <c r="E335" s="122"/>
      <c r="F335" s="125"/>
      <c r="G335" s="125"/>
    </row>
    <row r="336" spans="1:7" ht="17.25">
      <c r="A336" s="111"/>
      <c r="B336" s="75"/>
      <c r="C336" s="112"/>
      <c r="D336" s="112"/>
      <c r="E336" s="113"/>
      <c r="F336" s="114"/>
      <c r="G336" s="114"/>
    </row>
    <row r="337" spans="1:7" ht="17.25">
      <c r="A337" s="111">
        <v>46016</v>
      </c>
      <c r="B337" s="75" t="s">
        <v>382</v>
      </c>
      <c r="C337" s="112">
        <v>25</v>
      </c>
      <c r="D337" s="112">
        <v>220</v>
      </c>
      <c r="E337" s="113">
        <f t="shared" ref="E337:E367" si="6">C337*D337</f>
        <v>5500</v>
      </c>
      <c r="F337" s="114"/>
      <c r="G337" s="114"/>
    </row>
    <row r="338" spans="1:7" ht="17.25">
      <c r="A338" s="111"/>
      <c r="B338" s="75" t="s">
        <v>383</v>
      </c>
      <c r="C338" s="112">
        <v>25</v>
      </c>
      <c r="D338" s="112">
        <v>220</v>
      </c>
      <c r="E338" s="113">
        <f t="shared" si="6"/>
        <v>5500</v>
      </c>
      <c r="F338" s="114"/>
      <c r="G338" s="114"/>
    </row>
    <row r="339" spans="1:7" ht="17.25">
      <c r="A339" s="111"/>
      <c r="B339" s="75" t="s">
        <v>384</v>
      </c>
      <c r="C339" s="112">
        <v>25</v>
      </c>
      <c r="D339" s="112">
        <v>220</v>
      </c>
      <c r="E339" s="113">
        <f t="shared" si="6"/>
        <v>5500</v>
      </c>
      <c r="F339" s="114"/>
      <c r="G339" s="114"/>
    </row>
    <row r="340" spans="1:7" ht="17.25">
      <c r="A340" s="111"/>
      <c r="B340" s="75" t="s">
        <v>385</v>
      </c>
      <c r="C340" s="112">
        <v>25</v>
      </c>
      <c r="D340" s="112">
        <v>220</v>
      </c>
      <c r="E340" s="113">
        <f t="shared" si="6"/>
        <v>5500</v>
      </c>
      <c r="F340" s="114"/>
      <c r="G340" s="114"/>
    </row>
    <row r="341" spans="1:7" ht="17.25">
      <c r="A341" s="111"/>
      <c r="B341" s="75" t="s">
        <v>386</v>
      </c>
      <c r="C341" s="112">
        <v>25</v>
      </c>
      <c r="D341" s="112">
        <v>220</v>
      </c>
      <c r="E341" s="113">
        <f t="shared" si="6"/>
        <v>5500</v>
      </c>
      <c r="F341" s="114"/>
      <c r="G341" s="114"/>
    </row>
    <row r="342" spans="1:7" ht="17.25">
      <c r="A342" s="111"/>
      <c r="B342" s="75" t="s">
        <v>387</v>
      </c>
      <c r="C342" s="112">
        <v>25</v>
      </c>
      <c r="D342" s="112">
        <v>220</v>
      </c>
      <c r="E342" s="113">
        <f t="shared" si="6"/>
        <v>5500</v>
      </c>
      <c r="F342" s="114"/>
      <c r="G342" s="114"/>
    </row>
    <row r="343" spans="1:7" ht="17.25">
      <c r="A343" s="111"/>
      <c r="B343" s="75" t="s">
        <v>388</v>
      </c>
      <c r="C343" s="112">
        <v>25</v>
      </c>
      <c r="D343" s="112">
        <v>220</v>
      </c>
      <c r="E343" s="113">
        <f t="shared" si="6"/>
        <v>5500</v>
      </c>
      <c r="F343" s="114"/>
      <c r="G343" s="114"/>
    </row>
    <row r="344" spans="1:7" ht="17.25">
      <c r="A344" s="111"/>
      <c r="B344" s="75" t="s">
        <v>389</v>
      </c>
      <c r="C344" s="112">
        <v>25</v>
      </c>
      <c r="D344" s="112">
        <v>220</v>
      </c>
      <c r="E344" s="113">
        <f t="shared" si="6"/>
        <v>5500</v>
      </c>
      <c r="F344" s="114"/>
      <c r="G344" s="114"/>
    </row>
    <row r="345" spans="1:7" ht="17.25">
      <c r="A345" s="111"/>
      <c r="B345" s="75" t="s">
        <v>390</v>
      </c>
      <c r="C345" s="112">
        <v>26</v>
      </c>
      <c r="D345" s="112">
        <v>220</v>
      </c>
      <c r="E345" s="113">
        <f t="shared" si="6"/>
        <v>5720</v>
      </c>
      <c r="F345" s="114"/>
      <c r="G345" s="114"/>
    </row>
    <row r="346" spans="1:7" ht="17.25">
      <c r="A346" s="111"/>
      <c r="B346" s="75" t="s">
        <v>391</v>
      </c>
      <c r="C346" s="112">
        <v>28</v>
      </c>
      <c r="D346" s="112">
        <v>220</v>
      </c>
      <c r="E346" s="113">
        <f t="shared" si="6"/>
        <v>6160</v>
      </c>
      <c r="F346" s="114"/>
      <c r="G346" s="114"/>
    </row>
    <row r="347" spans="1:7" ht="17.25">
      <c r="A347" s="111"/>
      <c r="B347" s="75" t="s">
        <v>392</v>
      </c>
      <c r="C347" s="112">
        <v>25</v>
      </c>
      <c r="D347" s="112">
        <v>220</v>
      </c>
      <c r="E347" s="113">
        <f t="shared" si="6"/>
        <v>5500</v>
      </c>
      <c r="F347" s="114"/>
      <c r="G347" s="114"/>
    </row>
    <row r="348" spans="1:7" ht="17.25">
      <c r="A348" s="111"/>
      <c r="B348" s="75" t="s">
        <v>393</v>
      </c>
      <c r="C348" s="112">
        <v>25</v>
      </c>
      <c r="D348" s="112">
        <v>220</v>
      </c>
      <c r="E348" s="113">
        <f t="shared" si="6"/>
        <v>5500</v>
      </c>
      <c r="F348" s="114"/>
      <c r="G348" s="114"/>
    </row>
    <row r="349" spans="1:7" ht="17.25">
      <c r="A349" s="111"/>
      <c r="B349" s="75" t="s">
        <v>394</v>
      </c>
      <c r="C349" s="112">
        <v>25</v>
      </c>
      <c r="D349" s="112">
        <v>220</v>
      </c>
      <c r="E349" s="113">
        <f t="shared" si="6"/>
        <v>5500</v>
      </c>
      <c r="F349" s="114"/>
      <c r="G349" s="114"/>
    </row>
    <row r="350" spans="1:7" ht="17.25">
      <c r="A350" s="111"/>
      <c r="B350" s="75" t="s">
        <v>395</v>
      </c>
      <c r="C350" s="112">
        <v>25</v>
      </c>
      <c r="D350" s="112">
        <v>220</v>
      </c>
      <c r="E350" s="113">
        <f t="shared" si="6"/>
        <v>5500</v>
      </c>
      <c r="F350" s="114"/>
      <c r="G350" s="114"/>
    </row>
    <row r="351" spans="1:7" ht="17.25">
      <c r="A351" s="111"/>
      <c r="B351" s="75" t="s">
        <v>396</v>
      </c>
      <c r="C351" s="112">
        <v>25</v>
      </c>
      <c r="D351" s="112">
        <v>220</v>
      </c>
      <c r="E351" s="113">
        <f t="shared" si="6"/>
        <v>5500</v>
      </c>
      <c r="F351" s="114"/>
      <c r="G351" s="114"/>
    </row>
    <row r="352" spans="1:7" ht="17.25">
      <c r="A352" s="111"/>
      <c r="B352" s="75" t="s">
        <v>397</v>
      </c>
      <c r="C352" s="112">
        <v>25</v>
      </c>
      <c r="D352" s="112">
        <v>220</v>
      </c>
      <c r="E352" s="113">
        <f t="shared" si="6"/>
        <v>5500</v>
      </c>
      <c r="F352" s="114"/>
      <c r="G352" s="114"/>
    </row>
    <row r="353" spans="1:7" ht="17.25">
      <c r="A353" s="111"/>
      <c r="B353" s="75" t="s">
        <v>398</v>
      </c>
      <c r="C353" s="112">
        <v>25</v>
      </c>
      <c r="D353" s="112">
        <v>220</v>
      </c>
      <c r="E353" s="113">
        <f t="shared" si="6"/>
        <v>5500</v>
      </c>
      <c r="F353" s="114"/>
      <c r="G353" s="114"/>
    </row>
    <row r="354" spans="1:7" ht="17.25">
      <c r="A354" s="111"/>
      <c r="B354" s="75" t="s">
        <v>399</v>
      </c>
      <c r="C354" s="112">
        <v>25</v>
      </c>
      <c r="D354" s="112">
        <v>220</v>
      </c>
      <c r="E354" s="113">
        <f t="shared" si="6"/>
        <v>5500</v>
      </c>
      <c r="F354" s="114"/>
      <c r="G354" s="114"/>
    </row>
    <row r="355" spans="1:7" ht="17.25">
      <c r="A355" s="111"/>
      <c r="B355" s="75" t="s">
        <v>400</v>
      </c>
      <c r="C355" s="112">
        <v>25</v>
      </c>
      <c r="D355" s="112">
        <v>220</v>
      </c>
      <c r="E355" s="113">
        <f t="shared" si="6"/>
        <v>5500</v>
      </c>
      <c r="F355" s="114"/>
      <c r="G355" s="114"/>
    </row>
    <row r="356" spans="1:7" ht="17.25">
      <c r="A356" s="111"/>
      <c r="B356" s="75" t="s">
        <v>401</v>
      </c>
      <c r="C356" s="112">
        <v>30</v>
      </c>
      <c r="D356" s="112">
        <v>220</v>
      </c>
      <c r="E356" s="113">
        <f t="shared" si="6"/>
        <v>6600</v>
      </c>
      <c r="F356" s="114"/>
      <c r="G356" s="114"/>
    </row>
    <row r="357" spans="1:7" ht="17.25">
      <c r="A357" s="111"/>
      <c r="B357" s="75" t="s">
        <v>402</v>
      </c>
      <c r="C357" s="112">
        <v>30</v>
      </c>
      <c r="D357" s="112">
        <v>220</v>
      </c>
      <c r="E357" s="113">
        <f t="shared" si="6"/>
        <v>6600</v>
      </c>
      <c r="F357" s="114"/>
      <c r="G357" s="114"/>
    </row>
    <row r="358" spans="1:7" ht="17.25">
      <c r="A358" s="111"/>
      <c r="B358" s="75" t="s">
        <v>403</v>
      </c>
      <c r="C358" s="112">
        <v>30</v>
      </c>
      <c r="D358" s="112">
        <v>220</v>
      </c>
      <c r="E358" s="113">
        <f t="shared" si="6"/>
        <v>6600</v>
      </c>
      <c r="F358" s="114"/>
      <c r="G358" s="114"/>
    </row>
    <row r="359" spans="1:7" ht="17.25">
      <c r="A359" s="111"/>
      <c r="B359" s="75" t="s">
        <v>404</v>
      </c>
      <c r="C359" s="112">
        <v>25</v>
      </c>
      <c r="D359" s="112">
        <v>220</v>
      </c>
      <c r="E359" s="113">
        <f t="shared" si="6"/>
        <v>5500</v>
      </c>
      <c r="F359" s="114"/>
      <c r="G359" s="114"/>
    </row>
    <row r="360" spans="1:7" ht="17.25">
      <c r="A360" s="111"/>
      <c r="B360" s="75" t="s">
        <v>405</v>
      </c>
      <c r="C360" s="112">
        <v>30</v>
      </c>
      <c r="D360" s="112">
        <v>220</v>
      </c>
      <c r="E360" s="113">
        <f t="shared" si="6"/>
        <v>6600</v>
      </c>
      <c r="F360" s="114"/>
      <c r="G360" s="114"/>
    </row>
    <row r="361" spans="1:7" ht="17.25">
      <c r="A361" s="111"/>
      <c r="B361" s="75" t="s">
        <v>406</v>
      </c>
      <c r="C361" s="112">
        <v>30</v>
      </c>
      <c r="D361" s="112">
        <v>220</v>
      </c>
      <c r="E361" s="113">
        <f t="shared" si="6"/>
        <v>6600</v>
      </c>
      <c r="F361" s="114"/>
      <c r="G361" s="114"/>
    </row>
    <row r="362" spans="1:7" ht="17.25">
      <c r="A362" s="111"/>
      <c r="B362" s="75" t="s">
        <v>407</v>
      </c>
      <c r="C362" s="112">
        <v>30</v>
      </c>
      <c r="D362" s="112">
        <v>220</v>
      </c>
      <c r="E362" s="113">
        <f t="shared" si="6"/>
        <v>6600</v>
      </c>
      <c r="F362" s="114"/>
      <c r="G362" s="114"/>
    </row>
    <row r="363" spans="1:7" ht="17.25">
      <c r="A363" s="111"/>
      <c r="B363" s="75" t="s">
        <v>408</v>
      </c>
      <c r="C363" s="112">
        <v>30</v>
      </c>
      <c r="D363" s="112">
        <v>220</v>
      </c>
      <c r="E363" s="113">
        <f t="shared" si="6"/>
        <v>6600</v>
      </c>
      <c r="F363" s="114"/>
      <c r="G363" s="114"/>
    </row>
    <row r="364" spans="1:7" ht="17.25">
      <c r="A364" s="111"/>
      <c r="B364" s="75" t="s">
        <v>409</v>
      </c>
      <c r="C364" s="112">
        <v>32</v>
      </c>
      <c r="D364" s="112">
        <v>220</v>
      </c>
      <c r="E364" s="113">
        <f t="shared" si="6"/>
        <v>7040</v>
      </c>
      <c r="F364" s="114"/>
      <c r="G364" s="114"/>
    </row>
    <row r="365" spans="1:7" ht="17.25">
      <c r="A365" s="111"/>
      <c r="B365" s="75" t="s">
        <v>410</v>
      </c>
      <c r="C365" s="112">
        <v>30</v>
      </c>
      <c r="D365" s="112">
        <v>220</v>
      </c>
      <c r="E365" s="113">
        <f t="shared" si="6"/>
        <v>6600</v>
      </c>
      <c r="F365" s="114"/>
      <c r="G365" s="114"/>
    </row>
    <row r="366" spans="1:7" ht="17.25">
      <c r="A366" s="111"/>
      <c r="B366" s="75" t="s">
        <v>411</v>
      </c>
      <c r="C366" s="112">
        <v>35</v>
      </c>
      <c r="D366" s="112">
        <v>220</v>
      </c>
      <c r="E366" s="113">
        <f t="shared" si="6"/>
        <v>7700</v>
      </c>
      <c r="F366" s="114"/>
      <c r="G366" s="114"/>
    </row>
    <row r="367" spans="1:7" ht="17.25">
      <c r="A367" s="111"/>
      <c r="B367" s="75" t="s">
        <v>412</v>
      </c>
      <c r="C367" s="112">
        <v>30</v>
      </c>
      <c r="D367" s="112">
        <v>220</v>
      </c>
      <c r="E367" s="113">
        <f t="shared" si="6"/>
        <v>6600</v>
      </c>
      <c r="F367" s="114"/>
      <c r="G367" s="114"/>
    </row>
    <row r="368" spans="1:7" ht="17.25">
      <c r="A368" s="111"/>
      <c r="B368" s="115"/>
      <c r="C368" s="116">
        <f>SUM(C337:C367)</f>
        <v>841</v>
      </c>
      <c r="D368" s="116"/>
      <c r="E368" s="117">
        <f>SUM(E337:E367)</f>
        <v>185020</v>
      </c>
      <c r="F368" s="59"/>
      <c r="G368" s="59"/>
    </row>
    <row r="369" spans="1:7" ht="17.25">
      <c r="A369" s="111"/>
      <c r="B369" s="75"/>
      <c r="C369" s="112"/>
      <c r="D369" s="112"/>
      <c r="E369" s="113"/>
      <c r="F369" s="114"/>
      <c r="G369" s="114"/>
    </row>
    <row r="370" spans="1:7" ht="17.25">
      <c r="A370" s="111">
        <v>45986</v>
      </c>
      <c r="B370" s="75" t="s">
        <v>413</v>
      </c>
      <c r="C370" s="112">
        <v>25</v>
      </c>
      <c r="D370" s="112">
        <v>220</v>
      </c>
      <c r="E370" s="113">
        <f t="shared" ref="E370:E399" si="7">C370*D370</f>
        <v>5500</v>
      </c>
      <c r="F370" s="114"/>
      <c r="G370" s="114"/>
    </row>
    <row r="371" spans="1:7" ht="17.25">
      <c r="A371" s="111"/>
      <c r="B371" s="75" t="s">
        <v>414</v>
      </c>
      <c r="C371" s="112">
        <v>26</v>
      </c>
      <c r="D371" s="112">
        <v>220</v>
      </c>
      <c r="E371" s="113">
        <f t="shared" si="7"/>
        <v>5720</v>
      </c>
      <c r="F371" s="114"/>
      <c r="G371" s="114"/>
    </row>
    <row r="372" spans="1:7" ht="17.25">
      <c r="A372" s="111"/>
      <c r="B372" s="75" t="s">
        <v>415</v>
      </c>
      <c r="C372" s="112">
        <v>26</v>
      </c>
      <c r="D372" s="112">
        <v>220</v>
      </c>
      <c r="E372" s="113">
        <f t="shared" si="7"/>
        <v>5720</v>
      </c>
      <c r="F372" s="114"/>
      <c r="G372" s="114"/>
    </row>
    <row r="373" spans="1:7" ht="17.25">
      <c r="A373" s="111"/>
      <c r="B373" s="75" t="s">
        <v>416</v>
      </c>
      <c r="C373" s="112">
        <v>26</v>
      </c>
      <c r="D373" s="112">
        <v>220</v>
      </c>
      <c r="E373" s="113">
        <f t="shared" si="7"/>
        <v>5720</v>
      </c>
      <c r="F373" s="114"/>
      <c r="G373" s="114"/>
    </row>
    <row r="374" spans="1:7" ht="17.25">
      <c r="A374" s="111"/>
      <c r="B374" s="75" t="s">
        <v>417</v>
      </c>
      <c r="C374" s="112">
        <v>26</v>
      </c>
      <c r="D374" s="112">
        <v>220</v>
      </c>
      <c r="E374" s="113">
        <f t="shared" si="7"/>
        <v>5720</v>
      </c>
      <c r="F374" s="114"/>
      <c r="G374" s="114"/>
    </row>
    <row r="375" spans="1:7" ht="17.25">
      <c r="A375" s="111"/>
      <c r="B375" s="75" t="s">
        <v>418</v>
      </c>
      <c r="C375" s="112">
        <v>27</v>
      </c>
      <c r="D375" s="112">
        <v>220</v>
      </c>
      <c r="E375" s="113">
        <f t="shared" si="7"/>
        <v>5940</v>
      </c>
      <c r="F375" s="114"/>
      <c r="G375" s="114"/>
    </row>
    <row r="376" spans="1:7" ht="17.25">
      <c r="A376" s="111"/>
      <c r="B376" s="75" t="s">
        <v>419</v>
      </c>
      <c r="C376" s="112">
        <v>30</v>
      </c>
      <c r="D376" s="112">
        <v>220</v>
      </c>
      <c r="E376" s="113">
        <f t="shared" si="7"/>
        <v>6600</v>
      </c>
      <c r="F376" s="114"/>
      <c r="G376" s="114"/>
    </row>
    <row r="377" spans="1:7" ht="17.25">
      <c r="A377" s="111"/>
      <c r="B377" s="75" t="s">
        <v>420</v>
      </c>
      <c r="C377" s="112">
        <v>28</v>
      </c>
      <c r="D377" s="112">
        <v>220</v>
      </c>
      <c r="E377" s="113">
        <f t="shared" si="7"/>
        <v>6160</v>
      </c>
      <c r="F377" s="114"/>
      <c r="G377" s="114"/>
    </row>
    <row r="378" spans="1:7" ht="17.25">
      <c r="A378" s="111"/>
      <c r="B378" s="75" t="s">
        <v>421</v>
      </c>
      <c r="C378" s="112">
        <v>28</v>
      </c>
      <c r="D378" s="112">
        <v>220</v>
      </c>
      <c r="E378" s="113">
        <f t="shared" si="7"/>
        <v>6160</v>
      </c>
      <c r="F378" s="114"/>
      <c r="G378" s="114"/>
    </row>
    <row r="379" spans="1:7" ht="17.25">
      <c r="A379" s="111"/>
      <c r="B379" s="75" t="s">
        <v>422</v>
      </c>
      <c r="C379" s="112">
        <v>25</v>
      </c>
      <c r="D379" s="112">
        <v>220</v>
      </c>
      <c r="E379" s="113">
        <f t="shared" si="7"/>
        <v>5500</v>
      </c>
      <c r="F379" s="114"/>
      <c r="G379" s="114"/>
    </row>
    <row r="380" spans="1:7" ht="17.25">
      <c r="A380" s="111"/>
      <c r="B380" s="75" t="s">
        <v>423</v>
      </c>
      <c r="C380" s="112">
        <v>25</v>
      </c>
      <c r="D380" s="112">
        <v>220</v>
      </c>
      <c r="E380" s="113">
        <f t="shared" si="7"/>
        <v>5500</v>
      </c>
      <c r="F380" s="114"/>
      <c r="G380" s="114"/>
    </row>
    <row r="381" spans="1:7" ht="17.25">
      <c r="A381" s="111"/>
      <c r="B381" s="75" t="s">
        <v>424</v>
      </c>
      <c r="C381" s="112">
        <v>23</v>
      </c>
      <c r="D381" s="112">
        <v>220</v>
      </c>
      <c r="E381" s="113">
        <f t="shared" si="7"/>
        <v>5060</v>
      </c>
      <c r="F381" s="114"/>
      <c r="G381" s="114"/>
    </row>
    <row r="382" spans="1:7" ht="17.25">
      <c r="A382" s="111"/>
      <c r="B382" s="75" t="s">
        <v>425</v>
      </c>
      <c r="C382" s="112">
        <v>28</v>
      </c>
      <c r="D382" s="112">
        <v>220</v>
      </c>
      <c r="E382" s="113">
        <f t="shared" si="7"/>
        <v>6160</v>
      </c>
      <c r="F382" s="114"/>
      <c r="G382" s="114"/>
    </row>
    <row r="383" spans="1:7" ht="17.25">
      <c r="A383" s="111"/>
      <c r="B383" s="75" t="s">
        <v>426</v>
      </c>
      <c r="C383" s="112">
        <v>26</v>
      </c>
      <c r="D383" s="112">
        <v>220</v>
      </c>
      <c r="E383" s="113">
        <f t="shared" si="7"/>
        <v>5720</v>
      </c>
      <c r="F383" s="114"/>
      <c r="G383" s="114"/>
    </row>
    <row r="384" spans="1:7" ht="17.25">
      <c r="A384" s="111"/>
      <c r="B384" s="75" t="s">
        <v>427</v>
      </c>
      <c r="C384" s="112">
        <v>30</v>
      </c>
      <c r="D384" s="112">
        <v>220</v>
      </c>
      <c r="E384" s="113">
        <f t="shared" si="7"/>
        <v>6600</v>
      </c>
      <c r="F384" s="114"/>
      <c r="G384" s="114"/>
    </row>
    <row r="385" spans="1:7" ht="17.25">
      <c r="A385" s="111"/>
      <c r="B385" s="75" t="s">
        <v>428</v>
      </c>
      <c r="C385" s="112">
        <v>30</v>
      </c>
      <c r="D385" s="112">
        <v>220</v>
      </c>
      <c r="E385" s="113">
        <f t="shared" si="7"/>
        <v>6600</v>
      </c>
      <c r="F385" s="114"/>
      <c r="G385" s="114"/>
    </row>
    <row r="386" spans="1:7" ht="17.25">
      <c r="A386" s="111"/>
      <c r="B386" s="75" t="s">
        <v>429</v>
      </c>
      <c r="C386" s="112">
        <v>30</v>
      </c>
      <c r="D386" s="112">
        <v>220</v>
      </c>
      <c r="E386" s="113">
        <f t="shared" si="7"/>
        <v>6600</v>
      </c>
      <c r="F386" s="114"/>
      <c r="G386" s="114"/>
    </row>
    <row r="387" spans="1:7" ht="17.25">
      <c r="A387" s="111"/>
      <c r="B387" s="75" t="s">
        <v>430</v>
      </c>
      <c r="C387" s="112">
        <v>25</v>
      </c>
      <c r="D387" s="112">
        <v>220</v>
      </c>
      <c r="E387" s="113">
        <f t="shared" si="7"/>
        <v>5500</v>
      </c>
      <c r="F387" s="114"/>
      <c r="G387" s="114"/>
    </row>
    <row r="388" spans="1:7" ht="17.25">
      <c r="A388" s="111"/>
      <c r="B388" s="75" t="s">
        <v>431</v>
      </c>
      <c r="C388" s="112">
        <v>28</v>
      </c>
      <c r="D388" s="112">
        <v>220</v>
      </c>
      <c r="E388" s="113">
        <f t="shared" si="7"/>
        <v>6160</v>
      </c>
      <c r="F388" s="114"/>
      <c r="G388" s="114"/>
    </row>
    <row r="389" spans="1:7" ht="17.25">
      <c r="A389" s="111"/>
      <c r="B389" s="75" t="s">
        <v>432</v>
      </c>
      <c r="C389" s="112">
        <v>28</v>
      </c>
      <c r="D389" s="112">
        <v>220</v>
      </c>
      <c r="E389" s="113">
        <f t="shared" si="7"/>
        <v>6160</v>
      </c>
      <c r="F389" s="114"/>
      <c r="G389" s="114"/>
    </row>
    <row r="390" spans="1:7" ht="17.25">
      <c r="A390" s="111"/>
      <c r="B390" s="75" t="s">
        <v>433</v>
      </c>
      <c r="C390" s="112">
        <v>28</v>
      </c>
      <c r="D390" s="112">
        <v>220</v>
      </c>
      <c r="E390" s="113">
        <f t="shared" si="7"/>
        <v>6160</v>
      </c>
      <c r="F390" s="114"/>
      <c r="G390" s="114"/>
    </row>
    <row r="391" spans="1:7" ht="17.25">
      <c r="A391" s="111"/>
      <c r="B391" s="75" t="s">
        <v>434</v>
      </c>
      <c r="C391" s="112">
        <v>28</v>
      </c>
      <c r="D391" s="112">
        <v>220</v>
      </c>
      <c r="E391" s="113">
        <f t="shared" si="7"/>
        <v>6160</v>
      </c>
      <c r="F391" s="114"/>
      <c r="G391" s="114"/>
    </row>
    <row r="392" spans="1:7" ht="17.25">
      <c r="A392" s="111"/>
      <c r="B392" s="75" t="s">
        <v>435</v>
      </c>
      <c r="C392" s="112">
        <v>30</v>
      </c>
      <c r="D392" s="112">
        <v>220</v>
      </c>
      <c r="E392" s="113">
        <f t="shared" si="7"/>
        <v>6600</v>
      </c>
      <c r="F392" s="114"/>
      <c r="G392" s="114"/>
    </row>
    <row r="393" spans="1:7" ht="17.25">
      <c r="A393" s="111"/>
      <c r="B393" s="75" t="s">
        <v>436</v>
      </c>
      <c r="C393" s="112">
        <v>30</v>
      </c>
      <c r="D393" s="112">
        <v>220</v>
      </c>
      <c r="E393" s="113">
        <f t="shared" si="7"/>
        <v>6600</v>
      </c>
      <c r="F393" s="114"/>
      <c r="G393" s="114"/>
    </row>
    <row r="394" spans="1:7" ht="17.25">
      <c r="A394" s="111"/>
      <c r="B394" s="75" t="s">
        <v>437</v>
      </c>
      <c r="C394" s="112">
        <v>30</v>
      </c>
      <c r="D394" s="112">
        <v>220</v>
      </c>
      <c r="E394" s="113">
        <f t="shared" si="7"/>
        <v>6600</v>
      </c>
      <c r="F394" s="114"/>
      <c r="G394" s="114"/>
    </row>
    <row r="395" spans="1:7" ht="17.25">
      <c r="A395" s="111"/>
      <c r="B395" s="75" t="s">
        <v>438</v>
      </c>
      <c r="C395" s="112">
        <v>28</v>
      </c>
      <c r="D395" s="112">
        <v>220</v>
      </c>
      <c r="E395" s="113">
        <f t="shared" si="7"/>
        <v>6160</v>
      </c>
      <c r="F395" s="114"/>
      <c r="G395" s="114"/>
    </row>
    <row r="396" spans="1:7" ht="17.25">
      <c r="A396" s="111"/>
      <c r="B396" s="75" t="s">
        <v>439</v>
      </c>
      <c r="C396" s="112">
        <v>29</v>
      </c>
      <c r="D396" s="112">
        <v>220</v>
      </c>
      <c r="E396" s="113">
        <f t="shared" si="7"/>
        <v>6380</v>
      </c>
      <c r="F396" s="114"/>
      <c r="G396" s="114"/>
    </row>
    <row r="397" spans="1:7" ht="17.25">
      <c r="A397" s="111"/>
      <c r="B397" s="75" t="s">
        <v>440</v>
      </c>
      <c r="C397" s="112">
        <v>26</v>
      </c>
      <c r="D397" s="112">
        <v>220</v>
      </c>
      <c r="E397" s="113">
        <f t="shared" si="7"/>
        <v>5720</v>
      </c>
      <c r="F397" s="114"/>
      <c r="G397" s="114"/>
    </row>
    <row r="398" spans="1:7" ht="17.25">
      <c r="A398" s="111"/>
      <c r="B398" s="75" t="s">
        <v>441</v>
      </c>
      <c r="C398" s="112">
        <v>25</v>
      </c>
      <c r="D398" s="112">
        <v>220</v>
      </c>
      <c r="E398" s="113">
        <f t="shared" si="7"/>
        <v>5500</v>
      </c>
      <c r="F398" s="114"/>
      <c r="G398" s="114"/>
    </row>
    <row r="399" spans="1:7" ht="17.25">
      <c r="A399" s="111"/>
      <c r="B399" s="75" t="s">
        <v>442</v>
      </c>
      <c r="C399" s="112">
        <v>25</v>
      </c>
      <c r="D399" s="112">
        <v>220</v>
      </c>
      <c r="E399" s="113">
        <f t="shared" si="7"/>
        <v>5500</v>
      </c>
      <c r="F399" s="114"/>
      <c r="G399" s="114"/>
    </row>
    <row r="400" spans="1:7" ht="17.25">
      <c r="A400" s="111"/>
      <c r="B400" s="115"/>
      <c r="C400" s="116">
        <f>SUM(C370:C399)</f>
        <v>819</v>
      </c>
      <c r="D400" s="116"/>
      <c r="E400" s="117">
        <f>SUM(E370:E399)</f>
        <v>180180</v>
      </c>
      <c r="F400" s="59"/>
      <c r="G400" s="59"/>
    </row>
    <row r="401" spans="1:7" ht="17.25">
      <c r="A401" s="111"/>
      <c r="B401" s="75"/>
      <c r="C401" s="112"/>
      <c r="D401" s="112"/>
      <c r="E401" s="113"/>
      <c r="F401" s="114"/>
      <c r="G401" s="114"/>
    </row>
    <row r="402" spans="1:7" ht="17.25">
      <c r="A402" s="111">
        <v>45955</v>
      </c>
      <c r="B402" s="75" t="s">
        <v>443</v>
      </c>
      <c r="C402" s="112">
        <v>12</v>
      </c>
      <c r="D402" s="112">
        <v>220</v>
      </c>
      <c r="E402" s="113">
        <f t="shared" ref="E402:E432" si="8">C402*D402</f>
        <v>2640</v>
      </c>
      <c r="F402" s="114"/>
      <c r="G402" s="114"/>
    </row>
    <row r="403" spans="1:7" ht="17.25">
      <c r="A403" s="111"/>
      <c r="B403" s="75" t="s">
        <v>444</v>
      </c>
      <c r="C403" s="112">
        <v>10</v>
      </c>
      <c r="D403" s="112">
        <v>220</v>
      </c>
      <c r="E403" s="113">
        <f t="shared" si="8"/>
        <v>2200</v>
      </c>
      <c r="F403" s="114"/>
      <c r="G403" s="114"/>
    </row>
    <row r="404" spans="1:7" ht="17.25">
      <c r="A404" s="111"/>
      <c r="B404" s="75" t="s">
        <v>445</v>
      </c>
      <c r="C404" s="112">
        <v>12</v>
      </c>
      <c r="D404" s="112">
        <v>220</v>
      </c>
      <c r="E404" s="113">
        <f t="shared" si="8"/>
        <v>2640</v>
      </c>
      <c r="F404" s="114"/>
      <c r="G404" s="114"/>
    </row>
    <row r="405" spans="1:7" ht="17.25">
      <c r="A405" s="111"/>
      <c r="B405" s="75" t="s">
        <v>446</v>
      </c>
      <c r="C405" s="112">
        <v>30</v>
      </c>
      <c r="D405" s="112">
        <v>220</v>
      </c>
      <c r="E405" s="113">
        <f t="shared" si="8"/>
        <v>6600</v>
      </c>
      <c r="F405" s="114"/>
      <c r="G405" s="114"/>
    </row>
    <row r="406" spans="1:7" ht="17.25">
      <c r="A406" s="111"/>
      <c r="B406" s="75" t="s">
        <v>447</v>
      </c>
      <c r="C406" s="112">
        <v>25</v>
      </c>
      <c r="D406" s="112">
        <v>220</v>
      </c>
      <c r="E406" s="113">
        <f t="shared" si="8"/>
        <v>5500</v>
      </c>
      <c r="F406" s="114"/>
      <c r="G406" s="114"/>
    </row>
    <row r="407" spans="1:7" ht="17.25">
      <c r="A407" s="111"/>
      <c r="B407" s="75" t="s">
        <v>448</v>
      </c>
      <c r="C407" s="112">
        <v>25</v>
      </c>
      <c r="D407" s="112">
        <v>220</v>
      </c>
      <c r="E407" s="113">
        <f t="shared" si="8"/>
        <v>5500</v>
      </c>
      <c r="F407" s="114"/>
      <c r="G407" s="114"/>
    </row>
    <row r="408" spans="1:7" ht="17.25">
      <c r="A408" s="111"/>
      <c r="B408" s="75" t="s">
        <v>449</v>
      </c>
      <c r="C408" s="112">
        <v>24</v>
      </c>
      <c r="D408" s="112">
        <v>220</v>
      </c>
      <c r="E408" s="113">
        <f t="shared" si="8"/>
        <v>5280</v>
      </c>
      <c r="F408" s="114"/>
      <c r="G408" s="114"/>
    </row>
    <row r="409" spans="1:7" ht="17.25">
      <c r="A409" s="111"/>
      <c r="B409" s="75" t="s">
        <v>450</v>
      </c>
      <c r="C409" s="112">
        <v>14</v>
      </c>
      <c r="D409" s="112">
        <v>220</v>
      </c>
      <c r="E409" s="113">
        <f t="shared" si="8"/>
        <v>3080</v>
      </c>
      <c r="F409" s="114"/>
      <c r="G409" s="114"/>
    </row>
    <row r="410" spans="1:7" ht="17.25">
      <c r="A410" s="111"/>
      <c r="B410" s="75" t="s">
        <v>451</v>
      </c>
      <c r="C410" s="112">
        <v>25</v>
      </c>
      <c r="D410" s="112">
        <v>220</v>
      </c>
      <c r="E410" s="113">
        <f t="shared" si="8"/>
        <v>5500</v>
      </c>
      <c r="F410" s="114"/>
      <c r="G410" s="114"/>
    </row>
    <row r="411" spans="1:7" ht="17.25">
      <c r="A411" s="111"/>
      <c r="B411" s="75" t="s">
        <v>452</v>
      </c>
      <c r="C411" s="112">
        <v>25</v>
      </c>
      <c r="D411" s="112">
        <v>220</v>
      </c>
      <c r="E411" s="113">
        <f t="shared" si="8"/>
        <v>5500</v>
      </c>
      <c r="F411" s="114"/>
      <c r="G411" s="114"/>
    </row>
    <row r="412" spans="1:7" ht="17.25">
      <c r="A412" s="111"/>
      <c r="B412" s="75" t="s">
        <v>453</v>
      </c>
      <c r="C412" s="112">
        <v>25</v>
      </c>
      <c r="D412" s="112">
        <v>220</v>
      </c>
      <c r="E412" s="113">
        <f t="shared" si="8"/>
        <v>5500</v>
      </c>
      <c r="F412" s="114"/>
      <c r="G412" s="114"/>
    </row>
    <row r="413" spans="1:7" ht="17.25">
      <c r="A413" s="111"/>
      <c r="B413" s="75" t="s">
        <v>454</v>
      </c>
      <c r="C413" s="112">
        <v>25</v>
      </c>
      <c r="D413" s="112">
        <v>220</v>
      </c>
      <c r="E413" s="113">
        <f t="shared" si="8"/>
        <v>5500</v>
      </c>
      <c r="F413" s="114"/>
      <c r="G413" s="114"/>
    </row>
    <row r="414" spans="1:7" ht="17.25">
      <c r="A414" s="111"/>
      <c r="B414" s="75" t="s">
        <v>455</v>
      </c>
      <c r="C414" s="112">
        <v>25</v>
      </c>
      <c r="D414" s="112">
        <v>220</v>
      </c>
      <c r="E414" s="113">
        <f t="shared" si="8"/>
        <v>5500</v>
      </c>
      <c r="F414" s="114"/>
      <c r="G414" s="114"/>
    </row>
    <row r="415" spans="1:7" ht="17.25">
      <c r="A415" s="111"/>
      <c r="B415" s="75" t="s">
        <v>456</v>
      </c>
      <c r="C415" s="112">
        <v>25</v>
      </c>
      <c r="D415" s="112">
        <v>220</v>
      </c>
      <c r="E415" s="113">
        <f t="shared" si="8"/>
        <v>5500</v>
      </c>
      <c r="F415" s="114"/>
      <c r="G415" s="114"/>
    </row>
    <row r="416" spans="1:7" ht="17.25">
      <c r="A416" s="111"/>
      <c r="B416" s="75" t="s">
        <v>457</v>
      </c>
      <c r="C416" s="112">
        <v>25</v>
      </c>
      <c r="D416" s="112">
        <v>220</v>
      </c>
      <c r="E416" s="113">
        <f t="shared" si="8"/>
        <v>5500</v>
      </c>
      <c r="F416" s="114"/>
      <c r="G416" s="114"/>
    </row>
    <row r="417" spans="1:7" ht="17.25">
      <c r="A417" s="111"/>
      <c r="B417" s="75" t="s">
        <v>458</v>
      </c>
      <c r="C417" s="112">
        <v>30</v>
      </c>
      <c r="D417" s="112">
        <v>220</v>
      </c>
      <c r="E417" s="113">
        <f t="shared" si="8"/>
        <v>6600</v>
      </c>
      <c r="F417" s="114"/>
      <c r="G417" s="114"/>
    </row>
    <row r="418" spans="1:7" ht="17.25">
      <c r="A418" s="111"/>
      <c r="B418" s="75" t="s">
        <v>459</v>
      </c>
      <c r="C418" s="112">
        <v>23</v>
      </c>
      <c r="D418" s="112">
        <v>220</v>
      </c>
      <c r="E418" s="113">
        <f t="shared" si="8"/>
        <v>5060</v>
      </c>
      <c r="F418" s="114"/>
      <c r="G418" s="114"/>
    </row>
    <row r="419" spans="1:7" ht="17.25">
      <c r="A419" s="111"/>
      <c r="B419" s="75" t="s">
        <v>460</v>
      </c>
      <c r="C419" s="112">
        <v>23</v>
      </c>
      <c r="D419" s="112">
        <v>220</v>
      </c>
      <c r="E419" s="113">
        <f t="shared" si="8"/>
        <v>5060</v>
      </c>
      <c r="F419" s="114"/>
      <c r="G419" s="114"/>
    </row>
    <row r="420" spans="1:7" ht="17.25">
      <c r="A420" s="111"/>
      <c r="B420" s="75" t="s">
        <v>461</v>
      </c>
      <c r="C420" s="112">
        <v>24</v>
      </c>
      <c r="D420" s="112">
        <v>220</v>
      </c>
      <c r="E420" s="113">
        <f t="shared" si="8"/>
        <v>5280</v>
      </c>
      <c r="F420" s="114"/>
      <c r="G420" s="114"/>
    </row>
    <row r="421" spans="1:7" ht="17.25">
      <c r="A421" s="111"/>
      <c r="B421" s="75" t="s">
        <v>462</v>
      </c>
      <c r="C421" s="112">
        <v>23</v>
      </c>
      <c r="D421" s="112">
        <v>220</v>
      </c>
      <c r="E421" s="113">
        <f t="shared" si="8"/>
        <v>5060</v>
      </c>
      <c r="F421" s="114"/>
      <c r="G421" s="114"/>
    </row>
    <row r="422" spans="1:7" ht="17.25">
      <c r="A422" s="111"/>
      <c r="B422" s="75" t="s">
        <v>463</v>
      </c>
      <c r="C422" s="112">
        <v>20</v>
      </c>
      <c r="D422" s="112">
        <v>220</v>
      </c>
      <c r="E422" s="113">
        <f t="shared" si="8"/>
        <v>4400</v>
      </c>
      <c r="F422" s="114"/>
      <c r="G422" s="114"/>
    </row>
    <row r="423" spans="1:7" ht="17.25">
      <c r="A423" s="111"/>
      <c r="B423" s="75" t="s">
        <v>464</v>
      </c>
      <c r="C423" s="112">
        <v>10</v>
      </c>
      <c r="D423" s="112">
        <v>220</v>
      </c>
      <c r="E423" s="113">
        <f t="shared" si="8"/>
        <v>2200</v>
      </c>
      <c r="F423" s="114"/>
      <c r="G423" s="114"/>
    </row>
    <row r="424" spans="1:7" ht="17.25">
      <c r="A424" s="111"/>
      <c r="B424" s="75" t="s">
        <v>465</v>
      </c>
      <c r="C424" s="112">
        <v>10</v>
      </c>
      <c r="D424" s="112">
        <v>220</v>
      </c>
      <c r="E424" s="113">
        <f t="shared" si="8"/>
        <v>2200</v>
      </c>
      <c r="F424" s="114"/>
      <c r="G424" s="114"/>
    </row>
    <row r="425" spans="1:7" ht="17.25">
      <c r="A425" s="111"/>
      <c r="B425" s="75" t="s">
        <v>466</v>
      </c>
      <c r="C425" s="112">
        <v>10</v>
      </c>
      <c r="D425" s="112">
        <v>220</v>
      </c>
      <c r="E425" s="113">
        <f t="shared" si="8"/>
        <v>2200</v>
      </c>
      <c r="F425" s="114"/>
      <c r="G425" s="114"/>
    </row>
    <row r="426" spans="1:7" ht="17.25">
      <c r="A426" s="111"/>
      <c r="B426" s="75" t="s">
        <v>467</v>
      </c>
      <c r="C426" s="112">
        <v>10</v>
      </c>
      <c r="D426" s="112">
        <v>220</v>
      </c>
      <c r="E426" s="113">
        <f t="shared" si="8"/>
        <v>2200</v>
      </c>
      <c r="F426" s="114"/>
      <c r="G426" s="114"/>
    </row>
    <row r="427" spans="1:7" ht="17.25">
      <c r="A427" s="111"/>
      <c r="B427" s="75" t="s">
        <v>468</v>
      </c>
      <c r="C427" s="112">
        <v>24</v>
      </c>
      <c r="D427" s="112">
        <v>220</v>
      </c>
      <c r="E427" s="113">
        <f t="shared" si="8"/>
        <v>5280</v>
      </c>
      <c r="F427" s="114"/>
      <c r="G427" s="114"/>
    </row>
    <row r="428" spans="1:7" ht="17.25">
      <c r="A428" s="111"/>
      <c r="B428" s="75" t="s">
        <v>469</v>
      </c>
      <c r="C428" s="112">
        <v>22</v>
      </c>
      <c r="D428" s="112">
        <v>220</v>
      </c>
      <c r="E428" s="113">
        <f t="shared" si="8"/>
        <v>4840</v>
      </c>
      <c r="F428" s="114"/>
      <c r="G428" s="114"/>
    </row>
    <row r="429" spans="1:7" ht="17.25">
      <c r="A429" s="111"/>
      <c r="B429" s="75" t="s">
        <v>470</v>
      </c>
      <c r="C429" s="112">
        <v>24</v>
      </c>
      <c r="D429" s="112">
        <v>220</v>
      </c>
      <c r="E429" s="113">
        <f t="shared" si="8"/>
        <v>5280</v>
      </c>
      <c r="F429" s="114"/>
      <c r="G429" s="114"/>
    </row>
    <row r="430" spans="1:7" ht="17.25">
      <c r="A430" s="111"/>
      <c r="B430" s="75" t="s">
        <v>471</v>
      </c>
      <c r="C430" s="112">
        <v>24</v>
      </c>
      <c r="D430" s="112">
        <v>220</v>
      </c>
      <c r="E430" s="113">
        <f t="shared" si="8"/>
        <v>5280</v>
      </c>
      <c r="F430" s="114"/>
      <c r="G430" s="114"/>
    </row>
    <row r="431" spans="1:7" ht="17.25">
      <c r="A431" s="111"/>
      <c r="B431" s="75" t="s">
        <v>472</v>
      </c>
      <c r="C431" s="112">
        <v>22</v>
      </c>
      <c r="D431" s="112">
        <v>220</v>
      </c>
      <c r="E431" s="113">
        <f t="shared" si="8"/>
        <v>4840</v>
      </c>
      <c r="F431" s="114"/>
      <c r="G431" s="114"/>
    </row>
    <row r="432" spans="1:7" ht="17.25">
      <c r="A432" s="111"/>
      <c r="B432" s="75" t="s">
        <v>473</v>
      </c>
      <c r="C432" s="112">
        <v>24</v>
      </c>
      <c r="D432" s="112">
        <v>220</v>
      </c>
      <c r="E432" s="113">
        <f t="shared" si="8"/>
        <v>5280</v>
      </c>
      <c r="F432" s="114"/>
      <c r="G432" s="114"/>
    </row>
    <row r="433" spans="1:7" ht="17.25">
      <c r="A433" s="111"/>
      <c r="B433" s="115"/>
      <c r="C433" s="116">
        <f>SUM(C402:C432)</f>
        <v>650</v>
      </c>
      <c r="D433" s="116"/>
      <c r="E433" s="117">
        <f>SUM(E402:E432)</f>
        <v>143000</v>
      </c>
      <c r="F433" s="59"/>
      <c r="G433" s="59"/>
    </row>
    <row r="434" spans="1:7" ht="17.25">
      <c r="A434" s="111"/>
      <c r="B434" s="75"/>
      <c r="C434" s="112"/>
      <c r="D434" s="112"/>
      <c r="E434" s="113"/>
      <c r="F434" s="114"/>
      <c r="G434" s="114"/>
    </row>
    <row r="435" spans="1:7" ht="17.25">
      <c r="A435" s="111">
        <v>45925</v>
      </c>
      <c r="B435" s="75" t="s">
        <v>474</v>
      </c>
      <c r="C435" s="112">
        <v>30</v>
      </c>
      <c r="D435" s="112">
        <v>220</v>
      </c>
      <c r="E435" s="113">
        <f t="shared" ref="E435:E464" si="9">C435*D435</f>
        <v>6600</v>
      </c>
      <c r="F435" s="114"/>
      <c r="G435" s="114"/>
    </row>
    <row r="436" spans="1:7" ht="17.25">
      <c r="A436" s="111"/>
      <c r="B436" s="75" t="s">
        <v>475</v>
      </c>
      <c r="C436" s="112">
        <v>25</v>
      </c>
      <c r="D436" s="112">
        <v>220</v>
      </c>
      <c r="E436" s="113">
        <f t="shared" si="9"/>
        <v>5500</v>
      </c>
      <c r="F436" s="114"/>
      <c r="G436" s="114"/>
    </row>
    <row r="437" spans="1:7" ht="17.25">
      <c r="A437" s="111"/>
      <c r="B437" s="75" t="s">
        <v>476</v>
      </c>
      <c r="C437" s="112">
        <v>25</v>
      </c>
      <c r="D437" s="112">
        <v>220</v>
      </c>
      <c r="E437" s="113">
        <f t="shared" si="9"/>
        <v>5500</v>
      </c>
      <c r="F437" s="114"/>
      <c r="G437" s="114"/>
    </row>
    <row r="438" spans="1:7" ht="17.25">
      <c r="A438" s="111"/>
      <c r="B438" s="75" t="s">
        <v>477</v>
      </c>
      <c r="C438" s="112">
        <v>25</v>
      </c>
      <c r="D438" s="112">
        <v>220</v>
      </c>
      <c r="E438" s="113">
        <f t="shared" si="9"/>
        <v>5500</v>
      </c>
      <c r="F438" s="114"/>
      <c r="G438" s="114"/>
    </row>
    <row r="439" spans="1:7" ht="17.25">
      <c r="A439" s="111"/>
      <c r="B439" s="75" t="s">
        <v>478</v>
      </c>
      <c r="C439" s="112">
        <v>25</v>
      </c>
      <c r="D439" s="112">
        <v>220</v>
      </c>
      <c r="E439" s="113">
        <f t="shared" si="9"/>
        <v>5500</v>
      </c>
      <c r="F439" s="114"/>
      <c r="G439" s="114"/>
    </row>
    <row r="440" spans="1:7" ht="17.25">
      <c r="A440" s="111"/>
      <c r="B440" s="75" t="s">
        <v>479</v>
      </c>
      <c r="C440" s="112">
        <v>25</v>
      </c>
      <c r="D440" s="112">
        <v>220</v>
      </c>
      <c r="E440" s="113">
        <f t="shared" si="9"/>
        <v>5500</v>
      </c>
      <c r="F440" s="114"/>
      <c r="G440" s="114"/>
    </row>
    <row r="441" spans="1:7" ht="17.25">
      <c r="A441" s="111"/>
      <c r="B441" s="75" t="s">
        <v>480</v>
      </c>
      <c r="C441" s="112">
        <v>25</v>
      </c>
      <c r="D441" s="112">
        <v>220</v>
      </c>
      <c r="E441" s="113">
        <f t="shared" si="9"/>
        <v>5500</v>
      </c>
      <c r="F441" s="114"/>
      <c r="G441" s="114"/>
    </row>
    <row r="442" spans="1:7" ht="17.25">
      <c r="A442" s="111"/>
      <c r="B442" s="75" t="s">
        <v>481</v>
      </c>
      <c r="C442" s="112">
        <v>25</v>
      </c>
      <c r="D442" s="112">
        <v>220</v>
      </c>
      <c r="E442" s="113">
        <f t="shared" si="9"/>
        <v>5500</v>
      </c>
      <c r="F442" s="114"/>
      <c r="G442" s="114"/>
    </row>
    <row r="443" spans="1:7" ht="17.25">
      <c r="A443" s="111"/>
      <c r="B443" s="75" t="s">
        <v>482</v>
      </c>
      <c r="C443" s="112">
        <v>25</v>
      </c>
      <c r="D443" s="112">
        <v>220</v>
      </c>
      <c r="E443" s="113">
        <f t="shared" si="9"/>
        <v>5500</v>
      </c>
      <c r="F443" s="114"/>
      <c r="G443" s="114"/>
    </row>
    <row r="444" spans="1:7" ht="17.25">
      <c r="A444" s="111"/>
      <c r="B444" s="75" t="s">
        <v>483</v>
      </c>
      <c r="C444" s="112">
        <v>25</v>
      </c>
      <c r="D444" s="112">
        <v>220</v>
      </c>
      <c r="E444" s="113">
        <f t="shared" si="9"/>
        <v>5500</v>
      </c>
      <c r="F444" s="114"/>
      <c r="G444" s="114"/>
    </row>
    <row r="445" spans="1:7" ht="17.25">
      <c r="A445" s="111"/>
      <c r="B445" s="75" t="s">
        <v>484</v>
      </c>
      <c r="C445" s="112">
        <v>25</v>
      </c>
      <c r="D445" s="112">
        <v>220</v>
      </c>
      <c r="E445" s="113">
        <f t="shared" si="9"/>
        <v>5500</v>
      </c>
      <c r="F445" s="114"/>
      <c r="G445" s="114"/>
    </row>
    <row r="446" spans="1:7" ht="17.25">
      <c r="A446" s="111"/>
      <c r="B446" s="75" t="s">
        <v>485</v>
      </c>
      <c r="C446" s="112">
        <v>25</v>
      </c>
      <c r="D446" s="112">
        <v>220</v>
      </c>
      <c r="E446" s="113">
        <f t="shared" si="9"/>
        <v>5500</v>
      </c>
      <c r="F446" s="114"/>
      <c r="G446" s="114"/>
    </row>
    <row r="447" spans="1:7" ht="17.25">
      <c r="A447" s="111"/>
      <c r="B447" s="75" t="s">
        <v>486</v>
      </c>
      <c r="C447" s="112">
        <v>25</v>
      </c>
      <c r="D447" s="112">
        <v>220</v>
      </c>
      <c r="E447" s="113">
        <f t="shared" si="9"/>
        <v>5500</v>
      </c>
      <c r="F447" s="114"/>
      <c r="G447" s="114"/>
    </row>
    <row r="448" spans="1:7" ht="17.25">
      <c r="A448" s="111"/>
      <c r="B448" s="75" t="s">
        <v>487</v>
      </c>
      <c r="C448" s="112">
        <v>25</v>
      </c>
      <c r="D448" s="112">
        <v>220</v>
      </c>
      <c r="E448" s="113">
        <f t="shared" si="9"/>
        <v>5500</v>
      </c>
      <c r="F448" s="114"/>
      <c r="G448" s="114"/>
    </row>
    <row r="449" spans="1:7" ht="17.25">
      <c r="A449" s="111"/>
      <c r="B449" s="75" t="s">
        <v>488</v>
      </c>
      <c r="C449" s="112">
        <v>25</v>
      </c>
      <c r="D449" s="112">
        <v>220</v>
      </c>
      <c r="E449" s="113">
        <f t="shared" si="9"/>
        <v>5500</v>
      </c>
      <c r="F449" s="114"/>
      <c r="G449" s="114"/>
    </row>
    <row r="450" spans="1:7" ht="17.25">
      <c r="A450" s="111"/>
      <c r="B450" s="75" t="s">
        <v>489</v>
      </c>
      <c r="C450" s="112">
        <v>25</v>
      </c>
      <c r="D450" s="112">
        <v>220</v>
      </c>
      <c r="E450" s="113">
        <f t="shared" si="9"/>
        <v>5500</v>
      </c>
      <c r="F450" s="114"/>
      <c r="G450" s="114"/>
    </row>
    <row r="451" spans="1:7" ht="17.25">
      <c r="A451" s="111"/>
      <c r="B451" s="75" t="s">
        <v>490</v>
      </c>
      <c r="C451" s="112">
        <v>25</v>
      </c>
      <c r="D451" s="112">
        <v>220</v>
      </c>
      <c r="E451" s="113">
        <f t="shared" si="9"/>
        <v>5500</v>
      </c>
      <c r="F451" s="114"/>
      <c r="G451" s="114"/>
    </row>
    <row r="452" spans="1:7" ht="17.25">
      <c r="A452" s="111"/>
      <c r="B452" s="75" t="s">
        <v>491</v>
      </c>
      <c r="C452" s="112">
        <v>24</v>
      </c>
      <c r="D452" s="112">
        <v>220</v>
      </c>
      <c r="E452" s="113">
        <f t="shared" si="9"/>
        <v>5280</v>
      </c>
      <c r="F452" s="114"/>
      <c r="G452" s="114"/>
    </row>
    <row r="453" spans="1:7" ht="17.25">
      <c r="A453" s="111"/>
      <c r="B453" s="75" t="s">
        <v>492</v>
      </c>
      <c r="C453" s="112">
        <v>25</v>
      </c>
      <c r="D453" s="112">
        <v>220</v>
      </c>
      <c r="E453" s="113">
        <f t="shared" si="9"/>
        <v>5500</v>
      </c>
      <c r="F453" s="114"/>
      <c r="G453" s="114"/>
    </row>
    <row r="454" spans="1:7" ht="17.25">
      <c r="A454" s="111"/>
      <c r="B454" s="75" t="s">
        <v>493</v>
      </c>
      <c r="C454" s="112">
        <v>24</v>
      </c>
      <c r="D454" s="112">
        <v>220</v>
      </c>
      <c r="E454" s="113">
        <f t="shared" si="9"/>
        <v>5280</v>
      </c>
      <c r="F454" s="114"/>
      <c r="G454" s="114"/>
    </row>
    <row r="455" spans="1:7" ht="17.25">
      <c r="A455" s="111"/>
      <c r="B455" s="75" t="s">
        <v>494</v>
      </c>
      <c r="C455" s="112">
        <v>25</v>
      </c>
      <c r="D455" s="112">
        <v>220</v>
      </c>
      <c r="E455" s="113">
        <f t="shared" si="9"/>
        <v>5500</v>
      </c>
      <c r="F455" s="114"/>
      <c r="G455" s="114"/>
    </row>
    <row r="456" spans="1:7" ht="17.25">
      <c r="A456" s="111"/>
      <c r="B456" s="75" t="s">
        <v>495</v>
      </c>
      <c r="C456" s="112">
        <v>25</v>
      </c>
      <c r="D456" s="112">
        <v>220</v>
      </c>
      <c r="E456" s="113">
        <f t="shared" si="9"/>
        <v>5500</v>
      </c>
      <c r="F456" s="114"/>
      <c r="G456" s="114"/>
    </row>
    <row r="457" spans="1:7" ht="17.25">
      <c r="A457" s="111"/>
      <c r="B457" s="75" t="s">
        <v>496</v>
      </c>
      <c r="C457" s="112">
        <v>25</v>
      </c>
      <c r="D457" s="112">
        <v>220</v>
      </c>
      <c r="E457" s="113">
        <f t="shared" si="9"/>
        <v>5500</v>
      </c>
      <c r="F457" s="114"/>
      <c r="G457" s="114"/>
    </row>
    <row r="458" spans="1:7" ht="17.25">
      <c r="A458" s="111"/>
      <c r="B458" s="75" t="s">
        <v>497</v>
      </c>
      <c r="C458" s="112">
        <v>25</v>
      </c>
      <c r="D458" s="112">
        <v>220</v>
      </c>
      <c r="E458" s="113">
        <f t="shared" si="9"/>
        <v>5500</v>
      </c>
      <c r="F458" s="114"/>
      <c r="G458" s="114"/>
    </row>
    <row r="459" spans="1:7" ht="17.25">
      <c r="A459" s="111"/>
      <c r="B459" s="75" t="s">
        <v>498</v>
      </c>
      <c r="C459" s="112">
        <v>24</v>
      </c>
      <c r="D459" s="112">
        <v>220</v>
      </c>
      <c r="E459" s="113">
        <f t="shared" si="9"/>
        <v>5280</v>
      </c>
      <c r="F459" s="114"/>
      <c r="G459" s="114"/>
    </row>
    <row r="460" spans="1:7" ht="17.25">
      <c r="A460" s="111"/>
      <c r="B460" s="75" t="s">
        <v>499</v>
      </c>
      <c r="C460" s="112">
        <v>24</v>
      </c>
      <c r="D460" s="112">
        <v>220</v>
      </c>
      <c r="E460" s="113">
        <f t="shared" si="9"/>
        <v>5280</v>
      </c>
      <c r="F460" s="114"/>
      <c r="G460" s="114"/>
    </row>
    <row r="461" spans="1:7" ht="17.25">
      <c r="A461" s="111"/>
      <c r="B461" s="75" t="s">
        <v>500</v>
      </c>
      <c r="C461" s="112">
        <v>12</v>
      </c>
      <c r="D461" s="112">
        <v>220</v>
      </c>
      <c r="E461" s="113">
        <f t="shared" si="9"/>
        <v>2640</v>
      </c>
      <c r="F461" s="114"/>
      <c r="G461" s="114"/>
    </row>
    <row r="462" spans="1:7" ht="17.25">
      <c r="A462" s="111"/>
      <c r="B462" s="75" t="s">
        <v>501</v>
      </c>
      <c r="C462" s="112">
        <v>10</v>
      </c>
      <c r="D462" s="112">
        <v>220</v>
      </c>
      <c r="E462" s="113">
        <f t="shared" si="9"/>
        <v>2200</v>
      </c>
      <c r="F462" s="114"/>
      <c r="G462" s="114"/>
    </row>
    <row r="463" spans="1:7" ht="17.25">
      <c r="A463" s="111"/>
      <c r="B463" s="75" t="s">
        <v>502</v>
      </c>
      <c r="C463" s="112">
        <v>10</v>
      </c>
      <c r="D463" s="112">
        <v>220</v>
      </c>
      <c r="E463" s="113">
        <f t="shared" si="9"/>
        <v>2200</v>
      </c>
      <c r="F463" s="114"/>
      <c r="G463" s="114"/>
    </row>
    <row r="464" spans="1:7" ht="17.25">
      <c r="A464" s="111"/>
      <c r="B464" s="75" t="s">
        <v>503</v>
      </c>
      <c r="C464" s="112">
        <v>12</v>
      </c>
      <c r="D464" s="112">
        <v>220</v>
      </c>
      <c r="E464" s="113">
        <f t="shared" si="9"/>
        <v>2640</v>
      </c>
      <c r="F464" s="114"/>
      <c r="G464" s="114"/>
    </row>
    <row r="465" spans="1:7" ht="17.25">
      <c r="A465" s="111"/>
      <c r="B465" s="115"/>
      <c r="C465" s="116">
        <f>SUM(C435:C464)</f>
        <v>695</v>
      </c>
      <c r="D465" s="116">
        <v>220</v>
      </c>
      <c r="E465" s="117">
        <f>SUM(E435:E464)</f>
        <v>152900</v>
      </c>
      <c r="F465" s="59"/>
      <c r="G465" s="59"/>
    </row>
    <row r="466" spans="1:7" ht="17.25">
      <c r="A466" s="111"/>
      <c r="B466" s="75"/>
      <c r="C466" s="112"/>
      <c r="D466" s="112"/>
      <c r="E466" s="113"/>
      <c r="F466" s="114"/>
      <c r="G466" s="114"/>
    </row>
    <row r="467" spans="1:7" ht="17.25">
      <c r="A467" s="111">
        <v>45894</v>
      </c>
      <c r="B467" s="75" t="s">
        <v>504</v>
      </c>
      <c r="C467" s="112">
        <v>25</v>
      </c>
      <c r="D467" s="112">
        <v>220</v>
      </c>
      <c r="E467" s="113">
        <f t="shared" ref="E467:E497" si="10">C467*D467</f>
        <v>5500</v>
      </c>
      <c r="F467" s="114"/>
      <c r="G467" s="114"/>
    </row>
    <row r="468" spans="1:7" ht="17.25">
      <c r="A468" s="111"/>
      <c r="B468" s="75" t="s">
        <v>505</v>
      </c>
      <c r="C468" s="112">
        <v>25</v>
      </c>
      <c r="D468" s="112">
        <v>220</v>
      </c>
      <c r="E468" s="113">
        <f t="shared" si="10"/>
        <v>5500</v>
      </c>
      <c r="F468" s="114"/>
      <c r="G468" s="114"/>
    </row>
    <row r="469" spans="1:7" ht="17.25">
      <c r="A469" s="111"/>
      <c r="B469" s="75" t="s">
        <v>506</v>
      </c>
      <c r="C469" s="112">
        <v>25</v>
      </c>
      <c r="D469" s="112">
        <v>220</v>
      </c>
      <c r="E469" s="113">
        <f t="shared" si="10"/>
        <v>5500</v>
      </c>
      <c r="F469" s="114"/>
      <c r="G469" s="114"/>
    </row>
    <row r="470" spans="1:7" ht="17.25">
      <c r="A470" s="111"/>
      <c r="B470" s="75" t="s">
        <v>507</v>
      </c>
      <c r="C470" s="112">
        <v>25</v>
      </c>
      <c r="D470" s="112">
        <v>220</v>
      </c>
      <c r="E470" s="113">
        <f t="shared" si="10"/>
        <v>5500</v>
      </c>
      <c r="F470" s="114"/>
      <c r="G470" s="114"/>
    </row>
    <row r="471" spans="1:7" ht="17.25">
      <c r="A471" s="111"/>
      <c r="B471" s="75" t="s">
        <v>508</v>
      </c>
      <c r="C471" s="112">
        <v>25</v>
      </c>
      <c r="D471" s="112">
        <v>220</v>
      </c>
      <c r="E471" s="113">
        <f t="shared" si="10"/>
        <v>5500</v>
      </c>
      <c r="F471" s="114"/>
      <c r="G471" s="114"/>
    </row>
    <row r="472" spans="1:7" ht="17.25">
      <c r="A472" s="111"/>
      <c r="B472" s="75" t="s">
        <v>509</v>
      </c>
      <c r="C472" s="112">
        <v>25</v>
      </c>
      <c r="D472" s="112">
        <v>220</v>
      </c>
      <c r="E472" s="113">
        <f t="shared" si="10"/>
        <v>5500</v>
      </c>
      <c r="F472" s="114"/>
      <c r="G472" s="114"/>
    </row>
    <row r="473" spans="1:7" ht="17.25">
      <c r="A473" s="111"/>
      <c r="B473" s="75" t="s">
        <v>510</v>
      </c>
      <c r="C473" s="112">
        <v>30</v>
      </c>
      <c r="D473" s="112">
        <v>220</v>
      </c>
      <c r="E473" s="113">
        <f t="shared" si="10"/>
        <v>6600</v>
      </c>
      <c r="F473" s="114"/>
      <c r="G473" s="114"/>
    </row>
    <row r="474" spans="1:7" ht="17.25">
      <c r="A474" s="111"/>
      <c r="B474" s="75" t="s">
        <v>511</v>
      </c>
      <c r="C474" s="112">
        <v>30</v>
      </c>
      <c r="D474" s="112">
        <v>220</v>
      </c>
      <c r="E474" s="113">
        <f t="shared" si="10"/>
        <v>6600</v>
      </c>
      <c r="F474" s="114"/>
      <c r="G474" s="114"/>
    </row>
    <row r="475" spans="1:7" ht="17.25">
      <c r="A475" s="111"/>
      <c r="B475" s="75" t="s">
        <v>512</v>
      </c>
      <c r="C475" s="112">
        <v>25</v>
      </c>
      <c r="D475" s="112">
        <v>220</v>
      </c>
      <c r="E475" s="113">
        <f t="shared" si="10"/>
        <v>5500</v>
      </c>
      <c r="F475" s="114"/>
      <c r="G475" s="114"/>
    </row>
    <row r="476" spans="1:7" ht="17.25">
      <c r="A476" s="111"/>
      <c r="B476" s="75" t="s">
        <v>513</v>
      </c>
      <c r="C476" s="112">
        <v>25</v>
      </c>
      <c r="D476" s="112">
        <v>220</v>
      </c>
      <c r="E476" s="113">
        <f t="shared" si="10"/>
        <v>5500</v>
      </c>
      <c r="F476" s="114"/>
      <c r="G476" s="114"/>
    </row>
    <row r="477" spans="1:7" ht="17.25">
      <c r="A477" s="111"/>
      <c r="B477" s="75" t="s">
        <v>514</v>
      </c>
      <c r="C477" s="112">
        <v>25</v>
      </c>
      <c r="D477" s="112">
        <v>220</v>
      </c>
      <c r="E477" s="113">
        <f t="shared" si="10"/>
        <v>5500</v>
      </c>
      <c r="F477" s="114"/>
      <c r="G477" s="114"/>
    </row>
    <row r="478" spans="1:7" ht="17.25">
      <c r="A478" s="111"/>
      <c r="B478" s="75" t="s">
        <v>515</v>
      </c>
      <c r="C478" s="112">
        <v>25</v>
      </c>
      <c r="D478" s="112">
        <v>220</v>
      </c>
      <c r="E478" s="113">
        <f t="shared" si="10"/>
        <v>5500</v>
      </c>
      <c r="F478" s="114"/>
      <c r="G478" s="114"/>
    </row>
    <row r="479" spans="1:7" ht="17.25">
      <c r="A479" s="111"/>
      <c r="B479" s="75" t="s">
        <v>516</v>
      </c>
      <c r="C479" s="112">
        <v>25</v>
      </c>
      <c r="D479" s="112">
        <v>220</v>
      </c>
      <c r="E479" s="113">
        <f t="shared" si="10"/>
        <v>5500</v>
      </c>
      <c r="F479" s="114"/>
      <c r="G479" s="114"/>
    </row>
    <row r="480" spans="1:7" ht="17.25">
      <c r="A480" s="111"/>
      <c r="B480" s="75" t="s">
        <v>517</v>
      </c>
      <c r="C480" s="112">
        <v>25</v>
      </c>
      <c r="D480" s="112">
        <v>220</v>
      </c>
      <c r="E480" s="113">
        <f t="shared" si="10"/>
        <v>5500</v>
      </c>
      <c r="F480" s="114"/>
      <c r="G480" s="114"/>
    </row>
    <row r="481" spans="1:7" ht="17.25">
      <c r="A481" s="111"/>
      <c r="B481" s="75" t="s">
        <v>518</v>
      </c>
      <c r="C481" s="112">
        <v>25</v>
      </c>
      <c r="D481" s="112">
        <v>220</v>
      </c>
      <c r="E481" s="113">
        <f t="shared" si="10"/>
        <v>5500</v>
      </c>
      <c r="F481" s="114"/>
      <c r="G481" s="114"/>
    </row>
    <row r="482" spans="1:7" ht="17.25">
      <c r="A482" s="111"/>
      <c r="B482" s="75" t="s">
        <v>519</v>
      </c>
      <c r="C482" s="112">
        <v>25</v>
      </c>
      <c r="D482" s="112">
        <v>220</v>
      </c>
      <c r="E482" s="113">
        <f t="shared" si="10"/>
        <v>5500</v>
      </c>
      <c r="F482" s="114"/>
      <c r="G482" s="114"/>
    </row>
    <row r="483" spans="1:7" ht="17.25">
      <c r="A483" s="111"/>
      <c r="B483" s="75" t="s">
        <v>520</v>
      </c>
      <c r="C483" s="112">
        <v>25</v>
      </c>
      <c r="D483" s="112">
        <v>220</v>
      </c>
      <c r="E483" s="113">
        <f t="shared" si="10"/>
        <v>5500</v>
      </c>
      <c r="F483" s="114"/>
      <c r="G483" s="114"/>
    </row>
    <row r="484" spans="1:7" ht="17.25">
      <c r="A484" s="111"/>
      <c r="B484" s="75" t="s">
        <v>521</v>
      </c>
      <c r="C484" s="112">
        <v>25</v>
      </c>
      <c r="D484" s="112">
        <v>220</v>
      </c>
      <c r="E484" s="113">
        <f t="shared" si="10"/>
        <v>5500</v>
      </c>
      <c r="F484" s="114"/>
      <c r="G484" s="114"/>
    </row>
    <row r="485" spans="1:7" ht="17.25">
      <c r="A485" s="111"/>
      <c r="B485" s="75" t="s">
        <v>522</v>
      </c>
      <c r="C485" s="112">
        <v>25</v>
      </c>
      <c r="D485" s="112">
        <v>220</v>
      </c>
      <c r="E485" s="113">
        <f t="shared" si="10"/>
        <v>5500</v>
      </c>
      <c r="F485" s="114"/>
      <c r="G485" s="114"/>
    </row>
    <row r="486" spans="1:7" ht="17.25">
      <c r="A486" s="111"/>
      <c r="B486" s="75" t="s">
        <v>523</v>
      </c>
      <c r="C486" s="112">
        <v>25</v>
      </c>
      <c r="D486" s="112">
        <v>220</v>
      </c>
      <c r="E486" s="113">
        <f t="shared" si="10"/>
        <v>5500</v>
      </c>
      <c r="F486" s="114"/>
      <c r="G486" s="114"/>
    </row>
    <row r="487" spans="1:7" ht="17.25">
      <c r="A487" s="111"/>
      <c r="B487" s="75" t="s">
        <v>524</v>
      </c>
      <c r="C487" s="112">
        <v>20</v>
      </c>
      <c r="D487" s="112">
        <v>220</v>
      </c>
      <c r="E487" s="113">
        <f t="shared" si="10"/>
        <v>4400</v>
      </c>
      <c r="F487" s="114"/>
      <c r="G487" s="114"/>
    </row>
    <row r="488" spans="1:7" ht="17.25">
      <c r="A488" s="111"/>
      <c r="B488" s="75" t="s">
        <v>525</v>
      </c>
      <c r="C488" s="112">
        <v>24</v>
      </c>
      <c r="D488" s="112">
        <v>220</v>
      </c>
      <c r="E488" s="113">
        <f t="shared" si="10"/>
        <v>5280</v>
      </c>
      <c r="F488" s="114"/>
      <c r="G488" s="114"/>
    </row>
    <row r="489" spans="1:7" ht="17.25">
      <c r="A489" s="111"/>
      <c r="B489" s="75" t="s">
        <v>526</v>
      </c>
      <c r="C489" s="112">
        <v>20</v>
      </c>
      <c r="D489" s="112">
        <v>220</v>
      </c>
      <c r="E489" s="113">
        <f t="shared" si="10"/>
        <v>4400</v>
      </c>
      <c r="F489" s="114"/>
      <c r="G489" s="114"/>
    </row>
    <row r="490" spans="1:7" ht="17.25">
      <c r="A490" s="111"/>
      <c r="B490" s="75" t="s">
        <v>527</v>
      </c>
      <c r="C490" s="112">
        <v>24</v>
      </c>
      <c r="D490" s="112">
        <v>220</v>
      </c>
      <c r="E490" s="113">
        <f t="shared" si="10"/>
        <v>5280</v>
      </c>
      <c r="F490" s="114"/>
      <c r="G490" s="114"/>
    </row>
    <row r="491" spans="1:7" ht="17.25">
      <c r="A491" s="111"/>
      <c r="B491" s="75" t="s">
        <v>528</v>
      </c>
      <c r="C491" s="112">
        <v>25</v>
      </c>
      <c r="D491" s="112">
        <v>220</v>
      </c>
      <c r="E491" s="113">
        <f t="shared" si="10"/>
        <v>5500</v>
      </c>
      <c r="F491" s="114"/>
      <c r="G491" s="114"/>
    </row>
    <row r="492" spans="1:7" ht="17.25">
      <c r="A492" s="111"/>
      <c r="B492" s="75" t="s">
        <v>529</v>
      </c>
      <c r="C492" s="112">
        <v>25</v>
      </c>
      <c r="D492" s="112">
        <v>220</v>
      </c>
      <c r="E492" s="113">
        <f t="shared" si="10"/>
        <v>5500</v>
      </c>
      <c r="F492" s="114"/>
      <c r="G492" s="114"/>
    </row>
    <row r="493" spans="1:7" ht="17.25">
      <c r="A493" s="111"/>
      <c r="B493" s="75" t="s">
        <v>530</v>
      </c>
      <c r="C493" s="112">
        <v>25</v>
      </c>
      <c r="D493" s="112">
        <v>220</v>
      </c>
      <c r="E493" s="113">
        <f t="shared" si="10"/>
        <v>5500</v>
      </c>
      <c r="F493" s="114"/>
      <c r="G493" s="114"/>
    </row>
    <row r="494" spans="1:7" ht="17.25">
      <c r="A494" s="111"/>
      <c r="B494" s="75" t="s">
        <v>531</v>
      </c>
      <c r="C494" s="112">
        <v>25</v>
      </c>
      <c r="D494" s="112">
        <v>220</v>
      </c>
      <c r="E494" s="113">
        <f t="shared" si="10"/>
        <v>5500</v>
      </c>
      <c r="F494" s="114"/>
      <c r="G494" s="114"/>
    </row>
    <row r="495" spans="1:7" ht="17.25">
      <c r="A495" s="111"/>
      <c r="B495" s="75" t="s">
        <v>532</v>
      </c>
      <c r="C495" s="112">
        <v>25</v>
      </c>
      <c r="D495" s="112">
        <v>220</v>
      </c>
      <c r="E495" s="113">
        <f t="shared" si="10"/>
        <v>5500</v>
      </c>
      <c r="F495" s="114"/>
      <c r="G495" s="114"/>
    </row>
    <row r="496" spans="1:7" ht="17.25">
      <c r="A496" s="111"/>
      <c r="B496" s="75" t="s">
        <v>533</v>
      </c>
      <c r="C496" s="112">
        <v>25</v>
      </c>
      <c r="D496" s="112">
        <v>220</v>
      </c>
      <c r="E496" s="113">
        <f t="shared" si="10"/>
        <v>5500</v>
      </c>
      <c r="F496" s="114"/>
      <c r="G496" s="114"/>
    </row>
    <row r="497" spans="1:7" ht="17.25">
      <c r="A497" s="111"/>
      <c r="B497" s="75" t="s">
        <v>534</v>
      </c>
      <c r="C497" s="112">
        <v>25</v>
      </c>
      <c r="D497" s="112">
        <v>220</v>
      </c>
      <c r="E497" s="113">
        <f t="shared" si="10"/>
        <v>5500</v>
      </c>
      <c r="F497" s="114"/>
      <c r="G497" s="114"/>
    </row>
    <row r="498" spans="1:7" ht="17.25">
      <c r="A498" s="111"/>
      <c r="B498" s="115"/>
      <c r="C498" s="116">
        <f>SUM(C467:C497)</f>
        <v>773</v>
      </c>
      <c r="D498" s="116">
        <v>220</v>
      </c>
      <c r="E498" s="117">
        <f>SUM(E467:E497)</f>
        <v>170060</v>
      </c>
      <c r="F498" s="59"/>
      <c r="G498" s="59"/>
    </row>
    <row r="499" spans="1:7" ht="17.25">
      <c r="A499" s="111"/>
      <c r="B499" s="75"/>
      <c r="C499" s="112"/>
      <c r="D499" s="112"/>
      <c r="E499" s="113"/>
      <c r="F499" s="114"/>
      <c r="G499" s="114"/>
    </row>
    <row r="500" spans="1:7" ht="17.25">
      <c r="A500" s="111">
        <v>45863</v>
      </c>
      <c r="B500" s="75" t="s">
        <v>535</v>
      </c>
      <c r="C500" s="112">
        <v>20</v>
      </c>
      <c r="D500" s="112">
        <v>220</v>
      </c>
      <c r="E500" s="113">
        <f t="shared" ref="E500:E530" si="11">C500*D500</f>
        <v>4400</v>
      </c>
      <c r="F500" s="114"/>
      <c r="G500" s="114"/>
    </row>
    <row r="501" spans="1:7" ht="17.25">
      <c r="A501" s="111"/>
      <c r="B501" s="75" t="s">
        <v>536</v>
      </c>
      <c r="C501" s="112">
        <v>20</v>
      </c>
      <c r="D501" s="112">
        <v>220</v>
      </c>
      <c r="E501" s="113">
        <f t="shared" si="11"/>
        <v>4400</v>
      </c>
      <c r="F501" s="114"/>
      <c r="G501" s="114"/>
    </row>
    <row r="502" spans="1:7" ht="17.25">
      <c r="A502" s="111"/>
      <c r="B502" s="75" t="s">
        <v>537</v>
      </c>
      <c r="C502" s="112">
        <v>20</v>
      </c>
      <c r="D502" s="112">
        <v>220</v>
      </c>
      <c r="E502" s="113">
        <f t="shared" si="11"/>
        <v>4400</v>
      </c>
      <c r="F502" s="114"/>
      <c r="G502" s="114"/>
    </row>
    <row r="503" spans="1:7" ht="17.25">
      <c r="A503" s="111"/>
      <c r="B503" s="75" t="s">
        <v>538</v>
      </c>
      <c r="C503" s="112">
        <v>40</v>
      </c>
      <c r="D503" s="112">
        <v>220</v>
      </c>
      <c r="E503" s="113">
        <f t="shared" si="11"/>
        <v>8800</v>
      </c>
      <c r="F503" s="114"/>
      <c r="G503" s="114"/>
    </row>
    <row r="504" spans="1:7" ht="17.25">
      <c r="A504" s="111"/>
      <c r="B504" s="75" t="s">
        <v>539</v>
      </c>
      <c r="C504" s="112">
        <v>20</v>
      </c>
      <c r="D504" s="112">
        <v>220</v>
      </c>
      <c r="E504" s="113">
        <f t="shared" si="11"/>
        <v>4400</v>
      </c>
      <c r="F504" s="114"/>
      <c r="G504" s="114"/>
    </row>
    <row r="505" spans="1:7" ht="17.25">
      <c r="A505" s="111"/>
      <c r="B505" s="75" t="s">
        <v>540</v>
      </c>
      <c r="C505" s="112">
        <v>26</v>
      </c>
      <c r="D505" s="112">
        <v>220</v>
      </c>
      <c r="E505" s="113">
        <f t="shared" si="11"/>
        <v>5720</v>
      </c>
      <c r="F505" s="114"/>
      <c r="G505" s="114"/>
    </row>
    <row r="506" spans="1:7" ht="17.25">
      <c r="A506" s="111"/>
      <c r="B506" s="75" t="s">
        <v>541</v>
      </c>
      <c r="C506" s="112">
        <v>26</v>
      </c>
      <c r="D506" s="112">
        <v>220</v>
      </c>
      <c r="E506" s="113">
        <f t="shared" si="11"/>
        <v>5720</v>
      </c>
      <c r="F506" s="114"/>
      <c r="G506" s="114"/>
    </row>
    <row r="507" spans="1:7" ht="17.25">
      <c r="A507" s="111"/>
      <c r="B507" s="75" t="s">
        <v>542</v>
      </c>
      <c r="C507" s="112">
        <v>26</v>
      </c>
      <c r="D507" s="112">
        <v>220</v>
      </c>
      <c r="E507" s="113">
        <f t="shared" si="11"/>
        <v>5720</v>
      </c>
      <c r="F507" s="114"/>
      <c r="G507" s="114"/>
    </row>
    <row r="508" spans="1:7" ht="17.25">
      <c r="A508" s="111"/>
      <c r="B508" s="75" t="s">
        <v>543</v>
      </c>
      <c r="C508" s="112">
        <v>26</v>
      </c>
      <c r="D508" s="112">
        <v>220</v>
      </c>
      <c r="E508" s="113">
        <f t="shared" si="11"/>
        <v>5720</v>
      </c>
      <c r="F508" s="114"/>
      <c r="G508" s="114"/>
    </row>
    <row r="509" spans="1:7" ht="17.25">
      <c r="A509" s="111"/>
      <c r="B509" s="75" t="s">
        <v>544</v>
      </c>
      <c r="C509" s="112">
        <v>20</v>
      </c>
      <c r="D509" s="112">
        <v>220</v>
      </c>
      <c r="E509" s="113">
        <f t="shared" si="11"/>
        <v>4400</v>
      </c>
      <c r="F509" s="114"/>
      <c r="G509" s="114"/>
    </row>
    <row r="510" spans="1:7" ht="17.25">
      <c r="A510" s="111"/>
      <c r="B510" s="75" t="s">
        <v>545</v>
      </c>
      <c r="C510" s="112">
        <v>20</v>
      </c>
      <c r="D510" s="112">
        <v>220</v>
      </c>
      <c r="E510" s="113">
        <f t="shared" si="11"/>
        <v>4400</v>
      </c>
      <c r="F510" s="114"/>
      <c r="G510" s="114"/>
    </row>
    <row r="511" spans="1:7" ht="17.25">
      <c r="A511" s="111"/>
      <c r="B511" s="75" t="s">
        <v>546</v>
      </c>
      <c r="C511" s="112">
        <v>20</v>
      </c>
      <c r="D511" s="112">
        <v>220</v>
      </c>
      <c r="E511" s="113">
        <f t="shared" si="11"/>
        <v>4400</v>
      </c>
      <c r="F511" s="114"/>
      <c r="G511" s="114"/>
    </row>
    <row r="512" spans="1:7" ht="17.25">
      <c r="A512" s="111"/>
      <c r="B512" s="75" t="s">
        <v>547</v>
      </c>
      <c r="C512" s="112">
        <v>17</v>
      </c>
      <c r="D512" s="112">
        <v>220</v>
      </c>
      <c r="E512" s="113">
        <f t="shared" si="11"/>
        <v>3740</v>
      </c>
      <c r="F512" s="114"/>
      <c r="G512" s="114"/>
    </row>
    <row r="513" spans="1:7" ht="17.25">
      <c r="A513" s="111"/>
      <c r="B513" s="75" t="s">
        <v>548</v>
      </c>
      <c r="C513" s="112">
        <v>26</v>
      </c>
      <c r="D513" s="112">
        <v>220</v>
      </c>
      <c r="E513" s="113">
        <f t="shared" si="11"/>
        <v>5720</v>
      </c>
      <c r="F513" s="114"/>
      <c r="G513" s="114"/>
    </row>
    <row r="514" spans="1:7" ht="17.25">
      <c r="A514" s="111"/>
      <c r="B514" s="75" t="s">
        <v>549</v>
      </c>
      <c r="C514" s="112">
        <v>14</v>
      </c>
      <c r="D514" s="112">
        <v>220</v>
      </c>
      <c r="E514" s="113">
        <f t="shared" si="11"/>
        <v>3080</v>
      </c>
      <c r="F514" s="114"/>
      <c r="G514" s="114"/>
    </row>
    <row r="515" spans="1:7" ht="17.25">
      <c r="A515" s="111"/>
      <c r="B515" s="75" t="s">
        <v>550</v>
      </c>
      <c r="C515" s="112">
        <v>20</v>
      </c>
      <c r="D515" s="112">
        <v>220</v>
      </c>
      <c r="E515" s="113">
        <f t="shared" si="11"/>
        <v>4400</v>
      </c>
      <c r="F515" s="114"/>
      <c r="G515" s="114"/>
    </row>
    <row r="516" spans="1:7" ht="17.25">
      <c r="A516" s="111"/>
      <c r="B516" s="75" t="s">
        <v>551</v>
      </c>
      <c r="C516" s="112">
        <v>20</v>
      </c>
      <c r="D516" s="112">
        <v>220</v>
      </c>
      <c r="E516" s="113">
        <f t="shared" si="11"/>
        <v>4400</v>
      </c>
      <c r="F516" s="114"/>
      <c r="G516" s="114"/>
    </row>
    <row r="517" spans="1:7" ht="17.25">
      <c r="A517" s="111"/>
      <c r="B517" s="75" t="s">
        <v>552</v>
      </c>
      <c r="C517" s="112">
        <v>20</v>
      </c>
      <c r="D517" s="112">
        <v>220</v>
      </c>
      <c r="E517" s="113">
        <f t="shared" si="11"/>
        <v>4400</v>
      </c>
      <c r="F517" s="114"/>
      <c r="G517" s="114"/>
    </row>
    <row r="518" spans="1:7" ht="17.25">
      <c r="A518" s="111"/>
      <c r="B518" s="75" t="s">
        <v>553</v>
      </c>
      <c r="C518" s="112">
        <v>20</v>
      </c>
      <c r="D518" s="112">
        <v>220</v>
      </c>
      <c r="E518" s="113">
        <f t="shared" si="11"/>
        <v>4400</v>
      </c>
      <c r="F518" s="114"/>
      <c r="G518" s="114"/>
    </row>
    <row r="519" spans="1:7" ht="17.25">
      <c r="A519" s="111"/>
      <c r="B519" s="75" t="s">
        <v>554</v>
      </c>
      <c r="C519" s="112">
        <v>20</v>
      </c>
      <c r="D519" s="112">
        <v>220</v>
      </c>
      <c r="E519" s="113">
        <f t="shared" si="11"/>
        <v>4400</v>
      </c>
      <c r="F519" s="114"/>
      <c r="G519" s="114"/>
    </row>
    <row r="520" spans="1:7" ht="17.25">
      <c r="A520" s="111"/>
      <c r="B520" s="75" t="s">
        <v>555</v>
      </c>
      <c r="C520" s="112">
        <v>14</v>
      </c>
      <c r="D520" s="112">
        <v>220</v>
      </c>
      <c r="E520" s="113">
        <f t="shared" si="11"/>
        <v>3080</v>
      </c>
      <c r="F520" s="114"/>
      <c r="G520" s="114"/>
    </row>
    <row r="521" spans="1:7" ht="17.25">
      <c r="A521" s="111"/>
      <c r="B521" s="75" t="s">
        <v>556</v>
      </c>
      <c r="C521" s="112">
        <v>20</v>
      </c>
      <c r="D521" s="112">
        <v>220</v>
      </c>
      <c r="E521" s="113">
        <f t="shared" si="11"/>
        <v>4400</v>
      </c>
      <c r="F521" s="114"/>
      <c r="G521" s="114"/>
    </row>
    <row r="522" spans="1:7" ht="17.25">
      <c r="A522" s="111"/>
      <c r="B522" s="75" t="s">
        <v>557</v>
      </c>
      <c r="C522" s="112">
        <v>16</v>
      </c>
      <c r="D522" s="112">
        <v>220</v>
      </c>
      <c r="E522" s="113">
        <f t="shared" si="11"/>
        <v>3520</v>
      </c>
      <c r="F522" s="114"/>
      <c r="G522" s="114"/>
    </row>
    <row r="523" spans="1:7" ht="17.25">
      <c r="A523" s="111"/>
      <c r="B523" s="75" t="s">
        <v>558</v>
      </c>
      <c r="C523" s="112">
        <v>10</v>
      </c>
      <c r="D523" s="112">
        <v>220</v>
      </c>
      <c r="E523" s="113">
        <f t="shared" si="11"/>
        <v>2200</v>
      </c>
      <c r="F523" s="114"/>
      <c r="G523" s="114"/>
    </row>
    <row r="524" spans="1:7" ht="17.25">
      <c r="A524" s="111"/>
      <c r="B524" s="75" t="s">
        <v>559</v>
      </c>
      <c r="C524" s="112">
        <v>20</v>
      </c>
      <c r="D524" s="112">
        <v>220</v>
      </c>
      <c r="E524" s="113">
        <f t="shared" si="11"/>
        <v>4400</v>
      </c>
      <c r="F524" s="114"/>
      <c r="G524" s="114"/>
    </row>
    <row r="525" spans="1:7" ht="17.25">
      <c r="A525" s="111"/>
      <c r="B525" s="75" t="s">
        <v>560</v>
      </c>
      <c r="C525" s="112">
        <v>21</v>
      </c>
      <c r="D525" s="112">
        <v>220</v>
      </c>
      <c r="E525" s="113">
        <f t="shared" si="11"/>
        <v>4620</v>
      </c>
      <c r="F525" s="114"/>
      <c r="G525" s="114"/>
    </row>
    <row r="526" spans="1:7" ht="17.25">
      <c r="A526" s="111"/>
      <c r="B526" s="75" t="s">
        <v>561</v>
      </c>
      <c r="C526" s="112">
        <v>20</v>
      </c>
      <c r="D526" s="112">
        <v>220</v>
      </c>
      <c r="E526" s="113">
        <f t="shared" si="11"/>
        <v>4400</v>
      </c>
      <c r="F526" s="114"/>
      <c r="G526" s="114"/>
    </row>
    <row r="527" spans="1:7" ht="17.25">
      <c r="A527" s="111"/>
      <c r="B527" s="75" t="s">
        <v>562</v>
      </c>
      <c r="C527" s="112">
        <v>20</v>
      </c>
      <c r="D527" s="112">
        <v>220</v>
      </c>
      <c r="E527" s="113">
        <f t="shared" si="11"/>
        <v>4400</v>
      </c>
      <c r="F527" s="114"/>
      <c r="G527" s="114"/>
    </row>
    <row r="528" spans="1:7" ht="17.25">
      <c r="A528" s="111"/>
      <c r="B528" s="75" t="s">
        <v>563</v>
      </c>
      <c r="C528" s="112">
        <v>20</v>
      </c>
      <c r="D528" s="112">
        <v>220</v>
      </c>
      <c r="E528" s="113">
        <f t="shared" si="11"/>
        <v>4400</v>
      </c>
      <c r="F528" s="114"/>
      <c r="G528" s="114"/>
    </row>
    <row r="529" spans="1:7" ht="17.25">
      <c r="A529" s="111"/>
      <c r="B529" s="75" t="s">
        <v>564</v>
      </c>
      <c r="C529" s="112">
        <v>20</v>
      </c>
      <c r="D529" s="112">
        <v>220</v>
      </c>
      <c r="E529" s="113">
        <f t="shared" si="11"/>
        <v>4400</v>
      </c>
      <c r="F529" s="114"/>
      <c r="G529" s="114"/>
    </row>
    <row r="530" spans="1:7" ht="17.25">
      <c r="A530" s="111"/>
      <c r="B530" s="75" t="s">
        <v>565</v>
      </c>
      <c r="C530" s="112">
        <v>20</v>
      </c>
      <c r="D530" s="112">
        <v>220</v>
      </c>
      <c r="E530" s="113">
        <f t="shared" si="11"/>
        <v>4400</v>
      </c>
      <c r="F530" s="114"/>
      <c r="G530" s="114"/>
    </row>
    <row r="531" spans="1:7" ht="17.25">
      <c r="A531" s="111"/>
      <c r="B531" s="115"/>
      <c r="C531" s="116">
        <f>SUM(C500:C530)</f>
        <v>642</v>
      </c>
      <c r="D531" s="116"/>
      <c r="E531" s="117">
        <f>SUM(E500:E530)</f>
        <v>141240</v>
      </c>
      <c r="F531" s="59"/>
      <c r="G531" s="59"/>
    </row>
    <row r="532" spans="1:7" ht="17.25">
      <c r="A532" s="111"/>
      <c r="B532" s="75"/>
      <c r="C532" s="112"/>
      <c r="D532" s="112"/>
      <c r="E532" s="113"/>
      <c r="F532" s="114"/>
      <c r="G532" s="114"/>
    </row>
    <row r="533" spans="1:7" ht="17.25">
      <c r="A533" s="119"/>
      <c r="B533" s="120"/>
      <c r="C533" s="121"/>
      <c r="D533" s="121"/>
      <c r="E533" s="122"/>
      <c r="F533" s="123"/>
      <c r="G533" s="123"/>
    </row>
    <row r="534" spans="1:7" ht="17.25">
      <c r="A534" s="111"/>
      <c r="B534" s="75"/>
      <c r="C534" s="112"/>
      <c r="D534" s="112"/>
      <c r="E534" s="113"/>
      <c r="F534" s="114"/>
      <c r="G534" s="114"/>
    </row>
    <row r="535" spans="1:7" ht="17.25">
      <c r="A535" s="111">
        <v>45833</v>
      </c>
      <c r="B535" s="75" t="s">
        <v>566</v>
      </c>
      <c r="C535" s="112">
        <v>18</v>
      </c>
      <c r="D535" s="112">
        <v>220</v>
      </c>
      <c r="E535" s="113">
        <f t="shared" ref="E535:E565" si="12">C535*D535</f>
        <v>3960</v>
      </c>
      <c r="F535" s="114"/>
      <c r="G535" s="114"/>
    </row>
    <row r="536" spans="1:7" ht="17.25">
      <c r="A536" s="111"/>
      <c r="B536" s="75" t="s">
        <v>567</v>
      </c>
      <c r="C536" s="112">
        <v>18</v>
      </c>
      <c r="D536" s="112">
        <v>220</v>
      </c>
      <c r="E536" s="113">
        <f t="shared" si="12"/>
        <v>3960</v>
      </c>
      <c r="F536" s="114"/>
      <c r="G536" s="114"/>
    </row>
    <row r="537" spans="1:7" ht="17.25">
      <c r="A537" s="111"/>
      <c r="B537" s="75" t="s">
        <v>568</v>
      </c>
      <c r="C537" s="112">
        <v>16</v>
      </c>
      <c r="D537" s="112">
        <v>220</v>
      </c>
      <c r="E537" s="113">
        <f t="shared" si="12"/>
        <v>3520</v>
      </c>
      <c r="F537" s="114"/>
      <c r="G537" s="114"/>
    </row>
    <row r="538" spans="1:7" ht="17.25">
      <c r="A538" s="111"/>
      <c r="B538" s="75" t="s">
        <v>569</v>
      </c>
      <c r="C538" s="112">
        <v>16</v>
      </c>
      <c r="D538" s="112">
        <v>220</v>
      </c>
      <c r="E538" s="113">
        <f t="shared" si="12"/>
        <v>3520</v>
      </c>
      <c r="F538" s="114"/>
      <c r="G538" s="114"/>
    </row>
    <row r="539" spans="1:7" ht="17.25">
      <c r="A539" s="111"/>
      <c r="B539" s="75" t="s">
        <v>570</v>
      </c>
      <c r="C539" s="112">
        <v>16</v>
      </c>
      <c r="D539" s="112">
        <v>220</v>
      </c>
      <c r="E539" s="113">
        <f t="shared" si="12"/>
        <v>3520</v>
      </c>
      <c r="F539" s="114"/>
      <c r="G539" s="114"/>
    </row>
    <row r="540" spans="1:7" ht="17.25">
      <c r="A540" s="111"/>
      <c r="B540" s="75" t="s">
        <v>571</v>
      </c>
      <c r="C540" s="112">
        <v>16</v>
      </c>
      <c r="D540" s="112">
        <v>220</v>
      </c>
      <c r="E540" s="113">
        <f t="shared" si="12"/>
        <v>3520</v>
      </c>
      <c r="F540" s="114"/>
      <c r="G540" s="114"/>
    </row>
    <row r="541" spans="1:7" ht="17.25">
      <c r="A541" s="111"/>
      <c r="B541" s="75" t="s">
        <v>572</v>
      </c>
      <c r="C541" s="112">
        <v>14</v>
      </c>
      <c r="D541" s="112">
        <v>220</v>
      </c>
      <c r="E541" s="113">
        <f t="shared" si="12"/>
        <v>3080</v>
      </c>
      <c r="F541" s="114"/>
      <c r="G541" s="114"/>
    </row>
    <row r="542" spans="1:7" ht="17.25">
      <c r="A542" s="111"/>
      <c r="B542" s="75" t="s">
        <v>573</v>
      </c>
      <c r="C542" s="112">
        <v>14</v>
      </c>
      <c r="D542" s="112">
        <v>220</v>
      </c>
      <c r="E542" s="113">
        <f t="shared" si="12"/>
        <v>3080</v>
      </c>
      <c r="F542" s="114"/>
      <c r="G542" s="114"/>
    </row>
    <row r="543" spans="1:7" ht="17.25">
      <c r="A543" s="111"/>
      <c r="B543" s="75" t="s">
        <v>574</v>
      </c>
      <c r="C543" s="112">
        <v>16</v>
      </c>
      <c r="D543" s="112">
        <v>220</v>
      </c>
      <c r="E543" s="113">
        <f t="shared" si="12"/>
        <v>3520</v>
      </c>
      <c r="F543" s="114"/>
      <c r="G543" s="114"/>
    </row>
    <row r="544" spans="1:7" ht="17.25">
      <c r="A544" s="111"/>
      <c r="B544" s="75" t="s">
        <v>575</v>
      </c>
      <c r="C544" s="112">
        <v>16</v>
      </c>
      <c r="D544" s="112">
        <v>220</v>
      </c>
      <c r="E544" s="113">
        <f t="shared" si="12"/>
        <v>3520</v>
      </c>
      <c r="F544" s="114"/>
      <c r="G544" s="114"/>
    </row>
    <row r="545" spans="1:7" ht="17.25">
      <c r="A545" s="111"/>
      <c r="B545" s="75" t="s">
        <v>576</v>
      </c>
      <c r="C545" s="112">
        <v>16</v>
      </c>
      <c r="D545" s="112">
        <v>220</v>
      </c>
      <c r="E545" s="113">
        <f t="shared" si="12"/>
        <v>3520</v>
      </c>
      <c r="F545" s="114"/>
      <c r="G545" s="114"/>
    </row>
    <row r="546" spans="1:7" ht="17.25">
      <c r="A546" s="111"/>
      <c r="B546" s="75" t="s">
        <v>577</v>
      </c>
      <c r="C546" s="112">
        <v>16</v>
      </c>
      <c r="D546" s="112">
        <v>220</v>
      </c>
      <c r="E546" s="113">
        <f t="shared" si="12"/>
        <v>3520</v>
      </c>
      <c r="F546" s="114"/>
      <c r="G546" s="114"/>
    </row>
    <row r="547" spans="1:7" ht="17.25">
      <c r="A547" s="111"/>
      <c r="B547" s="75" t="s">
        <v>578</v>
      </c>
      <c r="C547" s="112">
        <v>16</v>
      </c>
      <c r="D547" s="112">
        <v>220</v>
      </c>
      <c r="E547" s="113">
        <f t="shared" si="12"/>
        <v>3520</v>
      </c>
      <c r="F547" s="114"/>
      <c r="G547" s="114"/>
    </row>
    <row r="548" spans="1:7" ht="17.25">
      <c r="A548" s="111"/>
      <c r="B548" s="75" t="s">
        <v>579</v>
      </c>
      <c r="C548" s="112">
        <v>10</v>
      </c>
      <c r="D548" s="112">
        <v>220</v>
      </c>
      <c r="E548" s="113">
        <f t="shared" si="12"/>
        <v>2200</v>
      </c>
      <c r="F548" s="114"/>
      <c r="G548" s="114"/>
    </row>
    <row r="549" spans="1:7" ht="17.25">
      <c r="A549" s="111"/>
      <c r="B549" s="75" t="s">
        <v>580</v>
      </c>
      <c r="C549" s="112">
        <v>20</v>
      </c>
      <c r="D549" s="112">
        <v>220</v>
      </c>
      <c r="E549" s="113">
        <f t="shared" si="12"/>
        <v>4400</v>
      </c>
      <c r="F549" s="114"/>
      <c r="G549" s="114"/>
    </row>
    <row r="550" spans="1:7" ht="17.25">
      <c r="A550" s="111"/>
      <c r="B550" s="75" t="s">
        <v>581</v>
      </c>
      <c r="C550" s="112">
        <v>18</v>
      </c>
      <c r="D550" s="112">
        <v>220</v>
      </c>
      <c r="E550" s="113">
        <f t="shared" si="12"/>
        <v>3960</v>
      </c>
      <c r="F550" s="114"/>
      <c r="G550" s="114"/>
    </row>
    <row r="551" spans="1:7" ht="17.25">
      <c r="A551" s="111"/>
      <c r="B551" s="75" t="s">
        <v>582</v>
      </c>
      <c r="C551" s="112">
        <v>18</v>
      </c>
      <c r="D551" s="112">
        <v>220</v>
      </c>
      <c r="E551" s="113">
        <f t="shared" si="12"/>
        <v>3960</v>
      </c>
      <c r="F551" s="114"/>
      <c r="G551" s="114"/>
    </row>
    <row r="552" spans="1:7" ht="17.25">
      <c r="A552" s="111"/>
      <c r="B552" s="75" t="s">
        <v>583</v>
      </c>
      <c r="C552" s="112">
        <v>18</v>
      </c>
      <c r="D552" s="112">
        <v>220</v>
      </c>
      <c r="E552" s="113">
        <f t="shared" si="12"/>
        <v>3960</v>
      </c>
      <c r="F552" s="114"/>
      <c r="G552" s="114"/>
    </row>
    <row r="553" spans="1:7" ht="17.25">
      <c r="A553" s="111"/>
      <c r="B553" s="75" t="s">
        <v>584</v>
      </c>
      <c r="C553" s="112">
        <v>20</v>
      </c>
      <c r="D553" s="112">
        <v>220</v>
      </c>
      <c r="E553" s="113">
        <f t="shared" si="12"/>
        <v>4400</v>
      </c>
      <c r="F553" s="114"/>
      <c r="G553" s="114"/>
    </row>
    <row r="554" spans="1:7" ht="17.25">
      <c r="A554" s="111"/>
      <c r="B554" s="75" t="s">
        <v>585</v>
      </c>
      <c r="C554" s="112">
        <v>18</v>
      </c>
      <c r="D554" s="112">
        <v>220</v>
      </c>
      <c r="E554" s="113">
        <f t="shared" si="12"/>
        <v>3960</v>
      </c>
      <c r="F554" s="114"/>
      <c r="G554" s="114"/>
    </row>
    <row r="555" spans="1:7" ht="17.25">
      <c r="A555" s="111"/>
      <c r="B555" s="75" t="s">
        <v>586</v>
      </c>
      <c r="C555" s="112">
        <v>20</v>
      </c>
      <c r="D555" s="112">
        <v>220</v>
      </c>
      <c r="E555" s="113">
        <f t="shared" si="12"/>
        <v>4400</v>
      </c>
      <c r="F555" s="114"/>
      <c r="G555" s="114"/>
    </row>
    <row r="556" spans="1:7" ht="17.25">
      <c r="A556" s="111"/>
      <c r="B556" s="75" t="s">
        <v>587</v>
      </c>
      <c r="C556" s="112">
        <v>20</v>
      </c>
      <c r="D556" s="112">
        <v>220</v>
      </c>
      <c r="E556" s="113">
        <f t="shared" si="12"/>
        <v>4400</v>
      </c>
      <c r="F556" s="114"/>
      <c r="G556" s="114"/>
    </row>
    <row r="557" spans="1:7" ht="17.25">
      <c r="A557" s="111"/>
      <c r="B557" s="75" t="s">
        <v>588</v>
      </c>
      <c r="C557" s="112">
        <v>20</v>
      </c>
      <c r="D557" s="112">
        <v>220</v>
      </c>
      <c r="E557" s="113">
        <f t="shared" si="12"/>
        <v>4400</v>
      </c>
      <c r="F557" s="114"/>
      <c r="G557" s="114"/>
    </row>
    <row r="558" spans="1:7" ht="17.25">
      <c r="A558" s="111"/>
      <c r="B558" s="75" t="s">
        <v>589</v>
      </c>
      <c r="C558" s="112">
        <v>20</v>
      </c>
      <c r="D558" s="112">
        <v>220</v>
      </c>
      <c r="E558" s="113">
        <f t="shared" si="12"/>
        <v>4400</v>
      </c>
      <c r="F558" s="114"/>
      <c r="G558" s="114"/>
    </row>
    <row r="559" spans="1:7" ht="17.25">
      <c r="A559" s="111"/>
      <c r="B559" s="75" t="s">
        <v>590</v>
      </c>
      <c r="C559" s="112">
        <v>30</v>
      </c>
      <c r="D559" s="112">
        <v>220</v>
      </c>
      <c r="E559" s="113">
        <f t="shared" si="12"/>
        <v>6600</v>
      </c>
      <c r="F559" s="114"/>
      <c r="G559" s="114"/>
    </row>
    <row r="560" spans="1:7" ht="17.25">
      <c r="A560" s="111"/>
      <c r="B560" s="75" t="s">
        <v>591</v>
      </c>
      <c r="C560" s="112">
        <v>27</v>
      </c>
      <c r="D560" s="112">
        <v>220</v>
      </c>
      <c r="E560" s="113">
        <f t="shared" si="12"/>
        <v>5940</v>
      </c>
      <c r="F560" s="114"/>
      <c r="G560" s="114"/>
    </row>
    <row r="561" spans="1:7" ht="17.25">
      <c r="A561" s="111"/>
      <c r="B561" s="75" t="s">
        <v>592</v>
      </c>
      <c r="C561" s="112">
        <v>20</v>
      </c>
      <c r="D561" s="112">
        <v>220</v>
      </c>
      <c r="E561" s="113">
        <f t="shared" si="12"/>
        <v>4400</v>
      </c>
      <c r="F561" s="114"/>
      <c r="G561" s="114"/>
    </row>
    <row r="562" spans="1:7" ht="17.25">
      <c r="A562" s="111"/>
      <c r="B562" s="75" t="s">
        <v>593</v>
      </c>
      <c r="C562" s="112">
        <v>16</v>
      </c>
      <c r="D562" s="112">
        <v>220</v>
      </c>
      <c r="E562" s="113">
        <f t="shared" si="12"/>
        <v>3520</v>
      </c>
      <c r="F562" s="114"/>
      <c r="G562" s="114"/>
    </row>
    <row r="563" spans="1:7" ht="17.25">
      <c r="A563" s="111"/>
      <c r="B563" s="75" t="s">
        <v>594</v>
      </c>
      <c r="C563" s="112">
        <v>20</v>
      </c>
      <c r="D563" s="112">
        <v>220</v>
      </c>
      <c r="E563" s="113">
        <f t="shared" si="12"/>
        <v>4400</v>
      </c>
      <c r="F563" s="114"/>
      <c r="G563" s="114"/>
    </row>
    <row r="564" spans="1:7" ht="17.25">
      <c r="A564" s="111"/>
      <c r="B564" s="75" t="s">
        <v>595</v>
      </c>
      <c r="C564" s="112">
        <v>20</v>
      </c>
      <c r="D564" s="112">
        <v>220</v>
      </c>
      <c r="E564" s="113">
        <f t="shared" si="12"/>
        <v>4400</v>
      </c>
      <c r="F564" s="114"/>
      <c r="G564" s="114"/>
    </row>
    <row r="565" spans="1:7" ht="17.25">
      <c r="A565" s="111"/>
      <c r="B565" s="115"/>
      <c r="C565" s="116">
        <f>SUM(C535:C564)</f>
        <v>543</v>
      </c>
      <c r="D565" s="116">
        <v>220</v>
      </c>
      <c r="E565" s="113">
        <f t="shared" si="12"/>
        <v>119460</v>
      </c>
      <c r="F565" s="59"/>
      <c r="G565" s="59"/>
    </row>
    <row r="566" spans="1:7" ht="17.25">
      <c r="A566" s="111"/>
      <c r="B566" s="75"/>
      <c r="C566" s="112"/>
      <c r="D566" s="112"/>
      <c r="E566" s="113"/>
      <c r="F566" s="114"/>
      <c r="G566" s="114"/>
    </row>
    <row r="567" spans="1:7" ht="17.25">
      <c r="A567" s="111"/>
      <c r="B567" s="75"/>
      <c r="C567" s="112"/>
      <c r="D567" s="112"/>
      <c r="E567" s="113"/>
      <c r="F567" s="114"/>
      <c r="G567" s="114"/>
    </row>
    <row r="568" spans="1:7" ht="17.25">
      <c r="A568" s="111"/>
      <c r="B568" s="75"/>
      <c r="C568" s="112"/>
      <c r="D568" s="112"/>
      <c r="E568" s="113"/>
      <c r="F568" s="114"/>
      <c r="G568" s="114"/>
    </row>
    <row r="569" spans="1:7" ht="17.25">
      <c r="A569" s="111"/>
      <c r="B569" s="75"/>
      <c r="C569" s="112"/>
      <c r="D569" s="112"/>
      <c r="E569" s="113"/>
      <c r="F569" s="114"/>
      <c r="G569" s="114"/>
    </row>
    <row r="570" spans="1:7" ht="17.25">
      <c r="A570" s="111">
        <v>45802</v>
      </c>
      <c r="B570" s="75" t="s">
        <v>596</v>
      </c>
      <c r="C570" s="112">
        <v>20</v>
      </c>
      <c r="D570" s="112">
        <v>220</v>
      </c>
      <c r="E570" s="113">
        <f t="shared" ref="E570:E600" si="13">C570*D570</f>
        <v>4400</v>
      </c>
      <c r="F570" s="114"/>
      <c r="G570" s="114"/>
    </row>
    <row r="571" spans="1:7" ht="17.25">
      <c r="A571" s="111"/>
      <c r="B571" s="75" t="s">
        <v>597</v>
      </c>
      <c r="C571" s="112">
        <v>20</v>
      </c>
      <c r="D571" s="112">
        <v>220</v>
      </c>
      <c r="E571" s="113">
        <f t="shared" si="13"/>
        <v>4400</v>
      </c>
      <c r="F571" s="114"/>
      <c r="G571" s="114"/>
    </row>
    <row r="572" spans="1:7" ht="17.25">
      <c r="A572" s="111"/>
      <c r="B572" s="75" t="s">
        <v>598</v>
      </c>
      <c r="C572" s="112">
        <v>22</v>
      </c>
      <c r="D572" s="112">
        <v>220</v>
      </c>
      <c r="E572" s="113">
        <f t="shared" si="13"/>
        <v>4840</v>
      </c>
      <c r="F572" s="114"/>
      <c r="G572" s="114"/>
    </row>
    <row r="573" spans="1:7" ht="17.25">
      <c r="A573" s="111"/>
      <c r="B573" s="75" t="s">
        <v>599</v>
      </c>
      <c r="C573" s="112">
        <v>20</v>
      </c>
      <c r="D573" s="112">
        <v>220</v>
      </c>
      <c r="E573" s="113">
        <f t="shared" si="13"/>
        <v>4400</v>
      </c>
      <c r="F573" s="114"/>
      <c r="G573" s="114"/>
    </row>
    <row r="574" spans="1:7" ht="17.25">
      <c r="A574" s="111"/>
      <c r="B574" s="75" t="s">
        <v>600</v>
      </c>
      <c r="C574" s="112">
        <v>20</v>
      </c>
      <c r="D574" s="112">
        <v>220</v>
      </c>
      <c r="E574" s="113">
        <f t="shared" si="13"/>
        <v>4400</v>
      </c>
      <c r="F574" s="114"/>
      <c r="G574" s="114"/>
    </row>
    <row r="575" spans="1:7" ht="17.25">
      <c r="A575" s="111"/>
      <c r="B575" s="75" t="s">
        <v>601</v>
      </c>
      <c r="C575" s="112">
        <v>20</v>
      </c>
      <c r="D575" s="112">
        <v>220</v>
      </c>
      <c r="E575" s="113">
        <f t="shared" si="13"/>
        <v>4400</v>
      </c>
      <c r="F575" s="114"/>
      <c r="G575" s="114"/>
    </row>
    <row r="576" spans="1:7" ht="17.25">
      <c r="A576" s="111"/>
      <c r="B576" s="75" t="s">
        <v>602</v>
      </c>
      <c r="C576" s="112">
        <v>20</v>
      </c>
      <c r="D576" s="112">
        <v>220</v>
      </c>
      <c r="E576" s="113">
        <f t="shared" si="13"/>
        <v>4400</v>
      </c>
      <c r="F576" s="114"/>
      <c r="G576" s="114"/>
    </row>
    <row r="577" spans="1:7" ht="17.25">
      <c r="A577" s="111"/>
      <c r="B577" s="75" t="s">
        <v>603</v>
      </c>
      <c r="C577" s="112">
        <v>22</v>
      </c>
      <c r="D577" s="112">
        <v>220</v>
      </c>
      <c r="E577" s="113">
        <f t="shared" si="13"/>
        <v>4840</v>
      </c>
      <c r="F577" s="114"/>
      <c r="G577" s="114"/>
    </row>
    <row r="578" spans="1:7" ht="17.25">
      <c r="A578" s="111"/>
      <c r="B578" s="75" t="s">
        <v>604</v>
      </c>
      <c r="C578" s="112">
        <v>22</v>
      </c>
      <c r="D578" s="112">
        <v>220</v>
      </c>
      <c r="E578" s="113">
        <f t="shared" si="13"/>
        <v>4840</v>
      </c>
      <c r="F578" s="114"/>
      <c r="G578" s="114"/>
    </row>
    <row r="579" spans="1:7" ht="17.25">
      <c r="A579" s="111"/>
      <c r="B579" s="75" t="s">
        <v>605</v>
      </c>
      <c r="C579" s="112">
        <v>22</v>
      </c>
      <c r="D579" s="112">
        <v>220</v>
      </c>
      <c r="E579" s="113">
        <f t="shared" si="13"/>
        <v>4840</v>
      </c>
      <c r="F579" s="114"/>
      <c r="G579" s="114"/>
    </row>
    <row r="580" spans="1:7" ht="17.25">
      <c r="A580" s="111"/>
      <c r="B580" s="75" t="s">
        <v>606</v>
      </c>
      <c r="C580" s="112">
        <v>20</v>
      </c>
      <c r="D580" s="112">
        <v>220</v>
      </c>
      <c r="E580" s="113">
        <f t="shared" si="13"/>
        <v>4400</v>
      </c>
      <c r="F580" s="114"/>
      <c r="G580" s="114"/>
    </row>
    <row r="581" spans="1:7" ht="17.25">
      <c r="A581" s="111"/>
      <c r="B581" s="75" t="s">
        <v>607</v>
      </c>
      <c r="C581" s="112">
        <v>18</v>
      </c>
      <c r="D581" s="112">
        <v>220</v>
      </c>
      <c r="E581" s="113">
        <f t="shared" si="13"/>
        <v>3960</v>
      </c>
      <c r="F581" s="114"/>
      <c r="G581" s="114"/>
    </row>
    <row r="582" spans="1:7" ht="17.25">
      <c r="A582" s="111"/>
      <c r="B582" s="75" t="s">
        <v>608</v>
      </c>
      <c r="C582" s="112">
        <v>18</v>
      </c>
      <c r="D582" s="112">
        <v>220</v>
      </c>
      <c r="E582" s="113">
        <f t="shared" si="13"/>
        <v>3960</v>
      </c>
      <c r="F582" s="114"/>
      <c r="G582" s="114"/>
    </row>
    <row r="583" spans="1:7" ht="17.25">
      <c r="A583" s="111"/>
      <c r="B583" s="75" t="s">
        <v>609</v>
      </c>
      <c r="C583" s="112">
        <v>18</v>
      </c>
      <c r="D583" s="112">
        <v>220</v>
      </c>
      <c r="E583" s="113">
        <f t="shared" si="13"/>
        <v>3960</v>
      </c>
      <c r="F583" s="114"/>
      <c r="G583" s="114"/>
    </row>
    <row r="584" spans="1:7" ht="17.25">
      <c r="A584" s="111"/>
      <c r="B584" s="75" t="s">
        <v>610</v>
      </c>
      <c r="C584" s="112">
        <v>24</v>
      </c>
      <c r="D584" s="112">
        <v>220</v>
      </c>
      <c r="E584" s="113">
        <f t="shared" si="13"/>
        <v>5280</v>
      </c>
      <c r="F584" s="114"/>
      <c r="G584" s="114"/>
    </row>
    <row r="585" spans="1:7" ht="17.25">
      <c r="A585" s="111"/>
      <c r="B585" s="75" t="s">
        <v>611</v>
      </c>
      <c r="C585" s="112">
        <v>20</v>
      </c>
      <c r="D585" s="112">
        <v>220</v>
      </c>
      <c r="E585" s="113">
        <f t="shared" si="13"/>
        <v>4400</v>
      </c>
      <c r="F585" s="114"/>
      <c r="G585" s="114"/>
    </row>
    <row r="586" spans="1:7" ht="17.25">
      <c r="A586" s="111"/>
      <c r="B586" s="75" t="s">
        <v>612</v>
      </c>
      <c r="C586" s="112">
        <v>20</v>
      </c>
      <c r="D586" s="112">
        <v>220</v>
      </c>
      <c r="E586" s="113">
        <f t="shared" si="13"/>
        <v>4400</v>
      </c>
      <c r="F586" s="114"/>
      <c r="G586" s="114"/>
    </row>
    <row r="587" spans="1:7" ht="17.25">
      <c r="A587" s="111"/>
      <c r="B587" s="75" t="s">
        <v>613</v>
      </c>
      <c r="C587" s="112">
        <v>18</v>
      </c>
      <c r="D587" s="112">
        <v>220</v>
      </c>
      <c r="E587" s="113">
        <f t="shared" si="13"/>
        <v>3960</v>
      </c>
      <c r="F587" s="114"/>
      <c r="G587" s="114"/>
    </row>
    <row r="588" spans="1:7" ht="17.25">
      <c r="A588" s="111"/>
      <c r="B588" s="75" t="s">
        <v>614</v>
      </c>
      <c r="C588" s="112">
        <v>20</v>
      </c>
      <c r="D588" s="112">
        <v>220</v>
      </c>
      <c r="E588" s="113">
        <f t="shared" si="13"/>
        <v>4400</v>
      </c>
      <c r="F588" s="114"/>
      <c r="G588" s="114"/>
    </row>
    <row r="589" spans="1:7" ht="17.25">
      <c r="A589" s="111"/>
      <c r="B589" s="75" t="s">
        <v>615</v>
      </c>
      <c r="C589" s="112">
        <v>22</v>
      </c>
      <c r="D589" s="112">
        <v>220</v>
      </c>
      <c r="E589" s="113">
        <f t="shared" si="13"/>
        <v>4840</v>
      </c>
      <c r="F589" s="114"/>
      <c r="G589" s="114"/>
    </row>
    <row r="590" spans="1:7" ht="17.25">
      <c r="A590" s="111"/>
      <c r="B590" s="75" t="s">
        <v>616</v>
      </c>
      <c r="C590" s="112">
        <v>18</v>
      </c>
      <c r="D590" s="112">
        <v>220</v>
      </c>
      <c r="E590" s="113">
        <f t="shared" si="13"/>
        <v>3960</v>
      </c>
      <c r="F590" s="114"/>
      <c r="G590" s="114"/>
    </row>
    <row r="591" spans="1:7" ht="17.25">
      <c r="A591" s="111"/>
      <c r="B591" s="75" t="s">
        <v>617</v>
      </c>
      <c r="C591" s="112">
        <v>20</v>
      </c>
      <c r="D591" s="112">
        <v>220</v>
      </c>
      <c r="E591" s="113">
        <f t="shared" si="13"/>
        <v>4400</v>
      </c>
      <c r="F591" s="114"/>
      <c r="G591" s="114"/>
    </row>
    <row r="592" spans="1:7" ht="17.25">
      <c r="A592" s="111"/>
      <c r="B592" s="75" t="s">
        <v>618</v>
      </c>
      <c r="C592" s="112">
        <v>18</v>
      </c>
      <c r="D592" s="112">
        <v>220</v>
      </c>
      <c r="E592" s="113">
        <f t="shared" si="13"/>
        <v>3960</v>
      </c>
      <c r="F592" s="114"/>
      <c r="G592" s="114"/>
    </row>
    <row r="593" spans="1:7" ht="17.25">
      <c r="A593" s="111"/>
      <c r="B593" s="75" t="s">
        <v>619</v>
      </c>
      <c r="C593" s="112">
        <v>20</v>
      </c>
      <c r="D593" s="112">
        <v>220</v>
      </c>
      <c r="E593" s="113">
        <f t="shared" si="13"/>
        <v>4400</v>
      </c>
      <c r="F593" s="114"/>
      <c r="G593" s="114"/>
    </row>
    <row r="594" spans="1:7" ht="17.25">
      <c r="A594" s="111"/>
      <c r="B594" s="75" t="s">
        <v>620</v>
      </c>
      <c r="C594" s="112">
        <v>20</v>
      </c>
      <c r="D594" s="112">
        <v>220</v>
      </c>
      <c r="E594" s="113">
        <f t="shared" si="13"/>
        <v>4400</v>
      </c>
      <c r="F594" s="114"/>
      <c r="G594" s="114"/>
    </row>
    <row r="595" spans="1:7" ht="17.25">
      <c r="A595" s="111"/>
      <c r="B595" s="75" t="s">
        <v>621</v>
      </c>
      <c r="C595" s="112">
        <v>22</v>
      </c>
      <c r="D595" s="112">
        <v>220</v>
      </c>
      <c r="E595" s="113">
        <f t="shared" si="13"/>
        <v>4840</v>
      </c>
      <c r="F595" s="114"/>
      <c r="G595" s="114"/>
    </row>
    <row r="596" spans="1:7" ht="17.25">
      <c r="A596" s="111"/>
      <c r="B596" s="75" t="s">
        <v>622</v>
      </c>
      <c r="C596" s="112">
        <v>20</v>
      </c>
      <c r="D596" s="112">
        <v>220</v>
      </c>
      <c r="E596" s="113">
        <f t="shared" si="13"/>
        <v>4400</v>
      </c>
      <c r="F596" s="114"/>
      <c r="G596" s="114"/>
    </row>
    <row r="597" spans="1:7" ht="17.25">
      <c r="A597" s="111"/>
      <c r="B597" s="75" t="s">
        <v>623</v>
      </c>
      <c r="C597" s="112">
        <v>18</v>
      </c>
      <c r="D597" s="112">
        <v>220</v>
      </c>
      <c r="E597" s="113">
        <f t="shared" si="13"/>
        <v>3960</v>
      </c>
      <c r="F597" s="114"/>
      <c r="G597" s="114"/>
    </row>
    <row r="598" spans="1:7" ht="17.25">
      <c r="A598" s="111"/>
      <c r="B598" s="75" t="s">
        <v>624</v>
      </c>
      <c r="C598" s="112">
        <v>22</v>
      </c>
      <c r="D598" s="112">
        <v>220</v>
      </c>
      <c r="E598" s="113">
        <f t="shared" si="13"/>
        <v>4840</v>
      </c>
      <c r="F598" s="114"/>
      <c r="G598" s="114"/>
    </row>
    <row r="599" spans="1:7" ht="17.25">
      <c r="A599" s="111"/>
      <c r="B599" s="75" t="s">
        <v>625</v>
      </c>
      <c r="C599" s="112">
        <v>20</v>
      </c>
      <c r="D599" s="112">
        <v>220</v>
      </c>
      <c r="E599" s="113">
        <f t="shared" si="13"/>
        <v>4400</v>
      </c>
      <c r="F599" s="114"/>
      <c r="G599" s="114"/>
    </row>
    <row r="600" spans="1:7" ht="17.25">
      <c r="A600" s="111"/>
      <c r="B600" s="75" t="s">
        <v>626</v>
      </c>
      <c r="C600" s="112">
        <v>20</v>
      </c>
      <c r="D600" s="112">
        <v>220</v>
      </c>
      <c r="E600" s="113">
        <f t="shared" si="13"/>
        <v>4400</v>
      </c>
      <c r="F600" s="114"/>
      <c r="G600" s="114"/>
    </row>
    <row r="601" spans="1:7" ht="17.25">
      <c r="A601" s="111"/>
      <c r="B601" s="115"/>
      <c r="C601" s="116">
        <f>SUM(C570:C600)</f>
        <v>624</v>
      </c>
      <c r="D601" s="116"/>
      <c r="E601" s="117">
        <f>SUM(E570:E600)</f>
        <v>137280</v>
      </c>
      <c r="F601" s="59"/>
      <c r="G601" s="59"/>
    </row>
    <row r="602" spans="1:7" ht="17.25">
      <c r="A602" s="111"/>
      <c r="B602" s="75"/>
      <c r="C602" s="112"/>
      <c r="D602" s="112"/>
      <c r="E602" s="113"/>
      <c r="F602" s="114"/>
      <c r="G602" s="114"/>
    </row>
    <row r="603" spans="1:7" ht="17.25">
      <c r="A603" s="111">
        <v>45772</v>
      </c>
      <c r="B603" s="75" t="s">
        <v>627</v>
      </c>
      <c r="C603" s="112">
        <v>17</v>
      </c>
      <c r="D603" s="112">
        <v>220</v>
      </c>
      <c r="E603" s="113">
        <f t="shared" ref="E603:E632" si="14">C603*D603</f>
        <v>3740</v>
      </c>
      <c r="F603" s="114"/>
      <c r="G603" s="114"/>
    </row>
    <row r="604" spans="1:7" ht="17.25">
      <c r="A604" s="126"/>
      <c r="B604" s="75" t="s">
        <v>628</v>
      </c>
      <c r="C604" s="112">
        <v>23</v>
      </c>
      <c r="D604" s="112">
        <v>220</v>
      </c>
      <c r="E604" s="113">
        <f t="shared" si="14"/>
        <v>5060</v>
      </c>
      <c r="F604" s="114"/>
      <c r="G604" s="114"/>
    </row>
    <row r="605" spans="1:7" ht="17.25">
      <c r="A605" s="126"/>
      <c r="B605" s="75" t="s">
        <v>629</v>
      </c>
      <c r="C605" s="112">
        <v>21</v>
      </c>
      <c r="D605" s="112">
        <v>220</v>
      </c>
      <c r="E605" s="113">
        <f t="shared" si="14"/>
        <v>4620</v>
      </c>
      <c r="F605" s="114"/>
      <c r="G605" s="114"/>
    </row>
    <row r="606" spans="1:7" ht="17.25">
      <c r="A606" s="126"/>
      <c r="B606" s="75" t="s">
        <v>630</v>
      </c>
      <c r="C606" s="112">
        <v>23</v>
      </c>
      <c r="D606" s="112">
        <v>220</v>
      </c>
      <c r="E606" s="113">
        <f t="shared" si="14"/>
        <v>5060</v>
      </c>
      <c r="F606" s="114"/>
      <c r="G606" s="114"/>
    </row>
    <row r="607" spans="1:7" ht="17.25">
      <c r="A607" s="126"/>
      <c r="B607" s="75" t="s">
        <v>631</v>
      </c>
      <c r="C607" s="112">
        <v>18</v>
      </c>
      <c r="D607" s="112">
        <v>220</v>
      </c>
      <c r="E607" s="113">
        <f t="shared" si="14"/>
        <v>3960</v>
      </c>
      <c r="F607" s="114"/>
      <c r="G607" s="114"/>
    </row>
    <row r="608" spans="1:7" ht="17.25">
      <c r="A608" s="126"/>
      <c r="B608" s="75" t="s">
        <v>632</v>
      </c>
      <c r="C608" s="112">
        <v>12</v>
      </c>
      <c r="D608" s="112">
        <v>220</v>
      </c>
      <c r="E608" s="113">
        <f t="shared" si="14"/>
        <v>2640</v>
      </c>
      <c r="F608" s="114"/>
      <c r="G608" s="114"/>
    </row>
    <row r="609" spans="1:7" ht="17.25">
      <c r="A609" s="126"/>
      <c r="B609" s="75" t="s">
        <v>633</v>
      </c>
      <c r="C609" s="112">
        <v>22</v>
      </c>
      <c r="D609" s="112">
        <v>220</v>
      </c>
      <c r="E609" s="113">
        <f t="shared" si="14"/>
        <v>4840</v>
      </c>
      <c r="F609" s="114"/>
      <c r="G609" s="114"/>
    </row>
    <row r="610" spans="1:7" ht="17.25">
      <c r="A610" s="126"/>
      <c r="B610" s="75" t="s">
        <v>634</v>
      </c>
      <c r="C610" s="112">
        <v>22</v>
      </c>
      <c r="D610" s="112">
        <v>220</v>
      </c>
      <c r="E610" s="113">
        <f t="shared" si="14"/>
        <v>4840</v>
      </c>
      <c r="F610" s="114"/>
      <c r="G610" s="114"/>
    </row>
    <row r="611" spans="1:7" ht="17.25">
      <c r="A611" s="126"/>
      <c r="B611" s="75" t="s">
        <v>635</v>
      </c>
      <c r="C611" s="112">
        <v>20</v>
      </c>
      <c r="D611" s="112">
        <v>220</v>
      </c>
      <c r="E611" s="113">
        <f t="shared" si="14"/>
        <v>4400</v>
      </c>
      <c r="F611" s="114"/>
      <c r="G611" s="114"/>
    </row>
    <row r="612" spans="1:7" ht="17.25">
      <c r="A612" s="126"/>
      <c r="B612" s="75" t="s">
        <v>636</v>
      </c>
      <c r="C612" s="112">
        <v>22</v>
      </c>
      <c r="D612" s="112">
        <v>220</v>
      </c>
      <c r="E612" s="113">
        <f t="shared" si="14"/>
        <v>4840</v>
      </c>
      <c r="F612" s="114"/>
      <c r="G612" s="114"/>
    </row>
    <row r="613" spans="1:7" ht="17.25">
      <c r="A613" s="126"/>
      <c r="B613" s="75" t="s">
        <v>637</v>
      </c>
      <c r="C613" s="112">
        <v>20</v>
      </c>
      <c r="D613" s="112">
        <v>220</v>
      </c>
      <c r="E613" s="113">
        <f t="shared" si="14"/>
        <v>4400</v>
      </c>
      <c r="F613" s="114"/>
      <c r="G613" s="114"/>
    </row>
    <row r="614" spans="1:7" ht="17.25">
      <c r="A614" s="126"/>
      <c r="B614" s="75" t="s">
        <v>638</v>
      </c>
      <c r="C614" s="112">
        <v>22</v>
      </c>
      <c r="D614" s="112">
        <v>220</v>
      </c>
      <c r="E614" s="113">
        <f t="shared" si="14"/>
        <v>4840</v>
      </c>
      <c r="F614" s="114"/>
      <c r="G614" s="114"/>
    </row>
    <row r="615" spans="1:7" ht="17.25">
      <c r="A615" s="126"/>
      <c r="B615" s="75" t="s">
        <v>639</v>
      </c>
      <c r="C615" s="112">
        <v>17</v>
      </c>
      <c r="D615" s="112">
        <v>220</v>
      </c>
      <c r="E615" s="113">
        <f t="shared" si="14"/>
        <v>3740</v>
      </c>
      <c r="F615" s="114"/>
      <c r="G615" s="114"/>
    </row>
    <row r="616" spans="1:7" ht="17.25">
      <c r="A616" s="126"/>
      <c r="B616" s="75" t="s">
        <v>640</v>
      </c>
      <c r="C616" s="112">
        <v>18</v>
      </c>
      <c r="D616" s="112">
        <v>220</v>
      </c>
      <c r="E616" s="113">
        <f t="shared" si="14"/>
        <v>3960</v>
      </c>
      <c r="F616" s="114"/>
      <c r="G616" s="114"/>
    </row>
    <row r="617" spans="1:7" ht="17.25">
      <c r="A617" s="126"/>
      <c r="B617" s="75" t="s">
        <v>641</v>
      </c>
      <c r="C617" s="112">
        <v>20</v>
      </c>
      <c r="D617" s="112">
        <v>220</v>
      </c>
      <c r="E617" s="113">
        <f t="shared" si="14"/>
        <v>4400</v>
      </c>
      <c r="F617" s="114"/>
      <c r="G617" s="114"/>
    </row>
    <row r="618" spans="1:7" ht="17.25">
      <c r="A618" s="126"/>
      <c r="B618" s="75" t="s">
        <v>642</v>
      </c>
      <c r="C618" s="112">
        <v>20</v>
      </c>
      <c r="D618" s="112">
        <v>220</v>
      </c>
      <c r="E618" s="113">
        <f t="shared" si="14"/>
        <v>4400</v>
      </c>
      <c r="F618" s="114"/>
      <c r="G618" s="114"/>
    </row>
    <row r="619" spans="1:7" ht="17.25">
      <c r="A619" s="126"/>
      <c r="B619" s="75" t="s">
        <v>643</v>
      </c>
      <c r="C619" s="112">
        <v>18</v>
      </c>
      <c r="D619" s="112">
        <v>220</v>
      </c>
      <c r="E619" s="113">
        <f t="shared" si="14"/>
        <v>3960</v>
      </c>
      <c r="F619" s="114"/>
      <c r="G619" s="114"/>
    </row>
    <row r="620" spans="1:7" ht="17.25">
      <c r="A620" s="126"/>
      <c r="B620" s="75" t="s">
        <v>644</v>
      </c>
      <c r="C620" s="112">
        <v>18</v>
      </c>
      <c r="D620" s="112">
        <v>220</v>
      </c>
      <c r="E620" s="113">
        <f t="shared" si="14"/>
        <v>3960</v>
      </c>
      <c r="F620" s="114"/>
      <c r="G620" s="114"/>
    </row>
    <row r="621" spans="1:7" ht="17.25">
      <c r="A621" s="126"/>
      <c r="B621" s="75" t="s">
        <v>645</v>
      </c>
      <c r="C621" s="112">
        <v>20</v>
      </c>
      <c r="D621" s="112">
        <v>220</v>
      </c>
      <c r="E621" s="113">
        <f t="shared" si="14"/>
        <v>4400</v>
      </c>
      <c r="F621" s="114"/>
      <c r="G621" s="114"/>
    </row>
    <row r="622" spans="1:7" ht="17.25">
      <c r="A622" s="126"/>
      <c r="B622" s="75" t="s">
        <v>646</v>
      </c>
      <c r="C622" s="112">
        <v>20</v>
      </c>
      <c r="D622" s="112">
        <v>220</v>
      </c>
      <c r="E622" s="113">
        <f t="shared" si="14"/>
        <v>4400</v>
      </c>
      <c r="F622" s="114"/>
      <c r="G622" s="114"/>
    </row>
    <row r="623" spans="1:7" ht="17.25">
      <c r="A623" s="126"/>
      <c r="B623" s="75" t="s">
        <v>647</v>
      </c>
      <c r="C623" s="112">
        <v>22</v>
      </c>
      <c r="D623" s="112">
        <v>220</v>
      </c>
      <c r="E623" s="113">
        <f t="shared" si="14"/>
        <v>4840</v>
      </c>
      <c r="F623" s="114"/>
      <c r="G623" s="114"/>
    </row>
    <row r="624" spans="1:7" ht="17.25">
      <c r="A624" s="126"/>
      <c r="B624" s="75" t="s">
        <v>648</v>
      </c>
      <c r="C624" s="112">
        <v>20</v>
      </c>
      <c r="D624" s="112">
        <v>220</v>
      </c>
      <c r="E624" s="113">
        <f t="shared" si="14"/>
        <v>4400</v>
      </c>
      <c r="F624" s="114"/>
      <c r="G624" s="114"/>
    </row>
    <row r="625" spans="1:7" ht="17.25">
      <c r="A625" s="126"/>
      <c r="B625" s="75" t="s">
        <v>649</v>
      </c>
      <c r="C625" s="112">
        <v>20</v>
      </c>
      <c r="D625" s="112">
        <v>220</v>
      </c>
      <c r="E625" s="113">
        <f t="shared" si="14"/>
        <v>4400</v>
      </c>
      <c r="F625" s="114"/>
      <c r="G625" s="114"/>
    </row>
    <row r="626" spans="1:7" ht="17.25">
      <c r="A626" s="126"/>
      <c r="B626" s="75" t="s">
        <v>650</v>
      </c>
      <c r="C626" s="112">
        <v>20</v>
      </c>
      <c r="D626" s="112">
        <v>220</v>
      </c>
      <c r="E626" s="113">
        <f t="shared" si="14"/>
        <v>4400</v>
      </c>
      <c r="F626" s="114"/>
      <c r="G626" s="114"/>
    </row>
    <row r="627" spans="1:7" ht="17.25">
      <c r="A627" s="126"/>
      <c r="B627" s="75" t="s">
        <v>651</v>
      </c>
      <c r="C627" s="112">
        <v>22</v>
      </c>
      <c r="D627" s="112">
        <v>220</v>
      </c>
      <c r="E627" s="113">
        <f t="shared" si="14"/>
        <v>4840</v>
      </c>
      <c r="F627" s="114"/>
      <c r="G627" s="114"/>
    </row>
    <row r="628" spans="1:7" ht="17.25">
      <c r="A628" s="126"/>
      <c r="B628" s="75" t="s">
        <v>652</v>
      </c>
      <c r="C628" s="112">
        <v>22</v>
      </c>
      <c r="D628" s="112">
        <v>220</v>
      </c>
      <c r="E628" s="113">
        <f t="shared" si="14"/>
        <v>4840</v>
      </c>
      <c r="F628" s="114"/>
      <c r="G628" s="114"/>
    </row>
    <row r="629" spans="1:7" ht="17.25">
      <c r="A629" s="126"/>
      <c r="B629" s="75" t="s">
        <v>653</v>
      </c>
      <c r="C629" s="112">
        <v>20</v>
      </c>
      <c r="D629" s="112">
        <v>220</v>
      </c>
      <c r="E629" s="113">
        <f t="shared" si="14"/>
        <v>4400</v>
      </c>
      <c r="F629" s="114"/>
      <c r="G629" s="114"/>
    </row>
    <row r="630" spans="1:7" ht="17.25">
      <c r="A630" s="126"/>
      <c r="B630" s="75" t="s">
        <v>654</v>
      </c>
      <c r="C630" s="112">
        <v>20</v>
      </c>
      <c r="D630" s="112">
        <v>220</v>
      </c>
      <c r="E630" s="113">
        <f t="shared" si="14"/>
        <v>4400</v>
      </c>
      <c r="F630" s="114"/>
      <c r="G630" s="114"/>
    </row>
    <row r="631" spans="1:7" ht="17.25">
      <c r="A631" s="126"/>
      <c r="B631" s="75" t="s">
        <v>655</v>
      </c>
      <c r="C631" s="112">
        <v>20</v>
      </c>
      <c r="D631" s="112">
        <v>220</v>
      </c>
      <c r="E631" s="113">
        <f t="shared" si="14"/>
        <v>4400</v>
      </c>
      <c r="F631" s="114"/>
      <c r="G631" s="114"/>
    </row>
    <row r="632" spans="1:7" ht="17.25">
      <c r="A632" s="126"/>
      <c r="B632" s="75" t="s">
        <v>656</v>
      </c>
      <c r="C632" s="112">
        <v>21</v>
      </c>
      <c r="D632" s="112">
        <v>220</v>
      </c>
      <c r="E632" s="113">
        <f t="shared" si="14"/>
        <v>4620</v>
      </c>
      <c r="F632" s="114"/>
      <c r="G632" s="114"/>
    </row>
    <row r="633" spans="1:7" ht="17.25">
      <c r="A633" s="126"/>
      <c r="B633" s="75"/>
      <c r="C633" s="112"/>
      <c r="D633" s="112"/>
      <c r="E633" s="113"/>
      <c r="F633" s="114"/>
      <c r="G633" s="114"/>
    </row>
    <row r="634" spans="1:7" ht="17.25">
      <c r="A634" s="126"/>
      <c r="B634" s="115"/>
      <c r="C634" s="116">
        <f>SUM(C603:C633)</f>
        <v>600</v>
      </c>
      <c r="D634" s="116">
        <v>220</v>
      </c>
      <c r="E634" s="117">
        <f>SUM(E603:E632)</f>
        <v>132000</v>
      </c>
      <c r="F634" s="59"/>
      <c r="G634" s="59"/>
    </row>
    <row r="635" spans="1:7" ht="17.25">
      <c r="A635" s="126"/>
      <c r="B635" s="75"/>
      <c r="C635" s="112"/>
      <c r="D635" s="112"/>
      <c r="E635" s="113"/>
      <c r="F635" s="114"/>
      <c r="G635" s="114"/>
    </row>
    <row r="636" spans="1:7" ht="17.25">
      <c r="A636" s="126">
        <v>45741</v>
      </c>
      <c r="B636" s="75" t="s">
        <v>657</v>
      </c>
      <c r="C636" s="112">
        <v>12</v>
      </c>
      <c r="D636" s="112">
        <v>220</v>
      </c>
      <c r="E636" s="113">
        <f t="shared" ref="E636:E666" si="15">C636*D636</f>
        <v>2640</v>
      </c>
      <c r="F636" s="114"/>
      <c r="G636" s="114"/>
    </row>
    <row r="637" spans="1:7" ht="17.25">
      <c r="A637" s="126"/>
      <c r="B637" s="75" t="s">
        <v>658</v>
      </c>
      <c r="C637" s="112">
        <v>10</v>
      </c>
      <c r="D637" s="112">
        <v>220</v>
      </c>
      <c r="E637" s="113">
        <f t="shared" si="15"/>
        <v>2200</v>
      </c>
      <c r="F637" s="114"/>
      <c r="G637" s="114"/>
    </row>
    <row r="638" spans="1:7" ht="17.25">
      <c r="A638" s="126"/>
      <c r="B638" s="75" t="s">
        <v>659</v>
      </c>
      <c r="C638" s="112">
        <v>18</v>
      </c>
      <c r="D638" s="112">
        <v>220</v>
      </c>
      <c r="E638" s="113">
        <f t="shared" si="15"/>
        <v>3960</v>
      </c>
      <c r="F638" s="114"/>
      <c r="G638" s="114"/>
    </row>
    <row r="639" spans="1:7" ht="17.25">
      <c r="A639" s="126"/>
      <c r="B639" s="75" t="s">
        <v>660</v>
      </c>
      <c r="C639" s="112">
        <v>18</v>
      </c>
      <c r="D639" s="112">
        <v>220</v>
      </c>
      <c r="E639" s="113">
        <f t="shared" si="15"/>
        <v>3960</v>
      </c>
      <c r="F639" s="114"/>
      <c r="G639" s="114"/>
    </row>
    <row r="640" spans="1:7" ht="17.25">
      <c r="A640" s="126"/>
      <c r="B640" s="75" t="s">
        <v>661</v>
      </c>
      <c r="C640" s="112">
        <v>21</v>
      </c>
      <c r="D640" s="112">
        <v>220</v>
      </c>
      <c r="E640" s="113">
        <f t="shared" si="15"/>
        <v>4620</v>
      </c>
      <c r="F640" s="114"/>
      <c r="G640" s="114"/>
    </row>
    <row r="641" spans="1:7" ht="17.25">
      <c r="A641" s="126"/>
      <c r="B641" s="75" t="s">
        <v>662</v>
      </c>
      <c r="C641" s="112">
        <v>22</v>
      </c>
      <c r="D641" s="112">
        <v>220</v>
      </c>
      <c r="E641" s="113">
        <f t="shared" si="15"/>
        <v>4840</v>
      </c>
      <c r="F641" s="114"/>
      <c r="G641" s="114"/>
    </row>
    <row r="642" spans="1:7" ht="17.25">
      <c r="A642" s="126"/>
      <c r="B642" s="75" t="s">
        <v>663</v>
      </c>
      <c r="C642" s="112">
        <v>18</v>
      </c>
      <c r="D642" s="112">
        <v>220</v>
      </c>
      <c r="E642" s="113">
        <f t="shared" si="15"/>
        <v>3960</v>
      </c>
      <c r="F642" s="114"/>
      <c r="G642" s="114"/>
    </row>
    <row r="643" spans="1:7" ht="17.25">
      <c r="A643" s="126"/>
      <c r="B643" s="75" t="s">
        <v>664</v>
      </c>
      <c r="C643" s="112">
        <v>18</v>
      </c>
      <c r="D643" s="112">
        <v>220</v>
      </c>
      <c r="E643" s="113">
        <f t="shared" si="15"/>
        <v>3960</v>
      </c>
      <c r="F643" s="114"/>
      <c r="G643" s="114"/>
    </row>
    <row r="644" spans="1:7" ht="17.25">
      <c r="A644" s="126"/>
      <c r="B644" s="75" t="s">
        <v>665</v>
      </c>
      <c r="C644" s="112">
        <v>18</v>
      </c>
      <c r="D644" s="112">
        <v>220</v>
      </c>
      <c r="E644" s="113">
        <f t="shared" si="15"/>
        <v>3960</v>
      </c>
      <c r="F644" s="114"/>
      <c r="G644" s="114"/>
    </row>
    <row r="645" spans="1:7" ht="17.25">
      <c r="A645" s="126"/>
      <c r="B645" s="75" t="s">
        <v>666</v>
      </c>
      <c r="C645" s="112">
        <v>18</v>
      </c>
      <c r="D645" s="112">
        <v>220</v>
      </c>
      <c r="E645" s="113">
        <f t="shared" si="15"/>
        <v>3960</v>
      </c>
      <c r="F645" s="114"/>
      <c r="G645" s="114"/>
    </row>
    <row r="646" spans="1:7" ht="17.25">
      <c r="A646" s="126"/>
      <c r="B646" s="75" t="s">
        <v>667</v>
      </c>
      <c r="C646" s="112">
        <v>18</v>
      </c>
      <c r="D646" s="112">
        <v>220</v>
      </c>
      <c r="E646" s="113">
        <f t="shared" si="15"/>
        <v>3960</v>
      </c>
      <c r="F646" s="114"/>
      <c r="G646" s="114"/>
    </row>
    <row r="647" spans="1:7" ht="17.25">
      <c r="A647" s="126"/>
      <c r="B647" s="75" t="s">
        <v>668</v>
      </c>
      <c r="C647" s="112">
        <v>24</v>
      </c>
      <c r="D647" s="112">
        <v>220</v>
      </c>
      <c r="E647" s="113">
        <f t="shared" si="15"/>
        <v>5280</v>
      </c>
      <c r="F647" s="114"/>
      <c r="G647" s="114"/>
    </row>
    <row r="648" spans="1:7" ht="17.25">
      <c r="A648" s="126"/>
      <c r="B648" s="75" t="s">
        <v>669</v>
      </c>
      <c r="C648" s="112">
        <v>18</v>
      </c>
      <c r="D648" s="112">
        <v>220</v>
      </c>
      <c r="E648" s="113">
        <f t="shared" si="15"/>
        <v>3960</v>
      </c>
      <c r="F648" s="114"/>
      <c r="G648" s="114"/>
    </row>
    <row r="649" spans="1:7" ht="17.25">
      <c r="A649" s="126"/>
      <c r="B649" s="75" t="s">
        <v>670</v>
      </c>
      <c r="C649" s="112">
        <v>10</v>
      </c>
      <c r="D649" s="112">
        <v>220</v>
      </c>
      <c r="E649" s="113">
        <f t="shared" si="15"/>
        <v>2200</v>
      </c>
      <c r="F649" s="114"/>
      <c r="G649" s="114"/>
    </row>
    <row r="650" spans="1:7" ht="17.25">
      <c r="A650" s="126"/>
      <c r="B650" s="75" t="s">
        <v>671</v>
      </c>
      <c r="C650" s="112">
        <v>24</v>
      </c>
      <c r="D650" s="112">
        <v>220</v>
      </c>
      <c r="E650" s="113">
        <f t="shared" si="15"/>
        <v>5280</v>
      </c>
      <c r="F650" s="114"/>
      <c r="G650" s="114"/>
    </row>
    <row r="651" spans="1:7" ht="17.25">
      <c r="A651" s="126"/>
      <c r="B651" s="75" t="s">
        <v>672</v>
      </c>
      <c r="C651" s="112">
        <v>18</v>
      </c>
      <c r="D651" s="112">
        <v>220</v>
      </c>
      <c r="E651" s="113">
        <f t="shared" si="15"/>
        <v>3960</v>
      </c>
      <c r="F651" s="114"/>
      <c r="G651" s="114"/>
    </row>
    <row r="652" spans="1:7" ht="17.25">
      <c r="A652" s="126"/>
      <c r="B652" s="75" t="s">
        <v>673</v>
      </c>
      <c r="C652" s="112">
        <v>18</v>
      </c>
      <c r="D652" s="112">
        <v>220</v>
      </c>
      <c r="E652" s="113">
        <f t="shared" si="15"/>
        <v>3960</v>
      </c>
      <c r="F652" s="114"/>
      <c r="G652" s="114"/>
    </row>
    <row r="653" spans="1:7" ht="17.25">
      <c r="A653" s="126"/>
      <c r="B653" s="75" t="s">
        <v>674</v>
      </c>
      <c r="C653" s="112">
        <v>19</v>
      </c>
      <c r="D653" s="112">
        <v>220</v>
      </c>
      <c r="E653" s="113">
        <f t="shared" si="15"/>
        <v>4180</v>
      </c>
      <c r="F653" s="114"/>
      <c r="G653" s="114"/>
    </row>
    <row r="654" spans="1:7" ht="17.25">
      <c r="A654" s="126"/>
      <c r="B654" s="75" t="s">
        <v>675</v>
      </c>
      <c r="C654" s="112">
        <v>30</v>
      </c>
      <c r="D654" s="112">
        <v>220</v>
      </c>
      <c r="E654" s="113">
        <f t="shared" si="15"/>
        <v>6600</v>
      </c>
      <c r="F654" s="114"/>
      <c r="G654" s="114"/>
    </row>
    <row r="655" spans="1:7" ht="17.25">
      <c r="A655" s="126"/>
      <c r="B655" s="75" t="s">
        <v>676</v>
      </c>
      <c r="C655" s="112">
        <v>23</v>
      </c>
      <c r="D655" s="112">
        <v>220</v>
      </c>
      <c r="E655" s="113">
        <f t="shared" si="15"/>
        <v>5060</v>
      </c>
      <c r="F655" s="114"/>
      <c r="G655" s="114"/>
    </row>
    <row r="656" spans="1:7" ht="17.25">
      <c r="A656" s="126"/>
      <c r="B656" s="75" t="s">
        <v>677</v>
      </c>
      <c r="C656" s="112">
        <v>24</v>
      </c>
      <c r="D656" s="112">
        <v>220</v>
      </c>
      <c r="E656" s="113">
        <f t="shared" si="15"/>
        <v>5280</v>
      </c>
      <c r="F656" s="114"/>
      <c r="G656" s="114"/>
    </row>
    <row r="657" spans="1:7" ht="17.25">
      <c r="A657" s="126"/>
      <c r="B657" s="75" t="s">
        <v>678</v>
      </c>
      <c r="C657" s="112">
        <v>24</v>
      </c>
      <c r="D657" s="112">
        <v>220</v>
      </c>
      <c r="E657" s="113">
        <f t="shared" si="15"/>
        <v>5280</v>
      </c>
      <c r="F657" s="114"/>
      <c r="G657" s="114"/>
    </row>
    <row r="658" spans="1:7" ht="17.25">
      <c r="A658" s="126"/>
      <c r="B658" s="75" t="s">
        <v>679</v>
      </c>
      <c r="C658" s="112">
        <v>24</v>
      </c>
      <c r="D658" s="112">
        <v>220</v>
      </c>
      <c r="E658" s="113">
        <f t="shared" si="15"/>
        <v>5280</v>
      </c>
      <c r="F658" s="114"/>
      <c r="G658" s="114"/>
    </row>
    <row r="659" spans="1:7" ht="17.25">
      <c r="A659" s="126"/>
      <c r="B659" s="75" t="s">
        <v>680</v>
      </c>
      <c r="C659" s="112">
        <v>21</v>
      </c>
      <c r="D659" s="112">
        <v>220</v>
      </c>
      <c r="E659" s="113">
        <f t="shared" si="15"/>
        <v>4620</v>
      </c>
      <c r="F659" s="114"/>
      <c r="G659" s="114"/>
    </row>
    <row r="660" spans="1:7" ht="17.25">
      <c r="A660" s="126"/>
      <c r="B660" s="75" t="s">
        <v>681</v>
      </c>
      <c r="C660" s="112">
        <v>17</v>
      </c>
      <c r="D660" s="112">
        <v>220</v>
      </c>
      <c r="E660" s="113">
        <f t="shared" si="15"/>
        <v>3740</v>
      </c>
      <c r="F660" s="114"/>
      <c r="G660" s="114"/>
    </row>
    <row r="661" spans="1:7" ht="17.25">
      <c r="A661" s="126"/>
      <c r="B661" s="75" t="s">
        <v>682</v>
      </c>
      <c r="C661" s="112">
        <v>19</v>
      </c>
      <c r="D661" s="112">
        <v>220</v>
      </c>
      <c r="E661" s="113">
        <f t="shared" si="15"/>
        <v>4180</v>
      </c>
      <c r="F661" s="114"/>
      <c r="G661" s="114"/>
    </row>
    <row r="662" spans="1:7" ht="17.25">
      <c r="A662" s="126"/>
      <c r="B662" s="75" t="s">
        <v>683</v>
      </c>
      <c r="C662" s="112">
        <v>23</v>
      </c>
      <c r="D662" s="112">
        <v>220</v>
      </c>
      <c r="E662" s="113">
        <f t="shared" si="15"/>
        <v>5060</v>
      </c>
      <c r="F662" s="114"/>
      <c r="G662" s="114"/>
    </row>
    <row r="663" spans="1:7" ht="17.25">
      <c r="A663" s="126"/>
      <c r="B663" s="75" t="s">
        <v>684</v>
      </c>
      <c r="C663" s="112">
        <v>21</v>
      </c>
      <c r="D663" s="112">
        <v>220</v>
      </c>
      <c r="E663" s="113">
        <f t="shared" si="15"/>
        <v>4620</v>
      </c>
      <c r="F663" s="114"/>
      <c r="G663" s="114"/>
    </row>
    <row r="664" spans="1:7" ht="17.25">
      <c r="A664" s="126"/>
      <c r="B664" s="75" t="s">
        <v>685</v>
      </c>
      <c r="C664" s="112">
        <v>23</v>
      </c>
      <c r="D664" s="112">
        <v>220</v>
      </c>
      <c r="E664" s="113">
        <f t="shared" si="15"/>
        <v>5060</v>
      </c>
      <c r="F664" s="114"/>
      <c r="G664" s="114"/>
    </row>
    <row r="665" spans="1:7" ht="17.25">
      <c r="A665" s="126"/>
      <c r="B665" s="75" t="s">
        <v>686</v>
      </c>
      <c r="C665" s="112">
        <v>21</v>
      </c>
      <c r="D665" s="112">
        <v>220</v>
      </c>
      <c r="E665" s="113">
        <f t="shared" si="15"/>
        <v>4620</v>
      </c>
      <c r="F665" s="114"/>
      <c r="G665" s="114"/>
    </row>
    <row r="666" spans="1:7" ht="17.25">
      <c r="A666" s="126"/>
      <c r="B666" s="75" t="s">
        <v>687</v>
      </c>
      <c r="C666" s="112">
        <v>18</v>
      </c>
      <c r="D666" s="112">
        <v>220</v>
      </c>
      <c r="E666" s="113">
        <f t="shared" si="15"/>
        <v>3960</v>
      </c>
      <c r="F666" s="114"/>
      <c r="G666" s="114"/>
    </row>
    <row r="667" spans="1:7" ht="17.25">
      <c r="A667" s="126"/>
      <c r="B667" s="115"/>
      <c r="C667" s="116">
        <f>SUM(C636:C666)</f>
        <v>610</v>
      </c>
      <c r="D667" s="116"/>
      <c r="E667" s="117">
        <f>SUM(E636:E666)</f>
        <v>134200</v>
      </c>
      <c r="F667" s="59"/>
      <c r="G667" s="59"/>
    </row>
    <row r="668" spans="1:7" ht="17.25">
      <c r="A668" s="126"/>
      <c r="B668" s="75"/>
      <c r="C668" s="112"/>
      <c r="D668" s="112"/>
      <c r="E668" s="113"/>
      <c r="F668" s="114"/>
      <c r="G668" s="114"/>
    </row>
    <row r="669" spans="1:7" ht="17.25">
      <c r="A669" s="127"/>
      <c r="B669" s="124"/>
      <c r="C669" s="121"/>
      <c r="D669" s="121"/>
      <c r="E669" s="122"/>
      <c r="F669" s="125"/>
      <c r="G669" s="125"/>
    </row>
    <row r="670" spans="1:7" ht="17.25">
      <c r="A670" s="126"/>
      <c r="B670" s="75"/>
      <c r="C670" s="112"/>
      <c r="D670" s="112"/>
      <c r="E670" s="113"/>
      <c r="F670" s="114"/>
      <c r="G670" s="114"/>
    </row>
    <row r="671" spans="1:7" ht="17.25">
      <c r="A671" s="126">
        <v>45713</v>
      </c>
      <c r="B671" s="75" t="s">
        <v>688</v>
      </c>
      <c r="C671" s="112">
        <v>16</v>
      </c>
      <c r="D671" s="112">
        <v>220</v>
      </c>
      <c r="E671" s="113">
        <f t="shared" ref="E671:E698" si="16">C671*D671</f>
        <v>3520</v>
      </c>
      <c r="F671" s="114"/>
      <c r="G671" s="114"/>
    </row>
    <row r="672" spans="1:7" ht="14.25">
      <c r="A672" s="128"/>
      <c r="B672" s="75" t="s">
        <v>689</v>
      </c>
      <c r="C672" s="112">
        <v>12</v>
      </c>
      <c r="D672" s="112">
        <v>220</v>
      </c>
      <c r="E672" s="113">
        <f t="shared" si="16"/>
        <v>2640</v>
      </c>
      <c r="F672" s="114"/>
      <c r="G672" s="114"/>
    </row>
    <row r="673" spans="1:7" ht="14.25">
      <c r="A673" s="128"/>
      <c r="B673" s="75" t="s">
        <v>690</v>
      </c>
      <c r="C673" s="112">
        <v>17</v>
      </c>
      <c r="D673" s="112">
        <v>220</v>
      </c>
      <c r="E673" s="113">
        <f t="shared" si="16"/>
        <v>3740</v>
      </c>
      <c r="F673" s="114"/>
      <c r="G673" s="114"/>
    </row>
    <row r="674" spans="1:7" ht="14.25">
      <c r="A674" s="128"/>
      <c r="B674" s="75" t="s">
        <v>691</v>
      </c>
      <c r="C674" s="112">
        <v>22</v>
      </c>
      <c r="D674" s="112">
        <v>220</v>
      </c>
      <c r="E674" s="113">
        <f t="shared" si="16"/>
        <v>4840</v>
      </c>
      <c r="F674" s="114"/>
      <c r="G674" s="114"/>
    </row>
    <row r="675" spans="1:7" ht="14.25">
      <c r="A675" s="128"/>
      <c r="B675" s="75" t="s">
        <v>692</v>
      </c>
      <c r="C675" s="112">
        <v>16</v>
      </c>
      <c r="D675" s="112">
        <v>220</v>
      </c>
      <c r="E675" s="113">
        <f t="shared" si="16"/>
        <v>3520</v>
      </c>
      <c r="F675" s="114"/>
      <c r="G675" s="114"/>
    </row>
    <row r="676" spans="1:7" ht="14.25">
      <c r="A676" s="128"/>
      <c r="B676" s="75" t="s">
        <v>693</v>
      </c>
      <c r="C676" s="112">
        <v>17</v>
      </c>
      <c r="D676" s="112">
        <v>220</v>
      </c>
      <c r="E676" s="113">
        <f t="shared" si="16"/>
        <v>3740</v>
      </c>
      <c r="F676" s="114"/>
      <c r="G676" s="114"/>
    </row>
    <row r="677" spans="1:7" ht="14.25">
      <c r="A677" s="128"/>
      <c r="B677" s="75" t="s">
        <v>694</v>
      </c>
      <c r="C677" s="112">
        <v>17</v>
      </c>
      <c r="D677" s="112">
        <v>220</v>
      </c>
      <c r="E677" s="113">
        <f t="shared" si="16"/>
        <v>3740</v>
      </c>
      <c r="F677" s="114"/>
      <c r="G677" s="114"/>
    </row>
    <row r="678" spans="1:7" ht="14.25">
      <c r="A678" s="128"/>
      <c r="B678" s="75" t="s">
        <v>695</v>
      </c>
      <c r="C678" s="112">
        <v>17</v>
      </c>
      <c r="D678" s="112">
        <v>220</v>
      </c>
      <c r="E678" s="113">
        <f t="shared" si="16"/>
        <v>3740</v>
      </c>
      <c r="F678" s="114"/>
      <c r="G678" s="114"/>
    </row>
    <row r="679" spans="1:7" ht="14.25">
      <c r="A679" s="128"/>
      <c r="B679" s="75" t="s">
        <v>696</v>
      </c>
      <c r="C679" s="112">
        <v>17</v>
      </c>
      <c r="D679" s="112">
        <v>220</v>
      </c>
      <c r="E679" s="113">
        <f t="shared" si="16"/>
        <v>3740</v>
      </c>
      <c r="F679" s="114"/>
      <c r="G679" s="114"/>
    </row>
    <row r="680" spans="1:7" ht="14.25">
      <c r="A680" s="128"/>
      <c r="B680" s="75" t="s">
        <v>697</v>
      </c>
      <c r="C680" s="112">
        <v>17</v>
      </c>
      <c r="D680" s="112">
        <v>220</v>
      </c>
      <c r="E680" s="113">
        <f t="shared" si="16"/>
        <v>3740</v>
      </c>
      <c r="F680" s="114"/>
      <c r="G680" s="114"/>
    </row>
    <row r="681" spans="1:7" ht="14.25">
      <c r="A681" s="128"/>
      <c r="B681" s="75" t="s">
        <v>698</v>
      </c>
      <c r="C681" s="112">
        <v>17</v>
      </c>
      <c r="D681" s="112">
        <v>220</v>
      </c>
      <c r="E681" s="113">
        <f t="shared" si="16"/>
        <v>3740</v>
      </c>
      <c r="F681" s="114"/>
      <c r="G681" s="114"/>
    </row>
    <row r="682" spans="1:7" ht="14.25">
      <c r="A682" s="128"/>
      <c r="B682" s="75" t="s">
        <v>699</v>
      </c>
      <c r="C682" s="112">
        <v>16</v>
      </c>
      <c r="D682" s="112">
        <v>220</v>
      </c>
      <c r="E682" s="113">
        <f t="shared" si="16"/>
        <v>3520</v>
      </c>
      <c r="F682" s="114"/>
      <c r="G682" s="114"/>
    </row>
    <row r="683" spans="1:7" ht="14.25">
      <c r="A683" s="128"/>
      <c r="B683" s="75" t="s">
        <v>700</v>
      </c>
      <c r="C683" s="112">
        <v>16</v>
      </c>
      <c r="D683" s="112">
        <v>220</v>
      </c>
      <c r="E683" s="113">
        <f t="shared" si="16"/>
        <v>3520</v>
      </c>
      <c r="F683" s="114"/>
      <c r="G683" s="114"/>
    </row>
    <row r="684" spans="1:7" ht="14.25">
      <c r="A684" s="128"/>
      <c r="B684" s="75" t="s">
        <v>701</v>
      </c>
      <c r="C684" s="112">
        <v>16</v>
      </c>
      <c r="D684" s="112">
        <v>220</v>
      </c>
      <c r="E684" s="113">
        <f t="shared" si="16"/>
        <v>3520</v>
      </c>
      <c r="F684" s="114"/>
      <c r="G684" s="114"/>
    </row>
    <row r="685" spans="1:7" ht="14.25">
      <c r="A685" s="128"/>
      <c r="B685" s="75" t="s">
        <v>702</v>
      </c>
      <c r="C685" s="112">
        <v>17</v>
      </c>
      <c r="D685" s="112">
        <v>220</v>
      </c>
      <c r="E685" s="113">
        <f t="shared" si="16"/>
        <v>3740</v>
      </c>
      <c r="F685" s="114"/>
      <c r="G685" s="114"/>
    </row>
    <row r="686" spans="1:7" ht="14.25">
      <c r="A686" s="128"/>
      <c r="B686" s="75" t="s">
        <v>703</v>
      </c>
      <c r="C686" s="112">
        <v>17</v>
      </c>
      <c r="D686" s="112">
        <v>220</v>
      </c>
      <c r="E686" s="113">
        <f t="shared" si="16"/>
        <v>3740</v>
      </c>
      <c r="F686" s="114"/>
      <c r="G686" s="114"/>
    </row>
    <row r="687" spans="1:7" ht="14.25">
      <c r="A687" s="128"/>
      <c r="B687" s="75" t="s">
        <v>704</v>
      </c>
      <c r="C687" s="112">
        <v>17</v>
      </c>
      <c r="D687" s="112">
        <v>220</v>
      </c>
      <c r="E687" s="113">
        <f t="shared" si="16"/>
        <v>3740</v>
      </c>
      <c r="F687" s="114"/>
      <c r="G687" s="114"/>
    </row>
    <row r="688" spans="1:7" ht="14.25">
      <c r="A688" s="128"/>
      <c r="B688" s="75" t="s">
        <v>705</v>
      </c>
      <c r="C688" s="112">
        <v>17</v>
      </c>
      <c r="D688" s="112">
        <v>220</v>
      </c>
      <c r="E688" s="113">
        <f t="shared" si="16"/>
        <v>3740</v>
      </c>
      <c r="F688" s="114"/>
      <c r="G688" s="114"/>
    </row>
    <row r="689" spans="1:7" ht="14.25">
      <c r="A689" s="128"/>
      <c r="B689" s="75" t="s">
        <v>706</v>
      </c>
      <c r="C689" s="112">
        <v>17</v>
      </c>
      <c r="D689" s="112">
        <v>220</v>
      </c>
      <c r="E689" s="113">
        <f t="shared" si="16"/>
        <v>3740</v>
      </c>
      <c r="F689" s="114"/>
      <c r="G689" s="114"/>
    </row>
    <row r="690" spans="1:7" ht="14.25">
      <c r="A690" s="128"/>
      <c r="B690" s="75" t="s">
        <v>707</v>
      </c>
      <c r="C690" s="112">
        <v>17</v>
      </c>
      <c r="D690" s="112">
        <v>220</v>
      </c>
      <c r="E690" s="113">
        <f t="shared" si="16"/>
        <v>3740</v>
      </c>
      <c r="F690" s="114"/>
      <c r="G690" s="114"/>
    </row>
    <row r="691" spans="1:7" ht="14.25">
      <c r="A691" s="128"/>
      <c r="B691" s="75" t="s">
        <v>708</v>
      </c>
      <c r="C691" s="112">
        <v>13</v>
      </c>
      <c r="D691" s="112">
        <v>220</v>
      </c>
      <c r="E691" s="113">
        <f t="shared" si="16"/>
        <v>2860</v>
      </c>
      <c r="F691" s="114"/>
      <c r="G691" s="114"/>
    </row>
    <row r="692" spans="1:7" ht="14.25">
      <c r="A692" s="128"/>
      <c r="B692" s="75" t="s">
        <v>709</v>
      </c>
      <c r="C692" s="112">
        <v>16</v>
      </c>
      <c r="D692" s="112">
        <v>220</v>
      </c>
      <c r="E692" s="113">
        <f t="shared" si="16"/>
        <v>3520</v>
      </c>
      <c r="F692" s="114"/>
      <c r="G692" s="114"/>
    </row>
    <row r="693" spans="1:7" ht="14.25">
      <c r="A693" s="128"/>
      <c r="B693" s="75" t="s">
        <v>710</v>
      </c>
      <c r="C693" s="112">
        <v>18</v>
      </c>
      <c r="D693" s="112">
        <v>220</v>
      </c>
      <c r="E693" s="113">
        <f t="shared" si="16"/>
        <v>3960</v>
      </c>
      <c r="F693" s="114"/>
      <c r="G693" s="114"/>
    </row>
    <row r="694" spans="1:7" ht="14.25">
      <c r="A694" s="128"/>
      <c r="B694" s="75" t="s">
        <v>711</v>
      </c>
      <c r="C694" s="112">
        <v>16</v>
      </c>
      <c r="D694" s="112">
        <v>220</v>
      </c>
      <c r="E694" s="113">
        <f t="shared" si="16"/>
        <v>3520</v>
      </c>
      <c r="F694" s="114"/>
      <c r="G694" s="114"/>
    </row>
    <row r="695" spans="1:7" ht="14.25">
      <c r="A695" s="128"/>
      <c r="B695" s="75" t="s">
        <v>712</v>
      </c>
      <c r="C695" s="112">
        <v>22</v>
      </c>
      <c r="D695" s="112">
        <v>220</v>
      </c>
      <c r="E695" s="113">
        <f t="shared" si="16"/>
        <v>4840</v>
      </c>
      <c r="F695" s="114"/>
      <c r="G695" s="114"/>
    </row>
    <row r="696" spans="1:7" ht="14.25">
      <c r="A696" s="128"/>
      <c r="B696" s="75" t="s">
        <v>713</v>
      </c>
      <c r="C696" s="112">
        <v>20</v>
      </c>
      <c r="D696" s="112">
        <v>220</v>
      </c>
      <c r="E696" s="113">
        <f t="shared" si="16"/>
        <v>4400</v>
      </c>
      <c r="F696" s="114"/>
      <c r="G696" s="114"/>
    </row>
    <row r="697" spans="1:7" ht="14.25">
      <c r="A697" s="128"/>
      <c r="B697" s="75" t="s">
        <v>714</v>
      </c>
      <c r="C697" s="112">
        <v>18</v>
      </c>
      <c r="D697" s="112">
        <v>220</v>
      </c>
      <c r="E697" s="113">
        <f t="shared" si="16"/>
        <v>3960</v>
      </c>
      <c r="F697" s="114"/>
      <c r="G697" s="114"/>
    </row>
    <row r="698" spans="1:7" ht="14.25">
      <c r="A698" s="128"/>
      <c r="B698" s="75" t="s">
        <v>715</v>
      </c>
      <c r="C698" s="112">
        <v>22</v>
      </c>
      <c r="D698" s="112">
        <v>220</v>
      </c>
      <c r="E698" s="113">
        <f t="shared" si="16"/>
        <v>4840</v>
      </c>
      <c r="F698" s="114"/>
      <c r="G698" s="114"/>
    </row>
    <row r="699" spans="1:7" ht="14.25">
      <c r="A699" s="128"/>
      <c r="B699" s="115"/>
      <c r="C699" s="116">
        <f>SUM(C671:C698)</f>
        <v>480</v>
      </c>
      <c r="D699" s="116"/>
      <c r="E699" s="117">
        <f>SUM(E671:E698)</f>
        <v>105600</v>
      </c>
      <c r="F699" s="59"/>
      <c r="G699" s="59"/>
    </row>
    <row r="700" spans="1:7" ht="14.25">
      <c r="A700" s="128"/>
      <c r="B700" s="75"/>
      <c r="C700" s="112"/>
      <c r="D700" s="112"/>
      <c r="E700" s="113"/>
      <c r="F700" s="114"/>
      <c r="G700" s="114"/>
    </row>
    <row r="701" spans="1:7" ht="14.25">
      <c r="A701" s="128"/>
      <c r="B701" s="75"/>
      <c r="C701" s="112"/>
      <c r="D701" s="112"/>
      <c r="E701" s="113"/>
      <c r="F701" s="114"/>
      <c r="G701" s="114"/>
    </row>
    <row r="702" spans="1:7" ht="14.25">
      <c r="A702" s="129"/>
      <c r="B702" s="124"/>
      <c r="C702" s="121"/>
      <c r="D702" s="121"/>
      <c r="E702" s="122"/>
      <c r="F702" s="125"/>
      <c r="G702" s="125"/>
    </row>
    <row r="703" spans="1:7" ht="14.25">
      <c r="A703" s="128"/>
      <c r="B703" s="75"/>
      <c r="C703" s="112"/>
      <c r="D703" s="112"/>
      <c r="E703" s="113"/>
      <c r="F703" s="114"/>
      <c r="G703" s="114"/>
    </row>
    <row r="704" spans="1:7" ht="14.25">
      <c r="A704" s="128">
        <v>45682</v>
      </c>
      <c r="B704" s="75" t="s">
        <v>716</v>
      </c>
      <c r="C704" s="112">
        <v>18</v>
      </c>
      <c r="D704" s="112">
        <v>220</v>
      </c>
      <c r="E704" s="113">
        <f t="shared" ref="E704:E734" si="17">C704*D704</f>
        <v>3960</v>
      </c>
      <c r="F704" s="114"/>
      <c r="G704" s="114"/>
    </row>
    <row r="705" spans="1:7" ht="12.75">
      <c r="A705" s="130"/>
      <c r="B705" s="75" t="s">
        <v>717</v>
      </c>
      <c r="C705" s="112">
        <v>16</v>
      </c>
      <c r="D705" s="112">
        <v>220</v>
      </c>
      <c r="E705" s="113">
        <f t="shared" si="17"/>
        <v>3520</v>
      </c>
      <c r="F705" s="114"/>
      <c r="G705" s="114"/>
    </row>
    <row r="706" spans="1:7" ht="12.75">
      <c r="A706" s="130"/>
      <c r="B706" s="75" t="s">
        <v>718</v>
      </c>
      <c r="C706" s="112">
        <v>16</v>
      </c>
      <c r="D706" s="112">
        <v>220</v>
      </c>
      <c r="E706" s="113">
        <f t="shared" si="17"/>
        <v>3520</v>
      </c>
      <c r="F706" s="114"/>
      <c r="G706" s="114"/>
    </row>
    <row r="707" spans="1:7" ht="12.75">
      <c r="A707" s="130"/>
      <c r="B707" s="75" t="s">
        <v>719</v>
      </c>
      <c r="C707" s="112">
        <v>16</v>
      </c>
      <c r="D707" s="112">
        <v>220</v>
      </c>
      <c r="E707" s="113">
        <f t="shared" si="17"/>
        <v>3520</v>
      </c>
      <c r="F707" s="114"/>
      <c r="G707" s="114"/>
    </row>
    <row r="708" spans="1:7" ht="12.75">
      <c r="A708" s="130"/>
      <c r="B708" s="75" t="s">
        <v>720</v>
      </c>
      <c r="C708" s="112">
        <v>16</v>
      </c>
      <c r="D708" s="112">
        <v>220</v>
      </c>
      <c r="E708" s="113">
        <f t="shared" si="17"/>
        <v>3520</v>
      </c>
      <c r="F708" s="114"/>
      <c r="G708" s="114"/>
    </row>
    <row r="709" spans="1:7" ht="12.75">
      <c r="A709" s="130"/>
      <c r="B709" s="75" t="s">
        <v>721</v>
      </c>
      <c r="C709" s="112">
        <v>17</v>
      </c>
      <c r="D709" s="112">
        <v>220</v>
      </c>
      <c r="E709" s="113">
        <f t="shared" si="17"/>
        <v>3740</v>
      </c>
      <c r="F709" s="114"/>
      <c r="G709" s="114"/>
    </row>
    <row r="710" spans="1:7" ht="12.75">
      <c r="A710" s="130"/>
      <c r="B710" s="75" t="s">
        <v>722</v>
      </c>
      <c r="C710" s="112">
        <v>16</v>
      </c>
      <c r="D710" s="112">
        <v>220</v>
      </c>
      <c r="E710" s="113">
        <f t="shared" si="17"/>
        <v>3520</v>
      </c>
      <c r="F710" s="114"/>
      <c r="G710" s="114"/>
    </row>
    <row r="711" spans="1:7" ht="12.75">
      <c r="A711" s="130"/>
      <c r="B711" s="75" t="s">
        <v>723</v>
      </c>
      <c r="C711" s="112">
        <v>20</v>
      </c>
      <c r="D711" s="112">
        <v>220</v>
      </c>
      <c r="E711" s="113">
        <f t="shared" si="17"/>
        <v>4400</v>
      </c>
      <c r="F711" s="114"/>
      <c r="G711" s="114"/>
    </row>
    <row r="712" spans="1:7" ht="12.75">
      <c r="A712" s="130"/>
      <c r="B712" s="75" t="s">
        <v>724</v>
      </c>
      <c r="C712" s="112">
        <v>17</v>
      </c>
      <c r="D712" s="112">
        <v>220</v>
      </c>
      <c r="E712" s="113">
        <f t="shared" si="17"/>
        <v>3740</v>
      </c>
      <c r="F712" s="114"/>
      <c r="G712" s="114"/>
    </row>
    <row r="713" spans="1:7" ht="12.75">
      <c r="A713" s="130"/>
      <c r="B713" s="75" t="s">
        <v>725</v>
      </c>
      <c r="C713" s="112">
        <v>18</v>
      </c>
      <c r="D713" s="112">
        <v>220</v>
      </c>
      <c r="E713" s="113">
        <f t="shared" si="17"/>
        <v>3960</v>
      </c>
      <c r="F713" s="114"/>
      <c r="G713" s="114"/>
    </row>
    <row r="714" spans="1:7" ht="12.75">
      <c r="A714" s="130"/>
      <c r="B714" s="75" t="s">
        <v>726</v>
      </c>
      <c r="C714" s="112">
        <v>9</v>
      </c>
      <c r="D714" s="112">
        <v>220</v>
      </c>
      <c r="E714" s="113">
        <f t="shared" si="17"/>
        <v>1980</v>
      </c>
      <c r="F714" s="114"/>
      <c r="G714" s="114"/>
    </row>
    <row r="715" spans="1:7" ht="12.75">
      <c r="A715" s="130"/>
      <c r="B715" s="75" t="s">
        <v>727</v>
      </c>
      <c r="C715" s="112">
        <v>15</v>
      </c>
      <c r="D715" s="112">
        <v>220</v>
      </c>
      <c r="E715" s="113">
        <f t="shared" si="17"/>
        <v>3300</v>
      </c>
      <c r="F715" s="114"/>
      <c r="G715" s="114"/>
    </row>
    <row r="716" spans="1:7" ht="12.75">
      <c r="A716" s="130"/>
      <c r="B716" s="75" t="s">
        <v>728</v>
      </c>
      <c r="C716" s="112">
        <v>20</v>
      </c>
      <c r="D716" s="112">
        <v>220</v>
      </c>
      <c r="E716" s="113">
        <f t="shared" si="17"/>
        <v>4400</v>
      </c>
      <c r="F716" s="114"/>
      <c r="G716" s="114"/>
    </row>
    <row r="717" spans="1:7" ht="12.75">
      <c r="A717" s="130"/>
      <c r="B717" s="75" t="s">
        <v>729</v>
      </c>
      <c r="C717" s="112">
        <v>16</v>
      </c>
      <c r="D717" s="112">
        <v>220</v>
      </c>
      <c r="E717" s="113">
        <f t="shared" si="17"/>
        <v>3520</v>
      </c>
      <c r="F717" s="114"/>
      <c r="G717" s="114"/>
    </row>
    <row r="718" spans="1:7" ht="12.75">
      <c r="A718" s="130"/>
      <c r="B718" s="75" t="s">
        <v>730</v>
      </c>
      <c r="C718" s="112">
        <v>17</v>
      </c>
      <c r="D718" s="112">
        <v>220</v>
      </c>
      <c r="E718" s="113">
        <f t="shared" si="17"/>
        <v>3740</v>
      </c>
      <c r="F718" s="114"/>
      <c r="G718" s="114"/>
    </row>
    <row r="719" spans="1:7" ht="12.75">
      <c r="A719" s="130"/>
      <c r="B719" s="75" t="s">
        <v>731</v>
      </c>
      <c r="C719" s="112">
        <v>16</v>
      </c>
      <c r="D719" s="112">
        <v>220</v>
      </c>
      <c r="E719" s="113">
        <f t="shared" si="17"/>
        <v>3520</v>
      </c>
      <c r="F719" s="114"/>
      <c r="G719" s="114"/>
    </row>
    <row r="720" spans="1:7" ht="12.75">
      <c r="A720" s="130"/>
      <c r="B720" s="75" t="s">
        <v>732</v>
      </c>
      <c r="C720" s="112">
        <v>17</v>
      </c>
      <c r="D720" s="112">
        <v>220</v>
      </c>
      <c r="E720" s="113">
        <f t="shared" si="17"/>
        <v>3740</v>
      </c>
      <c r="F720" s="114"/>
      <c r="G720" s="114"/>
    </row>
    <row r="721" spans="1:7" ht="12.75">
      <c r="A721" s="130"/>
      <c r="B721" s="75" t="s">
        <v>733</v>
      </c>
      <c r="C721" s="112">
        <v>18</v>
      </c>
      <c r="D721" s="112">
        <v>220</v>
      </c>
      <c r="E721" s="113">
        <f t="shared" si="17"/>
        <v>3960</v>
      </c>
      <c r="F721" s="114"/>
      <c r="G721" s="114"/>
    </row>
    <row r="722" spans="1:7" ht="12.75">
      <c r="A722" s="130"/>
      <c r="B722" s="75" t="s">
        <v>734</v>
      </c>
      <c r="C722" s="112">
        <v>16</v>
      </c>
      <c r="D722" s="112">
        <v>220</v>
      </c>
      <c r="E722" s="113">
        <f t="shared" si="17"/>
        <v>3520</v>
      </c>
      <c r="F722" s="114"/>
      <c r="G722" s="114"/>
    </row>
    <row r="723" spans="1:7" ht="12.75">
      <c r="A723" s="130"/>
      <c r="B723" s="75" t="s">
        <v>735</v>
      </c>
      <c r="C723" s="112">
        <v>17</v>
      </c>
      <c r="D723" s="112">
        <v>220</v>
      </c>
      <c r="E723" s="113">
        <f t="shared" si="17"/>
        <v>3740</v>
      </c>
      <c r="F723" s="114"/>
      <c r="G723" s="114"/>
    </row>
    <row r="724" spans="1:7" ht="12.75">
      <c r="A724" s="130"/>
      <c r="B724" s="75" t="s">
        <v>736</v>
      </c>
      <c r="C724" s="112">
        <v>17</v>
      </c>
      <c r="D724" s="112">
        <v>220</v>
      </c>
      <c r="E724" s="113">
        <f t="shared" si="17"/>
        <v>3740</v>
      </c>
      <c r="F724" s="114"/>
      <c r="G724" s="114"/>
    </row>
    <row r="725" spans="1:7" ht="12.75">
      <c r="A725" s="130"/>
      <c r="B725" s="75" t="s">
        <v>737</v>
      </c>
      <c r="C725" s="112">
        <v>17</v>
      </c>
      <c r="D725" s="112">
        <v>220</v>
      </c>
      <c r="E725" s="113">
        <f t="shared" si="17"/>
        <v>3740</v>
      </c>
      <c r="F725" s="114"/>
      <c r="G725" s="114"/>
    </row>
    <row r="726" spans="1:7" ht="12.75">
      <c r="A726" s="130"/>
      <c r="B726" s="75" t="s">
        <v>738</v>
      </c>
      <c r="C726" s="112">
        <v>16</v>
      </c>
      <c r="D726" s="112">
        <v>220</v>
      </c>
      <c r="E726" s="113">
        <f t="shared" si="17"/>
        <v>3520</v>
      </c>
      <c r="F726" s="114"/>
      <c r="G726" s="114"/>
    </row>
    <row r="727" spans="1:7" ht="12.75">
      <c r="A727" s="130"/>
      <c r="B727" s="75" t="s">
        <v>739</v>
      </c>
      <c r="C727" s="112">
        <v>18</v>
      </c>
      <c r="D727" s="112">
        <v>220</v>
      </c>
      <c r="E727" s="113">
        <f t="shared" si="17"/>
        <v>3960</v>
      </c>
      <c r="F727" s="114"/>
      <c r="G727" s="114"/>
    </row>
    <row r="728" spans="1:7" ht="12.75">
      <c r="A728" s="130"/>
      <c r="B728" s="75" t="s">
        <v>740</v>
      </c>
      <c r="C728" s="112">
        <v>20</v>
      </c>
      <c r="D728" s="112">
        <v>220</v>
      </c>
      <c r="E728" s="113">
        <f t="shared" si="17"/>
        <v>4400</v>
      </c>
      <c r="F728" s="114"/>
      <c r="G728" s="114"/>
    </row>
    <row r="729" spans="1:7" ht="12.75">
      <c r="A729" s="130"/>
      <c r="B729" s="75" t="s">
        <v>741</v>
      </c>
      <c r="C729" s="112">
        <v>18</v>
      </c>
      <c r="D729" s="112">
        <v>220</v>
      </c>
      <c r="E729" s="113">
        <f t="shared" si="17"/>
        <v>3960</v>
      </c>
      <c r="F729" s="114"/>
      <c r="G729" s="114"/>
    </row>
    <row r="730" spans="1:7" ht="12.75">
      <c r="A730" s="130"/>
      <c r="B730" s="75" t="s">
        <v>742</v>
      </c>
      <c r="C730" s="112">
        <v>18</v>
      </c>
      <c r="D730" s="112">
        <v>220</v>
      </c>
      <c r="E730" s="113">
        <f t="shared" si="17"/>
        <v>3960</v>
      </c>
      <c r="F730" s="114"/>
      <c r="G730" s="114"/>
    </row>
    <row r="731" spans="1:7" ht="12.75">
      <c r="A731" s="130"/>
      <c r="B731" s="75" t="s">
        <v>743</v>
      </c>
      <c r="C731" s="112">
        <v>19</v>
      </c>
      <c r="D731" s="112">
        <v>220</v>
      </c>
      <c r="E731" s="113">
        <f t="shared" si="17"/>
        <v>4180</v>
      </c>
      <c r="F731" s="114"/>
      <c r="G731" s="114"/>
    </row>
    <row r="732" spans="1:7" ht="12.75">
      <c r="A732" s="130"/>
      <c r="B732" s="75" t="s">
        <v>744</v>
      </c>
      <c r="C732" s="112">
        <v>18</v>
      </c>
      <c r="D732" s="112">
        <v>220</v>
      </c>
      <c r="E732" s="113">
        <f t="shared" si="17"/>
        <v>3960</v>
      </c>
      <c r="F732" s="114"/>
      <c r="G732" s="114"/>
    </row>
    <row r="733" spans="1:7" ht="12.75">
      <c r="A733" s="130"/>
      <c r="B733" s="75" t="s">
        <v>745</v>
      </c>
      <c r="C733" s="112">
        <v>19</v>
      </c>
      <c r="D733" s="112">
        <v>220</v>
      </c>
      <c r="E733" s="113">
        <f t="shared" si="17"/>
        <v>4180</v>
      </c>
      <c r="F733" s="114"/>
      <c r="G733" s="114"/>
    </row>
    <row r="734" spans="1:7" ht="12.75">
      <c r="A734" s="130"/>
      <c r="B734" s="75" t="s">
        <v>746</v>
      </c>
      <c r="C734" s="112">
        <v>17</v>
      </c>
      <c r="D734" s="112">
        <v>220</v>
      </c>
      <c r="E734" s="113">
        <f t="shared" si="17"/>
        <v>3740</v>
      </c>
      <c r="F734" s="114"/>
      <c r="G734" s="114"/>
    </row>
    <row r="735" spans="1:7" ht="12.75">
      <c r="A735" s="130"/>
      <c r="B735" s="43"/>
      <c r="C735" s="131"/>
      <c r="D735" s="131"/>
      <c r="E735" s="132"/>
      <c r="F735" s="114"/>
      <c r="G735" s="114"/>
    </row>
    <row r="736" spans="1:7" ht="12.75">
      <c r="A736" s="130"/>
      <c r="B736" s="59"/>
      <c r="C736" s="116">
        <f t="shared" ref="C736:E736" si="18">SUM(C704:C734)</f>
        <v>528</v>
      </c>
      <c r="D736" s="116">
        <f t="shared" si="18"/>
        <v>6820</v>
      </c>
      <c r="E736" s="117">
        <f t="shared" si="18"/>
        <v>116160</v>
      </c>
      <c r="F736" s="59"/>
      <c r="G736" s="59"/>
    </row>
    <row r="737" spans="1:7" ht="12.75">
      <c r="A737" s="130"/>
      <c r="B737" s="43"/>
      <c r="C737" s="131"/>
      <c r="D737" s="131"/>
      <c r="E737" s="132"/>
      <c r="F737" s="114"/>
      <c r="G737" s="114"/>
    </row>
    <row r="738" spans="1:7" ht="12.75">
      <c r="A738" s="133"/>
      <c r="B738" s="125"/>
      <c r="C738" s="134"/>
      <c r="D738" s="134"/>
      <c r="E738" s="135"/>
      <c r="F738" s="125"/>
      <c r="G738" s="125"/>
    </row>
  </sheetData>
  <mergeCells count="5">
    <mergeCell ref="A1:A4"/>
    <mergeCell ref="B1:G1"/>
    <mergeCell ref="B2:G2"/>
    <mergeCell ref="B3:G3"/>
    <mergeCell ref="B4:G4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2026-07-14T12:55:00Z</dcterms:created>
  <dcterms:modified xsi:type="dcterms:W3CDTF">2026-10-14T07:04:33Z</dcterms:modified>
  <cp:category/>
  <cp:contentStatus/>
</cp:coreProperties>
</file>