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aaron\Desktop\大學修課\基物實\phys_exp6\data\"/>
    </mc:Choice>
  </mc:AlternateContent>
  <xr:revisionPtr revIDLastSave="0" documentId="13_ncr:1_{2B3D5586-6D00-42FD-A991-3547A4C502B9}" xr6:coauthVersionLast="47" xr6:coauthVersionMax="47" xr10:uidLastSave="{00000000-0000-0000-0000-000000000000}"/>
  <bookViews>
    <workbookView xWindow="-98" yWindow="-98" windowWidth="21795" windowHeight="123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2" i="1" l="1"/>
  <c r="J21" i="1"/>
  <c r="J18" i="1"/>
  <c r="J16" i="1"/>
  <c r="J20" i="1" s="1"/>
  <c r="J17" i="1"/>
  <c r="H21" i="1"/>
  <c r="H22" i="1"/>
  <c r="H20" i="1"/>
  <c r="H16" i="1"/>
  <c r="H17" i="1"/>
  <c r="G20" i="1"/>
  <c r="G21" i="1"/>
  <c r="G22" i="1"/>
  <c r="F21" i="1"/>
  <c r="F22" i="1"/>
  <c r="F20" i="1"/>
  <c r="D19" i="1"/>
  <c r="B19" i="1"/>
  <c r="D18" i="1"/>
  <c r="B18" i="1"/>
  <c r="C18" i="1" s="1"/>
  <c r="D15" i="1"/>
  <c r="H18" i="1"/>
  <c r="C20" i="1"/>
  <c r="B17" i="1"/>
  <c r="C15" i="1"/>
  <c r="H9" i="1"/>
  <c r="H10" i="1"/>
  <c r="H11" i="1"/>
  <c r="C13" i="1"/>
  <c r="B10" i="1"/>
  <c r="B11" i="1" s="1"/>
  <c r="C8" i="1"/>
  <c r="C1" i="1"/>
  <c r="C6" i="1"/>
  <c r="B3" i="1"/>
  <c r="B4" i="1" s="1"/>
  <c r="B5" i="1" s="1"/>
  <c r="I16" i="1" l="1"/>
  <c r="C19" i="1"/>
  <c r="B12" i="1"/>
  <c r="C11" i="1"/>
  <c r="C12" i="1" s="1"/>
  <c r="I17" i="1" s="1"/>
  <c r="C4" i="1"/>
  <c r="C5" i="1" s="1"/>
  <c r="I2" i="1" s="1"/>
  <c r="I4" i="1" l="1"/>
  <c r="I3" i="1"/>
  <c r="I11" i="1"/>
  <c r="I18" i="1"/>
  <c r="I9" i="1"/>
  <c r="I10" i="1"/>
</calcChain>
</file>

<file path=xl/sharedStrings.xml><?xml version="1.0" encoding="utf-8"?>
<sst xmlns="http://schemas.openxmlformats.org/spreadsheetml/2006/main" count="33" uniqueCount="13">
  <si>
    <t>d1</t>
    <phoneticPr fontId="1" type="noConversion"/>
  </si>
  <si>
    <t>d2</t>
    <phoneticPr fontId="1" type="noConversion"/>
  </si>
  <si>
    <t>A</t>
    <phoneticPr fontId="1" type="noConversion"/>
  </si>
  <si>
    <t>T</t>
    <phoneticPr fontId="1" type="noConversion"/>
  </si>
  <si>
    <t>m</t>
    <phoneticPr fontId="1" type="noConversion"/>
  </si>
  <si>
    <t>l</t>
    <phoneticPr fontId="1" type="noConversion"/>
  </si>
  <si>
    <t>K</t>
    <phoneticPr fontId="1" type="noConversion"/>
  </si>
  <si>
    <t>t</t>
    <phoneticPr fontId="1" type="noConversion"/>
  </si>
  <si>
    <t>h(cm)</t>
    <phoneticPr fontId="1" type="noConversion"/>
  </si>
  <si>
    <t>dave(cm)</t>
    <phoneticPr fontId="1" type="noConversion"/>
  </si>
  <si>
    <t>m_i</t>
    <phoneticPr fontId="1" type="noConversion"/>
  </si>
  <si>
    <t>m_f</t>
    <phoneticPr fontId="1" type="noConversion"/>
  </si>
  <si>
    <t>data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</si>
</sst>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theme="1"/>
      <name val="微軟正黑體"/>
      <family val="2"/>
      <charset val="136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/>
    <xf numFmtId="0" fontId="0" fillId="0" borderId="0" xfId="0" applyBorder="1"/>
    <xf numFmtId="0" fontId="2" fillId="0" borderId="0" xfId="0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4"/>
  <sheetViews>
    <sheetView tabSelected="1" workbookViewId="0">
      <selection activeCell="K20" sqref="K20"/>
    </sheetView>
  </sheetViews>
  <sheetFormatPr defaultRowHeight="15" x14ac:dyDescent="0.45"/>
  <cols>
    <col min="4" max="4" width="12.5703125" bestFit="1" customWidth="1"/>
    <col min="8" max="8" width="12.5703125" bestFit="1" customWidth="1"/>
  </cols>
  <sheetData>
    <row r="1" spans="1:14" x14ac:dyDescent="0.45">
      <c r="A1" t="s">
        <v>8</v>
      </c>
      <c r="B1">
        <v>0.5</v>
      </c>
      <c r="C1">
        <f>0.005</f>
        <v>5.0000000000000001E-3</v>
      </c>
      <c r="F1" t="s">
        <v>7</v>
      </c>
      <c r="G1" t="s">
        <v>3</v>
      </c>
      <c r="H1" t="s">
        <v>4</v>
      </c>
      <c r="I1" t="s">
        <v>6</v>
      </c>
    </row>
    <row r="2" spans="1:14" x14ac:dyDescent="0.45">
      <c r="A2" t="s">
        <v>0</v>
      </c>
      <c r="B2">
        <v>86</v>
      </c>
      <c r="F2" s="1">
        <v>120</v>
      </c>
      <c r="G2">
        <v>57.6</v>
      </c>
      <c r="H2">
        <v>2.3599999999999999E-2</v>
      </c>
      <c r="I2">
        <f>C$1*H2*C$6/C$5/G2/F2</f>
        <v>1.045515102668946</v>
      </c>
    </row>
    <row r="3" spans="1:14" x14ac:dyDescent="0.45">
      <c r="A3" t="s">
        <v>1</v>
      </c>
      <c r="B3">
        <f>86-5.2</f>
        <v>80.8</v>
      </c>
      <c r="F3">
        <v>60</v>
      </c>
      <c r="G3">
        <v>56.4</v>
      </c>
      <c r="H3">
        <v>1.3299999999999999E-2</v>
      </c>
      <c r="I3">
        <f>C$1*H3*C$6/C$5/G3/F3</f>
        <v>1.2034923215720432</v>
      </c>
    </row>
    <row r="4" spans="1:14" x14ac:dyDescent="0.45">
      <c r="A4" t="s">
        <v>9</v>
      </c>
      <c r="B4">
        <f>AVERAGE(B2:B3)/10</f>
        <v>8.34</v>
      </c>
      <c r="C4">
        <f>B4/100</f>
        <v>8.3400000000000002E-2</v>
      </c>
      <c r="F4">
        <v>180</v>
      </c>
      <c r="G4">
        <v>60.5</v>
      </c>
      <c r="H4">
        <v>3.1199999999999999E-2</v>
      </c>
      <c r="I4">
        <f>C$1*H4*C$6/C$5/G4/F4</f>
        <v>0.8773012566225038</v>
      </c>
    </row>
    <row r="5" spans="1:14" x14ac:dyDescent="0.45">
      <c r="A5" t="s">
        <v>2</v>
      </c>
      <c r="B5">
        <f>B4^2*PI()/4</f>
        <v>54.628840494007555</v>
      </c>
      <c r="C5">
        <f>C4^2*PI()/4</f>
        <v>5.4628840494007555E-3</v>
      </c>
    </row>
    <row r="6" spans="1:14" x14ac:dyDescent="0.45">
      <c r="A6" t="s">
        <v>5</v>
      </c>
      <c r="B6">
        <v>80</v>
      </c>
      <c r="C6">
        <f>B6*4.182/0.001</f>
        <v>334560.00000000006</v>
      </c>
    </row>
    <row r="8" spans="1:14" x14ac:dyDescent="0.45">
      <c r="A8" t="s">
        <v>8</v>
      </c>
      <c r="B8">
        <v>0.5</v>
      </c>
      <c r="C8">
        <f>0.005</f>
        <v>5.0000000000000001E-3</v>
      </c>
      <c r="F8" t="s">
        <v>7</v>
      </c>
      <c r="G8" t="s">
        <v>3</v>
      </c>
      <c r="H8" t="s">
        <v>4</v>
      </c>
      <c r="I8" t="s">
        <v>6</v>
      </c>
    </row>
    <row r="9" spans="1:14" x14ac:dyDescent="0.45">
      <c r="A9" t="s">
        <v>0</v>
      </c>
      <c r="B9">
        <v>80.900000000000006</v>
      </c>
      <c r="F9" s="1">
        <v>70</v>
      </c>
      <c r="G9">
        <v>38</v>
      </c>
      <c r="H9">
        <f>N9-L9</f>
        <v>6.7999999999999996E-3</v>
      </c>
      <c r="I9">
        <f>C$1*H9*C$6/C$12/G9/F9</f>
        <v>0.83295466732641366</v>
      </c>
      <c r="L9">
        <v>7.0499999999999998E-3</v>
      </c>
      <c r="N9">
        <v>1.3849999999999999E-2</v>
      </c>
    </row>
    <row r="10" spans="1:14" x14ac:dyDescent="0.45">
      <c r="A10" t="s">
        <v>1</v>
      </c>
      <c r="B10">
        <f>86-5.2</f>
        <v>80.8</v>
      </c>
      <c r="F10">
        <v>60</v>
      </c>
      <c r="G10">
        <v>39</v>
      </c>
      <c r="H10">
        <f>N10-L10</f>
        <v>6.5099999999999993E-3</v>
      </c>
      <c r="I10">
        <f>C$1*H10*C$6/C$12/G10/F10</f>
        <v>0.90648207593165986</v>
      </c>
      <c r="L10">
        <v>7.0499999999999998E-3</v>
      </c>
      <c r="N10">
        <v>1.3559999999999999E-2</v>
      </c>
    </row>
    <row r="11" spans="1:14" x14ac:dyDescent="0.45">
      <c r="A11" t="s">
        <v>9</v>
      </c>
      <c r="B11">
        <f>AVERAGE(B9:B10)/10</f>
        <v>8.0849999999999991</v>
      </c>
      <c r="C11">
        <f>B11/100</f>
        <v>8.0849999999999991E-2</v>
      </c>
      <c r="F11">
        <v>70</v>
      </c>
      <c r="G11">
        <v>43</v>
      </c>
      <c r="H11">
        <f>N11-L11</f>
        <v>7.4500000000000009E-3</v>
      </c>
      <c r="I11">
        <f>C$1*H11*C$6/C$12/G11/F11</f>
        <v>0.80646192311938347</v>
      </c>
      <c r="L11">
        <v>7.0499999999999998E-3</v>
      </c>
      <c r="N11">
        <v>1.4500000000000001E-2</v>
      </c>
    </row>
    <row r="12" spans="1:14" x14ac:dyDescent="0.45">
      <c r="A12" t="s">
        <v>2</v>
      </c>
      <c r="B12">
        <f>B11^2*PI()/4</f>
        <v>51.339298461387756</v>
      </c>
      <c r="C12">
        <f>C11^2*PI()/4</f>
        <v>5.133929846138776E-3</v>
      </c>
    </row>
    <row r="13" spans="1:14" x14ac:dyDescent="0.45">
      <c r="A13" t="s">
        <v>5</v>
      </c>
      <c r="B13">
        <v>80</v>
      </c>
      <c r="C13">
        <f>B13*4.182/0.001</f>
        <v>334560.00000000006</v>
      </c>
    </row>
    <row r="15" spans="1:14" x14ac:dyDescent="0.45">
      <c r="A15" s="4" t="s">
        <v>8</v>
      </c>
      <c r="B15" s="5">
        <v>0.5</v>
      </c>
      <c r="C15" s="5">
        <f>0.005</f>
        <v>5.0000000000000001E-3</v>
      </c>
      <c r="D15" s="5">
        <f>0.001/SQRT(12)</f>
        <v>2.886751345948129E-4</v>
      </c>
      <c r="E15" s="5"/>
      <c r="F15" s="5" t="s">
        <v>7</v>
      </c>
      <c r="G15" s="5" t="s">
        <v>3</v>
      </c>
      <c r="H15" s="5" t="s">
        <v>4</v>
      </c>
      <c r="I15" s="5" t="s">
        <v>6</v>
      </c>
      <c r="J15" s="5" t="s">
        <v>12</v>
      </c>
      <c r="K15" s="5"/>
      <c r="L15" s="5" t="s">
        <v>11</v>
      </c>
      <c r="M15" s="5"/>
      <c r="N15" s="6" t="s">
        <v>10</v>
      </c>
    </row>
    <row r="16" spans="1:14" x14ac:dyDescent="0.45">
      <c r="A16" s="7" t="s">
        <v>0</v>
      </c>
      <c r="B16" s="2">
        <v>80.900000000000006</v>
      </c>
      <c r="C16" s="2"/>
      <c r="D16" s="2"/>
      <c r="E16" s="2"/>
      <c r="F16" s="3">
        <v>70</v>
      </c>
      <c r="G16" s="2">
        <v>66</v>
      </c>
      <c r="H16" s="2">
        <f>(N16-L16)*1.05</f>
        <v>1.8637500000000001E-2</v>
      </c>
      <c r="I16" s="2">
        <f>C$1*H16*C$6/C$12/G16/F16</f>
        <v>1.314436985889593</v>
      </c>
      <c r="J16" s="2">
        <f>G16/$C$15/$C$20*F16*$D$19</f>
        <v>1.0125284479978396E-2</v>
      </c>
      <c r="K16" s="2"/>
      <c r="L16" s="2">
        <v>6.7499999999999999E-3</v>
      </c>
      <c r="M16" s="2"/>
      <c r="N16" s="8">
        <v>2.4500000000000001E-2</v>
      </c>
    </row>
    <row r="17" spans="1:14" x14ac:dyDescent="0.45">
      <c r="A17" s="7" t="s">
        <v>1</v>
      </c>
      <c r="B17" s="2">
        <f>86-5.2</f>
        <v>80.8</v>
      </c>
      <c r="C17" s="2"/>
      <c r="D17" s="2"/>
      <c r="E17" s="2"/>
      <c r="F17" s="2">
        <v>60</v>
      </c>
      <c r="G17" s="2">
        <v>66</v>
      </c>
      <c r="H17" s="2">
        <f>N17-L17</f>
        <v>1.6149999999999998E-2</v>
      </c>
      <c r="I17" s="2">
        <f>C$1*H17*C$6/C$12/G17/F17</f>
        <v>1.3288361390996506</v>
      </c>
      <c r="J17" s="2">
        <f>G17/$C$15/$C$20*F17*$D$19</f>
        <v>8.6788152685529103E-3</v>
      </c>
      <c r="K17" s="2"/>
      <c r="L17" s="2">
        <v>7.0099999999999996E-2</v>
      </c>
      <c r="M17" s="2"/>
      <c r="N17" s="8">
        <v>8.6249999999999993E-2</v>
      </c>
    </row>
    <row r="18" spans="1:14" x14ac:dyDescent="0.45">
      <c r="A18" s="7" t="s">
        <v>9</v>
      </c>
      <c r="B18" s="2">
        <f>AVERAGE(B16:B17)/10</f>
        <v>8.0849999999999991</v>
      </c>
      <c r="C18" s="2">
        <f>B18/100</f>
        <v>8.0849999999999991E-2</v>
      </c>
      <c r="D18" s="2">
        <f>0.001/SQRT(12)</f>
        <v>2.886751345948129E-4</v>
      </c>
      <c r="E18" s="2"/>
      <c r="F18" s="2">
        <v>120</v>
      </c>
      <c r="G18" s="2">
        <v>67</v>
      </c>
      <c r="H18" s="2">
        <f>N18-L18</f>
        <v>3.2750000000000001E-2</v>
      </c>
      <c r="I18" s="2">
        <f>C$1*H18*C$6/C$12/G18/F18</f>
        <v>1.3272396445006684</v>
      </c>
      <c r="J18" s="2">
        <f>G18/$C$15/$C$20*F18*$D$19</f>
        <v>1.7620624939183184E-2</v>
      </c>
      <c r="K18" s="2"/>
      <c r="L18" s="2">
        <v>7.0099999999999996E-2</v>
      </c>
      <c r="M18" s="2"/>
      <c r="N18" s="8">
        <v>0.10285</v>
      </c>
    </row>
    <row r="19" spans="1:14" x14ac:dyDescent="0.45">
      <c r="A19" s="7" t="s">
        <v>2</v>
      </c>
      <c r="B19" s="2">
        <f>B18^2*PI()/4</f>
        <v>51.339298461387756</v>
      </c>
      <c r="C19" s="2">
        <f>C18^2*PI()/4</f>
        <v>5.133929846138776E-3</v>
      </c>
      <c r="D19" s="2">
        <f>B18*PI()/2*D18</f>
        <v>3.6661419649584122E-3</v>
      </c>
      <c r="E19" s="2"/>
      <c r="F19" s="2"/>
      <c r="G19" s="2"/>
      <c r="H19" s="2"/>
      <c r="I19" s="2"/>
      <c r="J19" s="2"/>
      <c r="K19" s="2"/>
      <c r="L19" s="2"/>
      <c r="M19" s="2"/>
      <c r="N19" s="8"/>
    </row>
    <row r="20" spans="1:14" x14ac:dyDescent="0.45">
      <c r="A20" s="7" t="s">
        <v>5</v>
      </c>
      <c r="B20" s="2">
        <v>80</v>
      </c>
      <c r="C20" s="2">
        <f>B20*4.182/0.001</f>
        <v>334560.00000000006</v>
      </c>
      <c r="D20" s="2"/>
      <c r="E20" s="2"/>
      <c r="F20" s="2">
        <f>1/SQRT(12)</f>
        <v>0.28867513459481292</v>
      </c>
      <c r="G20" s="2">
        <f>1/SQRT(12)</f>
        <v>0.28867513459481292</v>
      </c>
      <c r="H20" s="2">
        <f>0.00005/SQRT(12)</f>
        <v>1.4433756729740646E-5</v>
      </c>
      <c r="I20" s="2"/>
      <c r="J20" s="2">
        <f>SQRT(SUMSQ(J16/G16*G20,J16/F16*F20,J16/$C$15*$D$15,J16*$D$19/$C$19))</f>
        <v>7.2543195553011076E-3</v>
      </c>
      <c r="K20" s="2"/>
      <c r="L20" s="2"/>
      <c r="M20" s="2"/>
      <c r="N20" s="8"/>
    </row>
    <row r="21" spans="1:14" x14ac:dyDescent="0.45">
      <c r="A21" s="7"/>
      <c r="B21" s="2"/>
      <c r="C21" s="2"/>
      <c r="D21" s="2"/>
      <c r="E21" s="2"/>
      <c r="F21" s="2">
        <f t="shared" ref="F21:G22" si="0">1/SQRT(12)</f>
        <v>0.28867513459481292</v>
      </c>
      <c r="G21" s="2">
        <f t="shared" si="0"/>
        <v>0.28867513459481292</v>
      </c>
      <c r="H21" s="2">
        <f t="shared" ref="H21:H22" si="1">0.00005/SQRT(12)</f>
        <v>1.4433756729740646E-5</v>
      </c>
      <c r="I21" s="2"/>
      <c r="J21" s="2">
        <f>SQRT(SUMSQ(J17/G17*G21,J17/F17*F21,J17/$C$15*$D$15,J17*$D$19/$C$19))</f>
        <v>6.218025386856567E-3</v>
      </c>
      <c r="K21" s="2"/>
      <c r="L21" s="2"/>
      <c r="M21" s="2"/>
      <c r="N21" s="8"/>
    </row>
    <row r="22" spans="1:14" x14ac:dyDescent="0.45">
      <c r="A22" s="7"/>
      <c r="B22" s="2"/>
      <c r="C22" s="2"/>
      <c r="D22" s="2"/>
      <c r="E22" s="2"/>
      <c r="F22" s="2">
        <f t="shared" si="0"/>
        <v>0.28867513459481292</v>
      </c>
      <c r="G22" s="2">
        <f t="shared" si="0"/>
        <v>0.28867513459481292</v>
      </c>
      <c r="H22" s="2">
        <f t="shared" si="1"/>
        <v>1.4433756729740646E-5</v>
      </c>
      <c r="I22" s="2"/>
      <c r="J22" s="2">
        <f>SQRT(SUMSQ(J18/G18*G22,J18/F18*F22,J18/$C$15*$D$15,J18*$D$19/$C$19))</f>
        <v>1.2624255323892076E-2</v>
      </c>
      <c r="K22" s="2"/>
      <c r="L22" s="2"/>
      <c r="M22" s="2"/>
      <c r="N22" s="8"/>
    </row>
    <row r="23" spans="1:14" x14ac:dyDescent="0.45">
      <c r="A23" s="7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8"/>
    </row>
    <row r="24" spans="1:14" x14ac:dyDescent="0.45">
      <c r="A24" s="9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廖聲融</dc:creator>
  <cp:lastModifiedBy>聲融 廖</cp:lastModifiedBy>
  <dcterms:created xsi:type="dcterms:W3CDTF">2015-06-05T18:19:34Z</dcterms:created>
  <dcterms:modified xsi:type="dcterms:W3CDTF">2024-12-01T21:57:20Z</dcterms:modified>
</cp:coreProperties>
</file>