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fushe\Desktop\"/>
    </mc:Choice>
  </mc:AlternateContent>
  <bookViews>
    <workbookView xWindow="0" yWindow="0" windowWidth="20388" windowHeight="8376"/>
  </bookViews>
  <sheets>
    <sheet name="ClassA" sheetId="1" r:id="rId1"/>
    <sheet name="ClassB" sheetId="2" r:id="rId2"/>
    <sheet name="ClassC" sheetId="3" r:id="rId3"/>
    <sheet name="Summary" sheetId="4" r:id="rId4"/>
  </sheets>
  <definedNames>
    <definedName name="ExternalData_1" localSheetId="0">ClassA!$A$2:$E$40</definedName>
    <definedName name="ExternalData_1" localSheetId="1">ClassB!$C$2:$E$32</definedName>
    <definedName name="ExternalData_1" localSheetId="2">ClassC!$A$2:$A$33</definedName>
    <definedName name="ExternalData_2" localSheetId="1">ClassB!$B$2:$B$32</definedName>
    <definedName name="ExternalData_2" localSheetId="2">ClassC!$B$2:$B$33</definedName>
    <definedName name="ExternalData_3" localSheetId="1">ClassB!$A$3:$A$32</definedName>
    <definedName name="ExternalData_3" localSheetId="2">ClassC!$C$2:$E$32</definedName>
  </definedNames>
  <calcPr calcId="162913"/>
</workbook>
</file>

<file path=xl/calcChain.xml><?xml version="1.0" encoding="utf-8"?>
<calcChain xmlns="http://schemas.openxmlformats.org/spreadsheetml/2006/main">
  <c r="B2" i="4" l="1"/>
  <c r="G5" i="1"/>
  <c r="G9" i="1"/>
  <c r="D9" i="4"/>
  <c r="C9" i="4"/>
  <c r="B9" i="4"/>
  <c r="E40" i="3"/>
  <c r="D40" i="3"/>
  <c r="C40" i="3"/>
  <c r="E37" i="3"/>
  <c r="D37" i="3"/>
  <c r="C37" i="3"/>
  <c r="E36" i="3"/>
  <c r="D36" i="3"/>
  <c r="C36" i="3"/>
  <c r="E35" i="3"/>
  <c r="D35" i="3"/>
  <c r="C35" i="3"/>
  <c r="F33" i="3"/>
  <c r="G33" i="3" s="1"/>
  <c r="G32" i="3"/>
  <c r="F32" i="3"/>
  <c r="F31" i="3"/>
  <c r="G31" i="3" s="1"/>
  <c r="G30" i="3"/>
  <c r="F30" i="3"/>
  <c r="F29" i="3"/>
  <c r="G29" i="3" s="1"/>
  <c r="G28" i="3"/>
  <c r="F28" i="3"/>
  <c r="F27" i="3"/>
  <c r="G27" i="3" s="1"/>
  <c r="G26" i="3"/>
  <c r="F26" i="3"/>
  <c r="F25" i="3"/>
  <c r="G25" i="3" s="1"/>
  <c r="F24" i="3"/>
  <c r="G24" i="3" s="1"/>
  <c r="F23" i="3"/>
  <c r="G23" i="3" s="1"/>
  <c r="G22" i="3"/>
  <c r="F22" i="3"/>
  <c r="F21" i="3"/>
  <c r="G21" i="3" s="1"/>
  <c r="F20" i="3"/>
  <c r="G20" i="3" s="1"/>
  <c r="F19" i="3"/>
  <c r="G19" i="3" s="1"/>
  <c r="G18" i="3"/>
  <c r="F18" i="3"/>
  <c r="F17" i="3"/>
  <c r="G17" i="3" s="1"/>
  <c r="F16" i="3"/>
  <c r="G16" i="3" s="1"/>
  <c r="F15" i="3"/>
  <c r="G15" i="3" s="1"/>
  <c r="G14" i="3"/>
  <c r="F14" i="3"/>
  <c r="F13" i="3"/>
  <c r="G13" i="3" s="1"/>
  <c r="G12" i="3"/>
  <c r="F12" i="3"/>
  <c r="F11" i="3"/>
  <c r="G11" i="3" s="1"/>
  <c r="G10" i="3"/>
  <c r="F10" i="3"/>
  <c r="F9" i="3"/>
  <c r="G9" i="3" s="1"/>
  <c r="F8" i="3"/>
  <c r="G8" i="3" s="1"/>
  <c r="F7" i="3"/>
  <c r="G7" i="3" s="1"/>
  <c r="F6" i="3"/>
  <c r="G6" i="3" s="1"/>
  <c r="F5" i="3"/>
  <c r="G5" i="3" s="1"/>
  <c r="F4" i="3"/>
  <c r="G4" i="3" s="1"/>
  <c r="F3" i="3"/>
  <c r="E39" i="2"/>
  <c r="D39" i="2"/>
  <c r="C39" i="2"/>
  <c r="E36" i="2"/>
  <c r="D36" i="2"/>
  <c r="C36" i="2"/>
  <c r="E35" i="2"/>
  <c r="D35" i="2"/>
  <c r="C35" i="2"/>
  <c r="E34" i="2"/>
  <c r="D34" i="2"/>
  <c r="C34" i="2"/>
  <c r="G32" i="2"/>
  <c r="F32" i="2"/>
  <c r="F31" i="2"/>
  <c r="G31" i="2" s="1"/>
  <c r="G30" i="2"/>
  <c r="F30" i="2"/>
  <c r="G29" i="2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E47" i="1"/>
  <c r="D47" i="1"/>
  <c r="C47" i="1"/>
  <c r="E44" i="1"/>
  <c r="D44" i="1"/>
  <c r="C44" i="1"/>
  <c r="E43" i="1"/>
  <c r="D43" i="1"/>
  <c r="C43" i="1"/>
  <c r="E42" i="1"/>
  <c r="D42" i="1"/>
  <c r="C42" i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G20" i="1"/>
  <c r="F20" i="1"/>
  <c r="F19" i="1"/>
  <c r="G19" i="1" s="1"/>
  <c r="F18" i="1"/>
  <c r="G18" i="1" s="1"/>
  <c r="F17" i="1"/>
  <c r="G17" i="1" s="1"/>
  <c r="G16" i="1"/>
  <c r="F16" i="1"/>
  <c r="F15" i="1"/>
  <c r="G15" i="1" s="1"/>
  <c r="F14" i="1"/>
  <c r="G14" i="1" s="1"/>
  <c r="F13" i="1"/>
  <c r="G13" i="1" s="1"/>
  <c r="G12" i="1"/>
  <c r="F12" i="1"/>
  <c r="F11" i="1"/>
  <c r="G11" i="1" s="1"/>
  <c r="F10" i="1"/>
  <c r="G10" i="1" s="1"/>
  <c r="F9" i="1"/>
  <c r="G8" i="1"/>
  <c r="F8" i="1"/>
  <c r="F7" i="1"/>
  <c r="G7" i="1" s="1"/>
  <c r="F6" i="1"/>
  <c r="G6" i="1" s="1"/>
  <c r="F5" i="1"/>
  <c r="G4" i="1"/>
  <c r="F4" i="1"/>
  <c r="F3" i="1"/>
  <c r="C8" i="4" l="1"/>
  <c r="B8" i="4"/>
  <c r="B7" i="4"/>
  <c r="D8" i="4"/>
  <c r="D7" i="4"/>
  <c r="F40" i="3"/>
  <c r="F41" i="3" s="1"/>
  <c r="C7" i="4"/>
  <c r="D14" i="4"/>
  <c r="E9" i="4"/>
  <c r="F47" i="1"/>
  <c r="F42" i="1"/>
  <c r="F44" i="1"/>
  <c r="F43" i="1"/>
  <c r="F34" i="2"/>
  <c r="F35" i="2"/>
  <c r="F36" i="2"/>
  <c r="F39" i="2"/>
  <c r="E48" i="1"/>
  <c r="D41" i="3"/>
  <c r="D42" i="3" s="1"/>
  <c r="B14" i="4"/>
  <c r="C40" i="2"/>
  <c r="C41" i="2" s="1"/>
  <c r="E41" i="3"/>
  <c r="E42" i="3" s="1"/>
  <c r="C14" i="4"/>
  <c r="D40" i="2"/>
  <c r="G3" i="3"/>
  <c r="F35" i="3"/>
  <c r="F36" i="3"/>
  <c r="F37" i="3"/>
  <c r="C48" i="1"/>
  <c r="C49" i="1"/>
  <c r="G3" i="1"/>
  <c r="D48" i="1"/>
  <c r="D49" i="1"/>
  <c r="E40" i="2"/>
  <c r="E41" i="2" s="1"/>
  <c r="E42" i="2" s="1"/>
  <c r="C41" i="3"/>
  <c r="C42" i="3" s="1"/>
  <c r="E43" i="2" l="1"/>
  <c r="C42" i="2"/>
  <c r="C43" i="2" s="1"/>
  <c r="B16" i="4"/>
  <c r="B15" i="4"/>
  <c r="C43" i="3"/>
  <c r="C44" i="3" s="1"/>
  <c r="D43" i="3"/>
  <c r="D44" i="3" s="1"/>
  <c r="C15" i="4"/>
  <c r="F42" i="3"/>
  <c r="D15" i="4"/>
  <c r="E49" i="1"/>
  <c r="D16" i="4" s="1"/>
  <c r="E8" i="4"/>
  <c r="E14" i="4"/>
  <c r="F48" i="1"/>
  <c r="E43" i="3"/>
  <c r="E44" i="3" s="1"/>
  <c r="D50" i="1"/>
  <c r="C50" i="1"/>
  <c r="D41" i="2"/>
  <c r="F40" i="2"/>
  <c r="F41" i="2" s="1"/>
  <c r="E50" i="1"/>
  <c r="E7" i="4"/>
  <c r="C51" i="1"/>
  <c r="E15" i="4" l="1"/>
  <c r="B17" i="4"/>
  <c r="B18" i="4"/>
  <c r="D17" i="4"/>
  <c r="F42" i="2"/>
  <c r="F43" i="2" s="1"/>
  <c r="D51" i="1"/>
  <c r="E51" i="1"/>
  <c r="D18" i="4" s="1"/>
  <c r="D42" i="2"/>
  <c r="D43" i="2" s="1"/>
  <c r="C16" i="4"/>
  <c r="F49" i="1"/>
  <c r="E16" i="4" s="1"/>
  <c r="F43" i="3"/>
  <c r="F44" i="3" s="1"/>
  <c r="D10" i="4" l="1"/>
  <c r="B10" i="4"/>
  <c r="B11" i="4"/>
  <c r="D11" i="4"/>
  <c r="F50" i="1"/>
  <c r="E17" i="4" s="1"/>
  <c r="C18" i="4"/>
  <c r="C17" i="4"/>
  <c r="C11" i="4" l="1"/>
  <c r="C10" i="4"/>
  <c r="F51" i="1"/>
  <c r="E18" i="4" s="1"/>
  <c r="E10" i="4" s="1"/>
  <c r="E11" i="4" l="1"/>
</calcChain>
</file>

<file path=xl/connections.xml><?xml version="1.0" encoding="utf-8"?>
<connections xmlns="http://schemas.openxmlformats.org/spreadsheetml/2006/main">
  <connection id="1" name="ScoresClassA" type="6" refreshedVersion="2" background="1" saveData="1">
    <textPr sourceFile="C:\Users\Administrator\Desktop\ScoresClassA.txt" tab="0" semicolon="1">
      <textFields>
        <textField/>
      </textFields>
    </textPr>
  </connection>
  <connection id="2" name="英语姓名" type="6" refreshedVersion="2" background="1" saveData="1">
    <textPr sourceFile="C:\Users\Administrator\Desktop\英语姓名.txt">
      <textFields>
        <textField/>
      </textFields>
    </textPr>
  </connection>
  <connection id="3" name="英语姓名1" type="6" refreshedVersion="2" background="1" saveData="1">
    <textPr sourceFile="C:\Users\Administrator\Desktop\英语姓名.txt">
      <textFields>
        <textField/>
      </textFields>
    </textPr>
  </connection>
  <connection id="4" name="英语姓名2" type="6" refreshedVersion="2" background="1" saveData="1">
    <textPr sourceFile="C:\Users\Administrator\Desktop\英语姓名.txt" delimited="0">
      <textFields count="3">
        <textField/>
        <textField position="2"/>
        <textField position="5"/>
      </textFields>
    </textPr>
  </connection>
  <connection id="5" name="英语姓名3" type="6" refreshedVersion="2" background="1" saveData="1">
    <textPr sourceFile="C:\Users\Administrator\Desktop\英语姓名.txt" delimited="0">
      <textFields count="5">
        <textField/>
        <textField position="2"/>
        <textField position="6"/>
        <textField position="9"/>
        <textField position="11"/>
      </textFields>
    </textPr>
  </connection>
  <connection id="6" name="英语姓名4" type="6" refreshedVersion="2" background="1" saveData="1">
    <textPr sourceFile="C:\Users\Administrator\Desktop\英语姓名.txt">
      <textFields>
        <textField/>
      </textFields>
    </textPr>
  </connection>
  <connection id="7" name="英语姓名5" type="6" refreshedVersion="2" background="1" saveData="1">
    <textPr sourceFile="C:\Users\Administrator\Desktop\英语姓名.txt">
      <textFields>
        <textField/>
      </textFields>
    </textPr>
  </connection>
</connections>
</file>

<file path=xl/sharedStrings.xml><?xml version="1.0" encoding="utf-8"?>
<sst xmlns="http://schemas.openxmlformats.org/spreadsheetml/2006/main" count="181" uniqueCount="133">
  <si>
    <t>Score Records for Course S of Class A</t>
  </si>
  <si>
    <t xml:space="preserve"> Number</t>
  </si>
  <si>
    <t xml:space="preserve"> Name</t>
  </si>
  <si>
    <t xml:space="preserve"> Project</t>
  </si>
  <si>
    <t xml:space="preserve"> Mid-Term</t>
  </si>
  <si>
    <t xml:space="preserve"> Exam</t>
  </si>
  <si>
    <t xml:space="preserve"> Score</t>
  </si>
  <si>
    <t xml:space="preserve"> Grade</t>
  </si>
  <si>
    <t xml:space="preserve"> Adam</t>
  </si>
  <si>
    <t xml:space="preserve"> Eva</t>
  </si>
  <si>
    <t xml:space="preserve"> Smith</t>
  </si>
  <si>
    <t xml:space="preserve"> Bob</t>
  </si>
  <si>
    <t xml:space="preserve"> Tom</t>
  </si>
  <si>
    <t xml:space="preserve"> York</t>
  </si>
  <si>
    <t xml:space="preserve"> Lisa</t>
  </si>
  <si>
    <t xml:space="preserve"> Hilton</t>
  </si>
  <si>
    <t xml:space="preserve"> Lincoln</t>
  </si>
  <si>
    <t xml:space="preserve"> Yourdon</t>
  </si>
  <si>
    <t xml:space="preserve"> White</t>
  </si>
  <si>
    <t xml:space="preserve"> Jack</t>
  </si>
  <si>
    <t xml:space="preserve"> Patrick</t>
  </si>
  <si>
    <t xml:space="preserve"> William</t>
  </si>
  <si>
    <t xml:space="preserve"> Kais</t>
  </si>
  <si>
    <t xml:space="preserve"> Hart</t>
  </si>
  <si>
    <t xml:space="preserve"> Marthon</t>
  </si>
  <si>
    <t xml:space="preserve"> Jackson</t>
  </si>
  <si>
    <t xml:space="preserve"> Nilson</t>
  </si>
  <si>
    <t xml:space="preserve"> Winston</t>
  </si>
  <si>
    <t xml:space="preserve"> Simon</t>
  </si>
  <si>
    <t xml:space="preserve"> Duke</t>
  </si>
  <si>
    <t xml:space="preserve"> Yale</t>
  </si>
  <si>
    <t xml:space="preserve"> Cambridge</t>
  </si>
  <si>
    <t xml:space="preserve"> Kucker</t>
  </si>
  <si>
    <t xml:space="preserve"> May</t>
  </si>
  <si>
    <t xml:space="preserve"> Amy</t>
  </si>
  <si>
    <t xml:space="preserve"> Pop</t>
  </si>
  <si>
    <t xml:space="preserve"> Lily</t>
  </si>
  <si>
    <t xml:space="preserve"> Marks</t>
  </si>
  <si>
    <t xml:space="preserve"> Digger</t>
  </si>
  <si>
    <t xml:space="preserve"> Black</t>
  </si>
  <si>
    <t xml:space="preserve"> Peppy</t>
  </si>
  <si>
    <t xml:space="preserve"> Houston</t>
  </si>
  <si>
    <t xml:space="preserve"> Frank</t>
  </si>
  <si>
    <t xml:space="preserve"> Susan</t>
  </si>
  <si>
    <t xml:space="preserve"> Bright</t>
  </si>
  <si>
    <t xml:space="preserve"> Wise</t>
  </si>
  <si>
    <t>最高分</t>
  </si>
  <si>
    <t>最低分</t>
  </si>
  <si>
    <t>平均分</t>
  </si>
  <si>
    <t>Project</t>
  </si>
  <si>
    <t>Mid-term</t>
  </si>
  <si>
    <t>Exam</t>
  </si>
  <si>
    <t>优秀[90,100]</t>
  </si>
  <si>
    <t>良好[80,89]</t>
  </si>
  <si>
    <t>中等[70,79]</t>
  </si>
  <si>
    <t>及格[60,69]</t>
  </si>
  <si>
    <t>不及格[0,59]</t>
  </si>
  <si>
    <t>Score Records for Course S of Class B</t>
  </si>
  <si>
    <t>Number</t>
  </si>
  <si>
    <t>Name</t>
  </si>
  <si>
    <t xml:space="preserve">  Score</t>
  </si>
  <si>
    <t xml:space="preserve">  Grade</t>
  </si>
  <si>
    <t>Score Records for Course S of Class C</t>
  </si>
  <si>
    <t xml:space="preserve">  Number  </t>
  </si>
  <si>
    <t xml:space="preserve">  Name</t>
  </si>
  <si>
    <t>Summary</t>
  </si>
  <si>
    <t>总人数</t>
  </si>
  <si>
    <t>分数概况</t>
  </si>
  <si>
    <t>Score</t>
  </si>
  <si>
    <t>优秀率</t>
  </si>
  <si>
    <t>及格率</t>
  </si>
  <si>
    <t>等级概况</t>
  </si>
  <si>
    <t>Albert</t>
    <phoneticPr fontId="1" type="noConversion"/>
  </si>
  <si>
    <t>Arthur</t>
    <phoneticPr fontId="1" type="noConversion"/>
  </si>
  <si>
    <t>Léopold</t>
    <phoneticPr fontId="1" type="noConversion"/>
  </si>
  <si>
    <t>Maclou</t>
    <phoneticPr fontId="1" type="noConversion"/>
  </si>
  <si>
    <t>Sidoine</t>
    <phoneticPr fontId="1" type="noConversion"/>
  </si>
  <si>
    <t>Victoire</t>
    <phoneticPr fontId="1" type="noConversion"/>
  </si>
  <si>
    <t>Devrig</t>
    <phoneticPr fontId="1" type="noConversion"/>
  </si>
  <si>
    <t>Grégoire</t>
    <phoneticPr fontId="1" type="noConversion"/>
  </si>
  <si>
    <t>Laurent</t>
    <phoneticPr fontId="1" type="noConversion"/>
  </si>
  <si>
    <t>Abbon</t>
    <phoneticPr fontId="1" type="noConversion"/>
  </si>
  <si>
    <t>Brice</t>
    <phoneticPr fontId="1" type="noConversion"/>
  </si>
  <si>
    <t>Homobon</t>
    <phoneticPr fontId="1" type="noConversion"/>
  </si>
  <si>
    <t>Maxellende</t>
    <phoneticPr fontId="1" type="noConversion"/>
  </si>
  <si>
    <t>Astère</t>
    <phoneticPr fontId="1" type="noConversion"/>
  </si>
  <si>
    <t>Christian</t>
    <phoneticPr fontId="1" type="noConversion"/>
  </si>
  <si>
    <t>Cunibert</t>
    <phoneticPr fontId="1" type="noConversion"/>
  </si>
  <si>
    <t>Diego</t>
    <phoneticPr fontId="1" type="noConversion"/>
  </si>
  <si>
    <t>Emilien</t>
    <phoneticPr fontId="1" type="noConversion"/>
  </si>
  <si>
    <t>Josaphat</t>
    <phoneticPr fontId="1" type="noConversion"/>
  </si>
  <si>
    <t>Martin</t>
    <phoneticPr fontId="1" type="noConversion"/>
  </si>
  <si>
    <t>Marine</t>
    <phoneticPr fontId="1" type="noConversion"/>
  </si>
  <si>
    <t>Ménas</t>
    <phoneticPr fontId="1" type="noConversion"/>
  </si>
  <si>
    <t>Véran</t>
    <phoneticPr fontId="1" type="noConversion"/>
  </si>
  <si>
    <t>Démétrien</t>
    <phoneticPr fontId="1" type="noConversion"/>
  </si>
  <si>
    <t>Juste</t>
    <phoneticPr fontId="1" type="noConversion"/>
  </si>
  <si>
    <t>Noé</t>
    <phoneticPr fontId="1" type="noConversion"/>
  </si>
  <si>
    <t>Romain</t>
    <phoneticPr fontId="1" type="noConversion"/>
  </si>
  <si>
    <t>Roger</t>
    <phoneticPr fontId="1" type="noConversion"/>
  </si>
  <si>
    <t>Amédée</t>
    <phoneticPr fontId="1" type="noConversion"/>
  </si>
  <si>
    <t>Zita</t>
    <phoneticPr fontId="1" type="noConversion"/>
  </si>
  <si>
    <t>Abriana</t>
    <phoneticPr fontId="1" type="noConversion"/>
  </si>
  <si>
    <t>Adonie</t>
    <phoneticPr fontId="1" type="noConversion"/>
  </si>
  <si>
    <t>Calandra</t>
    <phoneticPr fontId="1" type="noConversion"/>
  </si>
  <si>
    <t>Calista</t>
    <phoneticPr fontId="1" type="noConversion"/>
  </si>
  <si>
    <t>Caméo</t>
    <phoneticPr fontId="1" type="noConversion"/>
  </si>
  <si>
    <t>Dianthe</t>
    <phoneticPr fontId="1" type="noConversion"/>
  </si>
  <si>
    <t>Pétunia</t>
    <phoneticPr fontId="1" type="noConversion"/>
  </si>
  <si>
    <t>Lotus</t>
    <phoneticPr fontId="1" type="noConversion"/>
  </si>
  <si>
    <t>Rhéane</t>
    <phoneticPr fontId="1" type="noConversion"/>
  </si>
  <si>
    <t>Ronnie</t>
    <phoneticPr fontId="1" type="noConversion"/>
  </si>
  <si>
    <t>Glannon</t>
    <phoneticPr fontId="1" type="noConversion"/>
  </si>
  <si>
    <t>Iwa</t>
    <phoneticPr fontId="1" type="noConversion"/>
  </si>
  <si>
    <t>Maisie</t>
    <phoneticPr fontId="1" type="noConversion"/>
  </si>
  <si>
    <t>Libbie</t>
    <phoneticPr fontId="1" type="noConversion"/>
  </si>
  <si>
    <t>Maegan</t>
    <phoneticPr fontId="1" type="noConversion"/>
  </si>
  <si>
    <t>Maxanne</t>
    <phoneticPr fontId="1" type="noConversion"/>
  </si>
  <si>
    <t>Maxima</t>
    <phoneticPr fontId="1" type="noConversion"/>
  </si>
  <si>
    <t>Prima</t>
    <phoneticPr fontId="1" type="noConversion"/>
  </si>
  <si>
    <t>Syna</t>
    <phoneticPr fontId="1" type="noConversion"/>
  </si>
  <si>
    <t>Térébentine</t>
    <phoneticPr fontId="1" type="noConversion"/>
  </si>
  <si>
    <t>Théophila</t>
    <phoneticPr fontId="1" type="noConversion"/>
  </si>
  <si>
    <t>Vienne</t>
    <phoneticPr fontId="1" type="noConversion"/>
  </si>
  <si>
    <t xml:space="preserve">Ysandre </t>
    <phoneticPr fontId="1" type="noConversion"/>
  </si>
  <si>
    <t>Zuria</t>
    <phoneticPr fontId="1" type="noConversion"/>
  </si>
  <si>
    <t>Aeryn</t>
    <phoneticPr fontId="1" type="noConversion"/>
  </si>
  <si>
    <t>Laora</t>
    <phoneticPr fontId="1" type="noConversion"/>
  </si>
  <si>
    <r>
      <rPr>
        <sz val="11"/>
        <color theme="1"/>
        <rFont val="宋体"/>
        <family val="3"/>
        <charset val="134"/>
        <scheme val="minor"/>
      </rPr>
      <t>Amb</t>
    </r>
    <r>
      <rPr>
        <sz val="11"/>
        <color theme="1"/>
        <rFont val="宋体"/>
        <charset val="134"/>
        <scheme val="minor"/>
      </rPr>
      <t>é</t>
    </r>
    <r>
      <rPr>
        <sz val="11"/>
        <color theme="1"/>
        <rFont val="宋体"/>
        <family val="3"/>
        <charset val="134"/>
        <scheme val="minor"/>
      </rPr>
      <t>rine</t>
    </r>
    <phoneticPr fontId="1" type="noConversion"/>
  </si>
  <si>
    <t>Epona</t>
    <phoneticPr fontId="1" type="noConversion"/>
  </si>
  <si>
    <t>Lis</t>
    <phoneticPr fontId="1" type="noConversion"/>
  </si>
  <si>
    <t>Aelis</t>
    <phoneticPr fontId="1" type="noConversion"/>
  </si>
  <si>
    <t>Fara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</si>
</sst>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justify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18"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33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等级概况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ClassA!$C$46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C1-430B-B150-5A15257B81A3}"/>
            </c:ext>
          </c:extLst>
        </c:ser>
        <c:ser>
          <c:idx val="1"/>
          <c:order val="1"/>
          <c:tx>
            <c:strRef>
              <c:f>ClassA!$D$46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C1-430B-B150-5A15257B81A3}"/>
            </c:ext>
          </c:extLst>
        </c:ser>
        <c:ser>
          <c:idx val="2"/>
          <c:order val="2"/>
          <c:tx>
            <c:strRef>
              <c:f>ClassA!$E$46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C1-430B-B150-5A15257B81A3}"/>
            </c:ext>
          </c:extLst>
        </c:ser>
        <c:ser>
          <c:idx val="3"/>
          <c:order val="3"/>
          <c:tx>
            <c:strRef>
              <c:f>ClassA!$F$46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C1-430B-B150-5A15257B8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160568"/>
        <c:axId val="493317782"/>
      </c:barChart>
      <c:catAx>
        <c:axId val="6611605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493317782"/>
        <c:crosses val="autoZero"/>
        <c:auto val="1"/>
        <c:lblAlgn val="ctr"/>
        <c:lblOffset val="100"/>
        <c:noMultiLvlLbl val="0"/>
      </c:catAx>
      <c:valAx>
        <c:axId val="4933177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66116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31450816975545598"/>
          <c:y val="0.914458051544506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不及格</a:t>
            </a:r>
            <a:r>
              <a:rPr lang="en-US" altLang="zh-CN">
                <a:latin typeface="+mj-ea"/>
                <a:ea typeface="+mj-ea"/>
              </a:rPr>
              <a:t>[0,59]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ClassA!$B$51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ClassA!$C$51:$F$51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3A-4B48-A6E5-E8EA7AF3D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2855388"/>
        <c:axId val="328454639"/>
      </c:lineChart>
      <c:catAx>
        <c:axId val="7228553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28454639"/>
        <c:crosses val="autoZero"/>
        <c:auto val="1"/>
        <c:lblAlgn val="ctr"/>
        <c:lblOffset val="100"/>
        <c:noMultiLvlLbl val="0"/>
      </c:catAx>
      <c:valAx>
        <c:axId val="3284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7228553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08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r>
              <a:rPr lang="zh-CN" altLang="en-US" sz="1400" u="none" strike="noStrike" cap="none" normalizeH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ea"/>
                <a:ea typeface="+mn-ea"/>
              </a:rPr>
              <a:t>等级概况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08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ClassB!$C$38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ClassB!$C$39:$C$43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C-4FBC-81E3-72CCC1290A6B}"/>
            </c:ext>
          </c:extLst>
        </c:ser>
        <c:ser>
          <c:idx val="1"/>
          <c:order val="1"/>
          <c:tx>
            <c:strRef>
              <c:f>ClassB!$D$38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ClassB!$D$39:$D$43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0C-4FBC-81E3-72CCC1290A6B}"/>
            </c:ext>
          </c:extLst>
        </c:ser>
        <c:ser>
          <c:idx val="2"/>
          <c:order val="2"/>
          <c:tx>
            <c:strRef>
              <c:f>ClassB!$E$38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ClassB!$E$39:$E$43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0C-4FBC-81E3-72CCC1290A6B}"/>
            </c:ext>
          </c:extLst>
        </c:ser>
        <c:ser>
          <c:idx val="3"/>
          <c:order val="3"/>
          <c:tx>
            <c:strRef>
              <c:f>ClassB!$F$38</c:f>
              <c:strCache>
                <c:ptCount val="1"/>
                <c:pt idx="0">
                  <c:v> 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ClassB!$F$39:$F$43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0C-4FBC-81E3-72CCC129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742530"/>
        <c:axId val="641562812"/>
      </c:barChart>
      <c:catAx>
        <c:axId val="5687425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641562812"/>
        <c:crosses val="autoZero"/>
        <c:auto val="1"/>
        <c:lblAlgn val="ctr"/>
        <c:lblOffset val="100"/>
        <c:noMultiLvlLbl val="0"/>
      </c:catAx>
      <c:valAx>
        <c:axId val="641562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  <c:crossAx val="5687425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微软雅黑" panose="020B0503020204020204" charset="-122"/>
                <a:ea typeface="微软雅黑" panose="020B0503020204020204" charset="-122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微软雅黑" panose="020B0503020204020204" charset="-122"/>
              <a:ea typeface="微软雅黑" panose="020B0503020204020204" charset="-122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900" u="none" strike="noStrike" kern="1200" cap="none" spc="0" normalizeH="0">
          <a:solidFill>
            <a:schemeClr val="tx1"/>
          </a:solidFill>
          <a:uFill>
            <a:solidFill>
              <a:schemeClr val="tx1"/>
            </a:solidFill>
          </a:uFill>
          <a:latin typeface="微软雅黑" panose="020B0503020204020204" charset="-122"/>
          <a:ea typeface="微软雅黑" panose="020B0503020204020204" charset="-122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Project</a:t>
            </a:r>
          </a:p>
        </c:rich>
      </c:tx>
      <c:layout>
        <c:manualLayout>
          <c:xMode val="edge"/>
          <c:yMode val="edge"/>
          <c:x val="0.37607573149741802"/>
          <c:y val="4.84044460380064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ClassB!$C$38</c:f>
              <c:strCache>
                <c:ptCount val="1"/>
                <c:pt idx="0">
                  <c:v>Project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E3-4916-9BEF-6C5FD65E90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E3-4916-9BEF-6C5FD65E90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E3-4916-9BEF-6C5FD65E90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E3-4916-9BEF-6C5FD65E90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E3-4916-9BEF-6C5FD65E9002}"/>
              </c:ext>
            </c:extLst>
          </c:dPt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ClassB!$C$39:$C$43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BE3-4916-9BEF-6C5FD65E9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新宋体" panose="02010609030101010101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新宋体" panose="02010609030101010101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Mid-term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ClassB!$D$38</c:f>
              <c:strCache>
                <c:ptCount val="1"/>
                <c:pt idx="0">
                  <c:v>Mid-term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56-41A2-A933-44DB26778E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56-41A2-A933-44DB26778E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56-41A2-A933-44DB26778E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56-41A2-A933-44DB26778E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56-41A2-A933-44DB26778E12}"/>
              </c:ext>
            </c:extLst>
          </c:dPt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ClassB!$D$39:$D$43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3</c:v>
                </c:pt>
                <c:pt idx="3">
                  <c:v>8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056-41A2-A933-44DB26778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ClassB!$E$38</c:f>
              <c:strCache>
                <c:ptCount val="1"/>
                <c:pt idx="0">
                  <c:v>Exam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83-4425-A00D-7FE7329F81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83-4425-A00D-7FE7329F81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583-4425-A00D-7FE7329F81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583-4425-A00D-7FE7329F81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583-4425-A00D-7FE7329F8170}"/>
              </c:ext>
            </c:extLst>
          </c:dPt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ClassB!$E$39:$E$43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583-4425-A00D-7FE7329F8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ClassB!$F$38</c:f>
              <c:strCache>
                <c:ptCount val="1"/>
                <c:pt idx="0">
                  <c:v> 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C4-4A98-8A63-B060330352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3C4-4A98-8A63-B060330352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3C4-4A98-8A63-B060330352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3C4-4A98-8A63-B060330352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3C4-4A98-8A63-B06033035205}"/>
              </c:ext>
            </c:extLst>
          </c:dPt>
          <c:cat>
            <c:strRef>
              <c:f>ClassB!$B$39:$B$43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ClassB!$F$39:$F$43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3C4-4A98-8A63-B06033035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优秀</a:t>
            </a:r>
            <a:r>
              <a:rPr lang="en-US" altLang="zh-CN">
                <a:latin typeface="+mj-ea"/>
                <a:ea typeface="+mj-ea"/>
              </a:rPr>
              <a:t>[90,100]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ClassB!$B$39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ClassB!$C$39:$F$39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7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0-4734-9602-BF938B831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286210"/>
        <c:axId val="978440313"/>
      </c:lineChart>
      <c:catAx>
        <c:axId val="5942862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78440313"/>
        <c:crosses val="autoZero"/>
        <c:auto val="1"/>
        <c:lblAlgn val="ctr"/>
        <c:lblOffset val="100"/>
        <c:noMultiLvlLbl val="0"/>
      </c:catAx>
      <c:valAx>
        <c:axId val="97844031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942862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良好</a:t>
            </a:r>
            <a:r>
              <a:rPr lang="en-US" altLang="zh-CN">
                <a:latin typeface="+mj-ea"/>
                <a:ea typeface="+mj-ea"/>
              </a:rPr>
              <a:t>[80,89]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ClassB!$B$40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ClassB!$C$40:$F$40</c:f>
              <c:numCache>
                <c:formatCode>General</c:formatCode>
                <c:ptCount val="4"/>
                <c:pt idx="0">
                  <c:v>6</c:v>
                </c:pt>
                <c:pt idx="1">
                  <c:v>12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1-4676-B41E-74CF8D54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90961"/>
        <c:axId val="954412240"/>
      </c:lineChart>
      <c:catAx>
        <c:axId val="14419096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54412240"/>
        <c:crosses val="autoZero"/>
        <c:auto val="1"/>
        <c:lblAlgn val="ctr"/>
        <c:lblOffset val="100"/>
        <c:noMultiLvlLbl val="0"/>
      </c:catAx>
      <c:valAx>
        <c:axId val="95441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14419096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中等</a:t>
            </a:r>
            <a:r>
              <a:rPr lang="en-US" altLang="zh-CN">
                <a:latin typeface="+mj-ea"/>
                <a:ea typeface="+mj-ea"/>
              </a:rPr>
              <a:t>[70,79]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ClassB!$B$41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ClassB!$C$41:$F$41</c:f>
              <c:numCache>
                <c:formatCode>General</c:formatCode>
                <c:ptCount val="4"/>
                <c:pt idx="0">
                  <c:v>11</c:v>
                </c:pt>
                <c:pt idx="1">
                  <c:v>3</c:v>
                </c:pt>
                <c:pt idx="2">
                  <c:v>11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8-4252-B4A6-190914068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3594554"/>
        <c:axId val="141685270"/>
      </c:lineChart>
      <c:catAx>
        <c:axId val="8835945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141685270"/>
        <c:crosses val="autoZero"/>
        <c:auto val="1"/>
        <c:lblAlgn val="ctr"/>
        <c:lblOffset val="100"/>
        <c:noMultiLvlLbl val="0"/>
      </c:catAx>
      <c:valAx>
        <c:axId val="14168527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88359455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及格</a:t>
            </a:r>
            <a:r>
              <a:rPr lang="en-US" altLang="zh-CN">
                <a:latin typeface="+mj-ea"/>
                <a:ea typeface="+mj-ea"/>
              </a:rPr>
              <a:t>[60,69]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ClassB!$B$42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ClassB!$C$42:$F$42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1-457E-BA10-B9F6366DD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401082"/>
        <c:axId val="714199077"/>
      </c:lineChart>
      <c:catAx>
        <c:axId val="7664010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714199077"/>
        <c:crosses val="autoZero"/>
        <c:auto val="1"/>
        <c:lblAlgn val="ctr"/>
        <c:lblOffset val="100"/>
        <c:noMultiLvlLbl val="0"/>
      </c:catAx>
      <c:valAx>
        <c:axId val="7141990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7664010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Project</a:t>
            </a:r>
          </a:p>
        </c:rich>
      </c:tx>
      <c:layout>
        <c:manualLayout>
          <c:xMode val="edge"/>
          <c:yMode val="edge"/>
          <c:x val="0.38186932064041501"/>
          <c:y val="2.703677000720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ClassA!$C$46</c:f>
              <c:strCache>
                <c:ptCount val="1"/>
                <c:pt idx="0">
                  <c:v>Project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61-4AD0-87E4-6ABFE418ED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61-4AD0-87E4-6ABFE418ED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61-4AD0-87E4-6ABFE418ED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1-4AD0-87E4-6ABFE418ED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1-4AD0-87E4-6ABFE418ED64}"/>
              </c:ext>
            </c:extLst>
          </c:dPt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ClassA!$C$47:$C$51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12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61-4AD0-87E4-6ABFE418E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9.8175327251090794E-2"/>
          <c:y val="0.74190350297422303"/>
          <c:w val="0.81118603728679095"/>
          <c:h val="0.2461996034368799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不及格</a:t>
            </a:r>
            <a:r>
              <a:rPr lang="en-US" altLang="zh-CN">
                <a:latin typeface="+mj-ea"/>
                <a:ea typeface="+mj-ea"/>
              </a:rPr>
              <a:t>[0,59]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ClassB!$B$43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ClassB!$C$38:$F$38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 Score</c:v>
                </c:pt>
              </c:strCache>
            </c:strRef>
          </c:cat>
          <c:val>
            <c:numRef>
              <c:f>ClassB!$C$43:$F$43</c:f>
              <c:numCache>
                <c:formatCode>General</c:formatCode>
                <c:ptCount val="4"/>
                <c:pt idx="0">
                  <c:v>1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62-477D-926D-E7ADA9A8E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2914"/>
        <c:axId val="510344479"/>
      </c:lineChart>
      <c:catAx>
        <c:axId val="553229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10344479"/>
        <c:crosses val="autoZero"/>
        <c:auto val="1"/>
        <c:lblAlgn val="ctr"/>
        <c:lblOffset val="100"/>
        <c:noMultiLvlLbl val="0"/>
      </c:catAx>
      <c:valAx>
        <c:axId val="51034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53229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等级概况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ClassC!$C$39</c:f>
              <c:strCache>
                <c:ptCount val="1"/>
                <c:pt idx="0">
                  <c:v> 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ClassC!$C$40:$C$44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C-457E-AD5B-DF1C34DF926E}"/>
            </c:ext>
          </c:extLst>
        </c:ser>
        <c:ser>
          <c:idx val="1"/>
          <c:order val="1"/>
          <c:tx>
            <c:strRef>
              <c:f>ClassC!$D$39</c:f>
              <c:strCache>
                <c:ptCount val="1"/>
                <c:pt idx="0">
                  <c:v> 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ClassC!$D$40:$D$44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C-457E-AD5B-DF1C34DF926E}"/>
            </c:ext>
          </c:extLst>
        </c:ser>
        <c:ser>
          <c:idx val="2"/>
          <c:order val="2"/>
          <c:tx>
            <c:strRef>
              <c:f>ClassC!$E$39</c:f>
              <c:strCache>
                <c:ptCount val="1"/>
                <c:pt idx="0">
                  <c:v> 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ClassC!$E$40:$E$44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5C-457E-AD5B-DF1C34DF926E}"/>
            </c:ext>
          </c:extLst>
        </c:ser>
        <c:ser>
          <c:idx val="3"/>
          <c:order val="3"/>
          <c:tx>
            <c:strRef>
              <c:f>ClassC!$F$39</c:f>
              <c:strCache>
                <c:ptCount val="1"/>
                <c:pt idx="0">
                  <c:v> 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ClassC!$F$40:$F$44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5C-457E-AD5B-DF1C34DF9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9129513"/>
        <c:axId val="969640089"/>
      </c:barChart>
      <c:catAx>
        <c:axId val="5391295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69640089"/>
        <c:crosses val="autoZero"/>
        <c:auto val="1"/>
        <c:lblAlgn val="ctr"/>
        <c:lblOffset val="100"/>
        <c:noMultiLvlLbl val="0"/>
      </c:catAx>
      <c:valAx>
        <c:axId val="9696400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3912951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ClassC!$C$39</c:f>
              <c:strCache>
                <c:ptCount val="1"/>
                <c:pt idx="0">
                  <c:v> Project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35-4F5D-BE4C-01E99A54A5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35-4F5D-BE4C-01E99A54A5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C35-4F5D-BE4C-01E99A54A5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C35-4F5D-BE4C-01E99A54A5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C35-4F5D-BE4C-01E99A54A518}"/>
              </c:ext>
            </c:extLst>
          </c:dPt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ClassC!$C$40:$C$44</c:f>
              <c:numCache>
                <c:formatCode>General</c:formatCode>
                <c:ptCount val="5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10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C35-4F5D-BE4C-01E99A54A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Mid-Term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ClassC!$D$39</c:f>
              <c:strCache>
                <c:ptCount val="1"/>
                <c:pt idx="0">
                  <c:v> Mid-Term</c:v>
                </c:pt>
              </c:strCache>
            </c:strRef>
          </c:tx>
          <c:explosion val="6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8-414B-93DD-D0AF3F2F0DC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D8-414B-93DD-D0AF3F2F0DC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D8-414B-93DD-D0AF3F2F0DC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D8-414B-93DD-D0AF3F2F0DC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D8-414B-93DD-D0AF3F2F0DC3}"/>
              </c:ext>
            </c:extLst>
          </c:dPt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ClassC!$D$40:$D$44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11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9D8-414B-93DD-D0AF3F2F0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ClassC!$E$39</c:f>
              <c:strCache>
                <c:ptCount val="1"/>
                <c:pt idx="0">
                  <c:v> Exam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082-403A-8E5C-DC2E9C40390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082-403A-8E5C-DC2E9C40390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082-403A-8E5C-DC2E9C40390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082-403A-8E5C-DC2E9C40390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082-403A-8E5C-DC2E9C403905}"/>
              </c:ext>
            </c:extLst>
          </c:dPt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ClassC!$E$40:$E$44</c:f>
              <c:numCache>
                <c:formatCode>General</c:formatCode>
                <c:ptCount val="5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082-403A-8E5C-DC2E9C403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4.4639217284957199E-2"/>
          <c:y val="0.71942934782608703"/>
          <c:w val="0.91540970240521802"/>
          <c:h val="0.2167119565217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ClassC!$F$39</c:f>
              <c:strCache>
                <c:ptCount val="1"/>
                <c:pt idx="0">
                  <c:v>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7-41CF-8FDB-AE7529C248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7-41CF-8FDB-AE7529C248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7-41CF-8FDB-AE7529C248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7-41CF-8FDB-AE7529C248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CA7-41CF-8FDB-AE7529C248D7}"/>
              </c:ext>
            </c:extLst>
          </c:dPt>
          <c:cat>
            <c:strRef>
              <c:f>ClassC!$B$40:$B$44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ClassC!$F$40:$F$44</c:f>
              <c:numCache>
                <c:formatCode>General</c:formatCode>
                <c:ptCount val="5"/>
                <c:pt idx="0">
                  <c:v>0</c:v>
                </c:pt>
                <c:pt idx="1">
                  <c:v>8</c:v>
                </c:pt>
                <c:pt idx="2">
                  <c:v>18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CA7-41CF-8FDB-AE7529C24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优秀</a:t>
            </a:r>
            <a:r>
              <a:rPr lang="en-US" altLang="zh-CN">
                <a:latin typeface="+mj-ea"/>
                <a:ea typeface="+mj-ea"/>
              </a:rPr>
              <a:t>[90,100]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ClassC!$B$40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ClassC!$C$40:$F$40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6-4DE1-A291-954B7403B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839315"/>
        <c:axId val="374965883"/>
      </c:lineChart>
      <c:catAx>
        <c:axId val="90583931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74965883"/>
        <c:crosses val="autoZero"/>
        <c:auto val="1"/>
        <c:lblAlgn val="ctr"/>
        <c:lblOffset val="100"/>
        <c:noMultiLvlLbl val="0"/>
      </c:catAx>
      <c:valAx>
        <c:axId val="3749658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058393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良好</a:t>
            </a:r>
            <a:r>
              <a:rPr lang="en-US" altLang="zh-CN">
                <a:latin typeface="+mj-ea"/>
                <a:ea typeface="+mj-ea"/>
              </a:rPr>
              <a:t>[80,89]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ClassC!$B$41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ClassC!$C$41:$F$41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7A-4675-A4D4-AB2E72AE6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985575"/>
        <c:axId val="336698255"/>
      </c:lineChart>
      <c:catAx>
        <c:axId val="5349855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36698255"/>
        <c:crosses val="autoZero"/>
        <c:auto val="1"/>
        <c:lblAlgn val="ctr"/>
        <c:lblOffset val="100"/>
        <c:noMultiLvlLbl val="0"/>
      </c:catAx>
      <c:valAx>
        <c:axId val="33669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34985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中等</a:t>
            </a:r>
            <a:r>
              <a:rPr lang="en-US" altLang="zh-CN">
                <a:latin typeface="+mj-ea"/>
                <a:ea typeface="+mj-ea"/>
              </a:rPr>
              <a:t>[70,79]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ClassC!$B$42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ClassC!$C$42:$F$42</c:f>
              <c:numCache>
                <c:formatCode>General</c:formatCode>
                <c:ptCount val="4"/>
                <c:pt idx="0">
                  <c:v>6</c:v>
                </c:pt>
                <c:pt idx="1">
                  <c:v>11</c:v>
                </c:pt>
                <c:pt idx="2">
                  <c:v>8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1-43ED-9A0B-8501E6BEE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089803"/>
        <c:axId val="952279507"/>
      </c:lineChart>
      <c:catAx>
        <c:axId val="1710898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52279507"/>
        <c:crosses val="autoZero"/>
        <c:auto val="1"/>
        <c:lblAlgn val="ctr"/>
        <c:lblOffset val="100"/>
        <c:noMultiLvlLbl val="0"/>
      </c:catAx>
      <c:valAx>
        <c:axId val="9522795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1710898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及格</a:t>
            </a:r>
            <a:r>
              <a:rPr lang="en-US" altLang="zh-CN">
                <a:latin typeface="+mj-ea"/>
                <a:ea typeface="+mj-ea"/>
              </a:rPr>
              <a:t>[60,69]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ClassC!$B$43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ClassC!$C$43:$F$43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4-4172-88BF-4B943E1B32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7515679"/>
        <c:axId val="22948812"/>
      </c:lineChart>
      <c:catAx>
        <c:axId val="50751567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22948812"/>
        <c:crosses val="autoZero"/>
        <c:auto val="1"/>
        <c:lblAlgn val="ctr"/>
        <c:lblOffset val="100"/>
        <c:noMultiLvlLbl val="0"/>
      </c:catAx>
      <c:valAx>
        <c:axId val="229488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07515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Mid-term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ClassA!$D$46</c:f>
              <c:strCache>
                <c:ptCount val="1"/>
                <c:pt idx="0">
                  <c:v>Mid-term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AF-4364-9286-8CBE14D1ED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AF-4364-9286-8CBE14D1ED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AF-4364-9286-8CBE14D1E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AF-4364-9286-8CBE14D1ED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AF-4364-9286-8CBE14D1ED67}"/>
              </c:ext>
            </c:extLst>
          </c:dPt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ClassA!$D$47:$D$51</c:f>
              <c:numCache>
                <c:formatCode>General</c:formatCode>
                <c:ptCount val="5"/>
                <c:pt idx="0">
                  <c:v>0</c:v>
                </c:pt>
                <c:pt idx="1">
                  <c:v>17</c:v>
                </c:pt>
                <c:pt idx="2">
                  <c:v>15</c:v>
                </c:pt>
                <c:pt idx="3">
                  <c:v>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7AF-4364-9286-8CBE14D1E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不及格</a:t>
            </a:r>
            <a:r>
              <a:rPr lang="en-US" altLang="zh-CN">
                <a:latin typeface="+mj-ea"/>
                <a:ea typeface="+mj-ea"/>
              </a:rPr>
              <a:t>[0,59]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1821758708292253E-2"/>
          <c:y val="0.14972582972582973"/>
          <c:w val="0.86882598959522406"/>
          <c:h val="0.63676767676767676"/>
        </c:manualLayout>
      </c:layout>
      <c:lineChart>
        <c:grouping val="standard"/>
        <c:varyColors val="0"/>
        <c:ser>
          <c:idx val="0"/>
          <c:order val="0"/>
          <c:tx>
            <c:strRef>
              <c:f>ClassC!$B$44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ClassC!$C$39:$F$39</c:f>
              <c:strCache>
                <c:ptCount val="4"/>
                <c:pt idx="0">
                  <c:v> Project</c:v>
                </c:pt>
                <c:pt idx="1">
                  <c:v> Mid-Term</c:v>
                </c:pt>
                <c:pt idx="2">
                  <c:v> Exam</c:v>
                </c:pt>
                <c:pt idx="3">
                  <c:v> Score</c:v>
                </c:pt>
              </c:strCache>
            </c:strRef>
          </c:cat>
          <c:val>
            <c:numRef>
              <c:f>ClassC!$C$44:$F$44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2F-4C82-AD73-66985E2FB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71782"/>
        <c:axId val="241027180"/>
      </c:lineChart>
      <c:catAx>
        <c:axId val="91017178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241027180"/>
        <c:crosses val="autoZero"/>
        <c:auto val="1"/>
        <c:lblAlgn val="ctr"/>
        <c:lblOffset val="100"/>
        <c:noMultiLvlLbl val="0"/>
      </c:catAx>
      <c:valAx>
        <c:axId val="2410271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1017178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等级概况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>29</c:v>
                </c:pt>
                <c:pt idx="3">
                  <c:v>18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F-4818-B7EC-A4179FF53E5E}"/>
            </c:ext>
          </c:extLst>
        </c:ser>
        <c:ser>
          <c:idx val="1"/>
          <c:order val="1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6</c:v>
                </c:pt>
                <c:pt idx="1">
                  <c:v>38</c:v>
                </c:pt>
                <c:pt idx="2">
                  <c:v>29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F-4818-B7EC-A4179FF53E5E}"/>
            </c:ext>
          </c:extLst>
        </c:ser>
        <c:ser>
          <c:idx val="2"/>
          <c:order val="2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16</c:v>
                </c:pt>
                <c:pt idx="1">
                  <c:v>40</c:v>
                </c:pt>
                <c:pt idx="2">
                  <c:v>23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DF-4818-B7EC-A4179FF53E5E}"/>
            </c:ext>
          </c:extLst>
        </c:ser>
        <c:ser>
          <c:idx val="3"/>
          <c:order val="3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4</c:v>
                </c:pt>
                <c:pt idx="1">
                  <c:v>43</c:v>
                </c:pt>
                <c:pt idx="2">
                  <c:v>37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F-4818-B7EC-A4179FF53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403284"/>
        <c:axId val="544827997"/>
      </c:barChart>
      <c:catAx>
        <c:axId val="9924032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44827997"/>
        <c:crosses val="autoZero"/>
        <c:auto val="1"/>
        <c:lblAlgn val="ctr"/>
        <c:lblOffset val="100"/>
        <c:noMultiLvlLbl val="0"/>
      </c:catAx>
      <c:valAx>
        <c:axId val="54482799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924032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7311633514165201"/>
          <c:y val="0.897930480208961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Project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Summary!$B$13</c:f>
              <c:strCache>
                <c:ptCount val="1"/>
                <c:pt idx="0">
                  <c:v>Project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B0-4F04-8173-1C00C72687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B0-4F04-8173-1C00C72687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B0-4F04-8173-1C00C72687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4B0-4F04-8173-1C00C72687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4B0-4F04-8173-1C00C7268749}"/>
              </c:ext>
            </c:extLst>
          </c:dPt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Summary!$B$14:$B$18</c:f>
              <c:numCache>
                <c:formatCode>General</c:formatCode>
                <c:ptCount val="5"/>
                <c:pt idx="0">
                  <c:v>23</c:v>
                </c:pt>
                <c:pt idx="1">
                  <c:v>27</c:v>
                </c:pt>
                <c:pt idx="2">
                  <c:v>29</c:v>
                </c:pt>
                <c:pt idx="3">
                  <c:v>18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4B0-4F04-8173-1C00C7268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Mid-term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Summary!$C$13</c:f>
              <c:strCache>
                <c:ptCount val="1"/>
                <c:pt idx="0">
                  <c:v>Mid-term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5E2-459D-B16F-AFC7235860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5E2-459D-B16F-AFC7235860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5E2-459D-B16F-AFC72358603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5E2-459D-B16F-AFC7235860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5E2-459D-B16F-AFC72358603D}"/>
              </c:ext>
            </c:extLst>
          </c:dPt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Summary!$C$14:$C$18</c:f>
              <c:numCache>
                <c:formatCode>General</c:formatCode>
                <c:ptCount val="5"/>
                <c:pt idx="0">
                  <c:v>6</c:v>
                </c:pt>
                <c:pt idx="1">
                  <c:v>38</c:v>
                </c:pt>
                <c:pt idx="2">
                  <c:v>29</c:v>
                </c:pt>
                <c:pt idx="3">
                  <c:v>17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5E2-459D-B16F-AFC723586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Exam</a:t>
            </a:r>
          </a:p>
        </c:rich>
      </c:tx>
      <c:layout>
        <c:manualLayout>
          <c:xMode val="edge"/>
          <c:yMode val="edge"/>
          <c:x val="0.41101614434947797"/>
          <c:y val="3.7986704653371298E-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3272430946131733"/>
          <c:y val="0.21392592592592594"/>
          <c:w val="0.34551381077365328"/>
          <c:h val="0.4837193350831146"/>
        </c:manualLayout>
      </c:layout>
      <c:pieChart>
        <c:varyColors val="1"/>
        <c:ser>
          <c:idx val="0"/>
          <c:order val="0"/>
          <c:tx>
            <c:strRef>
              <c:f>Summary!$D$13</c:f>
              <c:strCache>
                <c:ptCount val="1"/>
                <c:pt idx="0">
                  <c:v>Exam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B8-405A-9E06-BC5F9D5364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B8-405A-9E06-BC5F9D5364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B8-405A-9E06-BC5F9D5364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B8-405A-9E06-BC5F9D5364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B8-405A-9E06-BC5F9D536484}"/>
              </c:ext>
            </c:extLst>
          </c:dPt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Summary!$D$14:$D$18</c:f>
              <c:numCache>
                <c:formatCode>General</c:formatCode>
                <c:ptCount val="5"/>
                <c:pt idx="0">
                  <c:v>16</c:v>
                </c:pt>
                <c:pt idx="1">
                  <c:v>40</c:v>
                </c:pt>
                <c:pt idx="2">
                  <c:v>23</c:v>
                </c:pt>
                <c:pt idx="3">
                  <c:v>12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B8-405A-9E06-BC5F9D53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Summary!$E$13</c:f>
              <c:strCache>
                <c:ptCount val="1"/>
                <c:pt idx="0">
                  <c:v>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ED-418B-8E69-7DAA7240B8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ED-418B-8E69-7DAA7240B8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ED-418B-8E69-7DAA7240B8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ED-418B-8E69-7DAA7240B8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CED-418B-8E69-7DAA7240B85A}"/>
              </c:ext>
            </c:extLst>
          </c:dPt>
          <c:cat>
            <c:strRef>
              <c:f>Summary!$A$14:$A$18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Summary!$E$14:$E$18</c:f>
              <c:numCache>
                <c:formatCode>General</c:formatCode>
                <c:ptCount val="5"/>
                <c:pt idx="0">
                  <c:v>4</c:v>
                </c:pt>
                <c:pt idx="1">
                  <c:v>43</c:v>
                </c:pt>
                <c:pt idx="2">
                  <c:v>37</c:v>
                </c:pt>
                <c:pt idx="3">
                  <c:v>13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CED-418B-8E69-7DAA7240B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优秀[90,100]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Summary!$A$14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Summary!$B$14:$E$14</c:f>
              <c:numCache>
                <c:formatCode>General</c:formatCode>
                <c:ptCount val="4"/>
                <c:pt idx="0">
                  <c:v>23</c:v>
                </c:pt>
                <c:pt idx="1">
                  <c:v>6</c:v>
                </c:pt>
                <c:pt idx="2">
                  <c:v>16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08-4832-B282-D34AFE813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34718"/>
        <c:axId val="239561505"/>
      </c:lineChart>
      <c:catAx>
        <c:axId val="38183471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239561505"/>
        <c:crosses val="autoZero"/>
        <c:auto val="1"/>
        <c:lblAlgn val="ctr"/>
        <c:lblOffset val="100"/>
        <c:noMultiLvlLbl val="0"/>
      </c:catAx>
      <c:valAx>
        <c:axId val="2395615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8183471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良好[80,89]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Summary!$A$15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Summary!$B$15:$E$15</c:f>
              <c:numCache>
                <c:formatCode>General</c:formatCode>
                <c:ptCount val="4"/>
                <c:pt idx="0">
                  <c:v>27</c:v>
                </c:pt>
                <c:pt idx="1">
                  <c:v>38</c:v>
                </c:pt>
                <c:pt idx="2">
                  <c:v>40</c:v>
                </c:pt>
                <c:pt idx="3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3-4E7A-83D3-D9078183C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731110"/>
        <c:axId val="159775209"/>
      </c:lineChart>
      <c:catAx>
        <c:axId val="64673111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159775209"/>
        <c:crosses val="autoZero"/>
        <c:auto val="1"/>
        <c:lblAlgn val="ctr"/>
        <c:lblOffset val="100"/>
        <c:noMultiLvlLbl val="0"/>
      </c:catAx>
      <c:valAx>
        <c:axId val="159775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64673111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中等[70,79]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Summary!$A$16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Summary!$B$16:$E$16</c:f>
              <c:numCache>
                <c:formatCode>General</c:formatCode>
                <c:ptCount val="4"/>
                <c:pt idx="0">
                  <c:v>29</c:v>
                </c:pt>
                <c:pt idx="1">
                  <c:v>29</c:v>
                </c:pt>
                <c:pt idx="2">
                  <c:v>23</c:v>
                </c:pt>
                <c:pt idx="3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9-43DF-B10B-CB201CA33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2020955"/>
        <c:axId val="36708343"/>
      </c:lineChart>
      <c:catAx>
        <c:axId val="9020209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6708343"/>
        <c:crosses val="autoZero"/>
        <c:auto val="1"/>
        <c:lblAlgn val="ctr"/>
        <c:lblOffset val="100"/>
        <c:noMultiLvlLbl val="0"/>
      </c:catAx>
      <c:valAx>
        <c:axId val="36708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020209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及格[60,69]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Summary!$A$17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Summary!$B$17:$E$17</c:f>
              <c:numCache>
                <c:formatCode>General</c:formatCode>
                <c:ptCount val="4"/>
                <c:pt idx="0">
                  <c:v>18</c:v>
                </c:pt>
                <c:pt idx="1">
                  <c:v>17</c:v>
                </c:pt>
                <c:pt idx="2">
                  <c:v>12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20-4367-B368-0DF08548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9091114"/>
        <c:axId val="926580172"/>
      </c:lineChart>
      <c:catAx>
        <c:axId val="72909111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926580172"/>
        <c:crosses val="autoZero"/>
        <c:auto val="1"/>
        <c:lblAlgn val="ctr"/>
        <c:lblOffset val="100"/>
        <c:noMultiLvlLbl val="0"/>
      </c:catAx>
      <c:valAx>
        <c:axId val="9265801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72909111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Exam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ClassA!$E$46</c:f>
              <c:strCache>
                <c:ptCount val="1"/>
                <c:pt idx="0">
                  <c:v>Exam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2E-4A69-8E62-E587BB3839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2E-4A69-8E62-E587BB3839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2E-4A69-8E62-E587BB3839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2E-4A69-8E62-E587BB3839B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2E-4A69-8E62-E587BB3839BC}"/>
              </c:ext>
            </c:extLst>
          </c:dPt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ClassA!$E$47:$E$51</c:f>
              <c:numCache>
                <c:formatCode>General</c:formatCode>
                <c:ptCount val="5"/>
                <c:pt idx="0">
                  <c:v>5</c:v>
                </c:pt>
                <c:pt idx="1">
                  <c:v>22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22E-4A69-8E62-E587BB383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>
                <a:latin typeface="+mj-ea"/>
                <a:ea typeface="+mj-ea"/>
              </a:rPr>
              <a:t>不及格[0,59]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Summary!$A$18</c:f>
              <c:strCache>
                <c:ptCount val="1"/>
                <c:pt idx="0">
                  <c:v>不及格[0,59]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Summary!$B$13:$E$13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Score</c:v>
                </c:pt>
              </c:strCache>
            </c:strRef>
          </c:cat>
          <c:val>
            <c:numRef>
              <c:f>Summary!$B$18:$E$18</c:f>
              <c:numCache>
                <c:formatCode>General</c:formatCode>
                <c:ptCount val="4"/>
                <c:pt idx="0">
                  <c:v>2</c:v>
                </c:pt>
                <c:pt idx="1">
                  <c:v>9</c:v>
                </c:pt>
                <c:pt idx="2">
                  <c:v>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1-4649-91B2-595DBB5FD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5244892"/>
        <c:axId val="542772914"/>
      </c:lineChart>
      <c:catAx>
        <c:axId val="2952448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42772914"/>
        <c:crosses val="autoZero"/>
        <c:auto val="1"/>
        <c:lblAlgn val="ctr"/>
        <c:lblOffset val="100"/>
        <c:noMultiLvlLbl val="0"/>
      </c:catAx>
      <c:valAx>
        <c:axId val="5427729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2952448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+mj-ea"/>
                <a:ea typeface="+mj-ea"/>
              </a:rPr>
              <a:t>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ClassA!$F$46</c:f>
              <c:strCache>
                <c:ptCount val="1"/>
                <c:pt idx="0">
                  <c:v> Score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0-460F-A6D3-E3A0EF55FC7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0-460F-A6D3-E3A0EF55FC7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0-460F-A6D3-E3A0EF55FC7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1A0-460F-A6D3-E3A0EF55FC7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1A0-460F-A6D3-E3A0EF55FC70}"/>
              </c:ext>
            </c:extLst>
          </c:dPt>
          <c:cat>
            <c:strRef>
              <c:f>ClassA!$B$47:$B$51</c:f>
              <c:strCache>
                <c:ptCount val="5"/>
                <c:pt idx="0">
                  <c:v>优秀[90,100]</c:v>
                </c:pt>
                <c:pt idx="1">
                  <c:v>良好[80,89]</c:v>
                </c:pt>
                <c:pt idx="2">
                  <c:v>中等[70,79]</c:v>
                </c:pt>
                <c:pt idx="3">
                  <c:v>及格[60,69]</c:v>
                </c:pt>
                <c:pt idx="4">
                  <c:v>不及格[0,59]</c:v>
                </c:pt>
              </c:strCache>
            </c:strRef>
          </c:cat>
          <c:val>
            <c:numRef>
              <c:f>ClassA!$F$47:$F$51</c:f>
              <c:numCache>
                <c:formatCode>General</c:formatCode>
                <c:ptCount val="5"/>
                <c:pt idx="0">
                  <c:v>3</c:v>
                </c:pt>
                <c:pt idx="1">
                  <c:v>23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1A0-460F-A6D3-E3A0EF55F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微软雅黑" panose="020B0503020204020204" charset="-122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优秀</a:t>
            </a:r>
            <a:r>
              <a:rPr lang="en-US" altLang="zh-CN">
                <a:latin typeface="+mj-ea"/>
                <a:ea typeface="+mj-ea"/>
              </a:rPr>
              <a:t>[90,100]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ClassA!$B$47</c:f>
              <c:strCache>
                <c:ptCount val="1"/>
                <c:pt idx="0">
                  <c:v>优秀[90,100]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ClassA!$C$47:$F$47</c:f>
              <c:numCache>
                <c:formatCode>General</c:formatCode>
                <c:ptCount val="4"/>
                <c:pt idx="0">
                  <c:v>8</c:v>
                </c:pt>
                <c:pt idx="1">
                  <c:v>0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7-444F-8571-1921FFB0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003991"/>
        <c:axId val="104928038"/>
      </c:lineChart>
      <c:catAx>
        <c:axId val="6120039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104928038"/>
        <c:crosses val="autoZero"/>
        <c:auto val="1"/>
        <c:lblAlgn val="ctr"/>
        <c:lblOffset val="100"/>
        <c:noMultiLvlLbl val="0"/>
      </c:catAx>
      <c:valAx>
        <c:axId val="104928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612003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良好</a:t>
            </a:r>
            <a:r>
              <a:rPr lang="en-US" altLang="zh-CN">
                <a:latin typeface="+mj-ea"/>
                <a:ea typeface="+mj-ea"/>
              </a:rPr>
              <a:t>[80,89]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ClassA!$B$48</c:f>
              <c:strCache>
                <c:ptCount val="1"/>
                <c:pt idx="0">
                  <c:v>良好[80,89]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ClassA!$C$48:$F$48</c:f>
              <c:numCache>
                <c:formatCode>General</c:formatCode>
                <c:ptCount val="4"/>
                <c:pt idx="0">
                  <c:v>16</c:v>
                </c:pt>
                <c:pt idx="1">
                  <c:v>17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3-4B1A-9810-39E7840A7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137655"/>
        <c:axId val="637524699"/>
      </c:lineChart>
      <c:catAx>
        <c:axId val="50913765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637524699"/>
        <c:crosses val="autoZero"/>
        <c:auto val="1"/>
        <c:lblAlgn val="ctr"/>
        <c:lblOffset val="100"/>
        <c:noMultiLvlLbl val="0"/>
      </c:catAx>
      <c:valAx>
        <c:axId val="637524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509137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中等</a:t>
            </a:r>
            <a:r>
              <a:rPr lang="en-US" altLang="zh-CN">
                <a:latin typeface="+mj-ea"/>
                <a:ea typeface="+mj-ea"/>
              </a:rPr>
              <a:t>[70,79]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ClassA!$B$49</c:f>
              <c:strCache>
                <c:ptCount val="1"/>
                <c:pt idx="0">
                  <c:v>中等[70,79]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ClassA!$C$49:$F$49</c:f>
              <c:numCache>
                <c:formatCode>General</c:formatCode>
                <c:ptCount val="4"/>
                <c:pt idx="0">
                  <c:v>12</c:v>
                </c:pt>
                <c:pt idx="1">
                  <c:v>15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9D-4D8B-A71E-B67A78309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54389"/>
        <c:axId val="452639347"/>
      </c:lineChart>
      <c:catAx>
        <c:axId val="67435438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452639347"/>
        <c:crosses val="autoZero"/>
        <c:auto val="1"/>
        <c:lblAlgn val="ctr"/>
        <c:lblOffset val="100"/>
        <c:noMultiLvlLbl val="0"/>
      </c:catAx>
      <c:valAx>
        <c:axId val="4526393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67435438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+mj-ea"/>
                <a:ea typeface="+mj-ea"/>
              </a:rPr>
              <a:t>及格</a:t>
            </a:r>
            <a:r>
              <a:rPr lang="en-US" altLang="zh-CN">
                <a:latin typeface="+mj-ea"/>
                <a:ea typeface="+mj-ea"/>
              </a:rPr>
              <a:t>[60,69]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ClassA!$B$50</c:f>
              <c:strCache>
                <c:ptCount val="1"/>
                <c:pt idx="0">
                  <c:v>及格[60,69]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ClassA!$C$46:$F$46</c:f>
              <c:strCache>
                <c:ptCount val="4"/>
                <c:pt idx="0">
                  <c:v>Project</c:v>
                </c:pt>
                <c:pt idx="1">
                  <c:v>Mid-term</c:v>
                </c:pt>
                <c:pt idx="2">
                  <c:v>Exam</c:v>
                </c:pt>
                <c:pt idx="3">
                  <c:v> Score</c:v>
                </c:pt>
              </c:strCache>
            </c:strRef>
          </c:cat>
          <c:val>
            <c:numRef>
              <c:f>ClassA!$C$50:$F$50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03-4D74-9EDF-5B8AF5D93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840830"/>
        <c:axId val="348174451"/>
      </c:lineChart>
      <c:catAx>
        <c:axId val="4658408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348174451"/>
        <c:crosses val="autoZero"/>
        <c:auto val="1"/>
        <c:lblAlgn val="ctr"/>
        <c:lblOffset val="100"/>
        <c:noMultiLvlLbl val="0"/>
      </c:catAx>
      <c:valAx>
        <c:axId val="3481744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微软雅黑" panose="020B0503020204020204" charset="-122"/>
                <a:ea typeface="+mn-ea"/>
                <a:cs typeface="+mn-cs"/>
              </a:defRPr>
            </a:pPr>
            <a:endParaRPr lang="zh-CN"/>
          </a:p>
        </c:txPr>
        <c:crossAx val="4658408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104775</xdr:colOff>
      <xdr:row>2</xdr:row>
      <xdr:rowOff>91440</xdr:rowOff>
    </xdr:from>
    <xdr:to>
      <xdr:col>14</xdr:col>
      <xdr:colOff>548640</xdr:colOff>
      <xdr:row>18</xdr:row>
      <xdr:rowOff>72390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</xdr:colOff>
      <xdr:row>18</xdr:row>
      <xdr:rowOff>71755</xdr:rowOff>
    </xdr:from>
    <xdr:to>
      <xdr:col>11</xdr:col>
      <xdr:colOff>612775</xdr:colOff>
      <xdr:row>29</xdr:row>
      <xdr:rowOff>107315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18</xdr:row>
      <xdr:rowOff>71120</xdr:rowOff>
    </xdr:from>
    <xdr:to>
      <xdr:col>16</xdr:col>
      <xdr:colOff>462915</xdr:colOff>
      <xdr:row>29</xdr:row>
      <xdr:rowOff>109220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59055</xdr:colOff>
      <xdr:row>29</xdr:row>
      <xdr:rowOff>106045</xdr:rowOff>
    </xdr:from>
    <xdr:to>
      <xdr:col>11</xdr:col>
      <xdr:colOff>610235</xdr:colOff>
      <xdr:row>41</xdr:row>
      <xdr:rowOff>39370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606425</xdr:colOff>
      <xdr:row>29</xdr:row>
      <xdr:rowOff>104140</xdr:rowOff>
    </xdr:from>
    <xdr:to>
      <xdr:col>16</xdr:col>
      <xdr:colOff>484505</xdr:colOff>
      <xdr:row>40</xdr:row>
      <xdr:rowOff>173355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51435</xdr:colOff>
      <xdr:row>41</xdr:row>
      <xdr:rowOff>64135</xdr:rowOff>
    </xdr:from>
    <xdr:to>
      <xdr:col>11</xdr:col>
      <xdr:colOff>601980</xdr:colOff>
      <xdr:row>53</xdr:row>
      <xdr:rowOff>1270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615315</xdr:colOff>
      <xdr:row>41</xdr:row>
      <xdr:rowOff>10795</xdr:rowOff>
    </xdr:from>
    <xdr:to>
      <xdr:col>16</xdr:col>
      <xdr:colOff>546100</xdr:colOff>
      <xdr:row>52</xdr:row>
      <xdr:rowOff>133985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38100</xdr:colOff>
      <xdr:row>52</xdr:row>
      <xdr:rowOff>174625</xdr:rowOff>
    </xdr:from>
    <xdr:to>
      <xdr:col>11</xdr:col>
      <xdr:colOff>575310</xdr:colOff>
      <xdr:row>64</xdr:row>
      <xdr:rowOff>117475</xdr:rowOff>
    </xdr:to>
    <xdr:graphicFrame macro="">
      <xdr:nvGraphicFramePr>
        <xdr:cNvPr id="24" name="图表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584835</xdr:colOff>
      <xdr:row>52</xdr:row>
      <xdr:rowOff>120650</xdr:rowOff>
    </xdr:from>
    <xdr:to>
      <xdr:col>16</xdr:col>
      <xdr:colOff>528320</xdr:colOff>
      <xdr:row>64</xdr:row>
      <xdr:rowOff>86995</xdr:rowOff>
    </xdr:to>
    <xdr:graphicFrame macro="">
      <xdr:nvGraphicFramePr>
        <xdr:cNvPr id="25" name="图表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542925</xdr:colOff>
      <xdr:row>44</xdr:row>
      <xdr:rowOff>179705</xdr:rowOff>
    </xdr:from>
    <xdr:to>
      <xdr:col>22</xdr:col>
      <xdr:colOff>1905</xdr:colOff>
      <xdr:row>57</xdr:row>
      <xdr:rowOff>42545</xdr:rowOff>
    </xdr:to>
    <xdr:graphicFrame macro="">
      <xdr:nvGraphicFramePr>
        <xdr:cNvPr id="26" name="图表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158750</xdr:rowOff>
    </xdr:from>
    <xdr:to>
      <xdr:col>14</xdr:col>
      <xdr:colOff>290830</xdr:colOff>
      <xdr:row>18</xdr:row>
      <xdr:rowOff>163830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15240</xdr:colOff>
      <xdr:row>18</xdr:row>
      <xdr:rowOff>175895</xdr:rowOff>
    </xdr:from>
    <xdr:to>
      <xdr:col>11</xdr:col>
      <xdr:colOff>223520</xdr:colOff>
      <xdr:row>29</xdr:row>
      <xdr:rowOff>49530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224790</xdr:colOff>
      <xdr:row>19</xdr:row>
      <xdr:rowOff>635</xdr:rowOff>
    </xdr:from>
    <xdr:to>
      <xdr:col>15</xdr:col>
      <xdr:colOff>425450</xdr:colOff>
      <xdr:row>29</xdr:row>
      <xdr:rowOff>52705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607695</xdr:colOff>
      <xdr:row>29</xdr:row>
      <xdr:rowOff>50165</xdr:rowOff>
    </xdr:from>
    <xdr:to>
      <xdr:col>11</xdr:col>
      <xdr:colOff>210185</xdr:colOff>
      <xdr:row>39</xdr:row>
      <xdr:rowOff>125095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207645</xdr:colOff>
      <xdr:row>29</xdr:row>
      <xdr:rowOff>40640</xdr:rowOff>
    </xdr:from>
    <xdr:to>
      <xdr:col>15</xdr:col>
      <xdr:colOff>431165</xdr:colOff>
      <xdr:row>39</xdr:row>
      <xdr:rowOff>118110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600075</xdr:colOff>
      <xdr:row>39</xdr:row>
      <xdr:rowOff>113030</xdr:rowOff>
    </xdr:from>
    <xdr:to>
      <xdr:col>11</xdr:col>
      <xdr:colOff>193040</xdr:colOff>
      <xdr:row>50</xdr:row>
      <xdr:rowOff>6350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188595</xdr:colOff>
      <xdr:row>39</xdr:row>
      <xdr:rowOff>113665</xdr:rowOff>
    </xdr:from>
    <xdr:to>
      <xdr:col>15</xdr:col>
      <xdr:colOff>396875</xdr:colOff>
      <xdr:row>50</xdr:row>
      <xdr:rowOff>5715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582930</xdr:colOff>
      <xdr:row>49</xdr:row>
      <xdr:rowOff>178435</xdr:rowOff>
    </xdr:from>
    <xdr:to>
      <xdr:col>11</xdr:col>
      <xdr:colOff>194945</xdr:colOff>
      <xdr:row>60</xdr:row>
      <xdr:rowOff>64770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194310</xdr:colOff>
      <xdr:row>50</xdr:row>
      <xdr:rowOff>8890</xdr:rowOff>
    </xdr:from>
    <xdr:to>
      <xdr:col>15</xdr:col>
      <xdr:colOff>413385</xdr:colOff>
      <xdr:row>60</xdr:row>
      <xdr:rowOff>94615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400050</xdr:colOff>
      <xdr:row>41</xdr:row>
      <xdr:rowOff>92710</xdr:rowOff>
    </xdr:from>
    <xdr:to>
      <xdr:col>20</xdr:col>
      <xdr:colOff>304800</xdr:colOff>
      <xdr:row>53</xdr:row>
      <xdr:rowOff>24130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</xdr:colOff>
      <xdr:row>1</xdr:row>
      <xdr:rowOff>7620</xdr:rowOff>
    </xdr:from>
    <xdr:to>
      <xdr:col>14</xdr:col>
      <xdr:colOff>30480</xdr:colOff>
      <xdr:row>16</xdr:row>
      <xdr:rowOff>43180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16</xdr:row>
      <xdr:rowOff>46990</xdr:rowOff>
    </xdr:from>
    <xdr:to>
      <xdr:col>11</xdr:col>
      <xdr:colOff>361950</xdr:colOff>
      <xdr:row>27</xdr:row>
      <xdr:rowOff>24130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373380</xdr:colOff>
      <xdr:row>16</xdr:row>
      <xdr:rowOff>41275</xdr:rowOff>
    </xdr:from>
    <xdr:to>
      <xdr:col>16</xdr:col>
      <xdr:colOff>31115</xdr:colOff>
      <xdr:row>27</xdr:row>
      <xdr:rowOff>7620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13335</xdr:colOff>
      <xdr:row>27</xdr:row>
      <xdr:rowOff>21590</xdr:rowOff>
    </xdr:from>
    <xdr:to>
      <xdr:col>11</xdr:col>
      <xdr:colOff>377825</xdr:colOff>
      <xdr:row>38</xdr:row>
      <xdr:rowOff>5080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382905</xdr:colOff>
      <xdr:row>27</xdr:row>
      <xdr:rowOff>13970</xdr:rowOff>
    </xdr:from>
    <xdr:to>
      <xdr:col>16</xdr:col>
      <xdr:colOff>69215</xdr:colOff>
      <xdr:row>37</xdr:row>
      <xdr:rowOff>180340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9525</xdr:colOff>
      <xdr:row>37</xdr:row>
      <xdr:rowOff>182245</xdr:rowOff>
    </xdr:from>
    <xdr:to>
      <xdr:col>11</xdr:col>
      <xdr:colOff>375285</xdr:colOff>
      <xdr:row>48</xdr:row>
      <xdr:rowOff>180340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390525</xdr:colOff>
      <xdr:row>38</xdr:row>
      <xdr:rowOff>635</xdr:rowOff>
    </xdr:from>
    <xdr:to>
      <xdr:col>16</xdr:col>
      <xdr:colOff>120015</xdr:colOff>
      <xdr:row>49</xdr:row>
      <xdr:rowOff>10160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586740</xdr:colOff>
      <xdr:row>49</xdr:row>
      <xdr:rowOff>4445</xdr:rowOff>
    </xdr:from>
    <xdr:to>
      <xdr:col>11</xdr:col>
      <xdr:colOff>363855</xdr:colOff>
      <xdr:row>60</xdr:row>
      <xdr:rowOff>24130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388620</xdr:colOff>
      <xdr:row>49</xdr:row>
      <xdr:rowOff>13970</xdr:rowOff>
    </xdr:from>
    <xdr:to>
      <xdr:col>16</xdr:col>
      <xdr:colOff>121920</xdr:colOff>
      <xdr:row>60</xdr:row>
      <xdr:rowOff>25400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129540</xdr:colOff>
      <xdr:row>38</xdr:row>
      <xdr:rowOff>2541</xdr:rowOff>
    </xdr:from>
    <xdr:to>
      <xdr:col>21</xdr:col>
      <xdr:colOff>104775</xdr:colOff>
      <xdr:row>49</xdr:row>
      <xdr:rowOff>1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163831</xdr:colOff>
      <xdr:row>3</xdr:row>
      <xdr:rowOff>121920</xdr:rowOff>
    </xdr:from>
    <xdr:to>
      <xdr:col>11</xdr:col>
      <xdr:colOff>441960</xdr:colOff>
      <xdr:row>18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22860</xdr:colOff>
      <xdr:row>18</xdr:row>
      <xdr:rowOff>37465</xdr:rowOff>
    </xdr:from>
    <xdr:to>
      <xdr:col>4</xdr:col>
      <xdr:colOff>41275</xdr:colOff>
      <xdr:row>29</xdr:row>
      <xdr:rowOff>163195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38100</xdr:colOff>
      <xdr:row>18</xdr:row>
      <xdr:rowOff>41275</xdr:rowOff>
    </xdr:from>
    <xdr:to>
      <xdr:col>8</xdr:col>
      <xdr:colOff>579120</xdr:colOff>
      <xdr:row>29</xdr:row>
      <xdr:rowOff>178435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578485</xdr:colOff>
      <xdr:row>18</xdr:row>
      <xdr:rowOff>27940</xdr:rowOff>
    </xdr:from>
    <xdr:to>
      <xdr:col>13</xdr:col>
      <xdr:colOff>492760</xdr:colOff>
      <xdr:row>29</xdr:row>
      <xdr:rowOff>159385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494665</xdr:colOff>
      <xdr:row>18</xdr:row>
      <xdr:rowOff>14605</xdr:rowOff>
    </xdr:from>
    <xdr:to>
      <xdr:col>18</xdr:col>
      <xdr:colOff>415925</xdr:colOff>
      <xdr:row>29</xdr:row>
      <xdr:rowOff>150495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800100</xdr:colOff>
      <xdr:row>43</xdr:row>
      <xdr:rowOff>165100</xdr:rowOff>
    </xdr:from>
    <xdr:to>
      <xdr:col>5</xdr:col>
      <xdr:colOff>172085</xdr:colOff>
      <xdr:row>55</xdr:row>
      <xdr:rowOff>131445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361950</xdr:colOff>
      <xdr:row>44</xdr:row>
      <xdr:rowOff>6350</xdr:rowOff>
    </xdr:from>
    <xdr:to>
      <xdr:col>10</xdr:col>
      <xdr:colOff>314960</xdr:colOff>
      <xdr:row>55</xdr:row>
      <xdr:rowOff>149860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533400</xdr:colOff>
      <xdr:row>44</xdr:row>
      <xdr:rowOff>15875</xdr:rowOff>
    </xdr:from>
    <xdr:to>
      <xdr:col>15</xdr:col>
      <xdr:colOff>486410</xdr:colOff>
      <xdr:row>55</xdr:row>
      <xdr:rowOff>159385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628650</xdr:colOff>
      <xdr:row>56</xdr:row>
      <xdr:rowOff>82550</xdr:rowOff>
    </xdr:from>
    <xdr:to>
      <xdr:col>7</xdr:col>
      <xdr:colOff>543560</xdr:colOff>
      <xdr:row>68</xdr:row>
      <xdr:rowOff>60325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9525</xdr:colOff>
      <xdr:row>56</xdr:row>
      <xdr:rowOff>82550</xdr:rowOff>
    </xdr:from>
    <xdr:to>
      <xdr:col>13</xdr:col>
      <xdr:colOff>224790</xdr:colOff>
      <xdr:row>69</xdr:row>
      <xdr:rowOff>40640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3" connectionId="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2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3" connectionId="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ExternalData_2" connectionId="3" autoFormatId="16" applyNumberFormats="0" applyBorderFormats="0" applyFontFormats="1" applyPatternFormats="1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顶峰">
  <a:themeElements>
    <a:clrScheme name="Apex">
      <a:dk1>
        <a:sysClr val="windowText" lastClr="000000"/>
      </a:dk1>
      <a:lt1>
        <a:sysClr val="window" lastClr="FFFFFF"/>
      </a:lt1>
      <a:dk2>
        <a:srgbClr val="69676D"/>
      </a:dk2>
      <a:lt2>
        <a:srgbClr val="C9C2D1"/>
      </a:lt2>
      <a:accent1>
        <a:srgbClr val="CEB966"/>
      </a:accent1>
      <a:accent2>
        <a:srgbClr val="9CB084"/>
      </a:accent2>
      <a:accent3>
        <a:srgbClr val="6BB1C9"/>
      </a:accent3>
      <a:accent4>
        <a:srgbClr val="6585CF"/>
      </a:accent4>
      <a:accent5>
        <a:srgbClr val="7E6BC9"/>
      </a:accent5>
      <a:accent6>
        <a:srgbClr val="A379BB"/>
      </a:accent6>
      <a:hlink>
        <a:srgbClr val="410082"/>
      </a:hlink>
      <a:folHlink>
        <a:srgbClr val="932968"/>
      </a:folHlink>
    </a:clrScheme>
    <a:fontScheme name="Apex">
      <a:majorFont>
        <a:latin typeface="Lucida Sans"/>
        <a:ea typeface=""/>
        <a:cs typeface=""/>
        <a:font script="Grek" typeface="Arial"/>
        <a:font script="Cyrl" typeface="Arial"/>
        <a:font script="Jpan" typeface="HG丸ｺﾞｼｯｸM-PRO"/>
        <a:font script="Hang" typeface="휴먼옛체"/>
        <a:font script="Hans" typeface="黑体"/>
        <a:font script="Hant" typeface="微軟正黑體"/>
        <a:font script="Arab" typeface="Tahoma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Book Antiqua"/>
        <a:ea typeface=""/>
        <a:cs typeface=""/>
        <a:font script="Grek" typeface="Times New Roman"/>
        <a:font script="Cyrl" typeface="Times New Roman"/>
        <a:font script="Jpan" typeface="HG明朝B"/>
        <a:font script="Hang" typeface="돋움"/>
        <a:font script="Hans" typeface="宋体"/>
        <a:font script="Hant" typeface="新細明體"/>
        <a:font script="Arab" typeface="Times New Roman"/>
        <a:font script="Hebr" typeface="David"/>
        <a:font script="Thai" typeface="Eucrosia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Apex">
      <a:fillStyleLst>
        <a:solidFill>
          <a:schemeClr val="phClr"/>
        </a:solidFill>
        <a:gradFill rotWithShape="1">
          <a:gsLst>
            <a:gs pos="20000">
              <a:schemeClr val="phClr">
                <a:tint val="9000"/>
              </a:schemeClr>
            </a:gs>
            <a:gs pos="100000">
              <a:schemeClr val="phClr">
                <a:tint val="70000"/>
                <a:satMod val="100000"/>
              </a:schemeClr>
            </a:gs>
          </a:gsLst>
          <a:path path="circle">
            <a:fillToRect l="-15000" t="-15000" r="115000" b="115000"/>
          </a:path>
        </a:gradFill>
        <a:gradFill rotWithShape="1">
          <a:gsLst>
            <a:gs pos="0">
              <a:schemeClr val="phClr">
                <a:shade val="60000"/>
              </a:schemeClr>
            </a:gs>
            <a:gs pos="33000">
              <a:schemeClr val="phClr">
                <a:tint val="86500"/>
              </a:schemeClr>
            </a:gs>
            <a:gs pos="46750">
              <a:schemeClr val="phClr">
                <a:tint val="71000"/>
                <a:satMod val="112000"/>
              </a:schemeClr>
            </a:gs>
            <a:gs pos="53000">
              <a:schemeClr val="phClr">
                <a:tint val="71000"/>
                <a:satMod val="112000"/>
              </a:schemeClr>
            </a:gs>
            <a:gs pos="68000">
              <a:schemeClr val="phClr">
                <a:tint val="86000"/>
              </a:schemeClr>
            </a:gs>
            <a:gs pos="100000">
              <a:schemeClr val="phClr">
                <a:shade val="60000"/>
              </a:schemeClr>
            </a:gs>
          </a:gsLst>
          <a:lin ang="8350000" scaled="1"/>
        </a:gradFill>
      </a:fillStyleLst>
      <a:lnStyleLst>
        <a:ln w="9525" cap="flat" cmpd="sng" algn="ctr">
          <a:solidFill>
            <a:schemeClr val="phClr">
              <a:shade val="48000"/>
              <a:satMod val="11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130000" dist="101600" dir="2700000" algn="tl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</a:effectStyle>
        <a:effectStyle>
          <a:effectLst>
            <a:outerShdw blurRad="190500" dist="228600" dir="2700000" sy="90000" rotWithShape="0">
              <a:srgbClr val="000000">
                <a:alpha val="25500"/>
              </a:srgbClr>
            </a:outerShdw>
          </a:effectLst>
          <a:scene3d>
            <a:camera prst="orthographicFront" fov="0">
              <a:rot lat="0" lon="0" rev="0"/>
            </a:camera>
            <a:lightRig rig="soft" dir="tl">
              <a:rot lat="0" lon="0" rev="20100000"/>
            </a:lightRig>
          </a:scene3d>
          <a:sp3d>
            <a:bevelT w="50800"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180000"/>
              </a:schemeClr>
            </a:gs>
            <a:gs pos="100000">
              <a:schemeClr val="phClr">
                <a:shade val="45000"/>
                <a:satMod val="120000"/>
              </a:schemeClr>
            </a:gs>
          </a:gsLst>
          <a:path path="circle">
            <a:fillToRect r="100000" b="100000"/>
          </a:path>
        </a:gradFill>
        <a:blipFill>
          <a:blip xmlns:r="http://schemas.openxmlformats.org/officeDocument/2006/relationships" r:embed="rId1">
            <a:duotone>
              <a:schemeClr val="phClr">
                <a:shade val="3000"/>
                <a:satMod val="110000"/>
              </a:schemeClr>
              <a:schemeClr val="phClr">
                <a:tint val="60000"/>
                <a:satMod val="425000"/>
              </a:schemeClr>
            </a:duotone>
          </a:blip>
          <a:stretch>
            <a:fillRect/>
          </a:stretch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Relationship Id="rId4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3.xml"/><Relationship Id="rId4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abSelected="1" workbookViewId="0">
      <selection activeCell="F2" sqref="F2"/>
    </sheetView>
  </sheetViews>
  <sheetFormatPr defaultColWidth="9" defaultRowHeight="14.4" x14ac:dyDescent="0.25"/>
  <cols>
    <col min="1" max="1" width="9" customWidth="1"/>
    <col min="2" max="2" width="12.21875" customWidth="1"/>
    <col min="3" max="3" width="8.88671875" customWidth="1"/>
    <col min="4" max="4" width="9.44140625" customWidth="1"/>
    <col min="5" max="5" width="6.21875" customWidth="1"/>
    <col min="6" max="6" width="6.77734375" customWidth="1"/>
    <col min="7" max="7" width="7.109375" customWidth="1"/>
  </cols>
  <sheetData>
    <row r="1" spans="1:7" x14ac:dyDescent="0.25">
      <c r="A1" s="12" t="s">
        <v>0</v>
      </c>
      <c r="B1" s="12"/>
      <c r="C1" s="12"/>
      <c r="D1" s="12"/>
      <c r="E1" s="12"/>
      <c r="F1" s="12"/>
      <c r="G1" s="12"/>
    </row>
    <row r="2" spans="1:7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">
        <v>150012</v>
      </c>
      <c r="B3" s="1" t="s">
        <v>8</v>
      </c>
      <c r="C3" s="6">
        <v>86</v>
      </c>
      <c r="D3" s="1">
        <v>75</v>
      </c>
      <c r="E3" s="1">
        <v>83</v>
      </c>
      <c r="F3" s="1">
        <f>ROUND(0.3*C3+0.2*D3+0.5*E3,0)</f>
        <v>82</v>
      </c>
      <c r="G3" s="1" t="str">
        <f>IF(F3&lt;60,"不及格",IF(F3&lt;70,"及格",IF(F3&lt;80,"中等",IF(F3&lt;90,"良好",IF(F3&lt;101,"优秀")))))</f>
        <v>良好</v>
      </c>
    </row>
    <row r="4" spans="1:7" x14ac:dyDescent="0.25">
      <c r="A4" s="1">
        <v>150015</v>
      </c>
      <c r="B4" s="1" t="s">
        <v>9</v>
      </c>
      <c r="C4" s="6">
        <v>78</v>
      </c>
      <c r="D4" s="1">
        <v>88</v>
      </c>
      <c r="E4" s="1">
        <v>85</v>
      </c>
      <c r="F4" s="1">
        <f t="shared" ref="F4:F39" si="0">ROUND(0.3*C4+0.2*D4+0.5*E4,0)</f>
        <v>84</v>
      </c>
      <c r="G4" s="1" t="str">
        <f t="shared" ref="G4:G40" si="1">IF(F4&lt;60,"不及格",IF(F4&lt;70,"及格",IF(F4&lt;80,"中等",IF(F4&lt;90,"良好",IF(F4&lt;101,"优秀")))))</f>
        <v>良好</v>
      </c>
    </row>
    <row r="5" spans="1:7" x14ac:dyDescent="0.25">
      <c r="A5" s="1">
        <v>150017</v>
      </c>
      <c r="B5" s="1" t="s">
        <v>10</v>
      </c>
      <c r="C5" s="8">
        <v>90</v>
      </c>
      <c r="D5" s="1">
        <v>86</v>
      </c>
      <c r="E5" s="1">
        <v>95</v>
      </c>
      <c r="F5" s="1">
        <f t="shared" si="0"/>
        <v>92</v>
      </c>
      <c r="G5" s="9" t="str">
        <f>IF(F5&lt;60,"不及格",IF(F5&lt;70,"及格",IF(F5&lt;80,"中等",IF(F5&lt;90,"良好",IF(F5&lt;101,"优秀")))))</f>
        <v>优秀</v>
      </c>
    </row>
    <row r="6" spans="1:7" x14ac:dyDescent="0.25">
      <c r="A6" s="1">
        <v>151012</v>
      </c>
      <c r="B6" s="1" t="s">
        <v>11</v>
      </c>
      <c r="C6" s="6">
        <v>75</v>
      </c>
      <c r="D6" s="1">
        <v>68</v>
      </c>
      <c r="E6" s="1">
        <v>77</v>
      </c>
      <c r="F6" s="1">
        <f t="shared" si="0"/>
        <v>75</v>
      </c>
      <c r="G6" s="1" t="str">
        <f t="shared" si="1"/>
        <v>中等</v>
      </c>
    </row>
    <row r="7" spans="1:7" x14ac:dyDescent="0.25">
      <c r="A7" s="1">
        <v>151306</v>
      </c>
      <c r="B7" s="1" t="s">
        <v>12</v>
      </c>
      <c r="C7" s="6">
        <v>85</v>
      </c>
      <c r="D7" s="1">
        <v>88</v>
      </c>
      <c r="E7" s="1">
        <v>90</v>
      </c>
      <c r="F7" s="1">
        <f t="shared" si="0"/>
        <v>88</v>
      </c>
      <c r="G7" s="1" t="str">
        <f t="shared" si="1"/>
        <v>良好</v>
      </c>
    </row>
    <row r="8" spans="1:7" x14ac:dyDescent="0.25">
      <c r="A8" s="1">
        <v>151312</v>
      </c>
      <c r="B8" s="1" t="s">
        <v>13</v>
      </c>
      <c r="C8" s="6">
        <v>70</v>
      </c>
      <c r="D8" s="1">
        <v>75</v>
      </c>
      <c r="E8" s="1">
        <v>66</v>
      </c>
      <c r="F8" s="1">
        <f t="shared" si="0"/>
        <v>69</v>
      </c>
      <c r="G8" s="1" t="str">
        <f t="shared" si="1"/>
        <v>及格</v>
      </c>
    </row>
    <row r="9" spans="1:7" x14ac:dyDescent="0.25">
      <c r="A9" s="1">
        <v>151315</v>
      </c>
      <c r="B9" s="1" t="s">
        <v>14</v>
      </c>
      <c r="C9" s="6">
        <v>75</v>
      </c>
      <c r="D9" s="1">
        <v>80</v>
      </c>
      <c r="E9" s="1">
        <v>86</v>
      </c>
      <c r="F9" s="1">
        <f t="shared" si="0"/>
        <v>82</v>
      </c>
      <c r="G9" s="1" t="str">
        <f>IF(F9&lt;60,"不及格",IF(F9&lt;70,"及格",IF(F9&lt;80,"中等",IF(F9&lt;90,"良好",IF(F9&lt;101,"优秀")))))</f>
        <v>良好</v>
      </c>
    </row>
    <row r="10" spans="1:7" x14ac:dyDescent="0.25">
      <c r="A10" s="1">
        <v>151412</v>
      </c>
      <c r="B10" s="1" t="s">
        <v>15</v>
      </c>
      <c r="C10" s="8">
        <v>95</v>
      </c>
      <c r="D10" s="1">
        <v>86</v>
      </c>
      <c r="E10" s="1">
        <v>92</v>
      </c>
      <c r="F10" s="1">
        <f t="shared" si="0"/>
        <v>92</v>
      </c>
      <c r="G10" s="1" t="str">
        <f t="shared" si="1"/>
        <v>优秀</v>
      </c>
    </row>
    <row r="11" spans="1:7" x14ac:dyDescent="0.25">
      <c r="A11" s="1">
        <v>151417</v>
      </c>
      <c r="B11" s="1" t="s">
        <v>16</v>
      </c>
      <c r="C11" s="6">
        <v>70</v>
      </c>
      <c r="D11" s="1">
        <v>60</v>
      </c>
      <c r="E11" s="1">
        <v>55</v>
      </c>
      <c r="F11" s="1">
        <f t="shared" si="0"/>
        <v>61</v>
      </c>
      <c r="G11" s="1" t="str">
        <f t="shared" si="1"/>
        <v>及格</v>
      </c>
    </row>
    <row r="12" spans="1:7" x14ac:dyDescent="0.25">
      <c r="A12" s="1">
        <v>151428</v>
      </c>
      <c r="B12" s="1" t="s">
        <v>17</v>
      </c>
      <c r="C12" s="6">
        <v>85</v>
      </c>
      <c r="D12" s="1">
        <v>75</v>
      </c>
      <c r="E12" s="1">
        <v>80</v>
      </c>
      <c r="F12" s="1">
        <f t="shared" si="0"/>
        <v>81</v>
      </c>
      <c r="G12" s="1" t="str">
        <f t="shared" si="1"/>
        <v>良好</v>
      </c>
    </row>
    <row r="13" spans="1:7" x14ac:dyDescent="0.25">
      <c r="A13" s="1">
        <v>151501</v>
      </c>
      <c r="B13" s="1" t="s">
        <v>18</v>
      </c>
      <c r="C13" s="6">
        <v>75</v>
      </c>
      <c r="D13" s="1">
        <v>80</v>
      </c>
      <c r="E13" s="1">
        <v>83</v>
      </c>
      <c r="F13" s="1">
        <f t="shared" si="0"/>
        <v>80</v>
      </c>
      <c r="G13" s="1" t="str">
        <f t="shared" si="1"/>
        <v>良好</v>
      </c>
    </row>
    <row r="14" spans="1:7" x14ac:dyDescent="0.25">
      <c r="A14" s="1">
        <v>151508</v>
      </c>
      <c r="B14" s="1" t="s">
        <v>19</v>
      </c>
      <c r="C14" s="6">
        <v>88</v>
      </c>
      <c r="D14" s="1">
        <v>75</v>
      </c>
      <c r="E14" s="1">
        <v>76</v>
      </c>
      <c r="F14" s="1">
        <f t="shared" si="0"/>
        <v>79</v>
      </c>
      <c r="G14" s="1" t="str">
        <f t="shared" si="1"/>
        <v>中等</v>
      </c>
    </row>
    <row r="15" spans="1:7" x14ac:dyDescent="0.25">
      <c r="A15" s="1">
        <v>151603</v>
      </c>
      <c r="B15" s="1" t="s">
        <v>20</v>
      </c>
      <c r="C15" s="6">
        <v>70</v>
      </c>
      <c r="D15" s="1">
        <v>83</v>
      </c>
      <c r="E15" s="1">
        <v>83</v>
      </c>
      <c r="F15" s="1">
        <f t="shared" si="0"/>
        <v>79</v>
      </c>
      <c r="G15" s="1" t="str">
        <f t="shared" si="1"/>
        <v>中等</v>
      </c>
    </row>
    <row r="16" spans="1:7" x14ac:dyDescent="0.25">
      <c r="A16" s="1">
        <v>151612</v>
      </c>
      <c r="B16" s="1" t="s">
        <v>21</v>
      </c>
      <c r="C16" s="6">
        <v>70</v>
      </c>
      <c r="D16" s="1">
        <v>50</v>
      </c>
      <c r="E16" s="1">
        <v>45</v>
      </c>
      <c r="F16" s="1">
        <f t="shared" si="0"/>
        <v>54</v>
      </c>
      <c r="G16" s="1" t="str">
        <f t="shared" si="1"/>
        <v>不及格</v>
      </c>
    </row>
    <row r="17" spans="1:7" x14ac:dyDescent="0.25">
      <c r="A17" s="1">
        <v>151711</v>
      </c>
      <c r="B17" s="1" t="s">
        <v>22</v>
      </c>
      <c r="C17" s="8">
        <v>93</v>
      </c>
      <c r="D17" s="1">
        <v>85</v>
      </c>
      <c r="E17" s="1">
        <v>88</v>
      </c>
      <c r="F17" s="1">
        <f t="shared" si="0"/>
        <v>89</v>
      </c>
      <c r="G17" s="1" t="str">
        <f t="shared" si="1"/>
        <v>良好</v>
      </c>
    </row>
    <row r="18" spans="1:7" x14ac:dyDescent="0.25">
      <c r="A18" s="1">
        <v>151715</v>
      </c>
      <c r="B18" s="1" t="s">
        <v>23</v>
      </c>
      <c r="C18" s="6">
        <v>75</v>
      </c>
      <c r="D18" s="1">
        <v>75</v>
      </c>
      <c r="E18" s="1">
        <v>68</v>
      </c>
      <c r="F18" s="1">
        <f t="shared" si="0"/>
        <v>72</v>
      </c>
      <c r="G18" s="1" t="str">
        <f t="shared" si="1"/>
        <v>中等</v>
      </c>
    </row>
    <row r="19" spans="1:7" x14ac:dyDescent="0.25">
      <c r="A19" s="1">
        <v>151809</v>
      </c>
      <c r="B19" s="1" t="s">
        <v>24</v>
      </c>
      <c r="C19" s="6">
        <v>65</v>
      </c>
      <c r="D19" s="1">
        <v>60</v>
      </c>
      <c r="E19" s="1">
        <v>63</v>
      </c>
      <c r="F19" s="1">
        <f t="shared" si="0"/>
        <v>63</v>
      </c>
      <c r="G19" s="1" t="str">
        <f t="shared" si="1"/>
        <v>及格</v>
      </c>
    </row>
    <row r="20" spans="1:7" x14ac:dyDescent="0.25">
      <c r="A20" s="1">
        <v>151816</v>
      </c>
      <c r="B20" s="1" t="s">
        <v>25</v>
      </c>
      <c r="C20" s="8">
        <v>90</v>
      </c>
      <c r="D20" s="1">
        <v>88</v>
      </c>
      <c r="E20" s="1">
        <v>93</v>
      </c>
      <c r="F20" s="1">
        <f t="shared" si="0"/>
        <v>91</v>
      </c>
      <c r="G20" s="1" t="str">
        <f t="shared" si="1"/>
        <v>优秀</v>
      </c>
    </row>
    <row r="21" spans="1:7" x14ac:dyDescent="0.25">
      <c r="A21" s="1">
        <v>151823</v>
      </c>
      <c r="B21" s="1" t="s">
        <v>26</v>
      </c>
      <c r="C21" s="6">
        <v>86</v>
      </c>
      <c r="D21" s="1">
        <v>75</v>
      </c>
      <c r="E21" s="1">
        <v>83</v>
      </c>
      <c r="F21" s="1">
        <f t="shared" si="0"/>
        <v>82</v>
      </c>
      <c r="G21" s="1" t="str">
        <f t="shared" si="1"/>
        <v>良好</v>
      </c>
    </row>
    <row r="22" spans="1:7" x14ac:dyDescent="0.25">
      <c r="A22" s="1">
        <v>152101</v>
      </c>
      <c r="B22" s="1" t="s">
        <v>27</v>
      </c>
      <c r="C22" s="6">
        <v>80</v>
      </c>
      <c r="D22" s="1">
        <v>75</v>
      </c>
      <c r="E22" s="1">
        <v>88</v>
      </c>
      <c r="F22" s="1">
        <f t="shared" si="0"/>
        <v>83</v>
      </c>
      <c r="G22" s="1" t="str">
        <f t="shared" si="1"/>
        <v>良好</v>
      </c>
    </row>
    <row r="23" spans="1:7" x14ac:dyDescent="0.25">
      <c r="A23" s="1">
        <v>152111</v>
      </c>
      <c r="B23" s="1" t="s">
        <v>28</v>
      </c>
      <c r="C23" s="6">
        <v>70</v>
      </c>
      <c r="D23" s="1">
        <v>65</v>
      </c>
      <c r="E23" s="1">
        <v>45</v>
      </c>
      <c r="F23" s="1">
        <f t="shared" si="0"/>
        <v>57</v>
      </c>
      <c r="G23" s="6" t="str">
        <f t="shared" si="1"/>
        <v>不及格</v>
      </c>
    </row>
    <row r="24" spans="1:7" x14ac:dyDescent="0.25">
      <c r="A24" s="1">
        <v>152116</v>
      </c>
      <c r="B24" s="1" t="s">
        <v>29</v>
      </c>
      <c r="C24" s="6">
        <v>86</v>
      </c>
      <c r="D24" s="1">
        <v>75</v>
      </c>
      <c r="E24" s="1">
        <v>83</v>
      </c>
      <c r="F24" s="1">
        <f t="shared" si="0"/>
        <v>82</v>
      </c>
      <c r="G24" s="1" t="str">
        <f t="shared" si="1"/>
        <v>良好</v>
      </c>
    </row>
    <row r="25" spans="1:7" x14ac:dyDescent="0.25">
      <c r="A25" s="1">
        <v>152122</v>
      </c>
      <c r="B25" s="1" t="s">
        <v>30</v>
      </c>
      <c r="C25" s="8">
        <v>93</v>
      </c>
      <c r="D25" s="1">
        <v>85</v>
      </c>
      <c r="E25" s="1">
        <v>88</v>
      </c>
      <c r="F25" s="1">
        <f t="shared" si="0"/>
        <v>89</v>
      </c>
      <c r="G25" s="1" t="str">
        <f t="shared" si="1"/>
        <v>良好</v>
      </c>
    </row>
    <row r="26" spans="1:7" x14ac:dyDescent="0.25">
      <c r="A26" s="1">
        <v>152309</v>
      </c>
      <c r="B26" s="1" t="s">
        <v>31</v>
      </c>
      <c r="C26" s="6">
        <v>86</v>
      </c>
      <c r="D26" s="1">
        <v>75</v>
      </c>
      <c r="E26" s="1">
        <v>83</v>
      </c>
      <c r="F26" s="1">
        <f t="shared" si="0"/>
        <v>82</v>
      </c>
      <c r="G26" s="1" t="str">
        <f t="shared" si="1"/>
        <v>良好</v>
      </c>
    </row>
    <row r="27" spans="1:7" x14ac:dyDescent="0.25">
      <c r="A27" s="1">
        <v>152311</v>
      </c>
      <c r="B27" s="1" t="s">
        <v>32</v>
      </c>
      <c r="C27" s="6">
        <v>80</v>
      </c>
      <c r="D27" s="1">
        <v>85</v>
      </c>
      <c r="E27" s="1">
        <v>83</v>
      </c>
      <c r="F27" s="1">
        <f t="shared" si="0"/>
        <v>83</v>
      </c>
      <c r="G27" s="1" t="str">
        <f t="shared" si="1"/>
        <v>良好</v>
      </c>
    </row>
    <row r="28" spans="1:7" x14ac:dyDescent="0.25">
      <c r="A28" s="1">
        <v>152318</v>
      </c>
      <c r="B28" s="1" t="s">
        <v>33</v>
      </c>
      <c r="C28" s="6">
        <v>86</v>
      </c>
      <c r="D28" s="1">
        <v>75</v>
      </c>
      <c r="E28" s="1">
        <v>83</v>
      </c>
      <c r="F28" s="1">
        <f t="shared" si="0"/>
        <v>82</v>
      </c>
      <c r="G28" s="1" t="str">
        <f t="shared" si="1"/>
        <v>良好</v>
      </c>
    </row>
    <row r="29" spans="1:7" x14ac:dyDescent="0.25">
      <c r="A29" s="1">
        <v>152319</v>
      </c>
      <c r="B29" s="1" t="s">
        <v>34</v>
      </c>
      <c r="C29" s="8">
        <v>93</v>
      </c>
      <c r="D29" s="1">
        <v>85</v>
      </c>
      <c r="E29" s="1">
        <v>88</v>
      </c>
      <c r="F29" s="1">
        <f t="shared" si="0"/>
        <v>89</v>
      </c>
      <c r="G29" s="1" t="str">
        <f t="shared" si="1"/>
        <v>良好</v>
      </c>
    </row>
    <row r="30" spans="1:7" x14ac:dyDescent="0.25">
      <c r="A30" s="1">
        <v>152511</v>
      </c>
      <c r="B30" s="1" t="s">
        <v>35</v>
      </c>
      <c r="C30" s="6">
        <v>70</v>
      </c>
      <c r="D30" s="1">
        <v>66</v>
      </c>
      <c r="E30" s="1">
        <v>78</v>
      </c>
      <c r="F30" s="1">
        <f t="shared" si="0"/>
        <v>73</v>
      </c>
      <c r="G30" s="1" t="str">
        <f t="shared" si="1"/>
        <v>中等</v>
      </c>
    </row>
    <row r="31" spans="1:7" x14ac:dyDescent="0.25">
      <c r="A31" s="1">
        <v>152512</v>
      </c>
      <c r="B31" s="1" t="s">
        <v>36</v>
      </c>
      <c r="C31" s="6">
        <v>86</v>
      </c>
      <c r="D31" s="1">
        <v>85</v>
      </c>
      <c r="E31" s="1">
        <v>93</v>
      </c>
      <c r="F31" s="1">
        <f t="shared" si="0"/>
        <v>89</v>
      </c>
      <c r="G31" s="1" t="str">
        <f t="shared" si="1"/>
        <v>良好</v>
      </c>
    </row>
    <row r="32" spans="1:7" x14ac:dyDescent="0.25">
      <c r="A32" s="1">
        <v>152612</v>
      </c>
      <c r="B32" s="1" t="s">
        <v>37</v>
      </c>
      <c r="C32" s="6">
        <v>86</v>
      </c>
      <c r="D32" s="1">
        <v>75</v>
      </c>
      <c r="E32" s="1">
        <v>83</v>
      </c>
      <c r="F32" s="1">
        <f t="shared" si="0"/>
        <v>82</v>
      </c>
      <c r="G32" s="1" t="str">
        <f t="shared" si="1"/>
        <v>良好</v>
      </c>
    </row>
    <row r="33" spans="1:7" x14ac:dyDescent="0.25">
      <c r="A33" s="1">
        <v>152702</v>
      </c>
      <c r="B33" s="1" t="s">
        <v>38</v>
      </c>
      <c r="C33" s="8">
        <v>93</v>
      </c>
      <c r="D33" s="1">
        <v>85</v>
      </c>
      <c r="E33" s="1">
        <v>88</v>
      </c>
      <c r="F33" s="1">
        <f t="shared" si="0"/>
        <v>89</v>
      </c>
      <c r="G33" s="1" t="str">
        <f t="shared" si="1"/>
        <v>良好</v>
      </c>
    </row>
    <row r="34" spans="1:7" x14ac:dyDescent="0.25">
      <c r="A34" s="1">
        <v>152703</v>
      </c>
      <c r="B34" s="1" t="s">
        <v>39</v>
      </c>
      <c r="C34" s="6">
        <v>66</v>
      </c>
      <c r="D34" s="1">
        <v>75</v>
      </c>
      <c r="E34" s="1">
        <v>73</v>
      </c>
      <c r="F34" s="1">
        <f t="shared" si="0"/>
        <v>71</v>
      </c>
      <c r="G34" s="1" t="str">
        <f t="shared" si="1"/>
        <v>中等</v>
      </c>
    </row>
    <row r="35" spans="1:7" x14ac:dyDescent="0.25">
      <c r="A35" s="1">
        <v>152713</v>
      </c>
      <c r="B35" s="1" t="s">
        <v>40</v>
      </c>
      <c r="C35" s="6">
        <v>86</v>
      </c>
      <c r="D35" s="1">
        <v>75</v>
      </c>
      <c r="E35" s="1">
        <v>83</v>
      </c>
      <c r="F35" s="1">
        <f t="shared" si="0"/>
        <v>82</v>
      </c>
      <c r="G35" s="1" t="str">
        <f t="shared" si="1"/>
        <v>良好</v>
      </c>
    </row>
    <row r="36" spans="1:7" x14ac:dyDescent="0.25">
      <c r="A36" s="1">
        <v>152911</v>
      </c>
      <c r="B36" s="1" t="s">
        <v>41</v>
      </c>
      <c r="C36" s="8">
        <v>93</v>
      </c>
      <c r="D36" s="1">
        <v>85</v>
      </c>
      <c r="E36" s="1">
        <v>88</v>
      </c>
      <c r="F36" s="1">
        <f t="shared" si="0"/>
        <v>89</v>
      </c>
      <c r="G36" s="1" t="str">
        <f t="shared" si="1"/>
        <v>良好</v>
      </c>
    </row>
    <row r="37" spans="1:7" x14ac:dyDescent="0.25">
      <c r="A37" s="1">
        <v>152918</v>
      </c>
      <c r="B37" s="1" t="s">
        <v>42</v>
      </c>
      <c r="C37" s="6">
        <v>86</v>
      </c>
      <c r="D37" s="1">
        <v>85</v>
      </c>
      <c r="E37" s="1">
        <v>83</v>
      </c>
      <c r="F37" s="1">
        <f t="shared" si="0"/>
        <v>84</v>
      </c>
      <c r="G37" s="1" t="str">
        <f t="shared" si="1"/>
        <v>良好</v>
      </c>
    </row>
    <row r="38" spans="1:7" x14ac:dyDescent="0.25">
      <c r="A38" s="1">
        <v>152922</v>
      </c>
      <c r="B38" s="1" t="s">
        <v>43</v>
      </c>
      <c r="C38" s="6">
        <v>86</v>
      </c>
      <c r="D38" s="1">
        <v>75</v>
      </c>
      <c r="E38" s="1">
        <v>83</v>
      </c>
      <c r="F38" s="1">
        <f t="shared" si="0"/>
        <v>82</v>
      </c>
      <c r="G38" s="1" t="str">
        <f t="shared" si="1"/>
        <v>良好</v>
      </c>
    </row>
    <row r="39" spans="1:7" x14ac:dyDescent="0.25">
      <c r="A39" s="1">
        <v>153003</v>
      </c>
      <c r="B39" s="1" t="s">
        <v>44</v>
      </c>
      <c r="C39" s="6">
        <v>83</v>
      </c>
      <c r="D39" s="1">
        <v>85</v>
      </c>
      <c r="E39" s="1">
        <v>88</v>
      </c>
      <c r="F39" s="1">
        <f t="shared" si="0"/>
        <v>86</v>
      </c>
      <c r="G39" s="1" t="str">
        <f t="shared" si="1"/>
        <v>良好</v>
      </c>
    </row>
    <row r="40" spans="1:7" x14ac:dyDescent="0.25">
      <c r="A40" s="1">
        <v>153106</v>
      </c>
      <c r="B40" s="1" t="s">
        <v>45</v>
      </c>
      <c r="C40" s="6">
        <v>76</v>
      </c>
      <c r="D40" s="1">
        <v>75</v>
      </c>
      <c r="E40" s="1">
        <v>63</v>
      </c>
      <c r="F40" s="1">
        <f>ROUND(0.3*C40+0.2*D40+0.5*E40,0)</f>
        <v>69</v>
      </c>
      <c r="G40" s="1" t="str">
        <f t="shared" si="1"/>
        <v>及格</v>
      </c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 t="s">
        <v>46</v>
      </c>
      <c r="C42" s="1">
        <f>MAX(C3:C40)</f>
        <v>95</v>
      </c>
      <c r="D42" s="1">
        <f>MAX(D3:D40)</f>
        <v>88</v>
      </c>
      <c r="E42" s="1">
        <f>MAX(E3:E40)</f>
        <v>95</v>
      </c>
      <c r="F42" s="1">
        <f>MAX(F3:F40)</f>
        <v>92</v>
      </c>
      <c r="G42" s="1"/>
    </row>
    <row r="43" spans="1:7" x14ac:dyDescent="0.25">
      <c r="A43" s="1"/>
      <c r="B43" s="1" t="s">
        <v>47</v>
      </c>
      <c r="C43" s="1">
        <f>MIN(C3:C40)</f>
        <v>65</v>
      </c>
      <c r="D43" s="1">
        <f>MIN(D3:D40)</f>
        <v>50</v>
      </c>
      <c r="E43" s="1">
        <f>MIN(E3:E40)</f>
        <v>45</v>
      </c>
      <c r="F43" s="1">
        <f>MIN(F3:F40)</f>
        <v>54</v>
      </c>
      <c r="G43" s="1"/>
    </row>
    <row r="44" spans="1:7" x14ac:dyDescent="0.25">
      <c r="A44" s="1"/>
      <c r="B44" s="1" t="s">
        <v>48</v>
      </c>
      <c r="C44" s="7">
        <f>AVERAGE(C3:C40)</f>
        <v>81.736842105263165</v>
      </c>
      <c r="D44" s="7">
        <f>AVERAGE(D3:D40)</f>
        <v>77.315789473684205</v>
      </c>
      <c r="E44" s="7">
        <f>AVERAGE(E3:E40)</f>
        <v>79.868421052631575</v>
      </c>
      <c r="F44" s="7">
        <f>AVERAGE(F3:F40)</f>
        <v>79.94736842105263</v>
      </c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5" t="s">
        <v>49</v>
      </c>
      <c r="D46" s="1" t="s">
        <v>50</v>
      </c>
      <c r="E46" s="1" t="s">
        <v>51</v>
      </c>
      <c r="F46" s="1" t="s">
        <v>6</v>
      </c>
      <c r="G46" s="1"/>
    </row>
    <row r="47" spans="1:7" x14ac:dyDescent="0.25">
      <c r="A47" s="1"/>
      <c r="B47" s="1" t="s">
        <v>52</v>
      </c>
      <c r="C47" s="1">
        <f>COUNTIF(C3:C40,"&gt;89")</f>
        <v>8</v>
      </c>
      <c r="D47" s="1">
        <f>COUNTIF(D3:D40,"&gt;89")</f>
        <v>0</v>
      </c>
      <c r="E47" s="1">
        <f>COUNTIF(E3:E40,"&gt;89")</f>
        <v>5</v>
      </c>
      <c r="F47" s="1">
        <f>COUNTIF(F3:F40,"&gt;89")</f>
        <v>3</v>
      </c>
      <c r="G47" s="1"/>
    </row>
    <row r="48" spans="1:7" x14ac:dyDescent="0.25">
      <c r="A48" s="1"/>
      <c r="B48" s="1" t="s">
        <v>53</v>
      </c>
      <c r="C48" s="1">
        <f>(COUNTIF(C3:C40,"&gt;79")-C47)</f>
        <v>16</v>
      </c>
      <c r="D48" s="1">
        <f>(COUNTIF(D3:D40,"&gt;79")-D47)</f>
        <v>17</v>
      </c>
      <c r="E48" s="1">
        <f>(COUNTIF(E3:E40,"&gt;79")-E47)</f>
        <v>22</v>
      </c>
      <c r="F48" s="1">
        <f>(COUNTIF(F3:F40,"&gt;79")-F47)</f>
        <v>23</v>
      </c>
      <c r="G48" s="1"/>
    </row>
    <row r="49" spans="1:7" x14ac:dyDescent="0.25">
      <c r="A49" s="1"/>
      <c r="B49" s="1" t="s">
        <v>54</v>
      </c>
      <c r="C49" s="1">
        <f>(COUNTIF(C3:C40,"&gt;69")-C47-C48)</f>
        <v>12</v>
      </c>
      <c r="D49" s="1">
        <f>(COUNTIF(D3:D40,"&gt;69")-D47-D48)</f>
        <v>15</v>
      </c>
      <c r="E49" s="1">
        <f>(COUNTIF(E3:E40,"&gt;69")-E47-E48)</f>
        <v>4</v>
      </c>
      <c r="F49" s="1">
        <f>(COUNTIF(F3:F40,"&gt;69")-F47-F48)</f>
        <v>6</v>
      </c>
      <c r="G49" s="1"/>
    </row>
    <row r="50" spans="1:7" x14ac:dyDescent="0.25">
      <c r="A50" s="1"/>
      <c r="B50" s="1" t="s">
        <v>55</v>
      </c>
      <c r="C50" s="1">
        <f>(COUNTIF(C3:C40,"&gt;59")-C47-C48-C49)</f>
        <v>2</v>
      </c>
      <c r="D50" s="1">
        <f>(COUNTIF(D3:D40,"&gt;59")-D47-D48-D49)</f>
        <v>5</v>
      </c>
      <c r="E50" s="1">
        <f>(COUNTIF(E3:E40,"&gt;59")-E47-E48-E49)</f>
        <v>4</v>
      </c>
      <c r="F50" s="1">
        <f>(COUNTIF(F3:F40,"&gt;59")-F47-F48-F49)</f>
        <v>4</v>
      </c>
      <c r="G50" s="1"/>
    </row>
    <row r="51" spans="1:7" x14ac:dyDescent="0.25">
      <c r="A51" s="1"/>
      <c r="B51" s="1" t="s">
        <v>56</v>
      </c>
      <c r="C51" s="1">
        <f>(COUNTIF(C3:C40,"&gt;0")-C47-C48-C49-C50)</f>
        <v>0</v>
      </c>
      <c r="D51" s="1">
        <f>(COUNTIF(D3:D40,"&gt;0")-D47-D48-D49-D50)</f>
        <v>1</v>
      </c>
      <c r="E51" s="1">
        <f>(COUNTIF(E3:E40,"&gt;0")-E47-E48-E49-E50)</f>
        <v>3</v>
      </c>
      <c r="F51" s="1">
        <f>(COUNTIF(F3:F40,"&gt;0")-F47-F48-F49-F50)</f>
        <v>2</v>
      </c>
      <c r="G51" s="1"/>
    </row>
  </sheetData>
  <mergeCells count="1">
    <mergeCell ref="A1:G1"/>
  </mergeCells>
  <phoneticPr fontId="1" type="noConversion"/>
  <conditionalFormatting sqref="G3:G4 G17:G19 G21:G22 G24:G40 G11:G15 G6:G9">
    <cfRule type="cellIs" dxfId="17" priority="4" operator="equal">
      <formula>"不及格"</formula>
    </cfRule>
    <cfRule type="cellIs" dxfId="16" priority="5" operator="equal">
      <formula>"优秀"</formula>
    </cfRule>
  </conditionalFormatting>
  <conditionalFormatting sqref="D3:F40">
    <cfRule type="cellIs" dxfId="15" priority="7" operator="lessThan">
      <formula>60</formula>
    </cfRule>
    <cfRule type="cellIs" dxfId="14" priority="8" operator="greaterThan">
      <formula>89</formula>
    </cfRule>
  </conditionalFormatting>
  <conditionalFormatting sqref="C3:F40">
    <cfRule type="cellIs" dxfId="13" priority="3" operator="greaterThan">
      <formula>90</formula>
    </cfRule>
    <cfRule type="cellIs" dxfId="12" priority="2" operator="lessThan">
      <formula>60</formula>
    </cfRule>
    <cfRule type="cellIs" dxfId="11" priority="1" operator="equal">
      <formula>90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Q60" sqref="Q60"/>
    </sheetView>
  </sheetViews>
  <sheetFormatPr defaultColWidth="9" defaultRowHeight="14.4" x14ac:dyDescent="0.25"/>
  <cols>
    <col min="1" max="1" width="9.21875" customWidth="1"/>
    <col min="2" max="2" width="11" customWidth="1"/>
    <col min="3" max="3" width="9" customWidth="1"/>
    <col min="4" max="4" width="10.109375" customWidth="1"/>
    <col min="5" max="5" width="7.6640625" customWidth="1"/>
  </cols>
  <sheetData>
    <row r="1" spans="1:7" x14ac:dyDescent="0.25">
      <c r="A1" s="13" t="s">
        <v>57</v>
      </c>
      <c r="B1" s="13"/>
      <c r="C1" s="13"/>
      <c r="D1" s="13"/>
      <c r="E1" s="13"/>
      <c r="F1" s="13"/>
      <c r="G1" s="13"/>
    </row>
    <row r="2" spans="1:7" x14ac:dyDescent="0.25">
      <c r="A2" s="1" t="s">
        <v>58</v>
      </c>
      <c r="B2" s="1" t="s">
        <v>59</v>
      </c>
      <c r="C2" s="1" t="s">
        <v>49</v>
      </c>
      <c r="D2" s="1" t="s">
        <v>50</v>
      </c>
      <c r="E2" s="1" t="s">
        <v>51</v>
      </c>
      <c r="F2" s="1" t="s">
        <v>60</v>
      </c>
      <c r="G2" s="1" t="s">
        <v>61</v>
      </c>
    </row>
    <row r="3" spans="1:7" x14ac:dyDescent="0.25">
      <c r="A3" s="1">
        <v>278500</v>
      </c>
      <c r="B3" s="10" t="s">
        <v>72</v>
      </c>
      <c r="C3" s="1">
        <v>95</v>
      </c>
      <c r="D3" s="1">
        <v>97</v>
      </c>
      <c r="E3" s="1">
        <v>90</v>
      </c>
      <c r="F3" s="1">
        <f>ROUND(0.3*C3+0.2*D3+0.5*E3,0)</f>
        <v>93</v>
      </c>
      <c r="G3" s="1" t="str">
        <f>IF(F3&lt;60,"不及格",IF(F3&lt;70,"及格",IF(F3&lt;80,"中等",IF(F3&lt;90,"良好",IF(F3&lt;101,"优秀")))))</f>
        <v>优秀</v>
      </c>
    </row>
    <row r="4" spans="1:7" x14ac:dyDescent="0.25">
      <c r="A4" s="1">
        <v>278501</v>
      </c>
      <c r="B4" s="10" t="s">
        <v>73</v>
      </c>
      <c r="C4" s="1">
        <v>78</v>
      </c>
      <c r="D4" s="1">
        <v>80</v>
      </c>
      <c r="E4" s="1">
        <v>79</v>
      </c>
      <c r="F4" s="1">
        <f t="shared" ref="F4:F32" si="0">ROUND(0.3*C4+0.2*D4+0.5*E4,0)</f>
        <v>79</v>
      </c>
      <c r="G4" s="1" t="str">
        <f t="shared" ref="G4:G32" si="1">IF(F4&lt;60,"不及格",IF(F4&lt;70,"及格",IF(F4&lt;80,"中等",IF(F4&lt;90,"良好",IF(F4&lt;101,"优秀")))))</f>
        <v>中等</v>
      </c>
    </row>
    <row r="5" spans="1:7" x14ac:dyDescent="0.25">
      <c r="A5" s="1">
        <v>278502</v>
      </c>
      <c r="B5" s="10" t="s">
        <v>74</v>
      </c>
      <c r="C5" s="1">
        <v>79</v>
      </c>
      <c r="D5" s="1">
        <v>83</v>
      </c>
      <c r="E5" s="1">
        <v>84</v>
      </c>
      <c r="F5" s="1">
        <f t="shared" si="0"/>
        <v>82</v>
      </c>
      <c r="G5" s="1" t="str">
        <f t="shared" si="1"/>
        <v>良好</v>
      </c>
    </row>
    <row r="6" spans="1:7" x14ac:dyDescent="0.25">
      <c r="A6" s="1">
        <v>278503</v>
      </c>
      <c r="B6" s="10" t="s">
        <v>75</v>
      </c>
      <c r="C6" s="1">
        <v>92</v>
      </c>
      <c r="D6" s="1">
        <v>66</v>
      </c>
      <c r="E6" s="1">
        <v>90</v>
      </c>
      <c r="F6" s="1">
        <f t="shared" si="0"/>
        <v>86</v>
      </c>
      <c r="G6" s="1" t="str">
        <f t="shared" si="1"/>
        <v>良好</v>
      </c>
    </row>
    <row r="7" spans="1:7" x14ac:dyDescent="0.25">
      <c r="A7" s="1">
        <v>278504</v>
      </c>
      <c r="B7" s="10" t="s">
        <v>76</v>
      </c>
      <c r="C7" s="1">
        <v>85</v>
      </c>
      <c r="D7" s="1">
        <v>50</v>
      </c>
      <c r="E7" s="1">
        <v>87</v>
      </c>
      <c r="F7" s="1">
        <f t="shared" si="0"/>
        <v>79</v>
      </c>
      <c r="G7" s="1" t="str">
        <f t="shared" si="1"/>
        <v>中等</v>
      </c>
    </row>
    <row r="8" spans="1:7" x14ac:dyDescent="0.25">
      <c r="A8" s="1">
        <v>278505</v>
      </c>
      <c r="B8" s="10" t="s">
        <v>77</v>
      </c>
      <c r="C8" s="1">
        <v>81</v>
      </c>
      <c r="D8" s="1">
        <v>76</v>
      </c>
      <c r="E8" s="1">
        <v>72</v>
      </c>
      <c r="F8" s="1">
        <f t="shared" si="0"/>
        <v>76</v>
      </c>
      <c r="G8" s="1" t="str">
        <f t="shared" si="1"/>
        <v>中等</v>
      </c>
    </row>
    <row r="9" spans="1:7" x14ac:dyDescent="0.25">
      <c r="A9" s="1">
        <v>278506</v>
      </c>
      <c r="B9" s="10" t="s">
        <v>78</v>
      </c>
      <c r="C9" s="1">
        <v>92</v>
      </c>
      <c r="D9" s="1">
        <v>53</v>
      </c>
      <c r="E9" s="1">
        <v>72</v>
      </c>
      <c r="F9" s="1">
        <f t="shared" si="0"/>
        <v>74</v>
      </c>
      <c r="G9" s="1" t="str">
        <f t="shared" si="1"/>
        <v>中等</v>
      </c>
    </row>
    <row r="10" spans="1:7" x14ac:dyDescent="0.25">
      <c r="A10" s="1">
        <v>278507</v>
      </c>
      <c r="B10" s="10" t="s">
        <v>79</v>
      </c>
      <c r="C10" s="1">
        <v>76</v>
      </c>
      <c r="D10" s="1">
        <v>83</v>
      </c>
      <c r="E10" s="1">
        <v>78</v>
      </c>
      <c r="F10" s="1">
        <f t="shared" si="0"/>
        <v>78</v>
      </c>
      <c r="G10" s="1" t="str">
        <f t="shared" si="1"/>
        <v>中等</v>
      </c>
    </row>
    <row r="11" spans="1:7" x14ac:dyDescent="0.25">
      <c r="A11" s="1">
        <v>278508</v>
      </c>
      <c r="B11" s="10" t="s">
        <v>80</v>
      </c>
      <c r="C11" s="1">
        <v>73</v>
      </c>
      <c r="D11" s="1">
        <v>78</v>
      </c>
      <c r="E11" s="1">
        <v>92</v>
      </c>
      <c r="F11" s="1">
        <f t="shared" si="0"/>
        <v>84</v>
      </c>
      <c r="G11" s="1" t="str">
        <f t="shared" si="1"/>
        <v>良好</v>
      </c>
    </row>
    <row r="12" spans="1:7" x14ac:dyDescent="0.25">
      <c r="A12" s="1">
        <v>278509</v>
      </c>
      <c r="B12" s="10" t="s">
        <v>81</v>
      </c>
      <c r="C12" s="1">
        <v>79</v>
      </c>
      <c r="D12" s="1">
        <v>85</v>
      </c>
      <c r="E12" s="1">
        <v>88</v>
      </c>
      <c r="F12" s="1">
        <f t="shared" si="0"/>
        <v>85</v>
      </c>
      <c r="G12" s="1" t="str">
        <f t="shared" si="1"/>
        <v>良好</v>
      </c>
    </row>
    <row r="13" spans="1:7" x14ac:dyDescent="0.25">
      <c r="A13" s="1">
        <v>278510</v>
      </c>
      <c r="B13" s="10" t="s">
        <v>82</v>
      </c>
      <c r="C13" s="1">
        <v>86</v>
      </c>
      <c r="D13" s="1">
        <v>62</v>
      </c>
      <c r="E13" s="1">
        <v>97</v>
      </c>
      <c r="F13" s="1">
        <f t="shared" si="0"/>
        <v>87</v>
      </c>
      <c r="G13" s="1" t="str">
        <f t="shared" si="1"/>
        <v>良好</v>
      </c>
    </row>
    <row r="14" spans="1:7" x14ac:dyDescent="0.25">
      <c r="A14" s="1">
        <v>278511</v>
      </c>
      <c r="B14" s="10" t="s">
        <v>83</v>
      </c>
      <c r="C14" s="1">
        <v>83</v>
      </c>
      <c r="D14" s="1">
        <v>44</v>
      </c>
      <c r="E14" s="1">
        <v>73</v>
      </c>
      <c r="F14" s="1">
        <f t="shared" si="0"/>
        <v>70</v>
      </c>
      <c r="G14" s="1" t="str">
        <f t="shared" si="1"/>
        <v>中等</v>
      </c>
    </row>
    <row r="15" spans="1:7" x14ac:dyDescent="0.25">
      <c r="A15" s="1">
        <v>278512</v>
      </c>
      <c r="B15" s="10" t="s">
        <v>84</v>
      </c>
      <c r="C15" s="1">
        <v>72</v>
      </c>
      <c r="D15" s="1">
        <v>84</v>
      </c>
      <c r="E15" s="1">
        <v>83</v>
      </c>
      <c r="F15" s="1">
        <f t="shared" si="0"/>
        <v>80</v>
      </c>
      <c r="G15" s="1" t="str">
        <f t="shared" si="1"/>
        <v>良好</v>
      </c>
    </row>
    <row r="16" spans="1:7" x14ac:dyDescent="0.25">
      <c r="A16" s="1">
        <v>278513</v>
      </c>
      <c r="B16" s="10" t="s">
        <v>85</v>
      </c>
      <c r="C16" s="1">
        <v>98</v>
      </c>
      <c r="D16" s="1">
        <v>69</v>
      </c>
      <c r="E16" s="1">
        <v>87</v>
      </c>
      <c r="F16" s="1">
        <f>ROUND(0.3*C16+0.2*D16+0.5*E16,0)</f>
        <v>87</v>
      </c>
      <c r="G16" s="1" t="str">
        <f t="shared" si="1"/>
        <v>良好</v>
      </c>
    </row>
    <row r="17" spans="1:7" x14ac:dyDescent="0.25">
      <c r="A17" s="1">
        <v>278514</v>
      </c>
      <c r="B17" s="10" t="s">
        <v>86</v>
      </c>
      <c r="C17" s="1">
        <v>74</v>
      </c>
      <c r="D17" s="1">
        <v>84</v>
      </c>
      <c r="E17" s="1">
        <v>75</v>
      </c>
      <c r="F17" s="1">
        <f t="shared" si="0"/>
        <v>77</v>
      </c>
      <c r="G17" s="1" t="str">
        <f t="shared" si="1"/>
        <v>中等</v>
      </c>
    </row>
    <row r="18" spans="1:7" x14ac:dyDescent="0.25">
      <c r="A18" s="1">
        <v>278515</v>
      </c>
      <c r="B18" s="10" t="s">
        <v>87</v>
      </c>
      <c r="C18" s="1">
        <v>62</v>
      </c>
      <c r="D18" s="1">
        <v>89</v>
      </c>
      <c r="E18" s="1">
        <v>94</v>
      </c>
      <c r="F18" s="1">
        <f t="shared" si="0"/>
        <v>83</v>
      </c>
      <c r="G18" s="1" t="str">
        <f t="shared" si="1"/>
        <v>良好</v>
      </c>
    </row>
    <row r="19" spans="1:7" x14ac:dyDescent="0.25">
      <c r="A19" s="1">
        <v>278516</v>
      </c>
      <c r="B19" s="10" t="s">
        <v>88</v>
      </c>
      <c r="C19" s="1">
        <v>72</v>
      </c>
      <c r="D19" s="1">
        <v>80</v>
      </c>
      <c r="E19" s="1">
        <v>79</v>
      </c>
      <c r="F19" s="1">
        <f t="shared" si="0"/>
        <v>77</v>
      </c>
      <c r="G19" s="1" t="str">
        <f t="shared" si="1"/>
        <v>中等</v>
      </c>
    </row>
    <row r="20" spans="1:7" x14ac:dyDescent="0.25">
      <c r="A20" s="1">
        <v>278517</v>
      </c>
      <c r="B20" s="10" t="s">
        <v>89</v>
      </c>
      <c r="C20" s="1">
        <v>43</v>
      </c>
      <c r="D20" s="1">
        <v>69</v>
      </c>
      <c r="E20" s="1">
        <v>68</v>
      </c>
      <c r="F20" s="1">
        <f t="shared" si="0"/>
        <v>61</v>
      </c>
      <c r="G20" s="1" t="str">
        <f t="shared" si="1"/>
        <v>及格</v>
      </c>
    </row>
    <row r="21" spans="1:7" x14ac:dyDescent="0.25">
      <c r="A21" s="1">
        <v>278518</v>
      </c>
      <c r="B21" s="10" t="s">
        <v>90</v>
      </c>
      <c r="C21" s="1">
        <v>77</v>
      </c>
      <c r="D21" s="1">
        <v>87</v>
      </c>
      <c r="E21" s="1">
        <v>70</v>
      </c>
      <c r="F21" s="1">
        <f t="shared" si="0"/>
        <v>76</v>
      </c>
      <c r="G21" s="1" t="str">
        <f t="shared" si="1"/>
        <v>中等</v>
      </c>
    </row>
    <row r="22" spans="1:7" x14ac:dyDescent="0.25">
      <c r="A22" s="1">
        <v>278519</v>
      </c>
      <c r="B22" s="10" t="s">
        <v>91</v>
      </c>
      <c r="C22" s="1">
        <v>65</v>
      </c>
      <c r="D22" s="1">
        <v>58</v>
      </c>
      <c r="E22" s="1">
        <v>78</v>
      </c>
      <c r="F22" s="1">
        <f t="shared" si="0"/>
        <v>70</v>
      </c>
      <c r="G22" s="1" t="str">
        <f t="shared" si="1"/>
        <v>中等</v>
      </c>
    </row>
    <row r="23" spans="1:7" x14ac:dyDescent="0.25">
      <c r="A23" s="1">
        <v>278520</v>
      </c>
      <c r="B23" s="10" t="s">
        <v>92</v>
      </c>
      <c r="C23" s="1">
        <v>73</v>
      </c>
      <c r="D23" s="1">
        <v>64</v>
      </c>
      <c r="E23" s="1">
        <v>96</v>
      </c>
      <c r="F23" s="1">
        <f t="shared" si="0"/>
        <v>83</v>
      </c>
      <c r="G23" s="1" t="str">
        <f t="shared" si="1"/>
        <v>良好</v>
      </c>
    </row>
    <row r="24" spans="1:7" x14ac:dyDescent="0.25">
      <c r="A24" s="1">
        <v>278521</v>
      </c>
      <c r="B24" s="10" t="s">
        <v>93</v>
      </c>
      <c r="C24" s="1">
        <v>60</v>
      </c>
      <c r="D24" s="1">
        <v>80</v>
      </c>
      <c r="E24" s="1">
        <v>65</v>
      </c>
      <c r="F24" s="1">
        <f t="shared" si="0"/>
        <v>67</v>
      </c>
      <c r="G24" s="1" t="str">
        <f t="shared" si="1"/>
        <v>及格</v>
      </c>
    </row>
    <row r="25" spans="1:7" x14ac:dyDescent="0.25">
      <c r="A25" s="1">
        <v>278522</v>
      </c>
      <c r="B25" s="10" t="s">
        <v>94</v>
      </c>
      <c r="C25" s="1">
        <v>100</v>
      </c>
      <c r="D25" s="1">
        <v>61</v>
      </c>
      <c r="E25" s="1">
        <v>77</v>
      </c>
      <c r="F25" s="1">
        <f t="shared" si="0"/>
        <v>81</v>
      </c>
      <c r="G25" s="1" t="str">
        <f t="shared" si="1"/>
        <v>良好</v>
      </c>
    </row>
    <row r="26" spans="1:7" x14ac:dyDescent="0.25">
      <c r="A26" s="1">
        <v>278523</v>
      </c>
      <c r="B26" s="10" t="s">
        <v>95</v>
      </c>
      <c r="C26" s="1">
        <v>75</v>
      </c>
      <c r="D26" s="1">
        <v>73</v>
      </c>
      <c r="E26" s="1">
        <v>81</v>
      </c>
      <c r="F26" s="1">
        <f t="shared" si="0"/>
        <v>78</v>
      </c>
      <c r="G26" s="1" t="str">
        <f t="shared" si="1"/>
        <v>中等</v>
      </c>
    </row>
    <row r="27" spans="1:7" x14ac:dyDescent="0.25">
      <c r="A27" s="1">
        <v>278524</v>
      </c>
      <c r="B27" s="10" t="s">
        <v>96</v>
      </c>
      <c r="C27" s="1">
        <v>85</v>
      </c>
      <c r="D27" s="1">
        <v>61</v>
      </c>
      <c r="E27" s="1">
        <v>99</v>
      </c>
      <c r="F27" s="1">
        <f t="shared" si="0"/>
        <v>87</v>
      </c>
      <c r="G27" s="1" t="str">
        <f t="shared" si="1"/>
        <v>良好</v>
      </c>
    </row>
    <row r="28" spans="1:7" x14ac:dyDescent="0.25">
      <c r="A28" s="1">
        <v>278525</v>
      </c>
      <c r="B28" s="10" t="s">
        <v>97</v>
      </c>
      <c r="C28" s="1">
        <v>65</v>
      </c>
      <c r="D28" s="1">
        <v>80</v>
      </c>
      <c r="E28" s="1">
        <v>79</v>
      </c>
      <c r="F28" s="1">
        <f t="shared" si="0"/>
        <v>75</v>
      </c>
      <c r="G28" s="1" t="str">
        <f t="shared" si="1"/>
        <v>中等</v>
      </c>
    </row>
    <row r="29" spans="1:7" x14ac:dyDescent="0.25">
      <c r="A29" s="1">
        <v>278526</v>
      </c>
      <c r="B29" s="10" t="s">
        <v>98</v>
      </c>
      <c r="C29" s="1">
        <v>99</v>
      </c>
      <c r="D29" s="1">
        <v>87</v>
      </c>
      <c r="E29" s="1">
        <v>85</v>
      </c>
      <c r="F29" s="1">
        <v>75</v>
      </c>
      <c r="G29" s="1" t="str">
        <f t="shared" si="1"/>
        <v>中等</v>
      </c>
    </row>
    <row r="30" spans="1:7" x14ac:dyDescent="0.25">
      <c r="A30" s="1">
        <v>278527</v>
      </c>
      <c r="B30" s="10" t="s">
        <v>99</v>
      </c>
      <c r="C30" s="1">
        <v>60</v>
      </c>
      <c r="D30" s="1">
        <v>32</v>
      </c>
      <c r="E30" s="1">
        <v>85</v>
      </c>
      <c r="F30" s="1">
        <f t="shared" si="0"/>
        <v>67</v>
      </c>
      <c r="G30" s="1" t="str">
        <f t="shared" si="1"/>
        <v>及格</v>
      </c>
    </row>
    <row r="31" spans="1:7" x14ac:dyDescent="0.25">
      <c r="A31" s="1">
        <v>278528</v>
      </c>
      <c r="B31" s="10" t="s">
        <v>101</v>
      </c>
      <c r="C31" s="1">
        <v>65</v>
      </c>
      <c r="D31" s="1">
        <v>68</v>
      </c>
      <c r="E31" s="1">
        <v>65</v>
      </c>
      <c r="F31" s="1">
        <f t="shared" si="0"/>
        <v>66</v>
      </c>
      <c r="G31" s="1" t="str">
        <f t="shared" si="1"/>
        <v>及格</v>
      </c>
    </row>
    <row r="32" spans="1:7" x14ac:dyDescent="0.25">
      <c r="A32" s="1">
        <v>278529</v>
      </c>
      <c r="B32" s="10" t="s">
        <v>100</v>
      </c>
      <c r="C32" s="1">
        <v>89</v>
      </c>
      <c r="D32" s="1">
        <v>94</v>
      </c>
      <c r="E32" s="1">
        <v>86</v>
      </c>
      <c r="F32" s="1">
        <f t="shared" si="0"/>
        <v>89</v>
      </c>
      <c r="G32" s="1" t="str">
        <f t="shared" si="1"/>
        <v>良好</v>
      </c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 t="s">
        <v>46</v>
      </c>
      <c r="C34" s="1">
        <f>MAX(C3:C32)</f>
        <v>100</v>
      </c>
      <c r="D34" s="1">
        <f>MAX(D3:D32)</f>
        <v>97</v>
      </c>
      <c r="E34" s="1">
        <f>MAX(E3:E32)</f>
        <v>99</v>
      </c>
      <c r="F34" s="1">
        <f>MAX(F3:F32)</f>
        <v>93</v>
      </c>
      <c r="G34" s="1"/>
    </row>
    <row r="35" spans="1:7" x14ac:dyDescent="0.25">
      <c r="A35" s="1"/>
      <c r="B35" s="1" t="s">
        <v>47</v>
      </c>
      <c r="C35" s="1">
        <f>MIN(C3:C32)</f>
        <v>43</v>
      </c>
      <c r="D35" s="1">
        <f>MIN(D3:D32)</f>
        <v>32</v>
      </c>
      <c r="E35" s="1">
        <f>MIN(E3:E32)</f>
        <v>65</v>
      </c>
      <c r="F35" s="1">
        <f>MIN(F3:F32)</f>
        <v>61</v>
      </c>
      <c r="G35" s="1"/>
    </row>
    <row r="36" spans="1:7" x14ac:dyDescent="0.25">
      <c r="A36" s="1"/>
      <c r="B36" s="1" t="s">
        <v>48</v>
      </c>
      <c r="C36" s="7">
        <f>AVERAGE(C3:C32)</f>
        <v>77.766666666666666</v>
      </c>
      <c r="D36" s="7">
        <f>AVERAGE(D3:D32)</f>
        <v>72.566666666666663</v>
      </c>
      <c r="E36" s="7">
        <f>AVERAGE(E3:E32)</f>
        <v>81.8</v>
      </c>
      <c r="F36" s="7">
        <f>AVERAGE(F3:F32)</f>
        <v>78.400000000000006</v>
      </c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 t="s">
        <v>49</v>
      </c>
      <c r="D38" s="1" t="s">
        <v>50</v>
      </c>
      <c r="E38" s="1" t="s">
        <v>51</v>
      </c>
      <c r="F38" s="1" t="s">
        <v>60</v>
      </c>
      <c r="G38" s="1"/>
    </row>
    <row r="39" spans="1:7" x14ac:dyDescent="0.25">
      <c r="A39" s="1"/>
      <c r="B39" s="1" t="s">
        <v>52</v>
      </c>
      <c r="C39" s="1">
        <f>COUNTIF(C3:C32,"&gt;89")</f>
        <v>6</v>
      </c>
      <c r="D39" s="1">
        <f>COUNTIF(D3:D32,"&gt;89")</f>
        <v>2</v>
      </c>
      <c r="E39" s="1">
        <f>COUNTIF(E3:E32,"&gt;89")</f>
        <v>7</v>
      </c>
      <c r="F39" s="1">
        <f>COUNTIF(F3:F32,"&gt;89")</f>
        <v>1</v>
      </c>
      <c r="G39" s="1"/>
    </row>
    <row r="40" spans="1:7" x14ac:dyDescent="0.25">
      <c r="A40" s="1"/>
      <c r="B40" s="1" t="s">
        <v>53</v>
      </c>
      <c r="C40" s="1">
        <f>(COUNTIF(C3:C32,"&gt;79")-C39)</f>
        <v>6</v>
      </c>
      <c r="D40" s="1">
        <f>(COUNTIF(D3:D32,"&gt;79")-D39)</f>
        <v>12</v>
      </c>
      <c r="E40" s="1">
        <f>(COUNTIF(E3:E32,"&gt;79")-E39)</f>
        <v>9</v>
      </c>
      <c r="F40" s="1">
        <f>(COUNTIF(F3:F32,"&gt;79")-F39)</f>
        <v>12</v>
      </c>
      <c r="G40" s="1"/>
    </row>
    <row r="41" spans="1:7" x14ac:dyDescent="0.25">
      <c r="A41" s="1"/>
      <c r="B41" s="1" t="s">
        <v>54</v>
      </c>
      <c r="C41" s="1">
        <f>(COUNTIF(C3:C32,"&gt;69")-C39-C40)</f>
        <v>11</v>
      </c>
      <c r="D41" s="1">
        <f>(COUNTIF(D3:D32,"&gt;69")-D39-D40)</f>
        <v>3</v>
      </c>
      <c r="E41" s="1">
        <f>(COUNTIF(E3:E32,"&gt;69")-E39-E40)</f>
        <v>11</v>
      </c>
      <c r="F41" s="1">
        <f>(COUNTIF(F3:F32,"&gt;69")-F39-F40)</f>
        <v>13</v>
      </c>
      <c r="G41" s="1"/>
    </row>
    <row r="42" spans="1:7" x14ac:dyDescent="0.25">
      <c r="A42" s="1"/>
      <c r="B42" s="1" t="s">
        <v>55</v>
      </c>
      <c r="C42" s="1">
        <f>(COUNTIF(C3:C32,"&gt;59")-C39-C40-C41)</f>
        <v>6</v>
      </c>
      <c r="D42" s="1">
        <f>(COUNTIF(D3:D32,"&gt;59")-D39-D40-D41)</f>
        <v>8</v>
      </c>
      <c r="E42" s="1">
        <f>(COUNTIF(E3:E32,"&gt;59")-E39-E40-E41)</f>
        <v>3</v>
      </c>
      <c r="F42" s="1">
        <f>(COUNTIF(F3:F32,"&gt;59")-F39-F40-F41)</f>
        <v>4</v>
      </c>
      <c r="G42" s="1"/>
    </row>
    <row r="43" spans="1:7" x14ac:dyDescent="0.25">
      <c r="A43" s="1"/>
      <c r="B43" s="1" t="s">
        <v>56</v>
      </c>
      <c r="C43" s="1">
        <f>(COUNTIF(C3:C32,"&gt;0")-C39-C40-C41-C42)</f>
        <v>1</v>
      </c>
      <c r="D43" s="1">
        <f>(COUNTIF(D3:D32,"&gt;0")-D39-D40-D41-D42)</f>
        <v>5</v>
      </c>
      <c r="E43" s="1">
        <f>(COUNTIF(E3:E32,"&gt;0")-E39-E40-E41-E42)</f>
        <v>0</v>
      </c>
      <c r="F43" s="1">
        <f>(COUNTIF(F3:F32,"&gt;0")-F39-F40-F41-F42)</f>
        <v>0</v>
      </c>
      <c r="G43" s="1"/>
    </row>
  </sheetData>
  <sortState ref="A2:A31">
    <sortCondition ref="A2"/>
  </sortState>
  <mergeCells count="1">
    <mergeCell ref="A1:G1"/>
  </mergeCells>
  <phoneticPr fontId="1" type="noConversion"/>
  <conditionalFormatting sqref="C3:F32">
    <cfRule type="cellIs" dxfId="10" priority="4" operator="lessThan">
      <formula>60</formula>
    </cfRule>
    <cfRule type="cellIs" dxfId="9" priority="5" operator="greaterThan">
      <formula>89</formula>
    </cfRule>
    <cfRule type="cellIs" dxfId="8" priority="3" operator="greaterThan">
      <formula>90</formula>
    </cfRule>
    <cfRule type="cellIs" dxfId="7" priority="2" operator="equal">
      <formula>90</formula>
    </cfRule>
    <cfRule type="cellIs" dxfId="6" priority="1" operator="lessThan">
      <formula>60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P9" sqref="P9"/>
    </sheetView>
  </sheetViews>
  <sheetFormatPr defaultColWidth="9" defaultRowHeight="14.4" x14ac:dyDescent="0.25"/>
  <cols>
    <col min="1" max="1" width="10.33203125" customWidth="1"/>
    <col min="2" max="2" width="11.77734375" customWidth="1"/>
    <col min="3" max="3" width="9.21875" customWidth="1"/>
    <col min="4" max="4" width="10" customWidth="1"/>
    <col min="5" max="5" width="7.77734375" customWidth="1"/>
  </cols>
  <sheetData>
    <row r="1" spans="1:7" x14ac:dyDescent="0.25">
      <c r="A1" s="13" t="s">
        <v>62</v>
      </c>
      <c r="B1" s="13"/>
      <c r="C1" s="13"/>
      <c r="D1" s="13"/>
      <c r="E1" s="13"/>
      <c r="F1" s="13"/>
      <c r="G1" s="13"/>
    </row>
    <row r="2" spans="1:7" x14ac:dyDescent="0.25">
      <c r="A2" s="1" t="s">
        <v>63</v>
      </c>
      <c r="B2" s="1" t="s">
        <v>64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5">
      <c r="A3" s="11">
        <v>395800</v>
      </c>
      <c r="B3" s="10" t="s">
        <v>102</v>
      </c>
      <c r="C3" s="1">
        <v>90</v>
      </c>
      <c r="D3" s="1">
        <v>95</v>
      </c>
      <c r="E3" s="1">
        <v>50</v>
      </c>
      <c r="F3" s="1">
        <f>ROUND(0.3*C3+0.2*D3+0.5*E3,0)</f>
        <v>71</v>
      </c>
      <c r="G3" s="1" t="str">
        <f>IF(F3&lt;60,"不及格",IF(F3&lt;70,"及格",IF(F3&lt;80,"中等",IF(F3&lt;90,"良好",IF(F3&lt;101,"优秀")))))</f>
        <v>中等</v>
      </c>
    </row>
    <row r="4" spans="1:7" x14ac:dyDescent="0.25">
      <c r="A4" s="11">
        <v>395801</v>
      </c>
      <c r="B4" s="10" t="s">
        <v>103</v>
      </c>
      <c r="C4" s="1">
        <v>98</v>
      </c>
      <c r="D4" s="1">
        <v>45</v>
      </c>
      <c r="E4" s="1">
        <v>99</v>
      </c>
      <c r="F4" s="1">
        <f t="shared" ref="F4:F33" si="0">ROUND(0.3*C4+0.2*D4+0.5*E4,0)</f>
        <v>88</v>
      </c>
      <c r="G4" s="1" t="str">
        <f t="shared" ref="G4:G33" si="1">IF(F4&lt;60,"不及格",IF(F4&lt;70,"及格",IF(F4&lt;80,"中等",IF(F4&lt;90,"良好",IF(F4&lt;101,"优秀")))))</f>
        <v>良好</v>
      </c>
    </row>
    <row r="5" spans="1:7" x14ac:dyDescent="0.25">
      <c r="A5" s="11">
        <v>395802</v>
      </c>
      <c r="B5" s="10" t="s">
        <v>104</v>
      </c>
      <c r="C5" s="1">
        <v>66</v>
      </c>
      <c r="D5" s="1">
        <v>75</v>
      </c>
      <c r="E5" s="1">
        <v>85</v>
      </c>
      <c r="F5" s="1">
        <f t="shared" si="0"/>
        <v>77</v>
      </c>
      <c r="G5" s="1" t="str">
        <f t="shared" si="1"/>
        <v>中等</v>
      </c>
    </row>
    <row r="6" spans="1:7" x14ac:dyDescent="0.25">
      <c r="A6" s="11">
        <v>395803</v>
      </c>
      <c r="B6" s="10" t="s">
        <v>105</v>
      </c>
      <c r="C6" s="1">
        <v>69</v>
      </c>
      <c r="D6" s="1">
        <v>85</v>
      </c>
      <c r="E6" s="1">
        <v>81</v>
      </c>
      <c r="F6" s="1">
        <f t="shared" si="0"/>
        <v>78</v>
      </c>
      <c r="G6" s="1" t="str">
        <f t="shared" si="1"/>
        <v>中等</v>
      </c>
    </row>
    <row r="7" spans="1:7" x14ac:dyDescent="0.25">
      <c r="A7" s="11">
        <v>395804</v>
      </c>
      <c r="B7" s="10" t="s">
        <v>106</v>
      </c>
      <c r="C7" s="1">
        <v>73</v>
      </c>
      <c r="D7" s="1">
        <v>72</v>
      </c>
      <c r="E7" s="1">
        <v>77</v>
      </c>
      <c r="F7" s="1">
        <f t="shared" si="0"/>
        <v>75</v>
      </c>
      <c r="G7" s="1" t="str">
        <f t="shared" si="1"/>
        <v>中等</v>
      </c>
    </row>
    <row r="8" spans="1:7" x14ac:dyDescent="0.25">
      <c r="A8" s="11">
        <v>395805</v>
      </c>
      <c r="B8" s="10" t="s">
        <v>107</v>
      </c>
      <c r="C8" s="1">
        <v>92</v>
      </c>
      <c r="D8" s="1">
        <v>32</v>
      </c>
      <c r="E8" s="1">
        <v>95</v>
      </c>
      <c r="F8" s="1">
        <f t="shared" si="0"/>
        <v>82</v>
      </c>
      <c r="G8" s="1" t="str">
        <f t="shared" si="1"/>
        <v>良好</v>
      </c>
    </row>
    <row r="9" spans="1:7" x14ac:dyDescent="0.25">
      <c r="A9" s="11">
        <v>395806</v>
      </c>
      <c r="B9" s="10" t="s">
        <v>108</v>
      </c>
      <c r="C9" s="1">
        <v>94</v>
      </c>
      <c r="D9" s="1">
        <v>83</v>
      </c>
      <c r="E9" s="1">
        <v>74</v>
      </c>
      <c r="F9" s="1">
        <f t="shared" si="0"/>
        <v>82</v>
      </c>
      <c r="G9" s="1" t="str">
        <f t="shared" si="1"/>
        <v>良好</v>
      </c>
    </row>
    <row r="10" spans="1:7" x14ac:dyDescent="0.25">
      <c r="A10" s="11">
        <v>395807</v>
      </c>
      <c r="B10" s="10" t="s">
        <v>109</v>
      </c>
      <c r="C10" s="1">
        <v>69</v>
      </c>
      <c r="D10" s="1">
        <v>96</v>
      </c>
      <c r="E10" s="1">
        <v>94</v>
      </c>
      <c r="F10" s="1">
        <f t="shared" si="0"/>
        <v>87</v>
      </c>
      <c r="G10" s="1" t="str">
        <f t="shared" si="1"/>
        <v>良好</v>
      </c>
    </row>
    <row r="11" spans="1:7" x14ac:dyDescent="0.25">
      <c r="A11" s="11">
        <v>395808</v>
      </c>
      <c r="B11" s="10" t="s">
        <v>110</v>
      </c>
      <c r="C11" s="1">
        <v>63</v>
      </c>
      <c r="D11" s="1">
        <v>61</v>
      </c>
      <c r="E11" s="1">
        <v>87</v>
      </c>
      <c r="F11" s="1">
        <f t="shared" si="0"/>
        <v>75</v>
      </c>
      <c r="G11" s="1" t="str">
        <f t="shared" si="1"/>
        <v>中等</v>
      </c>
    </row>
    <row r="12" spans="1:7" x14ac:dyDescent="0.25">
      <c r="A12" s="11">
        <v>395809</v>
      </c>
      <c r="B12" s="10" t="s">
        <v>111</v>
      </c>
      <c r="C12" s="1">
        <v>90</v>
      </c>
      <c r="D12" s="1">
        <v>79</v>
      </c>
      <c r="E12" s="1">
        <v>78</v>
      </c>
      <c r="F12" s="1">
        <f t="shared" si="0"/>
        <v>82</v>
      </c>
      <c r="G12" s="1" t="str">
        <f t="shared" si="1"/>
        <v>良好</v>
      </c>
    </row>
    <row r="13" spans="1:7" x14ac:dyDescent="0.25">
      <c r="A13" s="11">
        <v>395810</v>
      </c>
      <c r="B13" s="10" t="s">
        <v>112</v>
      </c>
      <c r="C13" s="1">
        <v>78</v>
      </c>
      <c r="D13" s="1">
        <v>74</v>
      </c>
      <c r="E13" s="1">
        <v>86</v>
      </c>
      <c r="F13" s="1">
        <f t="shared" si="0"/>
        <v>81</v>
      </c>
      <c r="G13" s="1" t="str">
        <f t="shared" si="1"/>
        <v>良好</v>
      </c>
    </row>
    <row r="14" spans="1:7" x14ac:dyDescent="0.25">
      <c r="A14" s="11">
        <v>395811</v>
      </c>
      <c r="B14" s="10" t="s">
        <v>113</v>
      </c>
      <c r="C14" s="1">
        <v>69</v>
      </c>
      <c r="D14" s="1">
        <v>87</v>
      </c>
      <c r="E14" s="1">
        <v>84</v>
      </c>
      <c r="F14" s="1">
        <f t="shared" si="0"/>
        <v>80</v>
      </c>
      <c r="G14" s="1" t="str">
        <f t="shared" si="1"/>
        <v>良好</v>
      </c>
    </row>
    <row r="15" spans="1:7" x14ac:dyDescent="0.25">
      <c r="A15" s="11">
        <v>395812</v>
      </c>
      <c r="B15" s="10" t="s">
        <v>114</v>
      </c>
      <c r="C15" s="1">
        <v>67</v>
      </c>
      <c r="D15" s="1">
        <v>96</v>
      </c>
      <c r="E15" s="1">
        <v>68</v>
      </c>
      <c r="F15" s="1">
        <f t="shared" si="0"/>
        <v>73</v>
      </c>
      <c r="G15" s="1" t="str">
        <f t="shared" si="1"/>
        <v>中等</v>
      </c>
    </row>
    <row r="16" spans="1:7" x14ac:dyDescent="0.25">
      <c r="A16" s="11">
        <v>395813</v>
      </c>
      <c r="B16" s="10" t="s">
        <v>115</v>
      </c>
      <c r="C16" s="1">
        <v>75</v>
      </c>
      <c r="D16" s="1">
        <v>65</v>
      </c>
      <c r="E16" s="1">
        <v>64</v>
      </c>
      <c r="F16" s="1">
        <f t="shared" si="0"/>
        <v>68</v>
      </c>
      <c r="G16" s="1" t="str">
        <f t="shared" si="1"/>
        <v>及格</v>
      </c>
    </row>
    <row r="17" spans="1:7" x14ac:dyDescent="0.25">
      <c r="A17" s="11">
        <v>395814</v>
      </c>
      <c r="B17" s="10" t="s">
        <v>116</v>
      </c>
      <c r="C17" s="1">
        <v>98</v>
      </c>
      <c r="D17" s="1">
        <v>73</v>
      </c>
      <c r="E17" s="1">
        <v>53</v>
      </c>
      <c r="F17" s="1">
        <f t="shared" si="0"/>
        <v>71</v>
      </c>
      <c r="G17" s="1" t="str">
        <f t="shared" si="1"/>
        <v>中等</v>
      </c>
    </row>
    <row r="18" spans="1:7" x14ac:dyDescent="0.25">
      <c r="A18" s="11">
        <v>395815</v>
      </c>
      <c r="B18" s="10" t="s">
        <v>117</v>
      </c>
      <c r="C18" s="1">
        <v>68</v>
      </c>
      <c r="D18" s="1">
        <v>89</v>
      </c>
      <c r="E18" s="1">
        <v>71</v>
      </c>
      <c r="F18" s="1">
        <f t="shared" si="0"/>
        <v>74</v>
      </c>
      <c r="G18" s="1" t="str">
        <f t="shared" si="1"/>
        <v>中等</v>
      </c>
    </row>
    <row r="19" spans="1:7" x14ac:dyDescent="0.25">
      <c r="A19" s="11">
        <v>395816</v>
      </c>
      <c r="B19" s="10" t="s">
        <v>118</v>
      </c>
      <c r="C19" s="1">
        <v>50</v>
      </c>
      <c r="D19" s="1">
        <v>88</v>
      </c>
      <c r="E19" s="1">
        <v>88</v>
      </c>
      <c r="F19" s="1">
        <f t="shared" si="0"/>
        <v>77</v>
      </c>
      <c r="G19" s="1" t="str">
        <f t="shared" si="1"/>
        <v>中等</v>
      </c>
    </row>
    <row r="20" spans="1:7" x14ac:dyDescent="0.25">
      <c r="A20" s="11">
        <v>395817</v>
      </c>
      <c r="B20" s="10" t="s">
        <v>119</v>
      </c>
      <c r="C20" s="1">
        <v>78</v>
      </c>
      <c r="D20" s="1">
        <v>75</v>
      </c>
      <c r="E20" s="1">
        <v>82</v>
      </c>
      <c r="F20" s="1">
        <f t="shared" si="0"/>
        <v>79</v>
      </c>
      <c r="G20" s="1" t="str">
        <f t="shared" si="1"/>
        <v>中等</v>
      </c>
    </row>
    <row r="21" spans="1:7" x14ac:dyDescent="0.25">
      <c r="A21" s="11">
        <v>395818</v>
      </c>
      <c r="B21" s="10" t="s">
        <v>120</v>
      </c>
      <c r="C21" s="1">
        <v>80</v>
      </c>
      <c r="D21" s="1">
        <v>83</v>
      </c>
      <c r="E21" s="1">
        <v>75</v>
      </c>
      <c r="F21" s="1">
        <f t="shared" si="0"/>
        <v>78</v>
      </c>
      <c r="G21" s="1" t="str">
        <f t="shared" si="1"/>
        <v>中等</v>
      </c>
    </row>
    <row r="22" spans="1:7" x14ac:dyDescent="0.25">
      <c r="A22" s="11">
        <v>395819</v>
      </c>
      <c r="B22" s="10" t="s">
        <v>121</v>
      </c>
      <c r="C22" s="1">
        <v>62</v>
      </c>
      <c r="D22" s="1">
        <v>63</v>
      </c>
      <c r="E22" s="1">
        <v>61</v>
      </c>
      <c r="F22" s="1">
        <f t="shared" si="0"/>
        <v>62</v>
      </c>
      <c r="G22" s="1" t="str">
        <f t="shared" si="1"/>
        <v>及格</v>
      </c>
    </row>
    <row r="23" spans="1:7" x14ac:dyDescent="0.25">
      <c r="A23" s="11">
        <v>395820</v>
      </c>
      <c r="B23" s="10" t="s">
        <v>122</v>
      </c>
      <c r="C23" s="1">
        <v>80</v>
      </c>
      <c r="D23" s="1">
        <v>92</v>
      </c>
      <c r="E23" s="1">
        <v>70</v>
      </c>
      <c r="F23" s="1">
        <f t="shared" si="0"/>
        <v>77</v>
      </c>
      <c r="G23" s="1" t="str">
        <f t="shared" si="1"/>
        <v>中等</v>
      </c>
    </row>
    <row r="24" spans="1:7" x14ac:dyDescent="0.25">
      <c r="A24" s="11">
        <v>395821</v>
      </c>
      <c r="B24" s="10" t="s">
        <v>123</v>
      </c>
      <c r="C24" s="1">
        <v>99</v>
      </c>
      <c r="D24" s="1">
        <v>75</v>
      </c>
      <c r="E24" s="1">
        <v>48</v>
      </c>
      <c r="F24" s="1">
        <f t="shared" si="0"/>
        <v>69</v>
      </c>
      <c r="G24" s="1" t="str">
        <f t="shared" si="1"/>
        <v>及格</v>
      </c>
    </row>
    <row r="25" spans="1:7" x14ac:dyDescent="0.25">
      <c r="A25" s="11">
        <v>395822</v>
      </c>
      <c r="B25" s="10" t="s">
        <v>124</v>
      </c>
      <c r="C25" s="1">
        <v>69</v>
      </c>
      <c r="D25" s="1">
        <v>77</v>
      </c>
      <c r="E25" s="1">
        <v>61</v>
      </c>
      <c r="F25" s="1">
        <f t="shared" si="0"/>
        <v>67</v>
      </c>
      <c r="G25" s="1" t="str">
        <f t="shared" si="1"/>
        <v>及格</v>
      </c>
    </row>
    <row r="26" spans="1:7" x14ac:dyDescent="0.25">
      <c r="A26" s="11">
        <v>395823</v>
      </c>
      <c r="B26" s="10" t="s">
        <v>125</v>
      </c>
      <c r="C26" s="1">
        <v>70</v>
      </c>
      <c r="D26" s="1">
        <v>65</v>
      </c>
      <c r="E26" s="1">
        <v>89</v>
      </c>
      <c r="F26" s="1">
        <f t="shared" si="0"/>
        <v>79</v>
      </c>
      <c r="G26" s="1" t="str">
        <f t="shared" si="1"/>
        <v>中等</v>
      </c>
    </row>
    <row r="27" spans="1:7" x14ac:dyDescent="0.25">
      <c r="A27" s="11">
        <v>395824</v>
      </c>
      <c r="B27" s="10" t="s">
        <v>126</v>
      </c>
      <c r="C27" s="1">
        <v>96</v>
      </c>
      <c r="D27" s="1">
        <v>72</v>
      </c>
      <c r="E27" s="1">
        <v>72</v>
      </c>
      <c r="F27" s="1">
        <f t="shared" si="0"/>
        <v>79</v>
      </c>
      <c r="G27" s="1" t="str">
        <f t="shared" si="1"/>
        <v>中等</v>
      </c>
    </row>
    <row r="28" spans="1:7" x14ac:dyDescent="0.25">
      <c r="A28" s="11">
        <v>395825</v>
      </c>
      <c r="B28" s="10" t="s">
        <v>127</v>
      </c>
      <c r="C28" s="1">
        <v>77</v>
      </c>
      <c r="D28" s="1">
        <v>86</v>
      </c>
      <c r="E28" s="1">
        <v>61</v>
      </c>
      <c r="F28" s="1">
        <f t="shared" si="0"/>
        <v>71</v>
      </c>
      <c r="G28" s="1" t="str">
        <f t="shared" si="1"/>
        <v>中等</v>
      </c>
    </row>
    <row r="29" spans="1:7" x14ac:dyDescent="0.25">
      <c r="A29" s="11">
        <v>395826</v>
      </c>
      <c r="B29" s="10" t="s">
        <v>128</v>
      </c>
      <c r="C29" s="1">
        <v>83</v>
      </c>
      <c r="D29" s="1">
        <v>82</v>
      </c>
      <c r="E29" s="1">
        <v>93</v>
      </c>
      <c r="F29" s="1">
        <f t="shared" si="0"/>
        <v>88</v>
      </c>
      <c r="G29" s="1" t="str">
        <f t="shared" si="1"/>
        <v>良好</v>
      </c>
    </row>
    <row r="30" spans="1:7" x14ac:dyDescent="0.25">
      <c r="A30" s="11">
        <v>395827</v>
      </c>
      <c r="B30" s="10" t="s">
        <v>129</v>
      </c>
      <c r="C30" s="1">
        <v>98</v>
      </c>
      <c r="D30" s="1">
        <v>78</v>
      </c>
      <c r="E30" s="1">
        <v>55</v>
      </c>
      <c r="F30" s="1">
        <f t="shared" si="0"/>
        <v>73</v>
      </c>
      <c r="G30" s="1" t="str">
        <f t="shared" si="1"/>
        <v>中等</v>
      </c>
    </row>
    <row r="31" spans="1:7" x14ac:dyDescent="0.25">
      <c r="A31" s="11">
        <v>395828</v>
      </c>
      <c r="B31" s="10" t="s">
        <v>130</v>
      </c>
      <c r="C31" s="1">
        <v>85</v>
      </c>
      <c r="D31" s="1">
        <v>40</v>
      </c>
      <c r="E31" s="1">
        <v>89</v>
      </c>
      <c r="F31" s="1">
        <f t="shared" si="0"/>
        <v>78</v>
      </c>
      <c r="G31" s="1" t="str">
        <f t="shared" si="1"/>
        <v>中等</v>
      </c>
    </row>
    <row r="32" spans="1:7" x14ac:dyDescent="0.25">
      <c r="A32" s="11">
        <v>395829</v>
      </c>
      <c r="B32" s="10" t="s">
        <v>131</v>
      </c>
      <c r="C32" s="1">
        <v>84</v>
      </c>
      <c r="D32" s="1">
        <v>77</v>
      </c>
      <c r="E32" s="1">
        <v>54</v>
      </c>
      <c r="F32" s="1">
        <f t="shared" si="0"/>
        <v>68</v>
      </c>
      <c r="G32" s="1" t="str">
        <f t="shared" si="1"/>
        <v>及格</v>
      </c>
    </row>
    <row r="33" spans="1:7" x14ac:dyDescent="0.25">
      <c r="A33" s="11">
        <v>395830</v>
      </c>
      <c r="B33" s="10" t="s">
        <v>132</v>
      </c>
      <c r="C33" s="1">
        <v>67</v>
      </c>
      <c r="D33" s="1">
        <v>86</v>
      </c>
      <c r="E33" s="1">
        <v>77</v>
      </c>
      <c r="F33" s="1">
        <f t="shared" si="0"/>
        <v>76</v>
      </c>
      <c r="G33" s="1" t="str">
        <f t="shared" si="1"/>
        <v>中等</v>
      </c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 t="s">
        <v>46</v>
      </c>
      <c r="C35" s="1">
        <f>MAX(C3:C33)</f>
        <v>99</v>
      </c>
      <c r="D35" s="1">
        <f>MAX(D3:D33)</f>
        <v>96</v>
      </c>
      <c r="E35" s="1">
        <f>MAX(E3:E33)</f>
        <v>99</v>
      </c>
      <c r="F35" s="1">
        <f>MAX(F3:F33)</f>
        <v>88</v>
      </c>
      <c r="G35" s="1"/>
    </row>
    <row r="36" spans="1:7" x14ac:dyDescent="0.25">
      <c r="A36" s="1"/>
      <c r="B36" s="1" t="s">
        <v>47</v>
      </c>
      <c r="C36" s="1">
        <f>MIN(C3:C33)</f>
        <v>50</v>
      </c>
      <c r="D36" s="1">
        <f>MIN(D3:D33)</f>
        <v>32</v>
      </c>
      <c r="E36" s="1">
        <f>MIN(E3:E33)</f>
        <v>48</v>
      </c>
      <c r="F36" s="1">
        <f>MIN(F3:F33)</f>
        <v>62</v>
      </c>
      <c r="G36" s="1"/>
    </row>
    <row r="37" spans="1:7" x14ac:dyDescent="0.25">
      <c r="A37" s="1"/>
      <c r="B37" s="1" t="s">
        <v>48</v>
      </c>
      <c r="C37" s="7">
        <f>AVERAGE(C3:C33)</f>
        <v>78.612903225806448</v>
      </c>
      <c r="D37" s="7">
        <f>AVERAGE(D3:D33)</f>
        <v>75.677419354838705</v>
      </c>
      <c r="E37" s="7">
        <f>AVERAGE(E3:E33)</f>
        <v>74.870967741935488</v>
      </c>
      <c r="F37" s="7">
        <f>AVERAGE(F3:F33)</f>
        <v>76.290322580645167</v>
      </c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 t="s">
        <v>3</v>
      </c>
      <c r="D39" s="1" t="s">
        <v>4</v>
      </c>
      <c r="E39" s="1" t="s">
        <v>5</v>
      </c>
      <c r="F39" s="1" t="s">
        <v>6</v>
      </c>
      <c r="G39" s="1"/>
    </row>
    <row r="40" spans="1:7" x14ac:dyDescent="0.25">
      <c r="A40" s="1"/>
      <c r="B40" s="1" t="s">
        <v>52</v>
      </c>
      <c r="C40" s="1">
        <f>COUNTIF(C3:C33,"&gt;89")</f>
        <v>9</v>
      </c>
      <c r="D40" s="1">
        <f>COUNTIF(D3:D33,"&gt;89")</f>
        <v>4</v>
      </c>
      <c r="E40" s="1">
        <f>COUNTIF(E3:E33,"&gt;89")</f>
        <v>4</v>
      </c>
      <c r="F40" s="1">
        <f>COUNTIF(F3:F33,"&gt;89")</f>
        <v>0</v>
      </c>
      <c r="G40" s="1"/>
    </row>
    <row r="41" spans="1:7" x14ac:dyDescent="0.25">
      <c r="A41" s="1"/>
      <c r="B41" s="1" t="s">
        <v>53</v>
      </c>
      <c r="C41" s="1">
        <f>(COUNTIF(C3:C33,"&gt;79")-C40)</f>
        <v>5</v>
      </c>
      <c r="D41" s="1">
        <f>(COUNTIF(D3:D33,"&gt;79")-D40)</f>
        <v>9</v>
      </c>
      <c r="E41" s="1">
        <f>(COUNTIF(E3:E33,"&gt;79")-E40)</f>
        <v>9</v>
      </c>
      <c r="F41" s="1">
        <f>(COUNTIF(F3:F33,"&gt;79")-F40)</f>
        <v>8</v>
      </c>
      <c r="G41" s="1"/>
    </row>
    <row r="42" spans="1:7" x14ac:dyDescent="0.25">
      <c r="A42" s="1"/>
      <c r="B42" s="1" t="s">
        <v>54</v>
      </c>
      <c r="C42" s="1">
        <f>(COUNTIF(C3:C33,"&gt;69")-C40-C41)</f>
        <v>6</v>
      </c>
      <c r="D42" s="1">
        <f>(COUNTIF(D3:D33,"&gt;69")-D40-D41)</f>
        <v>11</v>
      </c>
      <c r="E42" s="1">
        <f>(COUNTIF(E3:E33,"&gt;69")-E40-E41)</f>
        <v>8</v>
      </c>
      <c r="F42" s="1">
        <f>(COUNTIF(F3:F33,"&gt;69")-F40-F41)</f>
        <v>18</v>
      </c>
      <c r="G42" s="1"/>
    </row>
    <row r="43" spans="1:7" x14ac:dyDescent="0.25">
      <c r="A43" s="1"/>
      <c r="B43" s="1" t="s">
        <v>55</v>
      </c>
      <c r="C43" s="1">
        <f>(COUNTIF(C3:C33,"&gt;59")-C40-C41-C42)</f>
        <v>10</v>
      </c>
      <c r="D43" s="1">
        <f>(COUNTIF(D3:D33,"&gt;59")-D40-D41-D42)</f>
        <v>4</v>
      </c>
      <c r="E43" s="1">
        <f>(COUNTIF(E3:E33,"&gt;59")-E40-E41-E42)</f>
        <v>5</v>
      </c>
      <c r="F43" s="1">
        <f>(COUNTIF(F3:F33,"&gt;59")-F40-F41-F42)</f>
        <v>5</v>
      </c>
      <c r="G43" s="1"/>
    </row>
    <row r="44" spans="1:7" x14ac:dyDescent="0.25">
      <c r="A44" s="1"/>
      <c r="B44" s="1" t="s">
        <v>56</v>
      </c>
      <c r="C44" s="1">
        <f>(COUNTIF(C3:C33,"&gt;0")-C40-C41-C42-C43)</f>
        <v>1</v>
      </c>
      <c r="D44" s="1">
        <f>(COUNTIF(D3:D33,"&gt;0")-D40-D41-D42-D43)</f>
        <v>3</v>
      </c>
      <c r="E44" s="1">
        <f>(COUNTIF(E3:E33,"&gt;0")-E40-E41-E42-E43)</f>
        <v>5</v>
      </c>
      <c r="F44" s="1">
        <f>(COUNTIF(F3:F33,"&gt;0")-F40-F41-F42-F43)</f>
        <v>0</v>
      </c>
      <c r="G44" s="1"/>
    </row>
  </sheetData>
  <sortState ref="A2:A32">
    <sortCondition ref="A2"/>
  </sortState>
  <mergeCells count="1">
    <mergeCell ref="A1:G1"/>
  </mergeCells>
  <phoneticPr fontId="1" type="noConversion"/>
  <conditionalFormatting sqref="G3:G33">
    <cfRule type="cellIs" dxfId="5" priority="4" operator="equal">
      <formula>"优秀"</formula>
    </cfRule>
  </conditionalFormatting>
  <conditionalFormatting sqref="C3:F33">
    <cfRule type="cellIs" dxfId="4" priority="5" operator="lessThan">
      <formula>60</formula>
    </cfRule>
    <cfRule type="cellIs" dxfId="3" priority="6" operator="greaterThan">
      <formula>89</formula>
    </cfRule>
    <cfRule type="cellIs" dxfId="2" priority="3" operator="greaterThan">
      <formula>90</formula>
    </cfRule>
    <cfRule type="cellIs" dxfId="1" priority="2" operator="equal">
      <formula>90</formula>
    </cfRule>
    <cfRule type="cellIs" dxfId="0" priority="1" operator="lessThan">
      <formula>60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O10" sqref="O10"/>
    </sheetView>
  </sheetViews>
  <sheetFormatPr defaultColWidth="9" defaultRowHeight="14.4" x14ac:dyDescent="0.25"/>
  <cols>
    <col min="1" max="1" width="14" customWidth="1"/>
    <col min="2" max="2" width="10.88671875" customWidth="1"/>
    <col min="3" max="3" width="9.6640625" customWidth="1"/>
  </cols>
  <sheetData>
    <row r="1" spans="1:6" x14ac:dyDescent="0.25">
      <c r="A1" s="13" t="s">
        <v>65</v>
      </c>
      <c r="B1" s="13"/>
      <c r="C1" s="13"/>
      <c r="D1" s="13"/>
      <c r="E1" s="13"/>
      <c r="F1" s="13"/>
    </row>
    <row r="2" spans="1:6" x14ac:dyDescent="0.25">
      <c r="A2" s="13" t="s">
        <v>66</v>
      </c>
      <c r="B2" s="13">
        <f>SUM(B14:B18)</f>
        <v>99</v>
      </c>
    </row>
    <row r="3" spans="1:6" x14ac:dyDescent="0.25">
      <c r="A3" s="13"/>
      <c r="B3" s="13"/>
    </row>
    <row r="6" spans="1:6" x14ac:dyDescent="0.25">
      <c r="A6" t="s">
        <v>67</v>
      </c>
      <c r="B6" s="1" t="s">
        <v>49</v>
      </c>
      <c r="C6" s="1" t="s">
        <v>50</v>
      </c>
      <c r="D6" s="1" t="s">
        <v>51</v>
      </c>
      <c r="E6" s="1" t="s">
        <v>68</v>
      </c>
    </row>
    <row r="7" spans="1:6" x14ac:dyDescent="0.25">
      <c r="A7" t="s">
        <v>46</v>
      </c>
      <c r="B7">
        <f>MAX(ClassA!C42,ClassB!C34,ClassC!C35)</f>
        <v>100</v>
      </c>
      <c r="C7">
        <f>MAX(ClassA!D42,ClassB!D34,ClassC!D35)</f>
        <v>97</v>
      </c>
      <c r="D7">
        <f>MAX(ClassA!E42,ClassB!E34,ClassC!E35)</f>
        <v>99</v>
      </c>
      <c r="E7">
        <f>MAX(ClassA!F42,ClassB!F34,ClassC!F35)</f>
        <v>93</v>
      </c>
    </row>
    <row r="8" spans="1:6" x14ac:dyDescent="0.25">
      <c r="A8" t="s">
        <v>47</v>
      </c>
      <c r="B8">
        <f>MIN(ClassA!C43,ClassB!C35,ClassC!C36)</f>
        <v>43</v>
      </c>
      <c r="C8">
        <f>MIN(ClassA!D43,ClassB!D35,ClassC!D36)</f>
        <v>32</v>
      </c>
      <c r="D8">
        <f>MIN(ClassA!E43,ClassB!E35,ClassC!E36)</f>
        <v>45</v>
      </c>
      <c r="E8">
        <f>MIN(ClassA!F43,ClassB!F35,ClassC!F36)</f>
        <v>54</v>
      </c>
    </row>
    <row r="9" spans="1:6" x14ac:dyDescent="0.25">
      <c r="A9" t="s">
        <v>48</v>
      </c>
      <c r="B9" s="2">
        <f>AVERAGE(ClassA!C3:C40,ClassB!C3:C32,ClassC!C3:C33)</f>
        <v>79.555555555555557</v>
      </c>
      <c r="C9" s="2">
        <f>AVERAGE(ClassA!D3:D40,ClassB!D3:D32,ClassC!D3:D33)</f>
        <v>75.36363636363636</v>
      </c>
      <c r="D9" s="2">
        <f>AVERAGE(ClassA!E3:E40,ClassB!E3:E32,ClassC!E3:E33)</f>
        <v>78.888888888888886</v>
      </c>
      <c r="E9" s="2">
        <f>AVERAGE(ClassA!F3:F40,ClassB!F3:F32,ClassC!F3:F33)</f>
        <v>78.333333333333329</v>
      </c>
    </row>
    <row r="10" spans="1:6" x14ac:dyDescent="0.25">
      <c r="A10" t="s">
        <v>69</v>
      </c>
      <c r="B10" s="3">
        <f>(B14/SUM(B14:B18))</f>
        <v>0.23232323232323232</v>
      </c>
      <c r="C10" s="3">
        <f>(C14/SUM(C14:C18))</f>
        <v>6.0606060606060608E-2</v>
      </c>
      <c r="D10" s="3">
        <f>(D14/SUM(D14:D18))</f>
        <v>0.16161616161616163</v>
      </c>
      <c r="E10" s="3">
        <f>(E14/SUM(E14:E18))</f>
        <v>4.0404040404040407E-2</v>
      </c>
    </row>
    <row r="11" spans="1:6" x14ac:dyDescent="0.25">
      <c r="A11" t="s">
        <v>70</v>
      </c>
      <c r="B11" s="3">
        <f>(SUM(B14:B17)/SUM(B14:B18))</f>
        <v>0.97979797979797978</v>
      </c>
      <c r="C11" s="3">
        <f>(SUM(C14:C17)/SUM(C14:C18))</f>
        <v>0.90909090909090906</v>
      </c>
      <c r="D11" s="3">
        <f>(SUM(D14:D17)/SUM(D14:D18))</f>
        <v>0.91919191919191923</v>
      </c>
      <c r="E11" s="3">
        <f>(SUM(E14:E17)/SUM(E14:E18))</f>
        <v>0.97979797979797978</v>
      </c>
    </row>
    <row r="13" spans="1:6" x14ac:dyDescent="0.25">
      <c r="A13" t="s">
        <v>71</v>
      </c>
      <c r="B13" s="1" t="s">
        <v>49</v>
      </c>
      <c r="C13" s="1" t="s">
        <v>50</v>
      </c>
      <c r="D13" s="1" t="s">
        <v>51</v>
      </c>
      <c r="E13" s="1" t="s">
        <v>68</v>
      </c>
    </row>
    <row r="14" spans="1:6" x14ac:dyDescent="0.25">
      <c r="A14" s="4" t="s">
        <v>52</v>
      </c>
      <c r="B14">
        <f>SUM(ClassA!C47,ClassB!C39,ClassC!C40)</f>
        <v>23</v>
      </c>
      <c r="C14">
        <f>SUM(ClassA!D47,ClassB!D39,ClassC!D40)</f>
        <v>6</v>
      </c>
      <c r="D14">
        <f>SUM(ClassA!E47,ClassB!E39,ClassC!E40)</f>
        <v>16</v>
      </c>
      <c r="E14">
        <f>SUM(ClassA!F47,ClassB!F39,ClassC!F40)</f>
        <v>4</v>
      </c>
    </row>
    <row r="15" spans="1:6" x14ac:dyDescent="0.25">
      <c r="A15" s="4" t="s">
        <v>53</v>
      </c>
      <c r="B15">
        <f>SUM(ClassA!C48,ClassB!C40,ClassC!C41)</f>
        <v>27</v>
      </c>
      <c r="C15">
        <f>SUM(ClassA!D48,ClassB!D40,ClassC!D41)</f>
        <v>38</v>
      </c>
      <c r="D15">
        <f>SUM(ClassA!E48,ClassB!E40,ClassC!E41)</f>
        <v>40</v>
      </c>
      <c r="E15">
        <f>SUM(ClassA!F48,ClassB!F40,ClassC!F41)</f>
        <v>43</v>
      </c>
    </row>
    <row r="16" spans="1:6" x14ac:dyDescent="0.25">
      <c r="A16" s="4" t="s">
        <v>54</v>
      </c>
      <c r="B16">
        <f>SUM(ClassA!C49,ClassB!C41,ClassC!C42)</f>
        <v>29</v>
      </c>
      <c r="C16">
        <f>SUM(ClassA!D49,ClassB!D41,ClassC!D42)</f>
        <v>29</v>
      </c>
      <c r="D16">
        <f>SUM(ClassA!E49,ClassB!E41,ClassC!E42)</f>
        <v>23</v>
      </c>
      <c r="E16">
        <f>SUM(ClassA!F49,ClassB!F41,ClassC!F42)</f>
        <v>37</v>
      </c>
    </row>
    <row r="17" spans="1:5" x14ac:dyDescent="0.25">
      <c r="A17" s="4" t="s">
        <v>55</v>
      </c>
      <c r="B17">
        <f>SUM(ClassA!C50,ClassB!C42,ClassC!C43)</f>
        <v>18</v>
      </c>
      <c r="C17">
        <f>SUM(ClassA!D50,ClassB!D42,ClassC!D43)</f>
        <v>17</v>
      </c>
      <c r="D17">
        <f>SUM(ClassA!E50,ClassB!E42,ClassC!E43)</f>
        <v>12</v>
      </c>
      <c r="E17">
        <f>SUM(ClassA!F50,ClassB!F42,ClassC!F43)</f>
        <v>13</v>
      </c>
    </row>
    <row r="18" spans="1:5" x14ac:dyDescent="0.25">
      <c r="A18" s="4" t="s">
        <v>56</v>
      </c>
      <c r="B18">
        <f>SUM(ClassA!C51,ClassB!C43,ClassC!C44)</f>
        <v>2</v>
      </c>
      <c r="C18">
        <f>SUM(ClassA!D51,ClassB!D43,ClassC!D44)</f>
        <v>9</v>
      </c>
      <c r="D18">
        <f>SUM(ClassA!E51,ClassB!E43,ClassC!E44)</f>
        <v>8</v>
      </c>
      <c r="E18">
        <f>SUM(ClassA!F51,ClassB!F43,ClassC!F44)</f>
        <v>2</v>
      </c>
    </row>
  </sheetData>
  <mergeCells count="3">
    <mergeCell ref="A1:F1"/>
    <mergeCell ref="A2:A3"/>
    <mergeCell ref="B2:B3"/>
  </mergeCells>
  <phoneticPr fontId="1" type="noConversion"/>
  <pageMargins left="0.75" right="0.75" top="1" bottom="1" header="0.51180555555555596" footer="0.51180555555555596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7</vt:i4>
      </vt:variant>
    </vt:vector>
  </HeadingPairs>
  <TitlesOfParts>
    <vt:vector size="11" baseType="lpstr">
      <vt:lpstr>ClassA</vt:lpstr>
      <vt:lpstr>ClassB</vt:lpstr>
      <vt:lpstr>ClassC</vt:lpstr>
      <vt:lpstr>Summary</vt:lpstr>
      <vt:lpstr>ClassA!ExternalData_1</vt:lpstr>
      <vt:lpstr>ClassB!ExternalData_1</vt:lpstr>
      <vt:lpstr>ClassC!ExternalData_1</vt:lpstr>
      <vt:lpstr>ClassB!ExternalData_2</vt:lpstr>
      <vt:lpstr>ClassC!ExternalData_2</vt:lpstr>
      <vt:lpstr>ClassB!ExternalData_3</vt:lpstr>
      <vt:lpstr>ClassC!ExternalData_3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fushe</cp:lastModifiedBy>
  <dcterms:created xsi:type="dcterms:W3CDTF">2017-11-25T12:57:00Z</dcterms:created>
  <dcterms:modified xsi:type="dcterms:W3CDTF">2017-12-04T09:01:46Z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