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30" windowHeight="7130" activeTab="1"/>
  </bookViews>
  <sheets>
    <sheet name="航空集装箱尺寸与数量" sheetId="1" r:id="rId1"/>
    <sheet name=" 需要运输的货物及价格" sheetId="2" r:id="rId2"/>
    <sheet name="不同类型货运飞机尺寸与载重" sheetId="3" r:id="rId3"/>
  </sheets>
  <calcPr calcId="144525"/>
</workbook>
</file>

<file path=xl/sharedStrings.xml><?xml version="1.0" encoding="utf-8"?>
<sst xmlns="http://schemas.openxmlformats.org/spreadsheetml/2006/main" count="89" uniqueCount="80">
  <si>
    <r>
      <rPr>
        <b/>
        <sz val="11"/>
        <color theme="1"/>
        <rFont val="宋体"/>
        <charset val="134"/>
      </rPr>
      <t>航空集装箱名称</t>
    </r>
  </si>
  <si>
    <r>
      <rPr>
        <b/>
        <sz val="11"/>
        <color theme="1"/>
        <rFont val="宋体"/>
        <charset val="134"/>
      </rPr>
      <t>外部尺寸</t>
    </r>
    <r>
      <rPr>
        <b/>
        <sz val="10.5"/>
        <color rgb="FF000000"/>
        <rFont val="Times New Roman"/>
        <charset val="134"/>
      </rPr>
      <t>/m</t>
    </r>
  </si>
  <si>
    <t>体积</t>
  </si>
  <si>
    <r>
      <rPr>
        <b/>
        <sz val="11"/>
        <color theme="1"/>
        <rFont val="宋体"/>
        <charset val="134"/>
      </rPr>
      <t>数量</t>
    </r>
    <r>
      <rPr>
        <b/>
        <sz val="10.5"/>
        <color rgb="FF000000"/>
        <rFont val="Times New Roman"/>
        <charset val="134"/>
      </rPr>
      <t>/</t>
    </r>
    <r>
      <rPr>
        <b/>
        <sz val="10.5"/>
        <color rgb="FF000000"/>
        <rFont val="宋体"/>
        <charset val="134"/>
      </rPr>
      <t>个</t>
    </r>
  </si>
  <si>
    <r>
      <rPr>
        <b/>
        <sz val="11"/>
        <color theme="1"/>
        <rFont val="宋体"/>
        <charset val="134"/>
      </rPr>
      <t>自重</t>
    </r>
    <r>
      <rPr>
        <b/>
        <sz val="10.5"/>
        <color rgb="FF000000"/>
        <rFont val="Times New Roman"/>
        <charset val="134"/>
      </rPr>
      <t>/t</t>
    </r>
  </si>
  <si>
    <t>备注</t>
  </si>
  <si>
    <r>
      <rPr>
        <sz val="11"/>
        <color theme="1"/>
        <rFont val="Times New Roman"/>
        <charset val="134"/>
      </rPr>
      <t>Y1</t>
    </r>
    <r>
      <rPr>
        <sz val="10.5"/>
        <color rgb="FF000000"/>
        <rFont val="宋体"/>
        <charset val="134"/>
      </rPr>
      <t>航空集装箱</t>
    </r>
  </si>
  <si>
    <t>2.991*2.438*2.438</t>
  </si>
  <si>
    <t>航空公司提供，免费</t>
  </si>
  <si>
    <r>
      <rPr>
        <sz val="11"/>
        <color theme="1"/>
        <rFont val="Times New Roman"/>
        <charset val="134"/>
      </rPr>
      <t>Y2</t>
    </r>
    <r>
      <rPr>
        <sz val="10.5"/>
        <color rgb="FF000000"/>
        <rFont val="宋体"/>
        <charset val="134"/>
      </rPr>
      <t>航空集装箱</t>
    </r>
  </si>
  <si>
    <r>
      <rPr>
        <sz val="11"/>
        <color theme="1"/>
        <rFont val="Times New Roman"/>
        <charset val="134"/>
      </rPr>
      <t>Y3</t>
    </r>
    <r>
      <rPr>
        <sz val="10.5"/>
        <color rgb="FF000000"/>
        <rFont val="宋体"/>
        <charset val="134"/>
      </rPr>
      <t>航空集装箱</t>
    </r>
  </si>
  <si>
    <t>1.456*2.438*1.9</t>
  </si>
  <si>
    <r>
      <rPr>
        <sz val="11"/>
        <color theme="1"/>
        <rFont val="Times New Roman"/>
        <charset val="134"/>
      </rPr>
      <t>Y4</t>
    </r>
    <r>
      <rPr>
        <sz val="10.5"/>
        <color rgb="FF000000"/>
        <rFont val="宋体"/>
        <charset val="134"/>
      </rPr>
      <t>航空集装箱</t>
    </r>
  </si>
  <si>
    <r>
      <rPr>
        <sz val="10.5"/>
        <color rgb="FF000000"/>
        <rFont val="Times New Roman"/>
        <charset val="134"/>
      </rPr>
      <t>Y5</t>
    </r>
    <r>
      <rPr>
        <sz val="10.5"/>
        <color rgb="FF000000"/>
        <rFont val="宋体"/>
        <charset val="134"/>
      </rPr>
      <t>柔性航空集装箱</t>
    </r>
  </si>
  <si>
    <t>2.991*2.438(货物高度≤2.438)</t>
  </si>
  <si>
    <r>
      <rPr>
        <sz val="10.5"/>
        <color rgb="FF000000"/>
        <rFont val="Times New Roman"/>
        <charset val="134"/>
      </rPr>
      <t>Y6</t>
    </r>
    <r>
      <rPr>
        <sz val="10.5"/>
        <color rgb="FF000000"/>
        <rFont val="宋体"/>
        <charset val="134"/>
      </rPr>
      <t>柔性航空集装箱</t>
    </r>
  </si>
  <si>
    <t>1.46*2.438(货物高度≤1.9)</t>
  </si>
  <si>
    <r>
      <rPr>
        <sz val="10.5"/>
        <color rgb="FF000000"/>
        <rFont val="Times New Roman"/>
        <charset val="134"/>
      </rPr>
      <t>Y7</t>
    </r>
    <r>
      <rPr>
        <sz val="10.5"/>
        <color rgb="FF000000"/>
        <rFont val="宋体"/>
        <charset val="134"/>
      </rPr>
      <t>柔性航空集装箱</t>
    </r>
  </si>
  <si>
    <r>
      <rPr>
        <sz val="11"/>
        <color theme="1"/>
        <rFont val="Times New Roman"/>
        <charset val="134"/>
      </rPr>
      <t>2.235*2.743(</t>
    </r>
    <r>
      <rPr>
        <sz val="11"/>
        <color theme="1"/>
        <rFont val="宋体"/>
        <charset val="134"/>
      </rPr>
      <t>货物高度</t>
    </r>
    <r>
      <rPr>
        <sz val="11"/>
        <color theme="1"/>
        <rFont val="Times New Roman"/>
        <charset val="134"/>
      </rPr>
      <t>≤2.0)</t>
    </r>
  </si>
  <si>
    <t>货物名称</t>
  </si>
  <si>
    <t xml:space="preserve">长度 m </t>
  </si>
  <si>
    <t>宽度 m</t>
  </si>
  <si>
    <t>高度 m</t>
  </si>
  <si>
    <t>重量  t</t>
  </si>
  <si>
    <t xml:space="preserve">需要货物数量的历史数据    件 </t>
  </si>
  <si>
    <t xml:space="preserve">运输价格   元/件 </t>
  </si>
  <si>
    <t>销售价格   元/件</t>
  </si>
  <si>
    <t>单件利润</t>
  </si>
  <si>
    <t>平均数量</t>
  </si>
  <si>
    <t>利润1</t>
  </si>
  <si>
    <t>数量2（第4题）</t>
  </si>
  <si>
    <t>利润2（总利润见下）</t>
  </si>
  <si>
    <t>数量3（第5题）</t>
  </si>
  <si>
    <t>利润3</t>
  </si>
  <si>
    <t>HW1</t>
  </si>
  <si>
    <t>120   119   117   120   122   119   119   120   120   119
119   120   119   121   120   121   119   118   119   118
120   120   121   118   121   119   118   121   118   119
119   121   118   119   118   120   120   120   119   117
120   119   120   118   119   117   120   119   119   120</t>
  </si>
  <si>
    <t xml:space="preserve">HW2 </t>
  </si>
  <si>
    <t xml:space="preserve">   369   367   367   368   365   368   365   370   367   369
   367   366   366   365   363   367   368   365   367   371
   367   370   365   366   365   368   366   370   367   368
   366   367   373   367   368   367   367   369   368   367
   370   366   371   369   368   369   369   367   368   369</t>
  </si>
  <si>
    <t xml:space="preserve">HW3 </t>
  </si>
  <si>
    <t xml:space="preserve">   362   363   360   358   358   360   363   361   358   357
   358   362   367   361   366   361   358   362   364   361
   364   359   359   361   365   362   359   352   363   366
   362   361   360   366   361   361   359   360   361   362
   362   361   359   361   357   363   360   365   362   362</t>
  </si>
  <si>
    <t>HW4</t>
  </si>
  <si>
    <t xml:space="preserve">   363   364   367   361   365   363   366   365   364   364
   364   369   361   365   367   362   366   363   361   360
   365   360   363   362   367   366   365   363   367   366
   365   369   364   365   363   365   367   367   366   360
   364   365   365   366   365   364   366   361   365   360</t>
  </si>
  <si>
    <t>HW5</t>
  </si>
  <si>
    <t xml:space="preserve">   248   246   249   246   245   248   246   246   245   251
   246   248   247   245   247   246   245   252   247   247
   248   248   247   247   248   247   247   250   248   248
   249   249   250   249   247   243   245   243   249   249
   249   249   243   249   248   250   247   248   247   248</t>
  </si>
  <si>
    <t>·1200</t>
  </si>
  <si>
    <t>HW6</t>
  </si>
  <si>
    <t xml:space="preserve">   309   306   307   308   305   306   312   311   306   307
   308   308   307   307   308   307   309   309   307   304
   306   309   310   305   306   308   307   309   306   309
   304   308   306   307   307   304   308   306   305   307
   311   306   309   307   308   310   305   308   306   309</t>
  </si>
  <si>
    <t>HW7</t>
  </si>
  <si>
    <t xml:space="preserve">   556   546   558   664   702   476   641   518   531   688
   559   697   556   563   745   380   542   651   533   618
   698   547   800   670   604   566   614   598   686   655
   570   617   695   741   774   671   436   484   611   668
   714   697   556   439   615   631   523   599   639   717</t>
  </si>
  <si>
    <t>HW8</t>
  </si>
  <si>
    <t xml:space="preserve"> 2851        2837        3202        3031        3064        3106        2924        2959        3007        2861
 2995        3016        2764        3013        2957        3115        2943        2983        3132        3031
3096        3037        2949        2928        3104        3005        3055        3040        2978        2975
3173        2977        2867        3077        3066        2871        2944        2904        2986        3050
2956        2885        2936        3062        3250        2962        2910        3031        2882        2910</t>
  </si>
  <si>
    <t xml:space="preserve">HW9 </t>
  </si>
  <si>
    <t xml:space="preserve">   840   719   508   727   691   598   632   507   592   653
   662   705   655   693   684   560   529   548   624   735
   754   537   608   641   684   529   620   628   493   690
   627   496   613   752   577   753   326   617   602   579
   633   540   513   562   682   565   541   844   516   486 </t>
  </si>
  <si>
    <t>HW10</t>
  </si>
  <si>
    <r>
      <rPr>
        <sz val="10"/>
        <color theme="1"/>
        <rFont val="宋体"/>
        <charset val="134"/>
        <scheme val="minor"/>
      </rPr>
      <t>1492        1081        1284        1394         961         889        1410        1757         915        1280
1610        1106        1280        1086        1329        1234        1050        1345        1343        1385
1224        1377        1219        1361        1129        1187        1012        1045        1044         878
1002         922        1299        1234        1209        1439         946        1367        1263        1332
1439         808        1416        1098        1041        1360        1299         974        1481        1627</t>
    </r>
    <r>
      <rPr>
        <sz val="11"/>
        <color theme="1"/>
        <rFont val="宋体"/>
        <charset val="134"/>
        <scheme val="minor"/>
      </rPr>
      <t xml:space="preserve">
</t>
    </r>
  </si>
  <si>
    <t>第3题总利润</t>
  </si>
  <si>
    <t>第4题总利润</t>
  </si>
  <si>
    <t>第5题总利润</t>
  </si>
  <si>
    <t>m是 米</t>
  </si>
  <si>
    <t>m3是立方米</t>
  </si>
  <si>
    <t>飞机类型</t>
  </si>
  <si>
    <t xml:space="preserve">大型 </t>
  </si>
  <si>
    <t>中型</t>
  </si>
  <si>
    <t>小型</t>
  </si>
  <si>
    <t>前舱尺寸（长*宽*高,m3）</t>
  </si>
  <si>
    <t>18*8.45*13.40</t>
  </si>
  <si>
    <t>15*5.48*10.20</t>
  </si>
  <si>
    <t>10*3.45*3.40</t>
  </si>
  <si>
    <t>中舱尺寸（长*宽*高,m3）</t>
  </si>
  <si>
    <t>20*8.45*14.80</t>
  </si>
  <si>
    <t>18*5.48*13.40</t>
  </si>
  <si>
    <t>12*3.45*3.40</t>
  </si>
  <si>
    <t>后舱尺寸（长*宽*高,m3）</t>
  </si>
  <si>
    <t>16*8.45*12.60</t>
  </si>
  <si>
    <t>13*5.48*9.70</t>
  </si>
  <si>
    <t>9*3.45*3.40</t>
  </si>
  <si>
    <t>前舱最大载重 t</t>
  </si>
  <si>
    <t>中舱最大载重 t</t>
  </si>
  <si>
    <t>后舱最大载重 t</t>
  </si>
  <si>
    <t>m3指立方米</t>
  </si>
</sst>
</file>

<file path=xl/styles.xml><?xml version="1.0" encoding="utf-8"?>
<styleSheet xmlns="http://schemas.openxmlformats.org/spreadsheetml/2006/main">
  <numFmts count="5">
    <numFmt numFmtId="176" formatCode="0_ "/>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0">
    <font>
      <sz val="11"/>
      <color theme="1"/>
      <name val="宋体"/>
      <charset val="134"/>
      <scheme val="minor"/>
    </font>
    <font>
      <sz val="10"/>
      <color theme="1"/>
      <name val="宋体"/>
      <charset val="134"/>
      <scheme val="minor"/>
    </font>
    <font>
      <b/>
      <sz val="11"/>
      <color theme="1"/>
      <name val="Times New Roman"/>
      <charset val="134"/>
    </font>
    <font>
      <b/>
      <sz val="11"/>
      <color theme="1"/>
      <name val="宋体"/>
      <charset val="134"/>
    </font>
    <font>
      <sz val="11"/>
      <color theme="1"/>
      <name val="Times New Roman"/>
      <charset val="134"/>
    </font>
    <font>
      <sz val="10.5"/>
      <color rgb="FF000000"/>
      <name val="Times New Roman"/>
      <charset val="134"/>
    </font>
    <font>
      <sz val="12"/>
      <name val="宋体"/>
      <charset val="134"/>
    </font>
    <font>
      <sz val="11"/>
      <color theme="0"/>
      <name val="宋体"/>
      <charset val="0"/>
      <scheme val="minor"/>
    </font>
    <font>
      <sz val="11"/>
      <color theme="1"/>
      <name val="宋体"/>
      <charset val="0"/>
      <scheme val="minor"/>
    </font>
    <font>
      <i/>
      <sz val="11"/>
      <color rgb="FF7F7F7F"/>
      <name val="宋体"/>
      <charset val="0"/>
      <scheme val="minor"/>
    </font>
    <font>
      <u/>
      <sz val="11"/>
      <color rgb="FF0000FF"/>
      <name val="宋体"/>
      <charset val="0"/>
      <scheme val="minor"/>
    </font>
    <font>
      <sz val="11"/>
      <color rgb="FF3F3F76"/>
      <name val="宋体"/>
      <charset val="0"/>
      <scheme val="minor"/>
    </font>
    <font>
      <b/>
      <sz val="18"/>
      <color theme="3"/>
      <name val="宋体"/>
      <charset val="134"/>
      <scheme val="minor"/>
    </font>
    <font>
      <sz val="11"/>
      <color rgb="FF9C0006"/>
      <name val="宋体"/>
      <charset val="0"/>
      <scheme val="minor"/>
    </font>
    <font>
      <sz val="11"/>
      <color rgb="FF006100"/>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sz val="11"/>
      <color rgb="FFFA7D00"/>
      <name val="宋体"/>
      <charset val="0"/>
      <scheme val="minor"/>
    </font>
    <font>
      <b/>
      <sz val="11"/>
      <color rgb="FFFFFFFF"/>
      <name val="宋体"/>
      <charset val="0"/>
      <scheme val="minor"/>
    </font>
    <font>
      <sz val="11"/>
      <color rgb="FF9C6500"/>
      <name val="宋体"/>
      <charset val="0"/>
      <scheme val="minor"/>
    </font>
    <font>
      <b/>
      <sz val="10.5"/>
      <color rgb="FF000000"/>
      <name val="Times New Roman"/>
      <charset val="134"/>
    </font>
    <font>
      <b/>
      <sz val="10.5"/>
      <color rgb="FF000000"/>
      <name val="宋体"/>
      <charset val="134"/>
    </font>
    <font>
      <sz val="10.5"/>
      <color rgb="FF000000"/>
      <name val="宋体"/>
      <charset val="134"/>
    </font>
    <font>
      <sz val="11"/>
      <color theme="1"/>
      <name val="宋体"/>
      <charset val="134"/>
    </font>
  </fonts>
  <fills count="37">
    <fill>
      <patternFill patternType="none"/>
    </fill>
    <fill>
      <patternFill patternType="gray125"/>
    </fill>
    <fill>
      <patternFill patternType="solid">
        <fgColor theme="3" tint="0.799981688894314"/>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8" borderId="0" applyNumberFormat="0" applyBorder="0" applyAlignment="0" applyProtection="0">
      <alignment vertical="center"/>
    </xf>
    <xf numFmtId="0" fontId="11"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13" fillId="17" borderId="0" applyNumberFormat="0" applyBorder="0" applyAlignment="0" applyProtection="0">
      <alignment vertical="center"/>
    </xf>
    <xf numFmtId="43" fontId="0" fillId="0" borderId="0" applyFont="0" applyFill="0" applyBorder="0" applyAlignment="0" applyProtection="0">
      <alignment vertical="center"/>
    </xf>
    <xf numFmtId="0" fontId="7" fillId="21"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0" borderId="3" applyNumberFormat="0" applyFont="0" applyAlignment="0" applyProtection="0">
      <alignment vertical="center"/>
    </xf>
    <xf numFmtId="0" fontId="7" fillId="7"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7" fillId="25" borderId="0" applyNumberFormat="0" applyBorder="0" applyAlignment="0" applyProtection="0">
      <alignment vertical="center"/>
    </xf>
    <xf numFmtId="0" fontId="15" fillId="0" borderId="7" applyNumberFormat="0" applyFill="0" applyAlignment="0" applyProtection="0">
      <alignment vertical="center"/>
    </xf>
    <xf numFmtId="0" fontId="7" fillId="29" borderId="0" applyNumberFormat="0" applyBorder="0" applyAlignment="0" applyProtection="0">
      <alignment vertical="center"/>
    </xf>
    <xf numFmtId="0" fontId="19" fillId="22" borderId="5" applyNumberFormat="0" applyAlignment="0" applyProtection="0">
      <alignment vertical="center"/>
    </xf>
    <xf numFmtId="0" fontId="18" fillId="22" borderId="4" applyNumberFormat="0" applyAlignment="0" applyProtection="0">
      <alignment vertical="center"/>
    </xf>
    <xf numFmtId="0" fontId="24" fillId="28" borderId="10" applyNumberFormat="0" applyAlignment="0" applyProtection="0">
      <alignment vertical="center"/>
    </xf>
    <xf numFmtId="0" fontId="8" fillId="12" borderId="0" applyNumberFormat="0" applyBorder="0" applyAlignment="0" applyProtection="0">
      <alignment vertical="center"/>
    </xf>
    <xf numFmtId="0" fontId="7" fillId="31" borderId="0" applyNumberFormat="0" applyBorder="0" applyAlignment="0" applyProtection="0">
      <alignment vertical="center"/>
    </xf>
    <xf numFmtId="0" fontId="23" fillId="0" borderId="9" applyNumberFormat="0" applyFill="0" applyAlignment="0" applyProtection="0">
      <alignment vertical="center"/>
    </xf>
    <xf numFmtId="0" fontId="22" fillId="0" borderId="8" applyNumberFormat="0" applyFill="0" applyAlignment="0" applyProtection="0">
      <alignment vertical="center"/>
    </xf>
    <xf numFmtId="0" fontId="14" fillId="20" borderId="0" applyNumberFormat="0" applyBorder="0" applyAlignment="0" applyProtection="0">
      <alignment vertical="center"/>
    </xf>
    <xf numFmtId="0" fontId="25" fillId="33" borderId="0" applyNumberFormat="0" applyBorder="0" applyAlignment="0" applyProtection="0">
      <alignment vertical="center"/>
    </xf>
    <xf numFmtId="0" fontId="8" fillId="27" borderId="0" applyNumberFormat="0" applyBorder="0" applyAlignment="0" applyProtection="0">
      <alignment vertical="center"/>
    </xf>
    <xf numFmtId="0" fontId="7" fillId="24" borderId="0" applyNumberFormat="0" applyBorder="0" applyAlignment="0" applyProtection="0">
      <alignment vertical="center"/>
    </xf>
    <xf numFmtId="0" fontId="8" fillId="19" borderId="0" applyNumberFormat="0" applyBorder="0" applyAlignment="0" applyProtection="0">
      <alignment vertical="center"/>
    </xf>
    <xf numFmtId="0" fontId="8" fillId="16" borderId="0" applyNumberFormat="0" applyBorder="0" applyAlignment="0" applyProtection="0">
      <alignment vertical="center"/>
    </xf>
    <xf numFmtId="0" fontId="8" fillId="15" borderId="0" applyNumberFormat="0" applyBorder="0" applyAlignment="0" applyProtection="0">
      <alignment vertical="center"/>
    </xf>
    <xf numFmtId="0" fontId="8" fillId="32" borderId="0" applyNumberFormat="0" applyBorder="0" applyAlignment="0" applyProtection="0">
      <alignment vertical="center"/>
    </xf>
    <xf numFmtId="0" fontId="7" fillId="26" borderId="0" applyNumberFormat="0" applyBorder="0" applyAlignment="0" applyProtection="0">
      <alignment vertical="center"/>
    </xf>
    <xf numFmtId="0" fontId="7" fillId="18" borderId="0" applyNumberFormat="0" applyBorder="0" applyAlignment="0" applyProtection="0">
      <alignment vertical="center"/>
    </xf>
    <xf numFmtId="0" fontId="8" fillId="23" borderId="0" applyNumberFormat="0" applyBorder="0" applyAlignment="0" applyProtection="0">
      <alignment vertical="center"/>
    </xf>
    <xf numFmtId="0" fontId="8" fillId="14" borderId="0" applyNumberFormat="0" applyBorder="0" applyAlignment="0" applyProtection="0">
      <alignment vertical="center"/>
    </xf>
    <xf numFmtId="0" fontId="7" fillId="6" borderId="0" applyNumberFormat="0" applyBorder="0" applyAlignment="0" applyProtection="0">
      <alignment vertical="center"/>
    </xf>
    <xf numFmtId="0" fontId="8" fillId="30" borderId="0" applyNumberFormat="0" applyBorder="0" applyAlignment="0" applyProtection="0">
      <alignment vertical="center"/>
    </xf>
    <xf numFmtId="0" fontId="7" fillId="34" borderId="0" applyNumberFormat="0" applyBorder="0" applyAlignment="0" applyProtection="0">
      <alignment vertical="center"/>
    </xf>
    <xf numFmtId="0" fontId="7" fillId="35" borderId="0" applyNumberFormat="0" applyBorder="0" applyAlignment="0" applyProtection="0">
      <alignment vertical="center"/>
    </xf>
    <xf numFmtId="0" fontId="8" fillId="11" borderId="0" applyNumberFormat="0" applyBorder="0" applyAlignment="0" applyProtection="0">
      <alignment vertical="center"/>
    </xf>
    <xf numFmtId="0" fontId="7" fillId="36" borderId="0" applyNumberFormat="0" applyBorder="0" applyAlignment="0" applyProtection="0">
      <alignment vertical="center"/>
    </xf>
  </cellStyleXfs>
  <cellXfs count="24">
    <xf numFmtId="0" fontId="0" fillId="0" borderId="0" xfId="0">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3" borderId="0" xfId="0" applyFill="1">
      <alignment vertical="center"/>
    </xf>
    <xf numFmtId="0" fontId="0" fillId="0" borderId="2" xfId="0" applyBorder="1" applyAlignment="1">
      <alignment horizontal="center" vertical="center"/>
    </xf>
    <xf numFmtId="0" fontId="0" fillId="0" borderId="1" xfId="0" applyFont="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Fill="1" applyBorder="1" applyAlignment="1">
      <alignment horizontal="center" vertical="center"/>
    </xf>
    <xf numFmtId="176" fontId="0" fillId="0" borderId="0" xfId="0" applyNumberFormat="1">
      <alignment vertical="center"/>
    </xf>
    <xf numFmtId="0" fontId="0" fillId="4" borderId="0" xfId="0" applyFill="1">
      <alignment vertical="center"/>
    </xf>
    <xf numFmtId="0" fontId="0" fillId="5" borderId="0" xfId="0" applyFill="1">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5" borderId="1" xfId="0" applyFont="1" applyFill="1" applyBorder="1" applyAlignment="1">
      <alignment horizontal="center" vertical="center"/>
    </xf>
    <xf numFmtId="0" fontId="0" fillId="5" borderId="2" xfId="0"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6"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8" sqref="C18"/>
    </sheetView>
  </sheetViews>
  <sheetFormatPr defaultColWidth="9" defaultRowHeight="14" outlineLevelCol="5"/>
  <cols>
    <col min="1" max="1" width="23.3727272727273" customWidth="1"/>
    <col min="2" max="3" width="27.2545454545455" customWidth="1"/>
    <col min="4" max="4" width="14.5" customWidth="1"/>
    <col min="5" max="5" width="17.2545454545455" customWidth="1"/>
    <col min="6" max="6" width="18.7545454545455" customWidth="1"/>
  </cols>
  <sheetData>
    <row r="1" ht="21" customHeight="1" spans="1:6">
      <c r="A1" s="17" t="s">
        <v>0</v>
      </c>
      <c r="B1" s="17" t="s">
        <v>1</v>
      </c>
      <c r="C1" s="18" t="s">
        <v>2</v>
      </c>
      <c r="D1" s="17" t="s">
        <v>3</v>
      </c>
      <c r="E1" s="17" t="s">
        <v>4</v>
      </c>
      <c r="F1" s="5" t="s">
        <v>5</v>
      </c>
    </row>
    <row r="2" s="16" customFormat="1" ht="19" customHeight="1" spans="1:6">
      <c r="A2" s="19" t="s">
        <v>6</v>
      </c>
      <c r="B2" s="19" t="s">
        <v>7</v>
      </c>
      <c r="C2" s="19">
        <f t="shared" ref="C2:C6" si="0">2.891*2.338*2.338</f>
        <v>15.802911404</v>
      </c>
      <c r="D2" s="19">
        <v>30</v>
      </c>
      <c r="E2" s="19">
        <v>0.67</v>
      </c>
      <c r="F2" s="20" t="s">
        <v>8</v>
      </c>
    </row>
    <row r="3" s="16" customFormat="1" ht="21" customHeight="1" spans="1:6">
      <c r="A3" s="19" t="s">
        <v>9</v>
      </c>
      <c r="B3" s="19" t="s">
        <v>7</v>
      </c>
      <c r="C3" s="19">
        <f t="shared" si="0"/>
        <v>15.802911404</v>
      </c>
      <c r="D3" s="19">
        <v>10</v>
      </c>
      <c r="E3" s="19">
        <v>0.3</v>
      </c>
      <c r="F3" s="20" t="s">
        <v>8</v>
      </c>
    </row>
    <row r="4" ht="21.95" customHeight="1" spans="1:6">
      <c r="A4" s="21" t="s">
        <v>10</v>
      </c>
      <c r="B4" s="21" t="s">
        <v>11</v>
      </c>
      <c r="C4" s="21">
        <f>1.356*2.338*1.8</f>
        <v>5.7065904</v>
      </c>
      <c r="D4" s="21">
        <v>30</v>
      </c>
      <c r="E4" s="21">
        <v>0.15</v>
      </c>
      <c r="F4" s="5" t="s">
        <v>8</v>
      </c>
    </row>
    <row r="5" ht="21" customHeight="1" spans="1:6">
      <c r="A5" s="21" t="s">
        <v>12</v>
      </c>
      <c r="B5" s="21" t="s">
        <v>7</v>
      </c>
      <c r="C5" s="21">
        <f t="shared" si="0"/>
        <v>15.802911404</v>
      </c>
      <c r="D5" s="21">
        <v>10</v>
      </c>
      <c r="E5" s="21">
        <v>0.15</v>
      </c>
      <c r="F5" s="5" t="s">
        <v>8</v>
      </c>
    </row>
    <row r="6" ht="18" customHeight="1" spans="1:6">
      <c r="A6" s="22" t="s">
        <v>13</v>
      </c>
      <c r="B6" s="21" t="s">
        <v>14</v>
      </c>
      <c r="C6" s="21">
        <f t="shared" si="0"/>
        <v>15.802911404</v>
      </c>
      <c r="D6" s="21">
        <v>20</v>
      </c>
      <c r="E6" s="21">
        <v>0.28</v>
      </c>
      <c r="F6" s="5" t="s">
        <v>8</v>
      </c>
    </row>
    <row r="7" ht="18" customHeight="1" spans="1:6">
      <c r="A7" s="22" t="s">
        <v>15</v>
      </c>
      <c r="B7" s="21" t="s">
        <v>16</v>
      </c>
      <c r="C7" s="21">
        <f>1.36*2.338*1.8</f>
        <v>5.723424</v>
      </c>
      <c r="D7" s="21">
        <v>10</v>
      </c>
      <c r="E7" s="21">
        <v>0.17</v>
      </c>
      <c r="F7" s="5" t="s">
        <v>8</v>
      </c>
    </row>
    <row r="8" ht="18.95" customHeight="1" spans="1:6">
      <c r="A8" s="22" t="s">
        <v>17</v>
      </c>
      <c r="B8" s="21" t="s">
        <v>18</v>
      </c>
      <c r="C8" s="21">
        <f>2.135*2.643*1.9</f>
        <v>10.7213295</v>
      </c>
      <c r="D8" s="21">
        <v>10</v>
      </c>
      <c r="E8" s="21">
        <v>0.15</v>
      </c>
      <c r="F8" s="5" t="s">
        <v>8</v>
      </c>
    </row>
    <row r="10" ht="15" spans="1:3">
      <c r="A10" s="23"/>
      <c r="C10">
        <f>9.6/15.8</f>
        <v>0.607594936708861</v>
      </c>
    </row>
    <row r="11" spans="1:3">
      <c r="A11">
        <v>5.7065904</v>
      </c>
      <c r="B11">
        <f>2.235*2.743*1.15</f>
        <v>7.05019575</v>
      </c>
      <c r="C11">
        <f>3.6/5.7</f>
        <v>0.631578947368421</v>
      </c>
    </row>
    <row r="12" spans="1:5">
      <c r="A12">
        <v>15.802911404</v>
      </c>
      <c r="B12">
        <f>2.235*2.743*1.78</f>
        <v>10.9124769</v>
      </c>
      <c r="C12">
        <f>7.2/10.7</f>
        <v>0.672897196261682</v>
      </c>
      <c r="E12">
        <f>10.6/15.8</f>
        <v>0.670886075949367</v>
      </c>
    </row>
    <row r="13" spans="1:3">
      <c r="A13">
        <v>15.802911404</v>
      </c>
      <c r="B13">
        <f>18*0.23+0.17</f>
        <v>4.31</v>
      </c>
      <c r="C13">
        <f>B13/B14</f>
        <v>0.729428327218772</v>
      </c>
    </row>
    <row r="14" spans="1:3">
      <c r="A14">
        <v>5.723424</v>
      </c>
      <c r="B14">
        <f>1.46*2.438*1.66</f>
        <v>5.9087368</v>
      </c>
      <c r="C14">
        <f>B15/B16</f>
        <v>0.828354339092479</v>
      </c>
    </row>
    <row r="15" spans="1:3">
      <c r="A15">
        <v>10.7213295</v>
      </c>
      <c r="B15">
        <f>36*0.23+0.15</f>
        <v>8.43</v>
      </c>
      <c r="C15">
        <f>4.6/(2.135*2.643*1.05)</f>
        <v>0.776378482147156</v>
      </c>
    </row>
    <row r="16" spans="2:3">
      <c r="B16">
        <f>2.235*2.743*1.66</f>
        <v>10.1768043</v>
      </c>
      <c r="C16">
        <f>4.5/(2.135*2.643*1)</f>
        <v>0.79747572350985</v>
      </c>
    </row>
    <row r="17" spans="2:2">
      <c r="B17">
        <f>2.235*2.743*1.14</f>
        <v>6.9888897</v>
      </c>
    </row>
    <row r="18" spans="2:3">
      <c r="B18">
        <f>4*1.157625/(2.135*2.643*1.05)</f>
        <v>0.781526209039653</v>
      </c>
      <c r="C18">
        <f>2.235*2.743*2.1</f>
        <v>12.8742705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tabSelected="1" workbookViewId="0">
      <selection activeCell="N2" sqref="N2"/>
    </sheetView>
  </sheetViews>
  <sheetFormatPr defaultColWidth="9" defaultRowHeight="80.1" customHeight="1"/>
  <cols>
    <col min="5" max="5" width="9.54545454545454"/>
    <col min="7" max="7" width="100.627272727273" customWidth="1"/>
    <col min="11" max="11" width="12.7272727272727" customWidth="1"/>
    <col min="12" max="12" width="10.5454545454545"/>
    <col min="13" max="13" width="12.4545454545455" customWidth="1"/>
    <col min="14" max="14" width="15.0909090909091" customWidth="1"/>
    <col min="15" max="15" width="13.0909090909091" customWidth="1"/>
  </cols>
  <sheetData>
    <row r="1" customHeight="1" spans="1:16">
      <c r="A1" s="2" t="s">
        <v>19</v>
      </c>
      <c r="B1" s="2" t="s">
        <v>20</v>
      </c>
      <c r="C1" s="2" t="s">
        <v>21</v>
      </c>
      <c r="D1" s="2" t="s">
        <v>22</v>
      </c>
      <c r="E1" s="2" t="s">
        <v>2</v>
      </c>
      <c r="F1" s="2" t="s">
        <v>23</v>
      </c>
      <c r="G1" s="2" t="s">
        <v>24</v>
      </c>
      <c r="H1" s="5" t="s">
        <v>25</v>
      </c>
      <c r="I1" t="s">
        <v>26</v>
      </c>
      <c r="J1" t="s">
        <v>27</v>
      </c>
      <c r="K1" t="s">
        <v>28</v>
      </c>
      <c r="L1" t="s">
        <v>29</v>
      </c>
      <c r="M1" t="s">
        <v>30</v>
      </c>
      <c r="N1" t="s">
        <v>31</v>
      </c>
      <c r="O1" t="s">
        <v>32</v>
      </c>
      <c r="P1" t="s">
        <v>33</v>
      </c>
    </row>
    <row r="2" customHeight="1" spans="1:16">
      <c r="A2" s="2" t="s">
        <v>34</v>
      </c>
      <c r="B2" s="2">
        <v>2.96</v>
      </c>
      <c r="C2" s="2">
        <v>2.12</v>
      </c>
      <c r="D2" s="2">
        <v>1.21</v>
      </c>
      <c r="E2" s="2">
        <f>B2*C2*D2</f>
        <v>7.592992</v>
      </c>
      <c r="F2" s="2">
        <v>2.1</v>
      </c>
      <c r="G2" s="6" t="s">
        <v>35</v>
      </c>
      <c r="H2" s="5">
        <v>2800</v>
      </c>
      <c r="I2" s="5">
        <v>8000</v>
      </c>
      <c r="J2">
        <v>2000</v>
      </c>
      <c r="K2" s="14">
        <v>119</v>
      </c>
      <c r="L2">
        <f>K2*J2</f>
        <v>238000</v>
      </c>
      <c r="M2">
        <v>118</v>
      </c>
      <c r="N2">
        <f>J2*M2</f>
        <v>236000</v>
      </c>
      <c r="O2">
        <v>119</v>
      </c>
      <c r="P2">
        <f>O2*J2</f>
        <v>238000</v>
      </c>
    </row>
    <row r="3" s="4" customFormat="1" customHeight="1" spans="1:16">
      <c r="A3" s="7" t="s">
        <v>36</v>
      </c>
      <c r="B3" s="7">
        <v>1.05</v>
      </c>
      <c r="C3" s="7">
        <v>1.05</v>
      </c>
      <c r="D3" s="7">
        <v>1.05</v>
      </c>
      <c r="E3" s="7">
        <f t="shared" ref="E3:E11" si="0">B3*C3*D3</f>
        <v>1.157625</v>
      </c>
      <c r="F3" s="7">
        <v>0.2</v>
      </c>
      <c r="G3" s="8" t="s">
        <v>37</v>
      </c>
      <c r="H3" s="9">
        <v>450</v>
      </c>
      <c r="I3" s="9">
        <v>1500</v>
      </c>
      <c r="J3" s="4">
        <v>450</v>
      </c>
      <c r="K3" s="14">
        <v>368</v>
      </c>
      <c r="L3">
        <f t="shared" ref="L3:L11" si="1">K3*J3</f>
        <v>165600</v>
      </c>
      <c r="M3" s="4">
        <v>365</v>
      </c>
      <c r="N3">
        <f t="shared" ref="N3:N11" si="2">J3*M3</f>
        <v>164250</v>
      </c>
      <c r="O3" s="4">
        <v>367</v>
      </c>
      <c r="P3">
        <f t="shared" ref="P3:P11" si="3">O3*J3</f>
        <v>165150</v>
      </c>
    </row>
    <row r="4" customHeight="1" spans="1:16">
      <c r="A4" s="2" t="s">
        <v>38</v>
      </c>
      <c r="B4" s="2">
        <v>3.17</v>
      </c>
      <c r="C4" s="2">
        <v>0.85</v>
      </c>
      <c r="D4" s="2">
        <v>2.12</v>
      </c>
      <c r="E4" s="2">
        <f t="shared" si="0"/>
        <v>5.71234</v>
      </c>
      <c r="F4" s="2">
        <v>0.7</v>
      </c>
      <c r="G4" s="10" t="s">
        <v>39</v>
      </c>
      <c r="H4" s="5">
        <v>2400</v>
      </c>
      <c r="I4" s="5">
        <v>8500</v>
      </c>
      <c r="J4">
        <v>2700</v>
      </c>
      <c r="K4" s="14">
        <v>361</v>
      </c>
      <c r="L4">
        <f t="shared" si="1"/>
        <v>974700</v>
      </c>
      <c r="M4">
        <v>357</v>
      </c>
      <c r="N4">
        <f t="shared" si="2"/>
        <v>963900</v>
      </c>
      <c r="O4">
        <v>360</v>
      </c>
      <c r="P4">
        <f t="shared" si="3"/>
        <v>972000</v>
      </c>
    </row>
    <row r="5" customHeight="1" spans="1:16">
      <c r="A5" s="2" t="s">
        <v>40</v>
      </c>
      <c r="B5" s="2">
        <v>5.08</v>
      </c>
      <c r="C5" s="2">
        <v>0.95</v>
      </c>
      <c r="D5" s="2">
        <v>1.05</v>
      </c>
      <c r="E5" s="2">
        <f t="shared" si="0"/>
        <v>5.0673</v>
      </c>
      <c r="F5" s="2">
        <v>1.8</v>
      </c>
      <c r="G5" s="10" t="s">
        <v>41</v>
      </c>
      <c r="H5" s="5">
        <v>3100</v>
      </c>
      <c r="I5" s="5">
        <v>8800</v>
      </c>
      <c r="J5">
        <v>2180</v>
      </c>
      <c r="K5" s="14">
        <v>364</v>
      </c>
      <c r="L5">
        <f t="shared" si="1"/>
        <v>793520</v>
      </c>
      <c r="M5">
        <v>361</v>
      </c>
      <c r="N5">
        <f t="shared" si="2"/>
        <v>786980</v>
      </c>
      <c r="O5">
        <v>363</v>
      </c>
      <c r="P5">
        <f t="shared" si="3"/>
        <v>791340</v>
      </c>
    </row>
    <row r="6" customHeight="1" spans="1:16">
      <c r="A6" s="2" t="s">
        <v>42</v>
      </c>
      <c r="B6" s="2">
        <v>2.01</v>
      </c>
      <c r="C6" s="2">
        <v>1.26</v>
      </c>
      <c r="D6" s="2">
        <v>0.95</v>
      </c>
      <c r="E6" s="2">
        <f t="shared" si="0"/>
        <v>2.40597</v>
      </c>
      <c r="F6" s="2">
        <v>1.3</v>
      </c>
      <c r="G6" s="10" t="s">
        <v>43</v>
      </c>
      <c r="H6" s="5" t="s">
        <v>44</v>
      </c>
      <c r="I6" s="5">
        <v>4200</v>
      </c>
      <c r="J6">
        <v>1320</v>
      </c>
      <c r="K6" s="14">
        <v>247</v>
      </c>
      <c r="L6">
        <f t="shared" si="1"/>
        <v>326040</v>
      </c>
      <c r="M6">
        <v>244</v>
      </c>
      <c r="N6">
        <f t="shared" si="2"/>
        <v>322080</v>
      </c>
      <c r="O6">
        <v>246</v>
      </c>
      <c r="P6">
        <f t="shared" si="3"/>
        <v>324720</v>
      </c>
    </row>
    <row r="7" s="4" customFormat="1" customHeight="1" spans="1:16">
      <c r="A7" s="7" t="s">
        <v>45</v>
      </c>
      <c r="B7" s="7">
        <v>1.32</v>
      </c>
      <c r="C7" s="7">
        <v>0.64</v>
      </c>
      <c r="D7" s="7">
        <v>0.84</v>
      </c>
      <c r="E7" s="7">
        <f t="shared" si="0"/>
        <v>0.709632</v>
      </c>
      <c r="F7" s="7">
        <v>0.3</v>
      </c>
      <c r="G7" s="8" t="s">
        <v>46</v>
      </c>
      <c r="H7" s="9">
        <v>280</v>
      </c>
      <c r="I7" s="9">
        <v>1200</v>
      </c>
      <c r="J7" s="4">
        <v>440</v>
      </c>
      <c r="K7" s="14">
        <v>307</v>
      </c>
      <c r="L7">
        <f t="shared" si="1"/>
        <v>135080</v>
      </c>
      <c r="M7" s="4">
        <v>304</v>
      </c>
      <c r="N7">
        <f t="shared" si="2"/>
        <v>133760</v>
      </c>
      <c r="O7" s="4">
        <v>306</v>
      </c>
      <c r="P7">
        <f t="shared" si="3"/>
        <v>134640</v>
      </c>
    </row>
    <row r="8" s="4" customFormat="1" customHeight="1" spans="1:16">
      <c r="A8" s="7" t="s">
        <v>47</v>
      </c>
      <c r="B8" s="7">
        <v>0.98</v>
      </c>
      <c r="C8" s="7">
        <v>0.42</v>
      </c>
      <c r="D8" s="7">
        <v>0.52</v>
      </c>
      <c r="E8" s="7">
        <f t="shared" si="0"/>
        <v>0.214032</v>
      </c>
      <c r="F8" s="7">
        <v>0.23</v>
      </c>
      <c r="G8" s="8" t="s">
        <v>48</v>
      </c>
      <c r="H8" s="9">
        <v>150</v>
      </c>
      <c r="I8" s="9">
        <v>500</v>
      </c>
      <c r="J8" s="4">
        <v>150</v>
      </c>
      <c r="K8" s="14">
        <v>611</v>
      </c>
      <c r="L8">
        <f t="shared" si="1"/>
        <v>91650</v>
      </c>
      <c r="M8" s="4">
        <v>463</v>
      </c>
      <c r="N8">
        <f t="shared" si="2"/>
        <v>69450</v>
      </c>
      <c r="O8" s="4">
        <v>563</v>
      </c>
      <c r="P8">
        <f t="shared" si="3"/>
        <v>84450</v>
      </c>
    </row>
    <row r="9" customHeight="1" spans="1:16">
      <c r="A9" s="2" t="s">
        <v>49</v>
      </c>
      <c r="B9" s="2">
        <v>2</v>
      </c>
      <c r="C9" s="2">
        <v>1.3</v>
      </c>
      <c r="D9" s="2">
        <v>0.95</v>
      </c>
      <c r="E9" s="2">
        <f t="shared" si="0"/>
        <v>2.47</v>
      </c>
      <c r="F9" s="2">
        <v>1.2</v>
      </c>
      <c r="G9" s="11" t="s">
        <v>50</v>
      </c>
      <c r="H9" s="5">
        <v>1000</v>
      </c>
      <c r="I9" s="5">
        <v>3800</v>
      </c>
      <c r="J9">
        <v>1280</v>
      </c>
      <c r="K9" s="14">
        <v>2993</v>
      </c>
      <c r="L9">
        <f t="shared" si="1"/>
        <v>3831040</v>
      </c>
      <c r="M9">
        <v>2833</v>
      </c>
      <c r="N9">
        <f t="shared" si="2"/>
        <v>3626240</v>
      </c>
      <c r="O9">
        <v>2941</v>
      </c>
      <c r="P9">
        <f t="shared" si="3"/>
        <v>3764480</v>
      </c>
    </row>
    <row r="10" customHeight="1" spans="1:16">
      <c r="A10" s="2" t="s">
        <v>51</v>
      </c>
      <c r="B10" s="2">
        <v>2.08</v>
      </c>
      <c r="C10" s="2">
        <v>1.2</v>
      </c>
      <c r="D10" s="2">
        <v>1.15</v>
      </c>
      <c r="E10" s="2">
        <f t="shared" si="0"/>
        <v>2.8704</v>
      </c>
      <c r="F10" s="2">
        <v>0.9</v>
      </c>
      <c r="G10" s="10" t="s">
        <v>52</v>
      </c>
      <c r="H10" s="5">
        <v>900</v>
      </c>
      <c r="I10" s="5">
        <v>3500</v>
      </c>
      <c r="J10">
        <v>1200</v>
      </c>
      <c r="K10" s="14">
        <v>617</v>
      </c>
      <c r="L10">
        <f t="shared" si="1"/>
        <v>740400</v>
      </c>
      <c r="M10">
        <v>458</v>
      </c>
      <c r="N10">
        <f t="shared" si="2"/>
        <v>549600</v>
      </c>
      <c r="O10">
        <v>566</v>
      </c>
      <c r="P10">
        <f t="shared" si="3"/>
        <v>679200</v>
      </c>
    </row>
    <row r="11" s="4" customFormat="1" customHeight="1" spans="1:16">
      <c r="A11" s="7" t="s">
        <v>53</v>
      </c>
      <c r="B11" s="7">
        <v>1.5</v>
      </c>
      <c r="C11" s="7">
        <v>1</v>
      </c>
      <c r="D11" s="7">
        <v>1</v>
      </c>
      <c r="E11" s="7">
        <f t="shared" si="0"/>
        <v>1.5</v>
      </c>
      <c r="F11" s="7">
        <v>0.3</v>
      </c>
      <c r="G11" s="12" t="s">
        <v>54</v>
      </c>
      <c r="H11" s="9">
        <v>500</v>
      </c>
      <c r="I11" s="9">
        <v>2000</v>
      </c>
      <c r="J11" s="4">
        <v>700</v>
      </c>
      <c r="K11" s="14">
        <v>1225</v>
      </c>
      <c r="L11">
        <f t="shared" si="1"/>
        <v>857500</v>
      </c>
      <c r="M11" s="4">
        <v>877</v>
      </c>
      <c r="N11">
        <f t="shared" si="2"/>
        <v>613900</v>
      </c>
      <c r="O11" s="4">
        <v>1113</v>
      </c>
      <c r="P11">
        <f t="shared" si="3"/>
        <v>779100</v>
      </c>
    </row>
    <row r="12" customHeight="1" spans="8:16">
      <c r="H12" s="3"/>
      <c r="K12" s="15" t="s">
        <v>55</v>
      </c>
      <c r="L12" s="15">
        <f>SUM(L2:L11)</f>
        <v>8153530</v>
      </c>
      <c r="M12" s="15" t="s">
        <v>56</v>
      </c>
      <c r="N12" s="15">
        <f>SUM(N2:N11)</f>
        <v>7466160</v>
      </c>
      <c r="O12" s="15" t="s">
        <v>57</v>
      </c>
      <c r="P12" s="15">
        <f>SUM(P2:P11)</f>
        <v>7933080</v>
      </c>
    </row>
    <row r="13" customHeight="1" spans="1:8">
      <c r="A13" s="13" t="s">
        <v>58</v>
      </c>
      <c r="H13" s="3"/>
    </row>
    <row r="14" customHeight="1" spans="1:8">
      <c r="A14" s="13" t="s">
        <v>59</v>
      </c>
      <c r="H14" s="3"/>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topLeftCell="B1" workbookViewId="0">
      <selection activeCell="G5" sqref="G5"/>
    </sheetView>
  </sheetViews>
  <sheetFormatPr defaultColWidth="9" defaultRowHeight="14" outlineLevelCol="6"/>
  <cols>
    <col min="1" max="1" width="26" customWidth="1"/>
    <col min="2" max="3" width="19.7545454545455" customWidth="1"/>
    <col min="4" max="5" width="27.1272727272727" customWidth="1"/>
    <col min="6" max="6" width="29.5" customWidth="1"/>
    <col min="7" max="7" width="20.9090909090909" customWidth="1"/>
  </cols>
  <sheetData>
    <row r="1" spans="1:6">
      <c r="A1" s="1" t="s">
        <v>60</v>
      </c>
      <c r="B1" s="2" t="s">
        <v>61</v>
      </c>
      <c r="C1" s="2"/>
      <c r="D1" s="2" t="s">
        <v>62</v>
      </c>
      <c r="E1" s="2"/>
      <c r="F1" s="2" t="s">
        <v>63</v>
      </c>
    </row>
    <row r="2" spans="1:7">
      <c r="A2" s="1" t="s">
        <v>64</v>
      </c>
      <c r="B2" s="2" t="s">
        <v>65</v>
      </c>
      <c r="C2" s="2">
        <f>18*8.45*13.4</f>
        <v>2038.14</v>
      </c>
      <c r="D2" s="2" t="s">
        <v>66</v>
      </c>
      <c r="E2" s="2">
        <f>15*5.48*10.2</f>
        <v>838.44</v>
      </c>
      <c r="F2" s="2" t="s">
        <v>67</v>
      </c>
      <c r="G2">
        <f>10*3.45*3.4</f>
        <v>117.3</v>
      </c>
    </row>
    <row r="3" spans="1:7">
      <c r="A3" s="1" t="s">
        <v>68</v>
      </c>
      <c r="B3" s="2" t="s">
        <v>69</v>
      </c>
      <c r="C3" s="2">
        <f>20*8.45*14.8</f>
        <v>2501.2</v>
      </c>
      <c r="D3" s="2" t="s">
        <v>70</v>
      </c>
      <c r="E3" s="2">
        <f>18*5.48*13.4</f>
        <v>1321.776</v>
      </c>
      <c r="F3" s="2" t="s">
        <v>71</v>
      </c>
      <c r="G3">
        <f>12*3.45*3.4</f>
        <v>140.76</v>
      </c>
    </row>
    <row r="4" spans="1:7">
      <c r="A4" s="1" t="s">
        <v>72</v>
      </c>
      <c r="B4" s="2" t="s">
        <v>73</v>
      </c>
      <c r="C4" s="2">
        <f>16*8.45*12.6</f>
        <v>1703.52</v>
      </c>
      <c r="D4" s="2" t="s">
        <v>74</v>
      </c>
      <c r="E4" s="2">
        <f>13*5.48*9.7</f>
        <v>691.028</v>
      </c>
      <c r="F4" s="2" t="s">
        <v>75</v>
      </c>
      <c r="G4">
        <f>9*3.45*3.4</f>
        <v>105.57</v>
      </c>
    </row>
    <row r="5" spans="1:6">
      <c r="A5" s="1" t="s">
        <v>76</v>
      </c>
      <c r="B5" s="2">
        <v>10</v>
      </c>
      <c r="C5" s="2"/>
      <c r="D5" s="2">
        <v>8</v>
      </c>
      <c r="E5" s="2"/>
      <c r="F5" s="2">
        <v>6</v>
      </c>
    </row>
    <row r="6" spans="1:6">
      <c r="A6" s="1" t="s">
        <v>77</v>
      </c>
      <c r="B6" s="2">
        <v>16</v>
      </c>
      <c r="C6" s="2"/>
      <c r="D6" s="2">
        <v>12</v>
      </c>
      <c r="E6" s="2"/>
      <c r="F6" s="2">
        <v>8</v>
      </c>
    </row>
    <row r="7" spans="1:6">
      <c r="A7" s="1" t="s">
        <v>78</v>
      </c>
      <c r="B7" s="2">
        <v>8</v>
      </c>
      <c r="C7" s="2"/>
      <c r="D7" s="2">
        <v>6</v>
      </c>
      <c r="E7" s="2"/>
      <c r="F7" s="2">
        <v>4</v>
      </c>
    </row>
    <row r="8" spans="1:6">
      <c r="A8" s="3"/>
      <c r="B8" s="3"/>
      <c r="C8" s="3"/>
      <c r="D8" s="3"/>
      <c r="E8" s="3"/>
      <c r="F8" s="3"/>
    </row>
    <row r="9" spans="1:6">
      <c r="A9" s="3" t="s">
        <v>79</v>
      </c>
      <c r="B9" s="3"/>
      <c r="C9" s="3"/>
      <c r="D9" s="3"/>
      <c r="E9" s="3"/>
      <c r="F9" s="3"/>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航空集装箱尺寸与数量</vt:lpstr>
      <vt:lpstr> 需要运输的货物及价格</vt:lpstr>
      <vt:lpstr>不同类型货运飞机尺寸与载重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wxywxq</dc:creator>
  <cp:lastModifiedBy>small star</cp:lastModifiedBy>
  <dcterms:created xsi:type="dcterms:W3CDTF">2021-08-03T03:58:00Z</dcterms:created>
  <dcterms:modified xsi:type="dcterms:W3CDTF">2021-08-26T03:22:12Z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216BB0B69FBB43ABB50A97C612A0F3B8</vt:lpwstr>
  </property>
  <property fmtid="{D5CDD505-2E9C-101B-9397-08002B2CF9AE}" pid="3" name="KSOProductBuildVer">
    <vt:lpwstr>2052-11.1.0.10700</vt:lpwstr>
  </property>
</Properties>
</file>